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codeName="ThisWorkbook" defaultThemeVersion="124226"/>
  <xr:revisionPtr revIDLastSave="0" documentId="13_ncr:1_{1EDAA7F6-1DDB-4AB2-BA1B-E94CE96D7B91}" xr6:coauthVersionLast="47" xr6:coauthVersionMax="47" xr10:uidLastSave="{00000000-0000-0000-0000-000000000000}"/>
  <bookViews>
    <workbookView xWindow="-108" yWindow="-108" windowWidth="23256" windowHeight="12456" tabRatio="706" firstSheet="1" activeTab="11" xr2:uid="{00000000-000D-0000-FFFF-FFFF00000000}"/>
  </bookViews>
  <sheets>
    <sheet name="Term-1" sheetId="4" r:id="rId1"/>
    <sheet name="Term-2" sheetId="6" r:id="rId2"/>
    <sheet name="Term-3" sheetId="9" r:id="rId3"/>
    <sheet name="Term-4" sheetId="7" r:id="rId4"/>
    <sheet name="Term-5" sheetId="10" r:id="rId5"/>
    <sheet name="Term-6" sheetId="11" r:id="rId6"/>
    <sheet name="Term-7" sheetId="13" r:id="rId7"/>
    <sheet name="Term-8" sheetId="15" r:id="rId8"/>
    <sheet name="Term-9" sheetId="16" r:id="rId9"/>
    <sheet name="Term-10" sheetId="17" r:id="rId10"/>
    <sheet name="Term-11" sheetId="18" r:id="rId11"/>
    <sheet name="Term-12" sheetId="19" r:id="rId12"/>
    <sheet name="Summary" sheetId="12" r:id="rId13"/>
    <sheet name="Note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2" l="1"/>
  <c r="E31" i="19"/>
  <c r="H13" i="12" a="1"/>
  <c r="H13" i="12" s="1"/>
  <c r="G13" i="12"/>
  <c r="E13" i="12"/>
  <c r="B13" i="12"/>
  <c r="G16" i="19"/>
  <c r="E44" i="19"/>
  <c r="G44" i="19" s="1"/>
  <c r="E43" i="19"/>
  <c r="G43" i="19" s="1"/>
  <c r="G45" i="19" s="1"/>
  <c r="L40" i="19"/>
  <c r="I40" i="19"/>
  <c r="L41" i="19" s="1"/>
  <c r="G40" i="19"/>
  <c r="E40" i="19"/>
  <c r="I39" i="19"/>
  <c r="E39" i="19"/>
  <c r="I38" i="19"/>
  <c r="E38" i="19"/>
  <c r="I37" i="19"/>
  <c r="E37" i="19"/>
  <c r="I36" i="19"/>
  <c r="E36" i="19"/>
  <c r="I35" i="19"/>
  <c r="E35" i="19"/>
  <c r="I34" i="19"/>
  <c r="E34" i="19"/>
  <c r="I33" i="19"/>
  <c r="E33" i="19"/>
  <c r="H25" i="19"/>
  <c r="H24" i="19"/>
  <c r="H23" i="19"/>
  <c r="H22" i="19"/>
  <c r="H21" i="19"/>
  <c r="H20" i="19"/>
  <c r="H19" i="19"/>
  <c r="H13" i="19"/>
  <c r="H12" i="19"/>
  <c r="H11" i="19"/>
  <c r="H10" i="19"/>
  <c r="H9" i="19"/>
  <c r="H8" i="19"/>
  <c r="H7" i="19"/>
  <c r="H6" i="19"/>
  <c r="H5" i="19"/>
  <c r="L2" i="19"/>
  <c r="G2" i="19"/>
  <c r="D2" i="19"/>
  <c r="F13" i="12" s="1"/>
  <c r="G2" i="12"/>
  <c r="G11" i="12"/>
  <c r="G10" i="12"/>
  <c r="G9" i="12"/>
  <c r="G8" i="12"/>
  <c r="G7" i="12"/>
  <c r="G6" i="12"/>
  <c r="G5" i="12"/>
  <c r="G4" i="12"/>
  <c r="G3" i="12"/>
  <c r="H2" i="12" a="1"/>
  <c r="H11" i="12" a="1"/>
  <c r="H10" i="12" a="1"/>
  <c r="H9" i="12" a="1"/>
  <c r="H8" i="12" a="1"/>
  <c r="H7" i="12" a="1"/>
  <c r="H6" i="12" a="1"/>
  <c r="H5" i="12" a="1"/>
  <c r="H4" i="12" a="1"/>
  <c r="H3" i="12" a="1"/>
  <c r="F2" i="12"/>
  <c r="N1" i="12"/>
  <c r="B12" i="12"/>
  <c r="C32" i="12"/>
  <c r="C31" i="12"/>
  <c r="C30" i="12"/>
  <c r="C29" i="12"/>
  <c r="E44" i="18"/>
  <c r="G44" i="18" s="1"/>
  <c r="E43" i="18"/>
  <c r="G43" i="18" s="1"/>
  <c r="L40" i="18"/>
  <c r="G40" i="18"/>
  <c r="I39" i="18"/>
  <c r="E39" i="18"/>
  <c r="I38" i="18"/>
  <c r="E38" i="18"/>
  <c r="I37" i="18"/>
  <c r="E37" i="18"/>
  <c r="I36" i="18"/>
  <c r="E36" i="18"/>
  <c r="I35" i="18"/>
  <c r="E35" i="18"/>
  <c r="I34" i="18"/>
  <c r="E34" i="18"/>
  <c r="I33" i="18"/>
  <c r="I40" i="18" s="1"/>
  <c r="E33" i="18"/>
  <c r="E40" i="18" s="1"/>
  <c r="E41" i="18" s="1"/>
  <c r="H25" i="18"/>
  <c r="H24" i="18"/>
  <c r="H23" i="18"/>
  <c r="H22" i="18"/>
  <c r="H21" i="18"/>
  <c r="H20" i="18"/>
  <c r="H19" i="18"/>
  <c r="H13" i="18"/>
  <c r="H12" i="18"/>
  <c r="H11" i="18"/>
  <c r="H10" i="18"/>
  <c r="H9" i="18"/>
  <c r="H8" i="18"/>
  <c r="H7" i="18"/>
  <c r="H6" i="18"/>
  <c r="H5" i="18"/>
  <c r="L2" i="18"/>
  <c r="E12" i="12" s="1"/>
  <c r="H12" i="12" a="1"/>
  <c r="D2" i="18"/>
  <c r="L2" i="17"/>
  <c r="E11" i="12" s="1"/>
  <c r="E44" i="17"/>
  <c r="G44" i="17" s="1"/>
  <c r="B11" i="12"/>
  <c r="H26" i="16"/>
  <c r="E43" i="16"/>
  <c r="G43" i="16" s="1"/>
  <c r="H5" i="17"/>
  <c r="H6" i="17"/>
  <c r="H7" i="17"/>
  <c r="H8" i="17"/>
  <c r="H9" i="17"/>
  <c r="H10" i="17"/>
  <c r="E43" i="17"/>
  <c r="G43" i="17" s="1"/>
  <c r="L40" i="17"/>
  <c r="G40" i="17"/>
  <c r="I39" i="17"/>
  <c r="E39" i="17"/>
  <c r="I38" i="17"/>
  <c r="E38" i="17"/>
  <c r="I37" i="17"/>
  <c r="E37" i="17"/>
  <c r="I36" i="17"/>
  <c r="E36" i="17"/>
  <c r="I35" i="17"/>
  <c r="E35" i="17"/>
  <c r="I34" i="17"/>
  <c r="E34" i="17"/>
  <c r="I33" i="17"/>
  <c r="E33" i="17"/>
  <c r="H25" i="17"/>
  <c r="H24" i="17"/>
  <c r="H23" i="17"/>
  <c r="H22" i="17"/>
  <c r="H21" i="17"/>
  <c r="H20" i="17"/>
  <c r="H19" i="17"/>
  <c r="H13" i="17"/>
  <c r="H12" i="17"/>
  <c r="H11" i="17"/>
  <c r="D2" i="17"/>
  <c r="F11" i="12" s="1"/>
  <c r="B10" i="12"/>
  <c r="B9" i="12"/>
  <c r="B8" i="12"/>
  <c r="B7" i="12"/>
  <c r="B6" i="12"/>
  <c r="B5" i="12"/>
  <c r="B4" i="12"/>
  <c r="B3" i="12"/>
  <c r="B2" i="12"/>
  <c r="L40" i="16"/>
  <c r="G40" i="16"/>
  <c r="I39" i="16"/>
  <c r="E39" i="16"/>
  <c r="I38" i="16"/>
  <c r="E38" i="16"/>
  <c r="I37" i="16"/>
  <c r="E37" i="16"/>
  <c r="I36" i="16"/>
  <c r="E36" i="16"/>
  <c r="I35" i="16"/>
  <c r="E35" i="16"/>
  <c r="I34" i="16"/>
  <c r="E34" i="16"/>
  <c r="I33" i="16"/>
  <c r="E33" i="16"/>
  <c r="H25" i="16"/>
  <c r="H24" i="16"/>
  <c r="H23" i="16"/>
  <c r="H22" i="16"/>
  <c r="H21" i="16"/>
  <c r="H20" i="16"/>
  <c r="H19" i="16"/>
  <c r="H13" i="16"/>
  <c r="H12" i="16"/>
  <c r="H11" i="16"/>
  <c r="H10" i="16"/>
  <c r="H9" i="16"/>
  <c r="H8" i="16"/>
  <c r="H7" i="16"/>
  <c r="H6" i="16"/>
  <c r="H5" i="16"/>
  <c r="L2" i="16"/>
  <c r="D2" i="16"/>
  <c r="F10" i="12" s="1"/>
  <c r="F35" i="15"/>
  <c r="F43" i="15"/>
  <c r="G43" i="15" s="1"/>
  <c r="M40" i="15"/>
  <c r="H40" i="15"/>
  <c r="J39" i="15"/>
  <c r="F39" i="15"/>
  <c r="J38" i="15"/>
  <c r="F38" i="15"/>
  <c r="J37" i="15"/>
  <c r="J36" i="15"/>
  <c r="F36" i="15"/>
  <c r="J35" i="15"/>
  <c r="J34" i="15"/>
  <c r="F34" i="15"/>
  <c r="J33" i="15"/>
  <c r="F33" i="15"/>
  <c r="I25" i="15"/>
  <c r="I24" i="15"/>
  <c r="I23" i="15"/>
  <c r="I22" i="15"/>
  <c r="I21" i="15"/>
  <c r="I20" i="15"/>
  <c r="I19" i="15"/>
  <c r="I13" i="15"/>
  <c r="I12" i="15"/>
  <c r="I11" i="15"/>
  <c r="I10" i="15"/>
  <c r="I9" i="15"/>
  <c r="I8" i="15"/>
  <c r="I7" i="15"/>
  <c r="I6" i="15"/>
  <c r="I5" i="15"/>
  <c r="M2" i="15"/>
  <c r="E9" i="12" s="1"/>
  <c r="E2" i="15"/>
  <c r="F9" i="12" s="1"/>
  <c r="D9" i="12" s="1"/>
  <c r="I20" i="13"/>
  <c r="I21" i="13"/>
  <c r="I22" i="13"/>
  <c r="I23" i="13"/>
  <c r="I24" i="13"/>
  <c r="I25" i="13"/>
  <c r="I19" i="13"/>
  <c r="I6" i="13"/>
  <c r="I7" i="13"/>
  <c r="I8" i="13"/>
  <c r="I9" i="13"/>
  <c r="I10" i="13"/>
  <c r="I11" i="13"/>
  <c r="I12" i="13"/>
  <c r="I13" i="13"/>
  <c r="I5" i="13"/>
  <c r="M57" i="11"/>
  <c r="M42" i="11"/>
  <c r="G47" i="13"/>
  <c r="K45" i="13" s="1"/>
  <c r="F36" i="11"/>
  <c r="I24" i="11"/>
  <c r="I25" i="11"/>
  <c r="I26" i="11"/>
  <c r="F37" i="7"/>
  <c r="F41" i="10"/>
  <c r="L41" i="18" l="1"/>
  <c r="E41" i="19"/>
  <c r="D13" i="12"/>
  <c r="J1" i="19"/>
  <c r="J1" i="18"/>
  <c r="F12" i="12"/>
  <c r="D12" i="12" s="1"/>
  <c r="H2" i="12"/>
  <c r="H11" i="12"/>
  <c r="H10" i="12"/>
  <c r="H9" i="12"/>
  <c r="H8" i="12"/>
  <c r="H7" i="12"/>
  <c r="H6" i="12"/>
  <c r="H5" i="12"/>
  <c r="H4" i="12"/>
  <c r="H3" i="12"/>
  <c r="H12" i="12"/>
  <c r="G45" i="18"/>
  <c r="G45" i="17"/>
  <c r="D11" i="12"/>
  <c r="I40" i="17"/>
  <c r="L41" i="17" s="1"/>
  <c r="E40" i="17"/>
  <c r="E41" i="17" s="1"/>
  <c r="J1" i="17"/>
  <c r="I40" i="16"/>
  <c r="L41" i="16" s="1"/>
  <c r="E40" i="16"/>
  <c r="E41" i="16" s="1"/>
  <c r="J1" i="16"/>
  <c r="E10" i="12"/>
  <c r="D10" i="12" s="1"/>
  <c r="J40" i="15"/>
  <c r="M41" i="15" s="1"/>
  <c r="K1" i="15"/>
  <c r="F40" i="15"/>
  <c r="F41" i="15" s="1"/>
  <c r="G49" i="13"/>
  <c r="G48" i="13"/>
  <c r="D32" i="12" l="1"/>
  <c r="M40" i="13"/>
  <c r="H40" i="13"/>
  <c r="J39" i="13"/>
  <c r="F39" i="13"/>
  <c r="J38" i="13"/>
  <c r="F38" i="13"/>
  <c r="J37" i="13"/>
  <c r="F37" i="13"/>
  <c r="J36" i="13"/>
  <c r="F36" i="13"/>
  <c r="J35" i="13"/>
  <c r="F35" i="13"/>
  <c r="J34" i="13"/>
  <c r="F34" i="13"/>
  <c r="J33" i="13"/>
  <c r="F33" i="13"/>
  <c r="M2" i="13"/>
  <c r="E8" i="12" s="1"/>
  <c r="E2" i="13"/>
  <c r="F8" i="12" s="1"/>
  <c r="I20" i="11"/>
  <c r="I21" i="11"/>
  <c r="I22" i="11"/>
  <c r="I23" i="11"/>
  <c r="I19" i="11"/>
  <c r="I6" i="11"/>
  <c r="I7" i="11"/>
  <c r="I8" i="11"/>
  <c r="I9" i="11"/>
  <c r="I10" i="11"/>
  <c r="I11" i="11"/>
  <c r="I12" i="11"/>
  <c r="I13" i="11"/>
  <c r="I5" i="11"/>
  <c r="G45" i="11"/>
  <c r="H45" i="11" s="1"/>
  <c r="D30" i="10"/>
  <c r="F5" i="12"/>
  <c r="E6" i="12"/>
  <c r="E5" i="12"/>
  <c r="E2" i="12"/>
  <c r="M41" i="10"/>
  <c r="H42" i="11"/>
  <c r="J39" i="11"/>
  <c r="F39" i="11"/>
  <c r="J38" i="11"/>
  <c r="F38" i="11"/>
  <c r="J37" i="11"/>
  <c r="F37" i="11"/>
  <c r="J36" i="11"/>
  <c r="J35" i="11"/>
  <c r="F35" i="11"/>
  <c r="J34" i="11"/>
  <c r="F34" i="11"/>
  <c r="J33" i="11"/>
  <c r="F33" i="11"/>
  <c r="M2" i="11"/>
  <c r="E7" i="12" s="1"/>
  <c r="E2" i="11"/>
  <c r="F7" i="12" s="1"/>
  <c r="D7" i="12" s="1"/>
  <c r="F34" i="10"/>
  <c r="F35" i="10"/>
  <c r="F36" i="10"/>
  <c r="F37" i="10"/>
  <c r="F38" i="10"/>
  <c r="F39" i="10"/>
  <c r="F33" i="10"/>
  <c r="M37" i="7"/>
  <c r="H40" i="10"/>
  <c r="J39" i="10"/>
  <c r="J38" i="10"/>
  <c r="J37" i="10"/>
  <c r="J36" i="10"/>
  <c r="J35" i="10"/>
  <c r="J34" i="10"/>
  <c r="J33" i="10"/>
  <c r="I22" i="10"/>
  <c r="I21" i="10"/>
  <c r="I20" i="10"/>
  <c r="I19" i="10"/>
  <c r="I13" i="10"/>
  <c r="I12" i="10"/>
  <c r="I11" i="10"/>
  <c r="I10" i="10"/>
  <c r="I9" i="10"/>
  <c r="I8" i="10"/>
  <c r="I7" i="10"/>
  <c r="I6" i="10"/>
  <c r="I5" i="10"/>
  <c r="M2" i="10"/>
  <c r="E2" i="10"/>
  <c r="F6" i="12" s="1"/>
  <c r="A76" i="9"/>
  <c r="I21" i="9"/>
  <c r="I20" i="9"/>
  <c r="I19" i="9"/>
  <c r="I18" i="9"/>
  <c r="I17" i="9"/>
  <c r="I10" i="9"/>
  <c r="I9" i="9"/>
  <c r="I8" i="9"/>
  <c r="I7" i="9"/>
  <c r="I6" i="9"/>
  <c r="I5" i="9"/>
  <c r="M2" i="9"/>
  <c r="E4" i="12" s="1"/>
  <c r="E2" i="9"/>
  <c r="F4" i="12" s="1"/>
  <c r="A2" i="9"/>
  <c r="J34" i="7"/>
  <c r="J35" i="7"/>
  <c r="D6" i="12" l="1"/>
  <c r="D4" i="12"/>
  <c r="D5" i="12"/>
  <c r="D8" i="12"/>
  <c r="D31" i="12" s="1"/>
  <c r="D2" i="12"/>
  <c r="J40" i="13"/>
  <c r="M41" i="13" s="1"/>
  <c r="F40" i="13"/>
  <c r="F41" i="13" s="1"/>
  <c r="K1" i="13"/>
  <c r="J42" i="11"/>
  <c r="M43" i="11" s="1"/>
  <c r="F42" i="11"/>
  <c r="F43" i="11" s="1"/>
  <c r="K1" i="9"/>
  <c r="K1" i="11"/>
  <c r="F40" i="10"/>
  <c r="J40" i="10"/>
  <c r="K1" i="10"/>
  <c r="M38" i="7"/>
  <c r="H36" i="7"/>
  <c r="J30" i="7"/>
  <c r="J31" i="7"/>
  <c r="J32" i="7"/>
  <c r="J33" i="7"/>
  <c r="J29" i="7"/>
  <c r="F32" i="7"/>
  <c r="I11" i="7"/>
  <c r="I12" i="7"/>
  <c r="I13" i="7"/>
  <c r="F33" i="7"/>
  <c r="F29" i="7"/>
  <c r="F31" i="7"/>
  <c r="F30" i="7"/>
  <c r="I9" i="7"/>
  <c r="I6" i="7"/>
  <c r="I7" i="7"/>
  <c r="I8" i="7"/>
  <c r="A2" i="7"/>
  <c r="I22" i="7"/>
  <c r="I21" i="7"/>
  <c r="I20" i="7"/>
  <c r="I19" i="7"/>
  <c r="I10" i="7"/>
  <c r="I5" i="7"/>
  <c r="M2" i="7"/>
  <c r="E2" i="7"/>
  <c r="F117" i="4"/>
  <c r="I18" i="4"/>
  <c r="I19" i="4"/>
  <c r="I20" i="4"/>
  <c r="I22" i="4"/>
  <c r="I17" i="4"/>
  <c r="I6" i="4"/>
  <c r="I7" i="4"/>
  <c r="I8" i="4"/>
  <c r="I5" i="4"/>
  <c r="I18" i="6"/>
  <c r="I19" i="6"/>
  <c r="I20" i="6"/>
  <c r="I21" i="6"/>
  <c r="I17" i="6"/>
  <c r="I6" i="6"/>
  <c r="I7" i="6"/>
  <c r="I8" i="6"/>
  <c r="I9" i="6"/>
  <c r="I10" i="6"/>
  <c r="I5" i="6"/>
  <c r="A76" i="6"/>
  <c r="M2" i="6"/>
  <c r="E3" i="12" s="1"/>
  <c r="E25" i="12" s="1"/>
  <c r="E2" i="6"/>
  <c r="F3" i="12" s="1"/>
  <c r="D3" i="12" s="1"/>
  <c r="A2" i="6"/>
  <c r="A77" i="4"/>
  <c r="A2" i="4" s="1"/>
  <c r="E2" i="4"/>
  <c r="M2" i="4"/>
  <c r="D29" i="12" l="1"/>
  <c r="D30" i="12"/>
  <c r="D25" i="12"/>
  <c r="K1" i="6"/>
  <c r="F25" i="12"/>
  <c r="M42" i="10"/>
  <c r="D35" i="10"/>
  <c r="J36" i="7"/>
  <c r="F36" i="7"/>
  <c r="K1" i="7"/>
  <c r="K1" i="4"/>
  <c r="D35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<sst xmlns="http://schemas.openxmlformats.org/spreadsheetml/2006/main" count="896" uniqueCount="356">
  <si>
    <t>#</t>
  </si>
  <si>
    <t>Item</t>
  </si>
  <si>
    <t>Details</t>
  </si>
  <si>
    <t>Date</t>
  </si>
  <si>
    <t>Bhoomi Magatha</t>
  </si>
  <si>
    <t>5x80K</t>
  </si>
  <si>
    <t>JCP charges</t>
  </si>
  <si>
    <t>6 trips x 700</t>
  </si>
  <si>
    <t>Kalupu Mandu</t>
  </si>
  <si>
    <t>JCP Driver Bojanalu</t>
  </si>
  <si>
    <t>Penta Owner Charges</t>
  </si>
  <si>
    <t>6 trip x500</t>
  </si>
  <si>
    <t>SubMercible Motors</t>
  </si>
  <si>
    <t>2 motors</t>
  </si>
  <si>
    <t>4 inch Pipes &amp; Bore</t>
  </si>
  <si>
    <t>2 pipes and bore charge</t>
  </si>
  <si>
    <t>Bore Labor Charges</t>
  </si>
  <si>
    <t>3 x 3</t>
  </si>
  <si>
    <t>Pipe from Mogallu</t>
  </si>
  <si>
    <t>5 feet</t>
  </si>
  <si>
    <t>MonoBlock Motors</t>
  </si>
  <si>
    <t>2 motors and Kirayi</t>
  </si>
  <si>
    <t>Saman from Korukollu</t>
  </si>
  <si>
    <t>Saman from Mogallu</t>
  </si>
  <si>
    <t>1 pipe,checkwall atta, cuppling</t>
  </si>
  <si>
    <t>Penta-tractor Labor</t>
  </si>
  <si>
    <t>Tractor Blade Work, Dammu</t>
  </si>
  <si>
    <t>Gedalu</t>
  </si>
  <si>
    <t>5 kattalu</t>
  </si>
  <si>
    <t>Change Over Board Saman</t>
  </si>
  <si>
    <t>Electric saman &amp; Plywood from Nouduru</t>
  </si>
  <si>
    <t>Amount</t>
  </si>
  <si>
    <t>Total :</t>
  </si>
  <si>
    <t>Bolts and Nuttulu</t>
  </si>
  <si>
    <t>Samanu from Bhimavam</t>
  </si>
  <si>
    <t xml:space="preserve"> Rangachari</t>
  </si>
  <si>
    <t>Profit</t>
  </si>
  <si>
    <t>Leggalu Work</t>
  </si>
  <si>
    <t>Davadlu</t>
  </si>
  <si>
    <t>Bhimavaram</t>
  </si>
  <si>
    <t>Pipes,Gedalu,Naram Wire, Gare Oil</t>
  </si>
  <si>
    <t>Nouduru-Saman and Kirayi</t>
  </si>
  <si>
    <t>New Fan Sets (6)</t>
  </si>
  <si>
    <t>6x33000</t>
  </si>
  <si>
    <t>Fan Set Wire</t>
  </si>
  <si>
    <t>80x98</t>
  </si>
  <si>
    <t>Starters</t>
  </si>
  <si>
    <t>6x1890</t>
  </si>
  <si>
    <t>Gare Oil</t>
  </si>
  <si>
    <t>Mogallu-20x35</t>
  </si>
  <si>
    <t>Pipes for New fans</t>
  </si>
  <si>
    <t>Feed Tray</t>
  </si>
  <si>
    <t>Auto Kirayi</t>
  </si>
  <si>
    <t>Kirayi - Bvrm and Noudur</t>
  </si>
  <si>
    <t>24*360</t>
  </si>
  <si>
    <t>Pipes from Mogallu</t>
  </si>
  <si>
    <t>Bore Work</t>
  </si>
  <si>
    <t>To be updated</t>
  </si>
  <si>
    <t>Bleaching</t>
  </si>
  <si>
    <t>Fan set Saman</t>
  </si>
  <si>
    <t>Minarals</t>
  </si>
  <si>
    <t>4x1350</t>
  </si>
  <si>
    <t xml:space="preserve">Bellam, </t>
  </si>
  <si>
    <t>4x50</t>
  </si>
  <si>
    <t>Seed</t>
  </si>
  <si>
    <t>5 Lakhs</t>
  </si>
  <si>
    <t>Kirayi</t>
  </si>
  <si>
    <t>Kirayi+Beta</t>
  </si>
  <si>
    <t>Nouduru-Saman and Pipes</t>
  </si>
  <si>
    <t>1x2140</t>
  </si>
  <si>
    <t>2x2140</t>
  </si>
  <si>
    <t>Feed-Meta Basta - 1</t>
  </si>
  <si>
    <t>Feed-Meta Bastalu - 2</t>
  </si>
  <si>
    <t>Boat, Shed, Wire,Fans</t>
  </si>
  <si>
    <t>Old wire, Old Fans (4)</t>
  </si>
  <si>
    <t>Feed-MetaBastalu - 2</t>
  </si>
  <si>
    <t>Feed-Meta Bastalu-2</t>
  </si>
  <si>
    <t>Feed-Meta Bastalu-3</t>
  </si>
  <si>
    <t>3x2140</t>
  </si>
  <si>
    <t>Mogallu</t>
  </si>
  <si>
    <t>Bellam,Tavudu,Chekka,East</t>
  </si>
  <si>
    <t>Minerlas - 4</t>
  </si>
  <si>
    <t>Feed-Meta Bastalu-  2</t>
  </si>
  <si>
    <t>Chettlu kotte mission</t>
  </si>
  <si>
    <t>Adavilo anna</t>
  </si>
  <si>
    <t>Ara Ekara- Blade Work</t>
  </si>
  <si>
    <t>Tractor Sreenu</t>
  </si>
  <si>
    <t>Seed Date</t>
  </si>
  <si>
    <t>Count</t>
  </si>
  <si>
    <t>meta Bastalu - 20</t>
  </si>
  <si>
    <t>20x2140 + 50 + 200</t>
  </si>
  <si>
    <t>Automatics</t>
  </si>
  <si>
    <t>12 automatics + 2 bulbs</t>
  </si>
  <si>
    <t>Bore Saman from Mogallu</t>
  </si>
  <si>
    <t>Bore Saman</t>
  </si>
  <si>
    <t>New Bore</t>
  </si>
  <si>
    <t>Current Bill</t>
  </si>
  <si>
    <t>To BVRM Gpay-AAO/ERO/APEPDCL</t>
  </si>
  <si>
    <t>Assam Boy Salary</t>
  </si>
  <si>
    <t>3days x 400</t>
  </si>
  <si>
    <t>Days</t>
  </si>
  <si>
    <t>Growth</t>
  </si>
  <si>
    <t>Metha Bastalu - 20</t>
  </si>
  <si>
    <t>Metha Bastalu - 30</t>
  </si>
  <si>
    <t>20x2140</t>
  </si>
  <si>
    <t>30x2140</t>
  </si>
  <si>
    <t>Generator Tractor</t>
  </si>
  <si>
    <t>Meta Auto Kiray</t>
  </si>
  <si>
    <t>Rice for Assam Boy</t>
  </si>
  <si>
    <t>Naram Wire</t>
  </si>
  <si>
    <t>Minerals</t>
  </si>
  <si>
    <t>Minerals 4 - Carrybill -2 caromax-1 pro biatic -1</t>
  </si>
  <si>
    <t>Edt - 5KG, Pro biatic -3KG thoride - 5packs</t>
  </si>
  <si>
    <t>Minerasl -6 cloride - 10packs, pro biatic - 0.5kg</t>
  </si>
  <si>
    <t>Akividu</t>
  </si>
  <si>
    <t>Minerals 5pack - gels -30L</t>
  </si>
  <si>
    <t>Investment</t>
  </si>
  <si>
    <t>Income</t>
  </si>
  <si>
    <t>Gpay from Venky Mobile</t>
  </si>
  <si>
    <t>ChinnaMetha - 6</t>
  </si>
  <si>
    <t>Metha Bastalu - 25</t>
  </si>
  <si>
    <t>Pedda Cheruvu - 4000</t>
  </si>
  <si>
    <t>4K, 80 count, 225 price</t>
  </si>
  <si>
    <t>Chinna Cheruvu</t>
  </si>
  <si>
    <t>Cheruvu Pattina Karchu</t>
  </si>
  <si>
    <t>Seed Kirayi</t>
  </si>
  <si>
    <t>Metha</t>
  </si>
  <si>
    <t>6Lx0.30</t>
  </si>
  <si>
    <t>Chinna Cheruvu - 1.2</t>
  </si>
  <si>
    <t>1285kg</t>
  </si>
  <si>
    <t>Total Metha Karchu ( Aruvu)</t>
  </si>
  <si>
    <t>Medicine</t>
  </si>
  <si>
    <t>New Fan Sets (3)</t>
  </si>
  <si>
    <t>3*32000</t>
  </si>
  <si>
    <t>2x15000</t>
  </si>
  <si>
    <t>CurrentBill</t>
  </si>
  <si>
    <t>Number</t>
  </si>
  <si>
    <t>Function</t>
  </si>
  <si>
    <t>1st Middle</t>
  </si>
  <si>
    <t>2nd Middle</t>
  </si>
  <si>
    <t>Small Tank</t>
  </si>
  <si>
    <t>Final</t>
  </si>
  <si>
    <t>Chinna Tank-937T-270 Count-60</t>
  </si>
  <si>
    <t>Feed</t>
  </si>
  <si>
    <t>Total:</t>
  </si>
  <si>
    <t>3rd  Middle</t>
  </si>
  <si>
    <t>Trip</t>
  </si>
  <si>
    <t>Price</t>
  </si>
  <si>
    <t>Total</t>
  </si>
  <si>
    <t>Total Seed:</t>
  </si>
  <si>
    <t>Final-3740 tones-275 count 60</t>
  </si>
  <si>
    <t>Seed &amp; Others</t>
  </si>
  <si>
    <t>Loose Shell</t>
  </si>
  <si>
    <t>Lease</t>
  </si>
  <si>
    <t>Account</t>
  </si>
  <si>
    <t>Cash</t>
  </si>
  <si>
    <t>Balance</t>
  </si>
  <si>
    <t>Feed-30 bags</t>
  </si>
  <si>
    <t>72 Days</t>
  </si>
  <si>
    <t>Cheruvu Pani</t>
  </si>
  <si>
    <t>Others</t>
  </si>
  <si>
    <t>Van Kirayi</t>
  </si>
  <si>
    <t>58 Days</t>
  </si>
  <si>
    <t>Big Tank - Full</t>
  </si>
  <si>
    <t>Big Tank-5389.8 kgs-249 rate - count 111</t>
  </si>
  <si>
    <t>Big Tank Bill</t>
  </si>
  <si>
    <t>Mogallu Feed Bills</t>
  </si>
  <si>
    <t>Feed + Medicine</t>
  </si>
  <si>
    <t>Mogallu Feed Shop</t>
  </si>
  <si>
    <t>Aravalli Shop</t>
  </si>
  <si>
    <t>Big Tank - Soft</t>
  </si>
  <si>
    <t>50 days</t>
  </si>
  <si>
    <t>61 days</t>
  </si>
  <si>
    <t>Small Tank - Full</t>
  </si>
  <si>
    <t>Current Bill, Assam Salary etc</t>
  </si>
  <si>
    <t>67 Days</t>
  </si>
  <si>
    <t>Small Tank-1068 kg-260 rate-92 count</t>
  </si>
  <si>
    <t>Feed Shop</t>
  </si>
  <si>
    <t>Surya</t>
  </si>
  <si>
    <t xml:space="preserve">Total: </t>
  </si>
  <si>
    <t xml:space="preserve">Balance: </t>
  </si>
  <si>
    <t>Small Tank Seed Date</t>
  </si>
  <si>
    <t>Seed from Anjaneya, Gudur</t>
  </si>
  <si>
    <t>Mogallu Feed Shop-Extra</t>
  </si>
  <si>
    <t>Feed Shop Manchili (-)</t>
  </si>
  <si>
    <t>Surya Calculation:</t>
  </si>
  <si>
    <t>Quantity</t>
  </si>
  <si>
    <t>Term</t>
  </si>
  <si>
    <t>Term-1</t>
  </si>
  <si>
    <t>Term-2</t>
  </si>
  <si>
    <t>Term-3</t>
  </si>
  <si>
    <t>Term-4</t>
  </si>
  <si>
    <t>Term-5</t>
  </si>
  <si>
    <t>Term-6</t>
  </si>
  <si>
    <t>Overall Total:</t>
  </si>
  <si>
    <t>Manchili shop</t>
  </si>
  <si>
    <t>Ishan salary</t>
  </si>
  <si>
    <t>Small Tank Seed</t>
  </si>
  <si>
    <t>total</t>
  </si>
  <si>
    <t>Small Tank Seed Kirayi</t>
  </si>
  <si>
    <t>Danayya Vala</t>
  </si>
  <si>
    <t>Estimation:</t>
  </si>
  <si>
    <t>1st Middle: Tones-2 Rate-270 Count-80</t>
  </si>
  <si>
    <t>1st Middle: Tones-200 Count-107</t>
  </si>
  <si>
    <t>2nd Middle: Tones-230 Count-80</t>
  </si>
  <si>
    <t>3rd Middle: 2164 tones -250 Count-70</t>
  </si>
  <si>
    <t>Big Tank-Final</t>
  </si>
  <si>
    <t>10 tons feed so far</t>
  </si>
  <si>
    <t>73 Days</t>
  </si>
  <si>
    <t>Term-7</t>
  </si>
  <si>
    <t>Big Tank Final</t>
  </si>
  <si>
    <t xml:space="preserve">From: </t>
  </si>
  <si>
    <t xml:space="preserve">Total Duration: </t>
  </si>
  <si>
    <t>Big Tank Final: Tones-4619.9 Rate-320 Count-70</t>
  </si>
  <si>
    <t>Ammonia,feed wastage and prawn excreta</t>
  </si>
  <si>
    <t>Reason for Mortality, diseases and vibreo</t>
  </si>
  <si>
    <t>Clean land surface every 1 year</t>
  </si>
  <si>
    <t>Issue</t>
  </si>
  <si>
    <t>Reason</t>
  </si>
  <si>
    <t>Solution</t>
  </si>
  <si>
    <t>Number Found</t>
  </si>
  <si>
    <t>Surya Account</t>
  </si>
  <si>
    <t>Small Tank:Tons-1111.2,Rate-340 count-60</t>
  </si>
  <si>
    <t>Total KM</t>
  </si>
  <si>
    <t>Total Seed</t>
  </si>
  <si>
    <t>Rs./KM</t>
  </si>
  <si>
    <t>Total Kirayi</t>
  </si>
  <si>
    <t>Kalyan</t>
  </si>
  <si>
    <t>Packs</t>
  </si>
  <si>
    <t>Driver Beta</t>
  </si>
  <si>
    <t>Kirayi/1L</t>
  </si>
  <si>
    <t>Ballons</t>
  </si>
  <si>
    <t xml:space="preserve"> </t>
  </si>
  <si>
    <t>Small Tank Feed</t>
  </si>
  <si>
    <t>Ishan Salary</t>
  </si>
  <si>
    <t>Big Tank Vala payment</t>
  </si>
  <si>
    <t>1st middle vala payment</t>
  </si>
  <si>
    <t>Small Tank Final</t>
  </si>
  <si>
    <t>Dad</t>
  </si>
  <si>
    <t>Debts</t>
  </si>
  <si>
    <t>Small Tank Van Kirayi</t>
  </si>
  <si>
    <t>Big Tank Van Kirayi</t>
  </si>
  <si>
    <t>Ishan</t>
  </si>
  <si>
    <t>Big Tank Seed</t>
  </si>
  <si>
    <t>From Pondichery(8L)</t>
  </si>
  <si>
    <t>From Kakinada(1.25L)</t>
  </si>
  <si>
    <t>Middle Expenses</t>
  </si>
  <si>
    <t>1st middle</t>
  </si>
  <si>
    <t>1st Middle: Tones 2149.5-Rs.245 Count-110</t>
  </si>
  <si>
    <t>79 Days</t>
  </si>
  <si>
    <t>Term-8</t>
  </si>
  <si>
    <t>From Vizianagaram</t>
  </si>
  <si>
    <t xml:space="preserve">1200*800 </t>
  </si>
  <si>
    <t>Cash Credits</t>
  </si>
  <si>
    <t>750000 - From Gudur</t>
  </si>
  <si>
    <t>65 Days</t>
  </si>
  <si>
    <t>Big Tank-Final-5220T-260R-100C</t>
  </si>
  <si>
    <t>Small Tank-600Q-200R-135C</t>
  </si>
  <si>
    <t>Seed for Big Tank</t>
  </si>
  <si>
    <t>Seed for Small Tank</t>
  </si>
  <si>
    <t>100000 - From Gudur</t>
  </si>
  <si>
    <t>1st Middle - 110C-220R-1674T</t>
  </si>
  <si>
    <t>10.5 tons feed so far</t>
  </si>
  <si>
    <t>2nd Middle - 73C-265R-2194.4T</t>
  </si>
  <si>
    <t>Big Tank - Final</t>
  </si>
  <si>
    <t>Reddy Garu - Advance</t>
  </si>
  <si>
    <t>Term-9</t>
  </si>
  <si>
    <t>48 Days</t>
  </si>
  <si>
    <t>78 Days</t>
  </si>
  <si>
    <t>Big Tank - Final - 67C-280R-2425T</t>
  </si>
  <si>
    <t>Small Tank - Final-100C-220R-787Q</t>
  </si>
  <si>
    <t>Cash Investment</t>
  </si>
  <si>
    <t>Surya Account - 24/05/2025</t>
  </si>
  <si>
    <t>Liquid Cash - 27/05/2025</t>
  </si>
  <si>
    <t>Feed - 10.5 Tons</t>
  </si>
  <si>
    <t>May2023 - Sept2023</t>
  </si>
  <si>
    <t>Sept2023 - Nov2023</t>
  </si>
  <si>
    <t>Nov2023 - Jan2024</t>
  </si>
  <si>
    <t>Feb2024 - May2024</t>
  </si>
  <si>
    <t>July 2024 - Sept2024</t>
  </si>
  <si>
    <t>Sep2024 - Nov2024</t>
  </si>
  <si>
    <t>Dec2024 - Feb2025</t>
  </si>
  <si>
    <t>Feb2025 - May2025</t>
  </si>
  <si>
    <t>July2025 - Sept2025</t>
  </si>
  <si>
    <t>Big Tank:</t>
  </si>
  <si>
    <t>Small Tank:</t>
  </si>
  <si>
    <t>1st Middle - 100C-245R-2171T</t>
  </si>
  <si>
    <t>1st Middle - Big Tank</t>
  </si>
  <si>
    <t>1st Middle - Small Tank</t>
  </si>
  <si>
    <t>2nd Middle - Big Tank</t>
  </si>
  <si>
    <t>2nd Middle - Small Tank</t>
  </si>
  <si>
    <t>2nd Middle - 80C-265R-2854.7T</t>
  </si>
  <si>
    <t>Feed so far 10 tones</t>
  </si>
  <si>
    <t>Final - Big Tank</t>
  </si>
  <si>
    <t>Virus</t>
  </si>
  <si>
    <t>Assam Salary</t>
  </si>
  <si>
    <t>Big Tank-Final - 80C-265R-3548.7T</t>
  </si>
  <si>
    <t>Surya Account - 02-09-2025</t>
  </si>
  <si>
    <t>Estimation :</t>
  </si>
  <si>
    <t>62 Days</t>
  </si>
  <si>
    <t>Term-10</t>
  </si>
  <si>
    <t>Cash - 06-09-2025</t>
  </si>
  <si>
    <t>73 days</t>
  </si>
  <si>
    <t>Small Tank-Final-50C-330R-900K</t>
  </si>
  <si>
    <t>Final - Small Tank</t>
  </si>
  <si>
    <t>Cash - 13-09-2025</t>
  </si>
  <si>
    <t>Bend shape 6%</t>
  </si>
  <si>
    <t>Seed Transport</t>
  </si>
  <si>
    <t>Seed - 17-09-2025</t>
  </si>
  <si>
    <t>White Gut</t>
  </si>
  <si>
    <t>Low Feed (black gut) / High Feed</t>
  </si>
  <si>
    <t>Number maintainance</t>
  </si>
  <si>
    <t>Surviwel medicine for first 3 days</t>
  </si>
  <si>
    <t>Every week pro biatic after 40 days</t>
  </si>
  <si>
    <t>Serene medicine - Defender G</t>
  </si>
  <si>
    <t>To increase feed</t>
  </si>
  <si>
    <t>Silver gold nano with probiatic for 3 days</t>
  </si>
  <si>
    <t>Big Tank-1st Middle</t>
  </si>
  <si>
    <t>Big Tank-1st Middle - 90C-240R-2000T</t>
  </si>
  <si>
    <t>Diesel</t>
  </si>
  <si>
    <t>Big Tank- 2nd Middle</t>
  </si>
  <si>
    <t>1068 packets from Kakinada</t>
  </si>
  <si>
    <t>9L seed from Gudur</t>
  </si>
  <si>
    <t>Small Tank - Final</t>
  </si>
  <si>
    <t>Big Tank-2nd Middle - 70C-300R-2000T</t>
  </si>
  <si>
    <t>Term-11</t>
  </si>
  <si>
    <t>Sept2025 - Dec2025</t>
  </si>
  <si>
    <t>Extra Medicine</t>
  </si>
  <si>
    <t>Big Tank-Final - 60C-335R-3392.8T</t>
  </si>
  <si>
    <t>Small Tank-Final-80C-265R-857.1K</t>
  </si>
  <si>
    <t>Feed - 12 Tons so far</t>
  </si>
  <si>
    <t>Surya Account -</t>
  </si>
  <si>
    <t>Small Tank - Extra</t>
  </si>
  <si>
    <t>Big Tank - Extra</t>
  </si>
  <si>
    <t>Profit By Year</t>
  </si>
  <si>
    <t>Year</t>
  </si>
  <si>
    <t>Terms</t>
  </si>
  <si>
    <t>Duration</t>
  </si>
  <si>
    <t>75 days</t>
  </si>
  <si>
    <t>59 Days</t>
  </si>
  <si>
    <t>Current bill</t>
  </si>
  <si>
    <t>Assam</t>
  </si>
  <si>
    <t>Cash - 18-12-2025</t>
  </si>
  <si>
    <t>Cash - 24-12-2025</t>
  </si>
  <si>
    <t>Van Kiray</t>
  </si>
  <si>
    <t>Seed - 24-12-2025</t>
  </si>
  <si>
    <t>from Kakinada-9L (990 ballons)</t>
  </si>
  <si>
    <t>31 Days</t>
  </si>
  <si>
    <t>virus</t>
  </si>
  <si>
    <t>Dec2025 - Jan2026</t>
  </si>
  <si>
    <t>Feb2026 - Apr2026</t>
  </si>
  <si>
    <t>34 Days</t>
  </si>
  <si>
    <t>Big Tank Full</t>
  </si>
  <si>
    <t>Small Tank Full</t>
  </si>
  <si>
    <t>Term-12</t>
  </si>
  <si>
    <t>Feed-2.5T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</si>
</sst>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₹&quot;\ #,##0"/>
    <numFmt numFmtId="165" formatCode="dd\-mmm\-yyyy"/>
    <numFmt numFmtId="166" formatCode="#,##0.0"/>
    <numFmt numFmtId="167" formatCode="&quot;₹&quot;\ #,##0.00"/>
    <numFmt numFmtId="168" formatCode="[$-14009]dd\ mmmm\ yyyy;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164" fontId="2" fillId="0" borderId="1" xfId="0" applyNumberFormat="1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0" fillId="3" borderId="3" xfId="0" applyFill="1" applyBorder="1" applyAlignment="1" applyProtection="1">
      <alignment horizontal="center"/>
      <protection locked="0"/>
    </xf>
    <xf numFmtId="0" fontId="3" fillId="3" borderId="4" xfId="0" applyFont="1" applyFill="1" applyBorder="1" applyAlignment="1" applyProtection="1">
      <alignment horizontal="right"/>
      <protection locked="0"/>
    </xf>
    <xf numFmtId="164" fontId="3" fillId="3" borderId="5" xfId="0" applyNumberFormat="1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right"/>
      <protection locked="0"/>
    </xf>
    <xf numFmtId="164" fontId="2" fillId="0" borderId="0" xfId="0" applyNumberFormat="1" applyFont="1" applyProtection="1">
      <protection locked="0"/>
    </xf>
    <xf numFmtId="0" fontId="0" fillId="0" borderId="1" xfId="0" applyBorder="1" applyProtection="1"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1" fillId="4" borderId="7" xfId="0" applyFont="1" applyFill="1" applyBorder="1" applyAlignment="1" applyProtection="1">
      <alignment horizontal="center"/>
      <protection locked="0"/>
    </xf>
    <xf numFmtId="0" fontId="1" fillId="4" borderId="8" xfId="0" applyFont="1" applyFill="1" applyBorder="1" applyAlignment="1" applyProtection="1">
      <alignment horizontal="center"/>
      <protection locked="0"/>
    </xf>
    <xf numFmtId="0" fontId="1" fillId="4" borderId="9" xfId="0" applyFont="1" applyFill="1" applyBorder="1" applyAlignment="1" applyProtection="1">
      <alignment horizontal="center"/>
      <protection locked="0"/>
    </xf>
    <xf numFmtId="0" fontId="0" fillId="2" borderId="11" xfId="0" applyFill="1" applyBorder="1" applyProtection="1"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13" xfId="0" applyFont="1" applyBorder="1" applyProtection="1">
      <protection locked="0"/>
    </xf>
    <xf numFmtId="0" fontId="2" fillId="0" borderId="13" xfId="0" applyFont="1" applyBorder="1"/>
    <xf numFmtId="0" fontId="2" fillId="0" borderId="0" xfId="0" applyFont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0" fontId="2" fillId="0" borderId="17" xfId="0" applyFont="1" applyBorder="1" applyProtection="1">
      <protection locked="0"/>
    </xf>
    <xf numFmtId="164" fontId="2" fillId="0" borderId="17" xfId="0" applyNumberFormat="1" applyFont="1" applyBorder="1" applyProtection="1">
      <protection locked="0"/>
    </xf>
    <xf numFmtId="0" fontId="2" fillId="0" borderId="18" xfId="0" applyFont="1" applyBorder="1" applyProtection="1">
      <protection locked="0"/>
    </xf>
    <xf numFmtId="165" fontId="2" fillId="4" borderId="9" xfId="0" applyNumberFormat="1" applyFont="1" applyFill="1" applyBorder="1"/>
    <xf numFmtId="0" fontId="2" fillId="2" borderId="19" xfId="0" applyFont="1" applyFill="1" applyBorder="1" applyProtection="1">
      <protection locked="0"/>
    </xf>
    <xf numFmtId="0" fontId="2" fillId="0" borderId="12" xfId="0" applyFont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6" xfId="0" applyBorder="1" applyProtection="1"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164" fontId="0" fillId="0" borderId="0" xfId="0" applyNumberFormat="1" applyProtection="1">
      <protection locked="0"/>
    </xf>
    <xf numFmtId="0" fontId="2" fillId="0" borderId="24" xfId="0" applyFont="1" applyBorder="1" applyAlignment="1" applyProtection="1">
      <alignment horizontal="center"/>
      <protection locked="0"/>
    </xf>
    <xf numFmtId="0" fontId="2" fillId="0" borderId="25" xfId="0" applyFont="1" applyBorder="1" applyAlignment="1" applyProtection="1">
      <alignment horizontal="center"/>
      <protection locked="0"/>
    </xf>
    <xf numFmtId="164" fontId="4" fillId="3" borderId="0" xfId="0" applyNumberFormat="1" applyFont="1" applyFill="1" applyProtection="1">
      <protection locked="0"/>
    </xf>
    <xf numFmtId="0" fontId="0" fillId="4" borderId="0" xfId="0" applyFill="1" applyProtection="1">
      <protection locked="0"/>
    </xf>
    <xf numFmtId="14" fontId="2" fillId="0" borderId="12" xfId="0" applyNumberFormat="1" applyFont="1" applyBorder="1"/>
    <xf numFmtId="1" fontId="2" fillId="0" borderId="13" xfId="0" applyNumberFormat="1" applyFont="1" applyBorder="1" applyAlignment="1" applyProtection="1">
      <alignment horizontal="center"/>
      <protection locked="0"/>
    </xf>
    <xf numFmtId="1" fontId="2" fillId="0" borderId="16" xfId="0" applyNumberFormat="1" applyFont="1" applyBorder="1" applyAlignment="1" applyProtection="1">
      <alignment horizontal="center"/>
      <protection locked="0"/>
    </xf>
    <xf numFmtId="14" fontId="2" fillId="0" borderId="12" xfId="0" applyNumberFormat="1" applyFont="1" applyBorder="1" applyProtection="1">
      <protection locked="0"/>
    </xf>
    <xf numFmtId="1" fontId="2" fillId="0" borderId="27" xfId="0" applyNumberFormat="1" applyFont="1" applyBorder="1" applyAlignment="1" applyProtection="1">
      <alignment horizontal="center"/>
      <protection locked="0"/>
    </xf>
    <xf numFmtId="165" fontId="2" fillId="4" borderId="4" xfId="0" applyNumberFormat="1" applyFont="1" applyFill="1" applyBorder="1"/>
    <xf numFmtId="1" fontId="2" fillId="0" borderId="29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30" xfId="0" applyFont="1" applyBorder="1" applyAlignment="1" applyProtection="1">
      <alignment horizont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1" fontId="2" fillId="2" borderId="30" xfId="0" applyNumberFormat="1" applyFont="1" applyFill="1" applyBorder="1" applyAlignment="1" applyProtection="1">
      <alignment horizontal="center"/>
      <protection locked="0"/>
    </xf>
    <xf numFmtId="1" fontId="2" fillId="2" borderId="27" xfId="0" applyNumberFormat="1" applyFont="1" applyFill="1" applyBorder="1" applyAlignment="1" applyProtection="1">
      <alignment horizontal="center"/>
      <protection locked="0"/>
    </xf>
    <xf numFmtId="0" fontId="2" fillId="0" borderId="30" xfId="0" applyFont="1" applyBorder="1" applyProtection="1">
      <protection locked="0"/>
    </xf>
    <xf numFmtId="0" fontId="0" fillId="0" borderId="1" xfId="0" applyBorder="1" applyAlignment="1" applyProtection="1">
      <alignment horizontal="right"/>
      <protection locked="0"/>
    </xf>
    <xf numFmtId="3" fontId="0" fillId="0" borderId="1" xfId="0" applyNumberFormat="1" applyBorder="1" applyProtection="1">
      <protection locked="0"/>
    </xf>
    <xf numFmtId="3" fontId="2" fillId="0" borderId="1" xfId="0" applyNumberFormat="1" applyFont="1" applyBorder="1" applyProtection="1">
      <protection locked="0"/>
    </xf>
    <xf numFmtId="0" fontId="2" fillId="6" borderId="1" xfId="0" applyFont="1" applyFill="1" applyBorder="1" applyProtection="1">
      <protection locked="0"/>
    </xf>
    <xf numFmtId="164" fontId="0" fillId="0" borderId="1" xfId="0" applyNumberFormat="1" applyBorder="1" applyProtection="1">
      <protection locked="0"/>
    </xf>
    <xf numFmtId="164" fontId="2" fillId="0" borderId="15" xfId="0" applyNumberFormat="1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6" borderId="2" xfId="0" applyFont="1" applyFill="1" applyBorder="1" applyAlignment="1" applyProtection="1">
      <alignment horizontal="left"/>
      <protection locked="0"/>
    </xf>
    <xf numFmtId="0" fontId="2" fillId="6" borderId="2" xfId="0" applyFont="1" applyFill="1" applyBorder="1" applyAlignment="1" applyProtection="1">
      <alignment horizontal="right"/>
      <protection locked="0"/>
    </xf>
    <xf numFmtId="166" fontId="0" fillId="0" borderId="1" xfId="0" applyNumberFormat="1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14" fontId="2" fillId="0" borderId="13" xfId="0" applyNumberFormat="1" applyFont="1" applyBorder="1" applyProtection="1">
      <protection locked="0"/>
    </xf>
    <xf numFmtId="0" fontId="0" fillId="0" borderId="34" xfId="0" applyBorder="1" applyProtection="1">
      <protection locked="0"/>
    </xf>
    <xf numFmtId="14" fontId="2" fillId="0" borderId="34" xfId="0" applyNumberFormat="1" applyFont="1" applyBorder="1" applyAlignment="1" applyProtection="1">
      <alignment horizontal="center"/>
      <protection locked="0"/>
    </xf>
    <xf numFmtId="0" fontId="2" fillId="0" borderId="34" xfId="0" applyFont="1" applyBorder="1" applyProtection="1">
      <protection locked="0"/>
    </xf>
    <xf numFmtId="164" fontId="2" fillId="0" borderId="34" xfId="0" applyNumberFormat="1" applyFont="1" applyBorder="1" applyProtection="1">
      <protection locked="0"/>
    </xf>
    <xf numFmtId="0" fontId="2" fillId="0" borderId="35" xfId="0" applyFont="1" applyBorder="1" applyProtection="1">
      <protection locked="0"/>
    </xf>
    <xf numFmtId="0" fontId="0" fillId="0" borderId="36" xfId="0" applyBorder="1" applyProtection="1">
      <protection locked="0"/>
    </xf>
    <xf numFmtId="1" fontId="2" fillId="0" borderId="35" xfId="0" applyNumberFormat="1" applyFont="1" applyBorder="1" applyAlignment="1" applyProtection="1">
      <alignment horizontal="center"/>
      <protection locked="0"/>
    </xf>
    <xf numFmtId="1" fontId="2" fillId="0" borderId="28" xfId="0" applyNumberFormat="1" applyFont="1" applyBorder="1" applyAlignment="1" applyProtection="1">
      <alignment horizontal="center"/>
      <protection locked="0"/>
    </xf>
    <xf numFmtId="0" fontId="0" fillId="0" borderId="35" xfId="0" applyBorder="1" applyProtection="1"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0" fillId="0" borderId="37" xfId="0" applyBorder="1" applyProtection="1">
      <protection locked="0"/>
    </xf>
    <xf numFmtId="0" fontId="0" fillId="0" borderId="37" xfId="0" applyBorder="1" applyAlignment="1" applyProtection="1">
      <alignment horizontal="center"/>
      <protection locked="0"/>
    </xf>
    <xf numFmtId="164" fontId="0" fillId="0" borderId="37" xfId="0" applyNumberFormat="1" applyBorder="1" applyProtection="1">
      <protection locked="0"/>
    </xf>
    <xf numFmtId="0" fontId="0" fillId="0" borderId="37" xfId="0" applyBorder="1" applyAlignment="1" applyProtection="1">
      <alignment horizontal="right"/>
      <protection locked="0"/>
    </xf>
    <xf numFmtId="4" fontId="2" fillId="0" borderId="1" xfId="0" applyNumberFormat="1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3" fontId="2" fillId="6" borderId="2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/>
    <xf numFmtId="0" fontId="2" fillId="6" borderId="2" xfId="0" applyFont="1" applyFill="1" applyBorder="1" applyAlignment="1">
      <alignment horizontal="right"/>
    </xf>
    <xf numFmtId="0" fontId="2" fillId="6" borderId="1" xfId="0" applyFont="1" applyFill="1" applyBorder="1" applyAlignment="1" applyProtection="1">
      <alignment horizontal="right"/>
      <protection locked="0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0" fillId="0" borderId="34" xfId="0" applyNumberFormat="1" applyBorder="1" applyProtection="1">
      <protection locked="0"/>
    </xf>
    <xf numFmtId="164" fontId="0" fillId="0" borderId="17" xfId="0" applyNumberFormat="1" applyBorder="1" applyProtection="1"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0" fontId="0" fillId="6" borderId="1" xfId="0" applyFill="1" applyBorder="1" applyProtection="1">
      <protection locked="0"/>
    </xf>
    <xf numFmtId="167" fontId="2" fillId="0" borderId="1" xfId="0" applyNumberFormat="1" applyFont="1" applyBorder="1" applyProtection="1">
      <protection locked="0"/>
    </xf>
    <xf numFmtId="14" fontId="2" fillId="0" borderId="13" xfId="0" applyNumberFormat="1" applyFont="1" applyBorder="1"/>
    <xf numFmtId="0" fontId="2" fillId="0" borderId="1" xfId="0" applyFont="1" applyBorder="1" applyAlignment="1" applyProtection="1">
      <alignment wrapText="1"/>
      <protection locked="0"/>
    </xf>
    <xf numFmtId="168" fontId="2" fillId="0" borderId="1" xfId="0" applyNumberFormat="1" applyFont="1" applyBorder="1"/>
    <xf numFmtId="164" fontId="2" fillId="0" borderId="37" xfId="0" applyNumberFormat="1" applyFont="1" applyBorder="1" applyProtection="1">
      <protection locked="0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0" fillId="0" borderId="1" xfId="0" applyBorder="1"/>
    <xf numFmtId="4" fontId="2" fillId="0" borderId="1" xfId="0" applyNumberFormat="1" applyFont="1" applyBorder="1" applyAlignment="1" applyProtection="1">
      <alignment horizontal="right"/>
      <protection locked="0"/>
    </xf>
    <xf numFmtId="167" fontId="0" fillId="0" borderId="0" xfId="0" applyNumberFormat="1" applyProtection="1">
      <protection locked="0"/>
    </xf>
    <xf numFmtId="167" fontId="0" fillId="0" borderId="1" xfId="0" applyNumberFormat="1" applyBorder="1" applyProtection="1">
      <protection locked="0"/>
    </xf>
    <xf numFmtId="164" fontId="2" fillId="6" borderId="1" xfId="0" applyNumberFormat="1" applyFont="1" applyFill="1" applyBorder="1" applyProtection="1">
      <protection locked="0"/>
    </xf>
    <xf numFmtId="1" fontId="2" fillId="0" borderId="30" xfId="0" applyNumberFormat="1" applyFont="1" applyBorder="1" applyAlignment="1" applyProtection="1">
      <alignment horizontal="center"/>
      <protection locked="0"/>
    </xf>
    <xf numFmtId="164" fontId="2" fillId="0" borderId="38" xfId="0" applyNumberFormat="1" applyFont="1" applyBorder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2" fillId="6" borderId="1" xfId="0" applyFont="1" applyFill="1" applyBorder="1" applyAlignment="1" applyProtection="1">
      <alignment horizontal="center"/>
      <protection locked="0"/>
    </xf>
    <xf numFmtId="14" fontId="2" fillId="0" borderId="12" xfId="0" applyNumberFormat="1" applyFont="1" applyBorder="1" applyAlignment="1">
      <alignment horizontal="center"/>
    </xf>
    <xf numFmtId="0" fontId="0" fillId="0" borderId="3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167" fontId="2" fillId="6" borderId="1" xfId="0" applyNumberFormat="1" applyFont="1" applyFill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0" fontId="2" fillId="6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6" borderId="1" xfId="0" applyFont="1" applyFill="1" applyBorder="1" applyAlignment="1" applyProtection="1">
      <alignment horizontal="left"/>
      <protection locked="0"/>
    </xf>
    <xf numFmtId="2" fontId="2" fillId="0" borderId="1" xfId="0" applyNumberFormat="1" applyFont="1" applyBorder="1" applyProtection="1">
      <protection locked="0"/>
    </xf>
    <xf numFmtId="14" fontId="2" fillId="0" borderId="30" xfId="0" applyNumberFormat="1" applyFont="1" applyBorder="1" applyAlignment="1">
      <alignment horizontal="center"/>
    </xf>
    <xf numFmtId="3" fontId="0" fillId="0" borderId="0" xfId="0" applyNumberFormat="1" applyProtection="1">
      <protection locked="0"/>
    </xf>
    <xf numFmtId="0" fontId="0" fillId="0" borderId="39" xfId="0" applyBorder="1"/>
    <xf numFmtId="0" fontId="0" fillId="6" borderId="30" xfId="0" applyFill="1" applyBorder="1" applyProtection="1">
      <protection locked="0"/>
    </xf>
    <xf numFmtId="164" fontId="0" fillId="0" borderId="30" xfId="0" applyNumberFormat="1" applyBorder="1" applyProtection="1">
      <protection locked="0"/>
    </xf>
    <xf numFmtId="164" fontId="2" fillId="0" borderId="30" xfId="0" applyNumberFormat="1" applyFont="1" applyBorder="1" applyProtection="1">
      <protection locked="0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" fontId="0" fillId="0" borderId="1" xfId="0" applyNumberFormat="1" applyBorder="1"/>
    <xf numFmtId="164" fontId="0" fillId="0" borderId="1" xfId="0" applyNumberForma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32" xfId="0" applyFont="1" applyBorder="1" applyAlignment="1" applyProtection="1">
      <alignment horizontal="center"/>
      <protection locked="0"/>
    </xf>
    <xf numFmtId="0" fontId="2" fillId="0" borderId="28" xfId="0" applyFont="1" applyBorder="1" applyAlignment="1" applyProtection="1">
      <alignment horizontal="center"/>
      <protection locked="0"/>
    </xf>
    <xf numFmtId="0" fontId="2" fillId="0" borderId="31" xfId="0" applyFont="1" applyBorder="1" applyAlignment="1" applyProtection="1">
      <alignment horizontal="center"/>
      <protection locked="0"/>
    </xf>
    <xf numFmtId="165" fontId="2" fillId="4" borderId="21" xfId="0" applyNumberFormat="1" applyFont="1" applyFill="1" applyBorder="1" applyAlignment="1">
      <alignment horizontal="center"/>
    </xf>
    <xf numFmtId="165" fontId="2" fillId="4" borderId="26" xfId="0" applyNumberFormat="1" applyFont="1" applyFill="1" applyBorder="1" applyAlignment="1">
      <alignment horizontal="center"/>
    </xf>
    <xf numFmtId="1" fontId="2" fillId="2" borderId="30" xfId="0" applyNumberFormat="1" applyFont="1" applyFill="1" applyBorder="1" applyAlignment="1" applyProtection="1">
      <alignment horizontal="center"/>
      <protection locked="0"/>
    </xf>
    <xf numFmtId="1" fontId="2" fillId="2" borderId="33" xfId="0" applyNumberFormat="1" applyFont="1" applyFill="1" applyBorder="1" applyAlignment="1" applyProtection="1">
      <alignment horizontal="center"/>
      <protection locked="0"/>
    </xf>
    <xf numFmtId="0" fontId="2" fillId="5" borderId="23" xfId="0" applyFont="1" applyFill="1" applyBorder="1" applyAlignment="1" applyProtection="1">
      <alignment horizontal="center"/>
      <protection locked="0"/>
    </xf>
    <xf numFmtId="0" fontId="2" fillId="5" borderId="27" xfId="0" applyFont="1" applyFill="1" applyBorder="1" applyAlignment="1" applyProtection="1">
      <alignment horizontal="center"/>
      <protection locked="0"/>
    </xf>
    <xf numFmtId="0" fontId="2" fillId="5" borderId="33" xfId="0" applyFont="1" applyFill="1" applyBorder="1" applyAlignment="1" applyProtection="1">
      <alignment horizontal="center"/>
      <protection locked="0"/>
    </xf>
    <xf numFmtId="0" fontId="2" fillId="6" borderId="1" xfId="0" applyFont="1" applyFill="1" applyBorder="1" applyAlignment="1" applyProtection="1">
      <alignment horizontal="right"/>
      <protection locked="0"/>
    </xf>
    <xf numFmtId="0" fontId="2" fillId="6" borderId="1" xfId="0" applyFont="1" applyFill="1" applyBorder="1" applyAlignment="1" applyProtection="1">
      <alignment horizontal="center"/>
      <protection locked="0"/>
    </xf>
    <xf numFmtId="0" fontId="2" fillId="6" borderId="30" xfId="0" applyFont="1" applyFill="1" applyBorder="1" applyAlignment="1" applyProtection="1">
      <alignment horizontal="center"/>
      <protection locked="0"/>
    </xf>
    <xf numFmtId="0" fontId="1" fillId="4" borderId="7" xfId="0" applyFont="1" applyFill="1" applyBorder="1" applyAlignment="1" applyProtection="1">
      <alignment horizontal="center"/>
      <protection locked="0"/>
    </xf>
    <xf numFmtId="0" fontId="1" fillId="4" borderId="8" xfId="0" applyFont="1" applyFill="1" applyBorder="1" applyAlignment="1" applyProtection="1">
      <alignment horizontal="center"/>
      <protection locked="0"/>
    </xf>
    <xf numFmtId="0" fontId="1" fillId="4" borderId="9" xfId="0" applyFont="1" applyFill="1" applyBorder="1" applyAlignment="1" applyProtection="1">
      <alignment horizontal="center"/>
      <protection locked="0"/>
    </xf>
    <xf numFmtId="164" fontId="3" fillId="2" borderId="21" xfId="0" applyNumberFormat="1" applyFont="1" applyFill="1" applyBorder="1" applyAlignment="1" applyProtection="1">
      <alignment horizontal="left"/>
      <protection locked="0"/>
    </xf>
    <xf numFmtId="164" fontId="3" fillId="2" borderId="22" xfId="0" applyNumberFormat="1" applyFont="1" applyFill="1" applyBorder="1" applyAlignment="1" applyProtection="1">
      <alignment horizontal="left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1" fontId="2" fillId="2" borderId="27" xfId="0" applyNumberFormat="1" applyFont="1" applyFill="1" applyBorder="1" applyAlignment="1" applyProtection="1">
      <alignment horizontal="center"/>
      <protection locked="0"/>
    </xf>
    <xf numFmtId="0" fontId="2" fillId="5" borderId="12" xfId="0" applyFont="1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2" fillId="5" borderId="2" xfId="0" applyFont="1" applyFill="1" applyBorder="1" applyAlignment="1" applyProtection="1">
      <alignment horizontal="center"/>
      <protection locked="0"/>
    </xf>
    <xf numFmtId="0" fontId="2" fillId="5" borderId="13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 applyProtection="1">
      <alignment horizont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164" fontId="0" fillId="0" borderId="30" xfId="0" applyNumberFormat="1" applyBorder="1" applyAlignment="1" applyProtection="1">
      <alignment horizontal="center"/>
      <protection locked="0"/>
    </xf>
    <xf numFmtId="164" fontId="0" fillId="0" borderId="24" xfId="0" applyNumberFormat="1" applyBorder="1" applyAlignment="1" applyProtection="1">
      <alignment horizontal="center"/>
      <protection locked="0"/>
    </xf>
    <xf numFmtId="0" fontId="0" fillId="0" borderId="30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4" xfId="0" applyBorder="1" applyAlignment="1">
      <alignment horizontal="right"/>
    </xf>
    <xf numFmtId="0" fontId="2" fillId="0" borderId="30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168" fontId="2" fillId="0" borderId="27" xfId="0" applyNumberFormat="1" applyFont="1" applyBorder="1" applyAlignment="1">
      <alignment horizontal="right"/>
    </xf>
    <xf numFmtId="168" fontId="2" fillId="0" borderId="24" xfId="0" applyNumberFormat="1" applyFont="1" applyBorder="1" applyAlignment="1">
      <alignment horizontal="right"/>
    </xf>
  </cellXfs>
  <cellStyles count="1">
    <cellStyle name="Normal" xfId="0" builtinId="0"/>
  </cellStyles>
  <dxfs count="6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 w="3175">
          <a:solidFill>
            <a:schemeClr val="bg1">
              <a:lumMod val="50000"/>
            </a:schemeClr>
          </a:solidFill>
        </a:ln>
        <a:effectLst/>
        <a:sp3d contourW="3175">
          <a:contourClr>
            <a:schemeClr val="bg1">
              <a:lumMod val="50000"/>
            </a:schemeClr>
          </a:contourClr>
        </a:sp3d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1BA0-43EF-BB22-6436B160AA3B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1BA0-43EF-BB22-6436B160AA3B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1BA0-43EF-BB22-6436B160AA3B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1BA0-43EF-BB22-6436B160AA3B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1BA0-43EF-BB22-6436B160AA3B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1BA0-43EF-BB22-6436B160AA3B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294F-4F9E-AB1D-C2927298A07B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9781-4C3E-BAE0-16B6991F392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Summary!$C$2:$C$13</c:f>
              <c:strCache>
                <c:ptCount val="12"/>
                <c:pt idx="0">
                  <c:v>Term-1</c:v>
                </c:pt>
                <c:pt idx="1">
                  <c:v>Term-2</c:v>
                </c:pt>
                <c:pt idx="2">
                  <c:v>Term-3</c:v>
                </c:pt>
                <c:pt idx="3">
                  <c:v>Term-4</c:v>
                </c:pt>
                <c:pt idx="4">
                  <c:v>Term-5</c:v>
                </c:pt>
                <c:pt idx="5">
                  <c:v>Term-6</c:v>
                </c:pt>
                <c:pt idx="6">
                  <c:v>Term-7</c:v>
                </c:pt>
                <c:pt idx="7">
                  <c:v>Term-8</c:v>
                </c:pt>
                <c:pt idx="8">
                  <c:v>Term-9</c:v>
                </c:pt>
                <c:pt idx="9">
                  <c:v>Term-10</c:v>
                </c:pt>
                <c:pt idx="10">
                  <c:v>Term-11</c:v>
                </c:pt>
                <c:pt idx="11">
                  <c:v>Term-12</c:v>
                </c:pt>
              </c:strCache>
            </c:strRef>
          </c:cat>
          <c:val>
            <c:numRef>
              <c:f>Summary!$D$2:$D$13</c:f>
              <c:numCache>
                <c:formatCode>"₹"\ #,##0</c:formatCode>
                <c:ptCount val="12"/>
                <c:pt idx="0">
                  <c:v>-782674</c:v>
                </c:pt>
                <c:pt idx="1">
                  <c:v>-218110</c:v>
                </c:pt>
                <c:pt idx="2">
                  <c:v>-470000</c:v>
                </c:pt>
                <c:pt idx="3">
                  <c:v>1098545</c:v>
                </c:pt>
                <c:pt idx="4">
                  <c:v>391120</c:v>
                </c:pt>
                <c:pt idx="5">
                  <c:v>1002304</c:v>
                </c:pt>
                <c:pt idx="6">
                  <c:v>528979</c:v>
                </c:pt>
                <c:pt idx="7">
                  <c:v>405496</c:v>
                </c:pt>
                <c:pt idx="8">
                  <c:v>1125929.5</c:v>
                </c:pt>
                <c:pt idx="9">
                  <c:v>979350</c:v>
                </c:pt>
                <c:pt idx="10">
                  <c:v>-469722.5</c:v>
                </c:pt>
                <c:pt idx="11">
                  <c:v>-289000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0-1BA0-43EF-BB22-6436B160A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201"/>
        <c:shape val="box"/>
        <c:axId val="656027871"/>
        <c:axId val="656025951"/>
        <c:axId val="0"/>
      </c:bar3DChart>
      <c:catAx>
        <c:axId val="6560278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656025951"/>
        <c:crosses val="autoZero"/>
        <c:auto val="1"/>
        <c:lblAlgn val="ctr"/>
        <c:lblOffset val="100"/>
        <c:noMultiLvlLbl val="0"/>
      </c:catAx>
      <c:valAx>
        <c:axId val="6560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2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5EF-4112-AEB9-95E6501B5E6E}"/>
              </c:ext>
            </c:extLst>
          </c:dPt>
          <c:dLbls>
            <c:dLbl>
              <c:idx val="0"/>
              <c:layout>
                <c:manualLayout>
                  <c:x val="4.8832776728943809E-2"/>
                  <c:y val="-6.60256391593802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EBEA230-D366-4DB0-8760-2432611BEF41}" type="VALUE">
                      <a:rPr lang="en-US" b="1">
                        <a:solidFill>
                          <a:schemeClr val="tx1"/>
                        </a:solidFill>
                      </a:rPr>
                      <a:pPr>
                        <a:defRPr b="1"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402515542347432"/>
                      <c:h val="6.659917841229860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55EF-4112-AEB9-95E6501B5E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Summary!$D$25</c:f>
              <c:numCache>
                <c:formatCode>"₹"\ #,##0</c:formatCode>
                <c:ptCount val="1"/>
                <c:pt idx="0">
                  <c:v>3302217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0-6798-4005-8F24-D667E091B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gapDepth val="4"/>
        <c:shape val="box"/>
        <c:axId val="387580976"/>
        <c:axId val="387583376"/>
        <c:axId val="0"/>
      </c:bar3DChart>
      <c:catAx>
        <c:axId val="38758097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387583376"/>
        <c:crosses val="autoZero"/>
        <c:auto val="1"/>
        <c:lblAlgn val="ctr"/>
        <c:lblOffset val="100"/>
        <c:noMultiLvlLbl val="0"/>
      </c:catAx>
      <c:valAx>
        <c:axId val="3875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8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 w="3175">
          <a:solidFill>
            <a:schemeClr val="bg1">
              <a:lumMod val="50000"/>
            </a:schemeClr>
          </a:solidFill>
        </a:ln>
        <a:effectLst/>
        <a:sp3d contourW="3175">
          <a:contourClr>
            <a:schemeClr val="bg1">
              <a:lumMod val="50000"/>
            </a:schemeClr>
          </a:contourClr>
        </a:sp3d>
      </c:spPr>
    </c:backWall>
    <c:plotArea>
      <c:layout/>
      <c:bar3DChart>
        <c:barDir val="col"/>
        <c:grouping val="stacked"/>
        <c:varyColors val="0"/>
        <c:ser>
          <c:idx val="1"/>
          <c:order val="0"/>
          <c:tx>
            <c:strRef>
              <c:f>Summary!$B$28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Summary!$B$29:$B$32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5B-45EA-A050-35EE501C423C}"/>
            </c:ext>
          </c:extLst>
        </c:ser>
        <c:ser>
          <c:idx val="2"/>
          <c:order val="1"/>
          <c:tx>
            <c:strRef>
              <c:f>Summary!$D$28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1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Summary!$D$29:$D$32</c:f>
              <c:numCache>
                <c:formatCode>"₹"\ #,##0</c:formatCode>
                <c:ptCount val="4"/>
                <c:pt idx="0">
                  <c:v>-1470784</c:v>
                </c:pt>
                <c:pt idx="1">
                  <c:v>2491969</c:v>
                </c:pt>
                <c:pt idx="2">
                  <c:v>3039754.5</c:v>
                </c:pt>
                <c:pt idx="3">
                  <c:v>-758722.5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12-F05B-45EA-A050-35EE501C4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4"/>
        <c:gapDepth val="213"/>
        <c:shape val="box"/>
        <c:axId val="656027871"/>
        <c:axId val="656025951"/>
        <c:axId val="0"/>
      </c:bar3DChart>
      <c:catAx>
        <c:axId val="6560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25951"/>
        <c:crosses val="autoZero"/>
        <c:auto val="1"/>
        <c:lblAlgn val="ctr"/>
        <c:lblOffset val="100"/>
        <c:noMultiLvlLbl val="0"/>
      </c:catAx>
      <c:valAx>
        <c:axId val="6560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2787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image" Target="../media/image1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425275</xdr:colOff>
      <xdr:row>44</xdr:row>
      <xdr:rowOff>33866</xdr:rowOff>
    </xdr:from>
    <xdr:to>
      <xdr:col>13</xdr:col>
      <xdr:colOff>24841</xdr:colOff>
      <xdr:row>67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B85DFE-FB19-07DD-CA37-5814D2252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5675" y="8297333"/>
          <a:ext cx="3274099" cy="435186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15241</xdr:colOff>
      <xdr:row>43</xdr:row>
      <xdr:rowOff>22860</xdr:rowOff>
    </xdr:from>
    <xdr:to>
      <xdr:col>3</xdr:col>
      <xdr:colOff>505466</xdr:colOff>
      <xdr:row>64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00D050-7776-2FC4-488A-8D6D5724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1" y="7947660"/>
          <a:ext cx="2692405" cy="3863340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990600</xdr:colOff>
      <xdr:row>43</xdr:row>
      <xdr:rowOff>7620</xdr:rowOff>
    </xdr:from>
    <xdr:to>
      <xdr:col>5</xdr:col>
      <xdr:colOff>1388448</xdr:colOff>
      <xdr:row>71</xdr:row>
      <xdr:rowOff>91440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95E30A-D521-B747-7117-6A918ACC8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4180" y="7932420"/>
          <a:ext cx="3541521" cy="5204460"/>
        </a:xfrm>
        <a:prstGeom prst="rect">
          <a:avLst/>
        </a:prstGeom>
      </xdr:spPr>
    </xdr:pic>
    <xdr:clientData/>
  </xdr:twoCellAnchor>
  <xdr:twoCellAnchor editAs="oneCell">
    <xdr:from>
      <xdr:col>6</xdr:col>
      <xdr:colOff>22946</xdr:colOff>
      <xdr:row>43</xdr:row>
      <xdr:rowOff>1</xdr:rowOff>
    </xdr:from>
    <xdr:to>
      <xdr:col>11</xdr:col>
      <xdr:colOff>404721</xdr:colOff>
      <xdr:row>71</xdr:row>
      <xdr:rowOff>91440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55E384-EC8A-3F05-8575-9B52AF76D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9466" y="7924801"/>
          <a:ext cx="4346715" cy="52120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16935</xdr:rowOff>
    </xdr:from>
    <xdr:to>
      <xdr:col>5</xdr:col>
      <xdr:colOff>609599</xdr:colOff>
      <xdr:row>99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AA01930-B732-690C-9BFE-A766C6C55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933" y="13673668"/>
          <a:ext cx="5308599" cy="4825999"/>
        </a:xfrm>
        <a:prstGeom prst="rect">
          <a:avLst/>
        </a:prstGeom>
      </xdr:spPr>
    </xdr:pic>
    <xdr:clientData/>
  </xdr:twoCellAnchor>
  <xdr:twoCellAnchor editAs="oneCell">
    <xdr:from>
      <xdr:col>5</xdr:col>
      <xdr:colOff>886600</xdr:colOff>
      <xdr:row>72</xdr:row>
      <xdr:rowOff>183867</xdr:rowOff>
    </xdr:from>
    <xdr:to>
      <xdr:col>11</xdr:col>
      <xdr:colOff>2082800</xdr:colOff>
      <xdr:row>98</xdr:row>
      <xdr:rowOff>174077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4B6471-6611-2DF4-8B53-53CE5C165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7533" y="13654334"/>
          <a:ext cx="6665667" cy="4833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121920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EFE45108-0E76-7230-D0E4-D97FCF61CF01}"/>
            </a:ext>
          </a:extLst>
        </xdr:cNvPr>
        <xdr:cNvSpPr>
          <a:spLocks noChangeAspect="1" noChangeArrowheads="1"/>
        </xdr:cNvSpPr>
      </xdr:nvSpPr>
      <xdr:spPr bwMode="auto">
        <a:xfrm>
          <a:off x="17526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7619</xdr:rowOff>
    </xdr:from>
    <xdr:to>
      <xdr:col>4</xdr:col>
      <xdr:colOff>358140</xdr:colOff>
      <xdr:row>61</xdr:row>
      <xdr:rowOff>88470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603E35-A4AB-664B-C5F1-05F4AE37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2919"/>
          <a:ext cx="3253740" cy="2824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6</xdr:col>
      <xdr:colOff>624839</xdr:colOff>
      <xdr:row>68</xdr:row>
      <xdr:rowOff>91128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7582E-8A73-614A-FCE1-B2E356C18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6120" y="8115300"/>
          <a:ext cx="3268979" cy="4114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10</xdr:col>
      <xdr:colOff>708659</xdr:colOff>
      <xdr:row>68</xdr:row>
      <xdr:rowOff>94403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5549AF-42D9-0334-9392-2A4E9C371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8115300"/>
          <a:ext cx="2849879" cy="4117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AF93B8B-977A-4C28-A08D-0E0AAF8211EF}"/>
            </a:ext>
          </a:extLst>
        </xdr:cNvPr>
        <xdr:cNvSpPr>
          <a:spLocks noChangeAspect="1" noChangeArrowheads="1"/>
        </xdr:cNvSpPr>
      </xdr:nvSpPr>
      <xdr:spPr bwMode="auto">
        <a:xfrm>
          <a:off x="17526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53</xdr:row>
      <xdr:rowOff>121920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DEE573DE-DF6D-01C3-2EE0-342C1B5FD11A}"/>
            </a:ext>
          </a:extLst>
        </xdr:cNvPr>
        <xdr:cNvSpPr>
          <a:spLocks noChangeAspect="1" noChangeArrowheads="1"/>
        </xdr:cNvSpPr>
      </xdr:nvSpPr>
      <xdr:spPr bwMode="auto">
        <a:xfrm>
          <a:off x="784860" y="939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15241</xdr:colOff>
      <xdr:row>44</xdr:row>
      <xdr:rowOff>15241</xdr:rowOff>
    </xdr:from>
    <xdr:to>
      <xdr:col>4</xdr:col>
      <xdr:colOff>15241</xdr:colOff>
      <xdr:row>62</xdr:row>
      <xdr:rowOff>165029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9629C5-0F2B-6DAC-5F9D-82AE70970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1" y="8130541"/>
          <a:ext cx="3246120" cy="34416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F864ED3-3834-424C-8448-353FFB4A99A1}"/>
            </a:ext>
          </a:extLst>
        </xdr:cNvPr>
        <xdr:cNvSpPr>
          <a:spLocks noChangeAspect="1" noChangeArrowheads="1"/>
        </xdr:cNvSpPr>
      </xdr:nvSpPr>
      <xdr:spPr bwMode="auto">
        <a:xfrm>
          <a:off x="17526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AA24817-8B0E-44A2-B3B2-80ED9FB928AE}"/>
            </a:ext>
          </a:extLst>
        </xdr:cNvPr>
        <xdr:cNvSpPr>
          <a:spLocks noChangeAspect="1" noChangeArrowheads="1"/>
        </xdr:cNvSpPr>
      </xdr:nvSpPr>
      <xdr:spPr bwMode="auto">
        <a:xfrm>
          <a:off x="784860" y="957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1</xdr:col>
      <xdr:colOff>96982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3DAB239-30B0-4A15-9EFD-6AF91E2D6303}"/>
            </a:ext>
          </a:extLst>
        </xdr:cNvPr>
        <xdr:cNvSpPr>
          <a:spLocks noChangeAspect="1" noChangeArrowheads="1"/>
        </xdr:cNvSpPr>
      </xdr:nvSpPr>
      <xdr:spPr bwMode="auto">
        <a:xfrm>
          <a:off x="17526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BE1ECA7-9D80-4D91-ADA4-79B89B5C22ED}"/>
            </a:ext>
          </a:extLst>
        </xdr:cNvPr>
        <xdr:cNvSpPr>
          <a:spLocks noChangeAspect="1" noChangeArrowheads="1"/>
        </xdr:cNvSpPr>
      </xdr:nvSpPr>
      <xdr:spPr bwMode="auto">
        <a:xfrm>
          <a:off x="78486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1</xdr:col>
      <xdr:colOff>96982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2874CFE-A4DB-4D33-B13D-BD1143BC5F26}"/>
            </a:ext>
          </a:extLst>
        </xdr:cNvPr>
        <xdr:cNvSpPr>
          <a:spLocks noChangeAspect="1" noChangeArrowheads="1"/>
        </xdr:cNvSpPr>
      </xdr:nvSpPr>
      <xdr:spPr bwMode="auto">
        <a:xfrm>
          <a:off x="0" y="8115300"/>
          <a:ext cx="30272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B8E6366-E212-49A9-9733-B53A3EF19871}"/>
            </a:ext>
          </a:extLst>
        </xdr:cNvPr>
        <xdr:cNvSpPr>
          <a:spLocks noChangeAspect="1" noChangeArrowheads="1"/>
        </xdr:cNvSpPr>
      </xdr:nvSpPr>
      <xdr:spPr bwMode="auto">
        <a:xfrm>
          <a:off x="20574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121920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AB6DCC37-958E-6F9D-D07F-3AFAC10D7098}"/>
            </a:ext>
          </a:extLst>
        </xdr:cNvPr>
        <xdr:cNvSpPr>
          <a:spLocks noChangeAspect="1" noChangeArrowheads="1"/>
        </xdr:cNvSpPr>
      </xdr:nvSpPr>
      <xdr:spPr bwMode="auto">
        <a:xfrm>
          <a:off x="205740" y="848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</xdr:rowOff>
    </xdr:from>
    <xdr:to>
      <xdr:col>5</xdr:col>
      <xdr:colOff>316942</xdr:colOff>
      <xdr:row>82</xdr:row>
      <xdr:rowOff>55757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550B9B-07F7-CB16-60AF-B48182A6C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439" y="8586440"/>
          <a:ext cx="5000454" cy="6746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1</xdr:col>
      <xdr:colOff>96982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6A5E104-591E-4EB7-97D6-55B807466AB5}"/>
            </a:ext>
          </a:extLst>
        </xdr:cNvPr>
        <xdr:cNvSpPr>
          <a:spLocks noChangeAspect="1" noChangeArrowheads="1"/>
        </xdr:cNvSpPr>
      </xdr:nvSpPr>
      <xdr:spPr bwMode="auto">
        <a:xfrm>
          <a:off x="0" y="8115300"/>
          <a:ext cx="30272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71B9F57-CD57-470A-9F84-60980CF684B5}"/>
            </a:ext>
          </a:extLst>
        </xdr:cNvPr>
        <xdr:cNvSpPr>
          <a:spLocks noChangeAspect="1" noChangeArrowheads="1"/>
        </xdr:cNvSpPr>
      </xdr:nvSpPr>
      <xdr:spPr bwMode="auto">
        <a:xfrm>
          <a:off x="20574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5</xdr:col>
      <xdr:colOff>9735</xdr:colOff>
      <xdr:row>79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7ADCF3-47CA-1D21-F171-E9201B8A3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8481060"/>
          <a:ext cx="4650315" cy="6179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1</xdr:col>
      <xdr:colOff>96982</xdr:colOff>
      <xdr:row>45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CF4E925-D0D1-4108-8BA9-2103CE2E7672}"/>
            </a:ext>
          </a:extLst>
        </xdr:cNvPr>
        <xdr:cNvSpPr>
          <a:spLocks noChangeAspect="1" noChangeArrowheads="1"/>
        </xdr:cNvSpPr>
      </xdr:nvSpPr>
      <xdr:spPr bwMode="auto">
        <a:xfrm>
          <a:off x="0" y="8115300"/>
          <a:ext cx="30272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121920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0E3C684-6601-40A2-99F2-2F6C20A981B3}"/>
            </a:ext>
          </a:extLst>
        </xdr:cNvPr>
        <xdr:cNvSpPr>
          <a:spLocks noChangeAspect="1" noChangeArrowheads="1"/>
        </xdr:cNvSpPr>
      </xdr:nvSpPr>
      <xdr:spPr bwMode="auto">
        <a:xfrm>
          <a:off x="205740" y="81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15241</xdr:colOff>
      <xdr:row>1</xdr:row>
      <xdr:rowOff>5106</xdr:rowOff>
    </xdr:from>
    <xdr:to>
      <xdr:col>17</xdr:col>
      <xdr:colOff>285751</xdr:colOff>
      <xdr:row>24</xdr:row>
      <xdr:rowOff>14796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E704EB-24C8-146E-5329-6FDBA423F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287229</xdr:colOff>
      <xdr:row>1</xdr:row>
      <xdr:rowOff>3144</xdr:rowOff>
    </xdr:from>
    <xdr:to>
      <xdr:col>20</xdr:col>
      <xdr:colOff>290397</xdr:colOff>
      <xdr:row>25</xdr:row>
      <xdr:rowOff>3144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E10D5-0BA0-D90F-B9EF-684183164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226736</xdr:colOff>
      <xdr:row>1</xdr:row>
      <xdr:rowOff>44390</xdr:rowOff>
    </xdr:from>
    <xdr:to>
      <xdr:col>14</xdr:col>
      <xdr:colOff>299786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35A642-4BD7-BA4B-5FF0-1EC7F44A5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06954" y="224499"/>
          <a:ext cx="682650" cy="411078"/>
        </a:xfrm>
        <a:prstGeom prst="rect">
          <a:avLst/>
        </a:prstGeom>
      </xdr:spPr>
    </xdr:pic>
    <xdr:clientData/>
  </xdr:twoCellAnchor>
  <xdr:twoCellAnchor editAs="oneCell">
    <xdr:from>
      <xdr:col>10</xdr:col>
      <xdr:colOff>407633</xdr:colOff>
      <xdr:row>1</xdr:row>
      <xdr:rowOff>14224</xdr:rowOff>
    </xdr:from>
    <xdr:to>
      <xdr:col>11</xdr:col>
      <xdr:colOff>298039</xdr:colOff>
      <xdr:row>3</xdr:row>
      <xdr:rowOff>137633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BE548A-480F-BBA8-CAEE-B9B166E61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069" y="194333"/>
          <a:ext cx="500008" cy="483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17</xdr:col>
      <xdr:colOff>270510</xdr:colOff>
      <xdr:row>49</xdr:row>
      <xdr:rowOff>9690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D8CD7C-1605-4206-AB52-CB0FB9E0D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2019300</xdr:colOff>
      <xdr:row>1</xdr:row>
      <xdr:rowOff>1</xdr:rowOff>
    </xdr:from>
    <xdr:to>
      <xdr:col>12</xdr:col>
      <xdr:colOff>551094</xdr:colOff>
      <xdr:row>19</xdr:row>
      <xdr:rowOff>175261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F1B46-13FB-D650-6D61-251766ABD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0" y="182881"/>
          <a:ext cx="4848774" cy="346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FF50-FA35-4C96-88F8-ECF8C33C6A1E}">
  <sheetPr codeName="Sheet2"/>
  <dimension ref="A1:S140"/>
  <sheetViews>
    <sheetView zoomScaleNormal="100" workbookViewId="0">
      <pane xSplit="13" ySplit="4" topLeftCell="N5" activePane="bottomRight" state="frozen"/>
      <selection pane="topRight" activeCell="M1" sqref="M1"/>
      <selection pane="bottomLeft" activeCell="A5" sqref="A5"/>
      <selection pane="bottomRight" activeCell="H2" sqref="H2:I2"/>
    </sheetView>
  </sheetViews>
  <sheetFormatPr defaultRowHeight="14.4" x14ac:dyDescent="0.3"/>
  <cols>
    <col min="1" max="1" width="9.5546875" style="1" bestFit="1" customWidth="1"/>
    <col min="2" max="2" width="8.88671875" style="6"/>
    <col min="3" max="3" width="10.33203125" style="6" bestFit="1" customWidth="1"/>
    <col min="4" max="4" width="25.109375" style="1" customWidth="1"/>
    <col min="5" max="5" width="18.44140625" style="1" customWidth="1"/>
    <col min="6" max="6" width="34.5546875" style="1" customWidth="1"/>
    <col min="7" max="7" width="10.33203125" style="1" bestFit="1" customWidth="1"/>
    <col min="8" max="8" width="12.109375" style="1" bestFit="1" customWidth="1"/>
    <col min="9" max="9" width="12.109375" style="1" customWidth="1"/>
    <col min="10" max="10" width="6.21875" style="1" bestFit="1" customWidth="1"/>
    <col min="11" max="11" width="10.5546875" style="1" customWidth="1"/>
    <col min="12" max="12" width="19.44140625" style="1" customWidth="1"/>
    <col min="13" max="13" width="13.664062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4"/>
      <c r="B1" s="161" t="s">
        <v>275</v>
      </c>
      <c r="C1" s="162"/>
      <c r="D1" s="162"/>
      <c r="E1" s="162"/>
      <c r="F1" s="163"/>
      <c r="G1" s="16" t="s">
        <v>87</v>
      </c>
      <c r="H1" s="151">
        <v>45076</v>
      </c>
      <c r="I1" s="152"/>
      <c r="J1" s="17" t="s">
        <v>36</v>
      </c>
      <c r="K1" s="164">
        <f>M2-E2</f>
        <v>-782674</v>
      </c>
      <c r="L1" s="165"/>
      <c r="M1" s="18"/>
      <c r="N1" s="19"/>
    </row>
    <row r="2" spans="1:14" ht="15.6" x14ac:dyDescent="0.3">
      <c r="A2" s="43">
        <f>SUM(A5:A105)</f>
        <v>473100</v>
      </c>
      <c r="B2" s="166"/>
      <c r="C2" s="167"/>
      <c r="D2" s="13" t="s">
        <v>32</v>
      </c>
      <c r="E2" s="12">
        <f>SUM(E5:E105)</f>
        <v>2050924</v>
      </c>
      <c r="F2" s="20"/>
      <c r="G2" s="32" t="s">
        <v>100</v>
      </c>
      <c r="H2" s="153" t="s">
        <v>338</v>
      </c>
      <c r="I2" s="168"/>
      <c r="J2" s="38"/>
      <c r="K2" s="10"/>
      <c r="L2" s="11" t="s">
        <v>32</v>
      </c>
      <c r="M2" s="12">
        <f>SUM(M5:M54)</f>
        <v>1268250</v>
      </c>
      <c r="N2" s="20"/>
    </row>
    <row r="3" spans="1:14" x14ac:dyDescent="0.3">
      <c r="B3" s="169" t="s">
        <v>116</v>
      </c>
      <c r="C3" s="170"/>
      <c r="D3" s="171"/>
      <c r="E3" s="171"/>
      <c r="F3" s="172"/>
      <c r="G3" s="155" t="s">
        <v>101</v>
      </c>
      <c r="H3" s="156"/>
      <c r="I3" s="156"/>
      <c r="J3" s="169" t="s">
        <v>117</v>
      </c>
      <c r="K3" s="170"/>
      <c r="L3" s="171"/>
      <c r="M3" s="171"/>
      <c r="N3" s="172"/>
    </row>
    <row r="4" spans="1:14" x14ac:dyDescent="0.3">
      <c r="A4" s="3"/>
      <c r="B4" s="41" t="s">
        <v>0</v>
      </c>
      <c r="C4" s="2" t="s">
        <v>3</v>
      </c>
      <c r="D4" s="3" t="s">
        <v>1</v>
      </c>
      <c r="E4" s="3" t="s">
        <v>31</v>
      </c>
      <c r="F4" s="22" t="s">
        <v>2</v>
      </c>
      <c r="G4" s="21" t="s">
        <v>3</v>
      </c>
      <c r="H4" s="173" t="s">
        <v>88</v>
      </c>
      <c r="I4" s="174"/>
      <c r="J4" s="21" t="s">
        <v>0</v>
      </c>
      <c r="K4" s="2" t="s">
        <v>3</v>
      </c>
      <c r="L4" s="3" t="s">
        <v>1</v>
      </c>
      <c r="M4" s="3" t="s">
        <v>31</v>
      </c>
      <c r="N4" s="22" t="s">
        <v>2</v>
      </c>
    </row>
    <row r="5" spans="1:14" x14ac:dyDescent="0.3">
      <c r="A5" s="15"/>
      <c r="B5" s="41">
        <v>1</v>
      </c>
      <c r="C5" s="7">
        <v>45025</v>
      </c>
      <c r="D5" s="8" t="s">
        <v>4</v>
      </c>
      <c r="E5" s="9">
        <v>200000</v>
      </c>
      <c r="F5" s="23" t="s">
        <v>5</v>
      </c>
      <c r="G5" s="45">
        <v>45126</v>
      </c>
      <c r="H5" s="46">
        <v>120</v>
      </c>
      <c r="I5" s="49" t="str">
        <f>IF(ISBLANK(G5),"",CONCATENATE("(",G5-$H$1+1," days)"))</f>
        <v>(51 days)</v>
      </c>
      <c r="J5" s="21">
        <v>1</v>
      </c>
      <c r="K5" s="4">
        <v>45150</v>
      </c>
      <c r="L5" s="3" t="s">
        <v>121</v>
      </c>
      <c r="M5" s="5">
        <v>947000</v>
      </c>
      <c r="N5" s="22" t="s">
        <v>122</v>
      </c>
    </row>
    <row r="6" spans="1:14" x14ac:dyDescent="0.3">
      <c r="A6" s="15"/>
      <c r="B6" s="41">
        <v>2</v>
      </c>
      <c r="C6" s="7">
        <v>45027</v>
      </c>
      <c r="D6" s="8" t="s">
        <v>6</v>
      </c>
      <c r="E6" s="9">
        <v>13000</v>
      </c>
      <c r="F6" s="23"/>
      <c r="G6" s="45">
        <v>45133</v>
      </c>
      <c r="H6" s="46">
        <v>108</v>
      </c>
      <c r="I6" s="49" t="str">
        <f t="shared" ref="I6:I8" si="0">IF(ISBLANK(G6),"",CONCATENATE("(",G6-$H$1+1," days)"))</f>
        <v>(58 days)</v>
      </c>
      <c r="J6" s="21">
        <v>2</v>
      </c>
      <c r="K6" s="4">
        <v>45173</v>
      </c>
      <c r="L6" s="3" t="s">
        <v>128</v>
      </c>
      <c r="M6" s="5">
        <v>321250</v>
      </c>
      <c r="N6" s="22" t="s">
        <v>129</v>
      </c>
    </row>
    <row r="7" spans="1:14" x14ac:dyDescent="0.3">
      <c r="A7" s="15"/>
      <c r="B7" s="41">
        <v>3</v>
      </c>
      <c r="C7" s="7">
        <v>45029</v>
      </c>
      <c r="D7" s="8" t="s">
        <v>25</v>
      </c>
      <c r="E7" s="9">
        <v>4200</v>
      </c>
      <c r="F7" s="23" t="s">
        <v>7</v>
      </c>
      <c r="G7" s="45">
        <v>45140</v>
      </c>
      <c r="H7" s="46">
        <v>92</v>
      </c>
      <c r="I7" s="49" t="str">
        <f t="shared" si="0"/>
        <v>(65 days)</v>
      </c>
      <c r="J7" s="21">
        <v>3</v>
      </c>
      <c r="K7" s="2"/>
      <c r="L7" s="3"/>
      <c r="M7" s="5"/>
      <c r="N7" s="22"/>
    </row>
    <row r="8" spans="1:14" x14ac:dyDescent="0.3">
      <c r="A8" s="15"/>
      <c r="B8" s="41">
        <v>4</v>
      </c>
      <c r="C8" s="7">
        <v>45029</v>
      </c>
      <c r="D8" s="3" t="s">
        <v>8</v>
      </c>
      <c r="E8" s="5">
        <v>500</v>
      </c>
      <c r="F8" s="22"/>
      <c r="G8" s="48">
        <v>45150</v>
      </c>
      <c r="H8" s="46">
        <v>80</v>
      </c>
      <c r="I8" s="49" t="str">
        <f t="shared" si="0"/>
        <v>(75 days)</v>
      </c>
      <c r="J8" s="21">
        <v>4</v>
      </c>
      <c r="K8" s="2"/>
      <c r="L8" s="3"/>
      <c r="M8" s="5"/>
      <c r="N8" s="22"/>
    </row>
    <row r="9" spans="1:14" x14ac:dyDescent="0.3">
      <c r="A9" s="15"/>
      <c r="B9" s="41">
        <v>5</v>
      </c>
      <c r="C9" s="7">
        <v>45029</v>
      </c>
      <c r="D9" s="3" t="s">
        <v>9</v>
      </c>
      <c r="E9" s="5">
        <v>701</v>
      </c>
      <c r="F9" s="22"/>
      <c r="G9" s="48"/>
      <c r="H9" s="46"/>
      <c r="I9" s="49"/>
      <c r="J9" s="21">
        <v>5</v>
      </c>
      <c r="K9" s="2"/>
      <c r="L9" s="3"/>
      <c r="M9" s="5"/>
      <c r="N9" s="22"/>
    </row>
    <row r="10" spans="1:14" x14ac:dyDescent="0.3">
      <c r="A10" s="15"/>
      <c r="B10" s="41">
        <v>6</v>
      </c>
      <c r="C10" s="7">
        <v>45029</v>
      </c>
      <c r="D10" s="3" t="s">
        <v>10</v>
      </c>
      <c r="E10" s="5">
        <v>3000</v>
      </c>
      <c r="F10" s="22" t="s">
        <v>11</v>
      </c>
      <c r="G10" s="33"/>
      <c r="H10" s="46"/>
      <c r="I10" s="49"/>
      <c r="J10" s="21">
        <v>6</v>
      </c>
      <c r="K10" s="2"/>
      <c r="L10" s="3"/>
      <c r="M10" s="5"/>
      <c r="N10" s="22"/>
    </row>
    <row r="11" spans="1:14" x14ac:dyDescent="0.3">
      <c r="A11" s="15"/>
      <c r="B11" s="41">
        <v>7</v>
      </c>
      <c r="C11" s="7">
        <v>45029</v>
      </c>
      <c r="D11" s="3" t="s">
        <v>12</v>
      </c>
      <c r="E11" s="5">
        <v>64000</v>
      </c>
      <c r="F11" s="22" t="s">
        <v>13</v>
      </c>
      <c r="G11" s="33"/>
      <c r="H11" s="46"/>
      <c r="I11" s="49"/>
      <c r="J11" s="21">
        <v>7</v>
      </c>
      <c r="K11" s="2"/>
      <c r="L11" s="3"/>
      <c r="M11" s="5"/>
      <c r="N11" s="22"/>
    </row>
    <row r="12" spans="1:14" ht="15" thickBot="1" x14ac:dyDescent="0.35">
      <c r="A12" s="15"/>
      <c r="B12" s="41">
        <v>8</v>
      </c>
      <c r="C12" s="7">
        <v>45029</v>
      </c>
      <c r="D12" s="3" t="s">
        <v>14</v>
      </c>
      <c r="E12" s="5">
        <v>11000</v>
      </c>
      <c r="F12" s="22" t="s">
        <v>15</v>
      </c>
      <c r="G12" s="148" t="s">
        <v>123</v>
      </c>
      <c r="H12" s="149"/>
      <c r="I12" s="150"/>
      <c r="J12" s="21">
        <v>8</v>
      </c>
      <c r="K12" s="2"/>
      <c r="L12" s="3"/>
      <c r="M12" s="5"/>
      <c r="N12" s="22"/>
    </row>
    <row r="13" spans="1:14" ht="15" thickBot="1" x14ac:dyDescent="0.35">
      <c r="A13" s="15"/>
      <c r="B13" s="41">
        <v>9</v>
      </c>
      <c r="C13" s="7">
        <v>45029</v>
      </c>
      <c r="D13" s="3" t="s">
        <v>16</v>
      </c>
      <c r="E13" s="5">
        <v>19000</v>
      </c>
      <c r="F13" s="22" t="s">
        <v>17</v>
      </c>
      <c r="G13" s="16" t="s">
        <v>87</v>
      </c>
      <c r="H13" s="31">
        <v>45114</v>
      </c>
      <c r="I13" s="50"/>
      <c r="J13" s="21">
        <v>9</v>
      </c>
      <c r="K13" s="2"/>
      <c r="L13" s="3"/>
      <c r="M13" s="5"/>
      <c r="N13" s="22"/>
    </row>
    <row r="14" spans="1:14" x14ac:dyDescent="0.3">
      <c r="A14" s="15"/>
      <c r="B14" s="41">
        <v>10</v>
      </c>
      <c r="C14" s="7">
        <v>45029</v>
      </c>
      <c r="D14" s="3" t="s">
        <v>18</v>
      </c>
      <c r="E14" s="5">
        <v>400</v>
      </c>
      <c r="F14" s="22" t="s">
        <v>19</v>
      </c>
      <c r="G14" s="32" t="s">
        <v>100</v>
      </c>
      <c r="H14" s="153" t="s">
        <v>339</v>
      </c>
      <c r="I14" s="168"/>
      <c r="J14" s="21">
        <v>10</v>
      </c>
      <c r="K14" s="2"/>
      <c r="L14" s="3"/>
      <c r="M14" s="5"/>
      <c r="N14" s="22"/>
    </row>
    <row r="15" spans="1:14" x14ac:dyDescent="0.3">
      <c r="A15" s="15"/>
      <c r="B15" s="41">
        <v>11</v>
      </c>
      <c r="C15" s="7">
        <v>45029</v>
      </c>
      <c r="D15" s="3" t="s">
        <v>20</v>
      </c>
      <c r="E15" s="5">
        <v>47000</v>
      </c>
      <c r="F15" s="22" t="s">
        <v>21</v>
      </c>
      <c r="G15" s="155" t="s">
        <v>101</v>
      </c>
      <c r="H15" s="156"/>
      <c r="I15" s="156"/>
      <c r="J15" s="21">
        <v>11</v>
      </c>
      <c r="K15" s="2"/>
      <c r="L15" s="3"/>
      <c r="M15" s="5"/>
      <c r="N15" s="22"/>
    </row>
    <row r="16" spans="1:14" x14ac:dyDescent="0.3">
      <c r="A16" s="15"/>
      <c r="B16" s="41">
        <v>12</v>
      </c>
      <c r="C16" s="7">
        <v>45029</v>
      </c>
      <c r="D16" s="3" t="s">
        <v>22</v>
      </c>
      <c r="E16" s="5">
        <v>801</v>
      </c>
      <c r="F16" s="22"/>
      <c r="G16" s="21" t="s">
        <v>3</v>
      </c>
      <c r="H16" s="173" t="s">
        <v>88</v>
      </c>
      <c r="I16" s="174"/>
      <c r="J16" s="21">
        <v>12</v>
      </c>
      <c r="K16" s="2"/>
      <c r="L16" s="3"/>
      <c r="M16" s="5"/>
      <c r="N16" s="22"/>
    </row>
    <row r="17" spans="1:19" x14ac:dyDescent="0.3">
      <c r="A17" s="15"/>
      <c r="B17" s="41">
        <v>13</v>
      </c>
      <c r="C17" s="7">
        <v>45029</v>
      </c>
      <c r="D17" s="3" t="s">
        <v>34</v>
      </c>
      <c r="E17" s="5">
        <v>1500</v>
      </c>
      <c r="F17" s="22" t="s">
        <v>35</v>
      </c>
      <c r="G17" s="45">
        <v>45163</v>
      </c>
      <c r="H17" s="46">
        <v>115</v>
      </c>
      <c r="I17" s="49" t="str">
        <f>IF(ISBLANK(G17),"",CONCATENATE("(",G17-$H$13+1," days)"))</f>
        <v>(50 days)</v>
      </c>
      <c r="J17" s="21">
        <v>13</v>
      </c>
      <c r="K17" s="2"/>
      <c r="L17" s="3"/>
      <c r="M17" s="5"/>
      <c r="N17" s="22"/>
    </row>
    <row r="18" spans="1:19" x14ac:dyDescent="0.3">
      <c r="A18" s="15"/>
      <c r="B18" s="41">
        <v>14</v>
      </c>
      <c r="C18" s="7">
        <v>45029</v>
      </c>
      <c r="D18" s="3" t="s">
        <v>23</v>
      </c>
      <c r="E18" s="5">
        <v>2501</v>
      </c>
      <c r="F18" s="22" t="s">
        <v>24</v>
      </c>
      <c r="G18" s="45">
        <v>45169</v>
      </c>
      <c r="H18" s="46">
        <v>105</v>
      </c>
      <c r="I18" s="49" t="str">
        <f t="shared" ref="I18:I22" si="1">IF(ISBLANK(G18),"",CONCATENATE("(",G18-$H$13+1," days)"))</f>
        <v>(56 days)</v>
      </c>
      <c r="J18" s="21">
        <v>14</v>
      </c>
      <c r="K18" s="2"/>
      <c r="L18" s="3"/>
      <c r="M18" s="5"/>
      <c r="N18" s="22"/>
    </row>
    <row r="19" spans="1:19" x14ac:dyDescent="0.3">
      <c r="A19" s="15"/>
      <c r="B19" s="41">
        <v>15</v>
      </c>
      <c r="C19" s="7">
        <v>45029</v>
      </c>
      <c r="D19" s="3" t="s">
        <v>26</v>
      </c>
      <c r="E19" s="5">
        <v>10000</v>
      </c>
      <c r="F19" s="22"/>
      <c r="G19" s="45">
        <v>45171</v>
      </c>
      <c r="H19" s="46">
        <v>100</v>
      </c>
      <c r="I19" s="49" t="str">
        <f t="shared" si="1"/>
        <v>(58 days)</v>
      </c>
      <c r="J19" s="21">
        <v>15</v>
      </c>
      <c r="K19" s="2"/>
      <c r="L19" s="3"/>
      <c r="M19" s="5"/>
      <c r="N19" s="22"/>
    </row>
    <row r="20" spans="1:19" x14ac:dyDescent="0.3">
      <c r="A20" s="15"/>
      <c r="B20" s="41">
        <v>16</v>
      </c>
      <c r="C20" s="4">
        <v>45055</v>
      </c>
      <c r="D20" s="3" t="s">
        <v>27</v>
      </c>
      <c r="E20" s="5">
        <v>2500</v>
      </c>
      <c r="F20" s="22" t="s">
        <v>28</v>
      </c>
      <c r="G20" s="48">
        <v>45173</v>
      </c>
      <c r="H20" s="46">
        <v>87</v>
      </c>
      <c r="I20" s="49" t="str">
        <f t="shared" si="1"/>
        <v>(60 days)</v>
      </c>
      <c r="J20" s="21">
        <v>16</v>
      </c>
      <c r="K20" s="2"/>
      <c r="L20" s="3"/>
      <c r="M20" s="5"/>
      <c r="N20" s="22"/>
    </row>
    <row r="21" spans="1:19" x14ac:dyDescent="0.3">
      <c r="A21" s="15"/>
      <c r="B21" s="41">
        <v>17</v>
      </c>
      <c r="C21" s="4">
        <v>45056</v>
      </c>
      <c r="D21" s="3" t="s">
        <v>29</v>
      </c>
      <c r="E21" s="5">
        <v>23500</v>
      </c>
      <c r="F21" s="22" t="s">
        <v>30</v>
      </c>
      <c r="G21" s="48"/>
      <c r="H21" s="46"/>
      <c r="I21" s="49"/>
      <c r="J21" s="21">
        <v>17</v>
      </c>
      <c r="K21" s="2"/>
      <c r="L21" s="3"/>
      <c r="M21" s="5"/>
      <c r="N21" s="22"/>
    </row>
    <row r="22" spans="1:19" x14ac:dyDescent="0.3">
      <c r="A22" s="15"/>
      <c r="B22" s="41">
        <v>18</v>
      </c>
      <c r="C22" s="4">
        <v>45057</v>
      </c>
      <c r="D22" s="3" t="s">
        <v>33</v>
      </c>
      <c r="E22" s="5">
        <v>300</v>
      </c>
      <c r="F22" s="22"/>
      <c r="G22" s="46"/>
      <c r="H22" s="46"/>
      <c r="I22" s="49" t="str">
        <f t="shared" si="1"/>
        <v/>
      </c>
      <c r="J22" s="21">
        <v>18</v>
      </c>
      <c r="K22" s="2"/>
      <c r="L22" s="3"/>
      <c r="M22" s="5"/>
      <c r="N22" s="22"/>
    </row>
    <row r="23" spans="1:19" x14ac:dyDescent="0.3">
      <c r="A23" s="15"/>
      <c r="B23" s="41">
        <v>19</v>
      </c>
      <c r="C23" s="4">
        <v>45062</v>
      </c>
      <c r="D23" s="3" t="s">
        <v>37</v>
      </c>
      <c r="E23" s="5">
        <v>1300</v>
      </c>
      <c r="F23" s="22" t="s">
        <v>39</v>
      </c>
      <c r="G23" s="46"/>
      <c r="H23" s="46"/>
      <c r="I23" s="49"/>
      <c r="J23" s="21">
        <v>19</v>
      </c>
      <c r="K23" s="2"/>
      <c r="L23" s="3"/>
      <c r="M23" s="5"/>
      <c r="N23" s="22"/>
    </row>
    <row r="24" spans="1:19" x14ac:dyDescent="0.3">
      <c r="A24" s="15"/>
      <c r="B24" s="41">
        <v>20</v>
      </c>
      <c r="C24" s="4">
        <v>45062</v>
      </c>
      <c r="D24" s="3" t="s">
        <v>38</v>
      </c>
      <c r="E24" s="5">
        <v>700</v>
      </c>
      <c r="F24" s="22" t="s">
        <v>49</v>
      </c>
      <c r="G24" s="46"/>
      <c r="H24" s="46"/>
      <c r="I24" s="49"/>
      <c r="J24" s="21">
        <v>20</v>
      </c>
      <c r="K24" s="2"/>
      <c r="L24" s="3"/>
      <c r="M24" s="5"/>
      <c r="N24" s="22"/>
      <c r="S24" s="14"/>
    </row>
    <row r="25" spans="1:19" x14ac:dyDescent="0.3">
      <c r="A25" s="15"/>
      <c r="B25" s="41">
        <v>21</v>
      </c>
      <c r="C25" s="4">
        <v>45064</v>
      </c>
      <c r="D25" s="3" t="s">
        <v>40</v>
      </c>
      <c r="E25" s="5">
        <v>10400</v>
      </c>
      <c r="F25" s="22" t="s">
        <v>41</v>
      </c>
      <c r="G25" s="33"/>
      <c r="H25" s="46"/>
      <c r="I25" s="49"/>
      <c r="J25" s="21">
        <v>21</v>
      </c>
      <c r="K25" s="2"/>
      <c r="L25" s="3"/>
      <c r="M25" s="5"/>
      <c r="N25" s="22"/>
      <c r="S25" s="14"/>
    </row>
    <row r="26" spans="1:19" x14ac:dyDescent="0.3">
      <c r="A26" s="15"/>
      <c r="B26" s="41">
        <v>22</v>
      </c>
      <c r="C26" s="4">
        <v>45065</v>
      </c>
      <c r="D26" s="3" t="s">
        <v>42</v>
      </c>
      <c r="E26" s="5">
        <v>198000</v>
      </c>
      <c r="F26" s="22" t="s">
        <v>43</v>
      </c>
      <c r="G26" s="33"/>
      <c r="H26" s="46"/>
      <c r="I26" s="49"/>
      <c r="J26" s="21">
        <v>22</v>
      </c>
      <c r="K26" s="2"/>
      <c r="L26" s="3"/>
      <c r="M26" s="5"/>
      <c r="N26" s="22"/>
      <c r="S26" s="14"/>
    </row>
    <row r="27" spans="1:19" x14ac:dyDescent="0.3">
      <c r="A27" s="15"/>
      <c r="B27" s="41">
        <v>23</v>
      </c>
      <c r="C27" s="4">
        <v>45065</v>
      </c>
      <c r="D27" s="3" t="s">
        <v>44</v>
      </c>
      <c r="E27" s="5">
        <v>7840</v>
      </c>
      <c r="F27" s="22" t="s">
        <v>45</v>
      </c>
      <c r="G27" s="33"/>
      <c r="H27" s="46"/>
      <c r="I27" s="49"/>
      <c r="J27" s="21">
        <v>23</v>
      </c>
      <c r="K27" s="2"/>
      <c r="L27" s="3"/>
      <c r="M27" s="5"/>
      <c r="N27" s="22"/>
    </row>
    <row r="28" spans="1:19" x14ac:dyDescent="0.3">
      <c r="A28" s="15"/>
      <c r="B28" s="41">
        <v>24</v>
      </c>
      <c r="C28" s="4">
        <v>45065</v>
      </c>
      <c r="D28" s="3" t="s">
        <v>46</v>
      </c>
      <c r="E28" s="5">
        <v>11340</v>
      </c>
      <c r="F28" s="22" t="s">
        <v>47</v>
      </c>
      <c r="G28" s="33"/>
      <c r="H28" s="46"/>
      <c r="I28" s="49"/>
      <c r="J28" s="21">
        <v>24</v>
      </c>
      <c r="K28" s="2"/>
      <c r="L28" s="3"/>
      <c r="M28" s="5"/>
      <c r="N28" s="22"/>
    </row>
    <row r="29" spans="1:19" x14ac:dyDescent="0.3">
      <c r="A29" s="15"/>
      <c r="B29" s="41">
        <v>25</v>
      </c>
      <c r="C29" s="4">
        <v>45065</v>
      </c>
      <c r="D29" s="3" t="s">
        <v>48</v>
      </c>
      <c r="E29" s="5">
        <v>4000</v>
      </c>
      <c r="F29" s="22"/>
      <c r="G29" s="33"/>
      <c r="H29" s="46"/>
      <c r="I29" s="49"/>
      <c r="J29" s="21">
        <v>25</v>
      </c>
      <c r="K29" s="2"/>
      <c r="L29" s="3"/>
      <c r="M29" s="5"/>
      <c r="N29" s="22"/>
    </row>
    <row r="30" spans="1:19" x14ac:dyDescent="0.3">
      <c r="A30" s="15"/>
      <c r="B30" s="41">
        <v>26</v>
      </c>
      <c r="C30" s="4">
        <v>45066</v>
      </c>
      <c r="D30" s="3" t="s">
        <v>50</v>
      </c>
      <c r="E30" s="5">
        <v>8640</v>
      </c>
      <c r="F30" s="22" t="s">
        <v>54</v>
      </c>
      <c r="G30" s="33"/>
      <c r="H30" s="46"/>
      <c r="I30" s="49"/>
      <c r="J30" s="21">
        <v>26</v>
      </c>
      <c r="K30" s="2"/>
      <c r="L30" s="3"/>
      <c r="M30" s="5"/>
      <c r="N30" s="22"/>
    </row>
    <row r="31" spans="1:19" x14ac:dyDescent="0.3">
      <c r="A31" s="15"/>
      <c r="B31" s="41">
        <v>27</v>
      </c>
      <c r="C31" s="4">
        <v>45066</v>
      </c>
      <c r="D31" s="3" t="s">
        <v>51</v>
      </c>
      <c r="E31" s="5">
        <v>800</v>
      </c>
      <c r="F31" s="22"/>
      <c r="G31" s="33"/>
      <c r="H31" s="46"/>
      <c r="I31" s="49"/>
      <c r="J31" s="21">
        <v>27</v>
      </c>
      <c r="K31" s="2"/>
      <c r="L31" s="3"/>
      <c r="M31" s="5"/>
      <c r="N31" s="22"/>
    </row>
    <row r="32" spans="1:19" x14ac:dyDescent="0.3">
      <c r="A32" s="15"/>
      <c r="B32" s="41">
        <v>28</v>
      </c>
      <c r="C32" s="4">
        <v>45066</v>
      </c>
      <c r="D32" s="3" t="s">
        <v>52</v>
      </c>
      <c r="E32" s="5">
        <v>360</v>
      </c>
      <c r="F32" s="22"/>
      <c r="G32" s="33"/>
      <c r="H32" s="46"/>
      <c r="I32" s="49"/>
      <c r="J32" s="21">
        <v>28</v>
      </c>
      <c r="K32" s="2"/>
      <c r="L32" s="3"/>
      <c r="M32" s="5"/>
      <c r="N32" s="22"/>
    </row>
    <row r="33" spans="1:14" x14ac:dyDescent="0.3">
      <c r="A33" s="15"/>
      <c r="B33" s="41">
        <v>29</v>
      </c>
      <c r="C33" s="4">
        <v>45066</v>
      </c>
      <c r="D33" s="3" t="s">
        <v>53</v>
      </c>
      <c r="E33" s="5">
        <v>1500</v>
      </c>
      <c r="F33" s="22"/>
      <c r="G33" s="33"/>
      <c r="H33" s="46"/>
      <c r="I33" s="49"/>
      <c r="J33" s="21">
        <v>29</v>
      </c>
      <c r="K33" s="2"/>
      <c r="L33" s="3"/>
      <c r="M33" s="5"/>
      <c r="N33" s="22"/>
    </row>
    <row r="34" spans="1:14" x14ac:dyDescent="0.3">
      <c r="A34" s="15"/>
      <c r="B34" s="41">
        <v>30</v>
      </c>
      <c r="C34" s="4">
        <v>45069</v>
      </c>
      <c r="D34" s="3" t="s">
        <v>55</v>
      </c>
      <c r="E34" s="5">
        <v>1600</v>
      </c>
      <c r="F34" s="22"/>
      <c r="G34" s="33"/>
      <c r="H34" s="46"/>
      <c r="I34" s="49"/>
      <c r="J34" s="21">
        <v>30</v>
      </c>
      <c r="K34" s="2"/>
      <c r="L34" s="3"/>
      <c r="M34" s="5"/>
      <c r="N34" s="22"/>
    </row>
    <row r="35" spans="1:14" x14ac:dyDescent="0.3">
      <c r="A35" s="15"/>
      <c r="B35" s="41">
        <v>31</v>
      </c>
      <c r="C35" s="4">
        <v>45069</v>
      </c>
      <c r="D35" s="3" t="s">
        <v>56</v>
      </c>
      <c r="E35" s="5"/>
      <c r="F35" s="22" t="s">
        <v>57</v>
      </c>
      <c r="G35" s="33"/>
      <c r="H35" s="46"/>
      <c r="I35" s="49"/>
      <c r="J35" s="21">
        <v>31</v>
      </c>
      <c r="K35" s="2"/>
      <c r="L35" s="3"/>
      <c r="M35" s="5"/>
      <c r="N35" s="22"/>
    </row>
    <row r="36" spans="1:14" x14ac:dyDescent="0.3">
      <c r="A36" s="15"/>
      <c r="B36" s="41">
        <v>32</v>
      </c>
      <c r="C36" s="4">
        <v>45070</v>
      </c>
      <c r="D36" s="3" t="s">
        <v>58</v>
      </c>
      <c r="E36" s="5">
        <v>3000</v>
      </c>
      <c r="F36" s="22"/>
      <c r="G36" s="33"/>
      <c r="H36" s="46"/>
      <c r="I36" s="49"/>
      <c r="J36" s="21">
        <v>32</v>
      </c>
      <c r="K36" s="2"/>
      <c r="L36" s="3"/>
      <c r="M36" s="5"/>
      <c r="N36" s="22"/>
    </row>
    <row r="37" spans="1:14" x14ac:dyDescent="0.3">
      <c r="A37" s="15"/>
      <c r="B37" s="41">
        <v>33</v>
      </c>
      <c r="C37" s="4">
        <v>45071</v>
      </c>
      <c r="D37" s="3" t="s">
        <v>59</v>
      </c>
      <c r="E37" s="5">
        <v>14500</v>
      </c>
      <c r="F37" s="22" t="s">
        <v>68</v>
      </c>
      <c r="G37" s="33"/>
      <c r="H37" s="46"/>
      <c r="I37" s="49"/>
      <c r="J37" s="21">
        <v>33</v>
      </c>
      <c r="K37" s="2"/>
      <c r="L37" s="3"/>
      <c r="M37" s="5"/>
      <c r="N37" s="22"/>
    </row>
    <row r="38" spans="1:14" x14ac:dyDescent="0.3">
      <c r="A38" s="15"/>
      <c r="B38" s="41">
        <v>34</v>
      </c>
      <c r="C38" s="4">
        <v>45073</v>
      </c>
      <c r="D38" s="3" t="s">
        <v>60</v>
      </c>
      <c r="E38" s="5">
        <v>5200</v>
      </c>
      <c r="F38" s="22" t="s">
        <v>61</v>
      </c>
      <c r="G38" s="33"/>
      <c r="H38" s="46"/>
      <c r="I38" s="49"/>
      <c r="J38" s="21">
        <v>34</v>
      </c>
      <c r="K38" s="2"/>
      <c r="L38" s="3"/>
      <c r="M38" s="5"/>
      <c r="N38" s="22"/>
    </row>
    <row r="39" spans="1:14" x14ac:dyDescent="0.3">
      <c r="A39" s="15"/>
      <c r="B39" s="41">
        <v>35</v>
      </c>
      <c r="C39" s="4">
        <v>45073</v>
      </c>
      <c r="D39" s="3" t="s">
        <v>62</v>
      </c>
      <c r="E39" s="5">
        <v>200</v>
      </c>
      <c r="F39" s="22" t="s">
        <v>63</v>
      </c>
      <c r="G39" s="33"/>
      <c r="H39" s="46"/>
      <c r="I39" s="49"/>
      <c r="J39" s="21">
        <v>35</v>
      </c>
      <c r="K39" s="2"/>
      <c r="L39" s="3"/>
      <c r="M39" s="5"/>
      <c r="N39" s="22"/>
    </row>
    <row r="40" spans="1:14" x14ac:dyDescent="0.3">
      <c r="A40" s="15"/>
      <c r="B40" s="41">
        <v>36</v>
      </c>
      <c r="C40" s="4">
        <v>45074</v>
      </c>
      <c r="D40" s="3" t="s">
        <v>64</v>
      </c>
      <c r="E40" s="5">
        <v>150000</v>
      </c>
      <c r="F40" s="22" t="s">
        <v>65</v>
      </c>
      <c r="G40" s="33"/>
      <c r="H40" s="46"/>
      <c r="I40" s="49"/>
      <c r="J40" s="21">
        <v>36</v>
      </c>
      <c r="K40" s="2"/>
      <c r="L40" s="3"/>
      <c r="M40" s="5"/>
      <c r="N40" s="22"/>
    </row>
    <row r="41" spans="1:14" x14ac:dyDescent="0.3">
      <c r="A41" s="15"/>
      <c r="B41" s="41">
        <v>37</v>
      </c>
      <c r="C41" s="4">
        <v>45074</v>
      </c>
      <c r="D41" s="3" t="s">
        <v>66</v>
      </c>
      <c r="E41" s="5">
        <v>9000</v>
      </c>
      <c r="F41" s="22" t="s">
        <v>67</v>
      </c>
      <c r="G41" s="33"/>
      <c r="H41" s="46"/>
      <c r="I41" s="49"/>
      <c r="J41" s="21">
        <v>37</v>
      </c>
      <c r="K41" s="2"/>
      <c r="L41" s="3"/>
      <c r="M41" s="5"/>
      <c r="N41" s="22"/>
    </row>
    <row r="42" spans="1:14" x14ac:dyDescent="0.3">
      <c r="A42" s="15"/>
      <c r="B42" s="41">
        <v>38</v>
      </c>
      <c r="C42" s="4">
        <v>45075</v>
      </c>
      <c r="D42" s="3" t="s">
        <v>71</v>
      </c>
      <c r="E42" s="5">
        <v>2140</v>
      </c>
      <c r="F42" s="22" t="s">
        <v>69</v>
      </c>
      <c r="G42" s="33"/>
      <c r="H42" s="46"/>
      <c r="I42" s="49"/>
      <c r="J42" s="21">
        <v>38</v>
      </c>
      <c r="K42" s="2"/>
      <c r="L42" s="3"/>
      <c r="M42" s="5"/>
      <c r="N42" s="22"/>
    </row>
    <row r="43" spans="1:14" x14ac:dyDescent="0.3">
      <c r="A43" s="15"/>
      <c r="B43" s="41">
        <v>39</v>
      </c>
      <c r="C43" s="4">
        <v>45078</v>
      </c>
      <c r="D43" s="3" t="s">
        <v>72</v>
      </c>
      <c r="E43" s="5">
        <v>4280</v>
      </c>
      <c r="F43" s="22" t="s">
        <v>70</v>
      </c>
      <c r="G43" s="33"/>
      <c r="H43" s="46"/>
      <c r="I43" s="49"/>
      <c r="J43" s="21">
        <v>39</v>
      </c>
      <c r="K43" s="2"/>
      <c r="L43" s="3"/>
      <c r="M43" s="5"/>
      <c r="N43" s="22"/>
    </row>
    <row r="44" spans="1:14" x14ac:dyDescent="0.3">
      <c r="A44" s="15"/>
      <c r="B44" s="41">
        <v>40</v>
      </c>
      <c r="C44" s="4">
        <v>45061</v>
      </c>
      <c r="D44" s="3" t="s">
        <v>73</v>
      </c>
      <c r="E44" s="5">
        <v>120000</v>
      </c>
      <c r="F44" s="22" t="s">
        <v>74</v>
      </c>
      <c r="G44" s="33"/>
      <c r="H44" s="46"/>
      <c r="I44" s="49"/>
      <c r="J44" s="21">
        <v>40</v>
      </c>
      <c r="K44" s="2"/>
      <c r="L44" s="3"/>
      <c r="M44" s="5"/>
      <c r="N44" s="22"/>
    </row>
    <row r="45" spans="1:14" x14ac:dyDescent="0.3">
      <c r="A45" s="15"/>
      <c r="B45" s="41">
        <v>41</v>
      </c>
      <c r="C45" s="4">
        <v>45082</v>
      </c>
      <c r="D45" s="3" t="s">
        <v>75</v>
      </c>
      <c r="E45" s="5">
        <v>4280</v>
      </c>
      <c r="F45" s="22" t="s">
        <v>70</v>
      </c>
      <c r="G45" s="33"/>
      <c r="H45" s="46"/>
      <c r="I45" s="49"/>
      <c r="J45" s="21">
        <v>41</v>
      </c>
      <c r="K45" s="2"/>
      <c r="L45" s="3"/>
      <c r="M45" s="5"/>
      <c r="N45" s="22"/>
    </row>
    <row r="46" spans="1:14" x14ac:dyDescent="0.3">
      <c r="A46" s="15"/>
      <c r="B46" s="41">
        <v>42</v>
      </c>
      <c r="C46" s="4">
        <v>45083</v>
      </c>
      <c r="D46" s="3" t="s">
        <v>80</v>
      </c>
      <c r="E46" s="5">
        <v>1300</v>
      </c>
      <c r="F46" s="22" t="s">
        <v>79</v>
      </c>
      <c r="G46" s="33"/>
      <c r="H46" s="46"/>
      <c r="I46" s="49"/>
      <c r="J46" s="21">
        <v>42</v>
      </c>
      <c r="K46" s="2"/>
      <c r="L46" s="3"/>
      <c r="M46" s="5"/>
      <c r="N46" s="22"/>
    </row>
    <row r="47" spans="1:14" x14ac:dyDescent="0.3">
      <c r="A47" s="15"/>
      <c r="B47" s="41">
        <v>43</v>
      </c>
      <c r="C47" s="4">
        <v>45083</v>
      </c>
      <c r="D47" s="3" t="s">
        <v>81</v>
      </c>
      <c r="E47" s="5">
        <v>5200</v>
      </c>
      <c r="F47" s="22" t="s">
        <v>61</v>
      </c>
      <c r="G47" s="33"/>
      <c r="H47" s="46"/>
      <c r="I47" s="49"/>
      <c r="J47" s="21">
        <v>43</v>
      </c>
      <c r="K47" s="2"/>
      <c r="L47" s="3"/>
      <c r="M47" s="5"/>
      <c r="N47" s="22"/>
    </row>
    <row r="48" spans="1:14" x14ac:dyDescent="0.3">
      <c r="A48" s="15"/>
      <c r="B48" s="41">
        <v>44</v>
      </c>
      <c r="C48" s="4">
        <v>45084</v>
      </c>
      <c r="D48" s="3" t="s">
        <v>76</v>
      </c>
      <c r="E48" s="5">
        <v>4280</v>
      </c>
      <c r="F48" s="22" t="s">
        <v>70</v>
      </c>
      <c r="G48" s="33"/>
      <c r="H48" s="46"/>
      <c r="I48" s="49"/>
      <c r="J48" s="21">
        <v>44</v>
      </c>
      <c r="K48" s="2"/>
      <c r="L48" s="3"/>
      <c r="M48" s="5"/>
      <c r="N48" s="22"/>
    </row>
    <row r="49" spans="1:14" x14ac:dyDescent="0.3">
      <c r="A49" s="15"/>
      <c r="B49" s="41">
        <v>45</v>
      </c>
      <c r="C49" s="4">
        <v>45085</v>
      </c>
      <c r="D49" s="3" t="s">
        <v>77</v>
      </c>
      <c r="E49" s="5">
        <v>6420</v>
      </c>
      <c r="F49" s="22" t="s">
        <v>78</v>
      </c>
      <c r="G49" s="33"/>
      <c r="H49" s="46"/>
      <c r="I49" s="49"/>
      <c r="J49" s="21">
        <v>45</v>
      </c>
      <c r="K49" s="2"/>
      <c r="L49" s="3"/>
      <c r="M49" s="5"/>
      <c r="N49" s="22"/>
    </row>
    <row r="50" spans="1:14" x14ac:dyDescent="0.3">
      <c r="A50" s="15"/>
      <c r="B50" s="41">
        <v>46</v>
      </c>
      <c r="C50" s="4">
        <v>45086</v>
      </c>
      <c r="D50" s="3" t="s">
        <v>83</v>
      </c>
      <c r="E50" s="5">
        <v>3000</v>
      </c>
      <c r="F50" s="22" t="s">
        <v>84</v>
      </c>
      <c r="G50" s="33"/>
      <c r="H50" s="46"/>
      <c r="I50" s="49"/>
      <c r="J50" s="21">
        <v>46</v>
      </c>
      <c r="K50" s="2"/>
      <c r="L50" s="3"/>
      <c r="M50" s="5"/>
      <c r="N50" s="22"/>
    </row>
    <row r="51" spans="1:14" x14ac:dyDescent="0.3">
      <c r="A51" s="15"/>
      <c r="B51" s="41">
        <v>47</v>
      </c>
      <c r="C51" s="4">
        <v>45088</v>
      </c>
      <c r="D51" s="3" t="s">
        <v>82</v>
      </c>
      <c r="E51" s="5">
        <v>4280</v>
      </c>
      <c r="F51" s="22" t="s">
        <v>70</v>
      </c>
      <c r="G51" s="33"/>
      <c r="H51" s="46"/>
      <c r="I51" s="49"/>
      <c r="J51" s="21">
        <v>47</v>
      </c>
      <c r="K51" s="2"/>
      <c r="L51" s="3"/>
      <c r="M51" s="5"/>
      <c r="N51" s="22"/>
    </row>
    <row r="52" spans="1:14" x14ac:dyDescent="0.3">
      <c r="A52" s="15"/>
      <c r="B52" s="41">
        <v>48</v>
      </c>
      <c r="C52" s="4">
        <v>45088</v>
      </c>
      <c r="D52" s="3" t="s">
        <v>85</v>
      </c>
      <c r="E52" s="5">
        <v>4500</v>
      </c>
      <c r="F52" s="22" t="s">
        <v>86</v>
      </c>
      <c r="G52" s="35"/>
      <c r="H52" s="46"/>
      <c r="I52" s="49"/>
      <c r="J52" s="21">
        <v>48</v>
      </c>
      <c r="K52" s="15"/>
      <c r="L52" s="15"/>
      <c r="M52" s="15"/>
      <c r="N52" s="34"/>
    </row>
    <row r="53" spans="1:14" x14ac:dyDescent="0.3">
      <c r="A53" s="15"/>
      <c r="B53" s="41">
        <v>49</v>
      </c>
      <c r="C53" s="4">
        <v>45090</v>
      </c>
      <c r="D53" s="3" t="s">
        <v>89</v>
      </c>
      <c r="E53" s="5">
        <v>43050</v>
      </c>
      <c r="F53" s="22" t="s">
        <v>90</v>
      </c>
      <c r="G53" s="35"/>
      <c r="H53" s="46"/>
      <c r="I53" s="49"/>
      <c r="J53" s="21">
        <v>49</v>
      </c>
      <c r="K53" s="15"/>
      <c r="L53" s="15"/>
      <c r="M53" s="15"/>
      <c r="N53" s="34"/>
    </row>
    <row r="54" spans="1:14" x14ac:dyDescent="0.3">
      <c r="A54" s="15"/>
      <c r="B54" s="41">
        <v>50</v>
      </c>
      <c r="C54" s="4">
        <v>45091</v>
      </c>
      <c r="D54" s="3" t="s">
        <v>91</v>
      </c>
      <c r="E54" s="5">
        <v>5000</v>
      </c>
      <c r="F54" s="22" t="s">
        <v>92</v>
      </c>
      <c r="G54" s="35"/>
      <c r="H54" s="46"/>
      <c r="I54" s="49"/>
      <c r="J54" s="21">
        <v>50</v>
      </c>
      <c r="K54" s="15"/>
      <c r="L54" s="15"/>
      <c r="M54" s="15"/>
      <c r="N54" s="34"/>
    </row>
    <row r="55" spans="1:14" x14ac:dyDescent="0.3">
      <c r="A55" s="15"/>
      <c r="B55" s="41">
        <v>51</v>
      </c>
      <c r="C55" s="4">
        <v>45092</v>
      </c>
      <c r="D55" s="3" t="s">
        <v>94</v>
      </c>
      <c r="E55" s="5">
        <v>300</v>
      </c>
      <c r="F55" s="22" t="s">
        <v>93</v>
      </c>
      <c r="G55" s="35"/>
      <c r="H55" s="46"/>
      <c r="I55" s="49"/>
      <c r="J55" s="35"/>
      <c r="K55" s="15"/>
      <c r="L55" s="15"/>
      <c r="M55" s="15"/>
      <c r="N55" s="34"/>
    </row>
    <row r="56" spans="1:14" x14ac:dyDescent="0.3">
      <c r="A56" s="15"/>
      <c r="B56" s="41">
        <v>52</v>
      </c>
      <c r="C56" s="4">
        <v>45092</v>
      </c>
      <c r="D56" s="3" t="s">
        <v>56</v>
      </c>
      <c r="E56" s="5">
        <v>3500</v>
      </c>
      <c r="F56" s="22" t="s">
        <v>95</v>
      </c>
      <c r="G56" s="35"/>
      <c r="H56" s="46"/>
      <c r="I56" s="49"/>
      <c r="J56" s="35"/>
      <c r="K56" s="15"/>
      <c r="L56" s="15"/>
      <c r="M56" s="15"/>
      <c r="N56" s="34"/>
    </row>
    <row r="57" spans="1:14" x14ac:dyDescent="0.3">
      <c r="A57" s="15"/>
      <c r="B57" s="41">
        <v>53</v>
      </c>
      <c r="C57" s="4">
        <v>45093</v>
      </c>
      <c r="D57" s="3" t="s">
        <v>96</v>
      </c>
      <c r="E57" s="5">
        <v>24768</v>
      </c>
      <c r="F57" s="22" t="s">
        <v>97</v>
      </c>
      <c r="G57" s="35"/>
      <c r="H57" s="46"/>
      <c r="I57" s="49"/>
      <c r="J57" s="35"/>
      <c r="K57" s="15"/>
      <c r="L57" s="15"/>
      <c r="M57" s="15"/>
      <c r="N57" s="34"/>
    </row>
    <row r="58" spans="1:14" x14ac:dyDescent="0.3">
      <c r="A58" s="15"/>
      <c r="B58" s="41">
        <v>54</v>
      </c>
      <c r="C58" s="4">
        <v>45094</v>
      </c>
      <c r="D58" s="3" t="s">
        <v>98</v>
      </c>
      <c r="E58" s="5">
        <v>1200</v>
      </c>
      <c r="F58" s="22" t="s">
        <v>99</v>
      </c>
      <c r="G58" s="35"/>
      <c r="H58" s="46"/>
      <c r="I58" s="49"/>
      <c r="J58" s="35"/>
      <c r="K58" s="15"/>
      <c r="L58" s="15"/>
      <c r="M58" s="15"/>
      <c r="N58" s="34"/>
    </row>
    <row r="59" spans="1:14" x14ac:dyDescent="0.3">
      <c r="A59" s="15"/>
      <c r="B59" s="41">
        <v>55</v>
      </c>
      <c r="C59" s="4">
        <v>45094</v>
      </c>
      <c r="D59" s="3" t="s">
        <v>94</v>
      </c>
      <c r="E59" s="5">
        <v>400</v>
      </c>
      <c r="F59" s="22" t="s">
        <v>79</v>
      </c>
      <c r="G59" s="35"/>
      <c r="H59" s="46"/>
      <c r="I59" s="49"/>
      <c r="J59" s="35"/>
      <c r="K59" s="15"/>
      <c r="L59" s="15"/>
      <c r="M59" s="15"/>
      <c r="N59" s="34"/>
    </row>
    <row r="60" spans="1:14" x14ac:dyDescent="0.3">
      <c r="A60" s="15">
        <v>42800</v>
      </c>
      <c r="B60" s="41">
        <v>56</v>
      </c>
      <c r="C60" s="4">
        <v>45100</v>
      </c>
      <c r="D60" s="3" t="s">
        <v>102</v>
      </c>
      <c r="E60" s="5">
        <v>42650</v>
      </c>
      <c r="F60" s="22" t="s">
        <v>104</v>
      </c>
      <c r="G60" s="35"/>
      <c r="H60" s="46"/>
      <c r="I60" s="49"/>
      <c r="J60" s="35"/>
      <c r="K60" s="15"/>
      <c r="L60" s="15"/>
      <c r="M60" s="15"/>
      <c r="N60" s="34"/>
    </row>
    <row r="61" spans="1:14" x14ac:dyDescent="0.3">
      <c r="A61" s="15">
        <v>64200</v>
      </c>
      <c r="B61" s="41">
        <v>57</v>
      </c>
      <c r="C61" s="4">
        <v>45105</v>
      </c>
      <c r="D61" s="3" t="s">
        <v>103</v>
      </c>
      <c r="E61" s="5"/>
      <c r="F61" s="22" t="s">
        <v>105</v>
      </c>
      <c r="G61" s="35"/>
      <c r="H61" s="46"/>
      <c r="I61" s="49"/>
      <c r="J61" s="35"/>
      <c r="K61" s="15"/>
      <c r="L61" s="15"/>
      <c r="M61" s="15"/>
      <c r="N61" s="34"/>
    </row>
    <row r="62" spans="1:14" x14ac:dyDescent="0.3">
      <c r="A62" s="15"/>
      <c r="B62" s="41">
        <v>58</v>
      </c>
      <c r="C62" s="4">
        <v>45105</v>
      </c>
      <c r="D62" s="3" t="s">
        <v>132</v>
      </c>
      <c r="E62" s="5">
        <v>120000</v>
      </c>
      <c r="F62" s="22" t="s">
        <v>133</v>
      </c>
      <c r="G62" s="35"/>
      <c r="H62" s="46"/>
      <c r="I62" s="49"/>
      <c r="J62" s="35"/>
      <c r="K62" s="15"/>
      <c r="L62" s="15"/>
      <c r="M62" s="15"/>
      <c r="N62" s="34"/>
    </row>
    <row r="63" spans="1:14" x14ac:dyDescent="0.3">
      <c r="A63" s="15"/>
      <c r="B63" s="41">
        <v>59</v>
      </c>
      <c r="C63" s="4">
        <v>45105</v>
      </c>
      <c r="D63" s="3" t="s">
        <v>106</v>
      </c>
      <c r="E63" s="5">
        <v>500</v>
      </c>
      <c r="F63" s="22"/>
      <c r="G63" s="35"/>
      <c r="H63" s="46"/>
      <c r="I63" s="49"/>
      <c r="J63" s="35"/>
      <c r="K63" s="15"/>
      <c r="L63" s="15"/>
      <c r="M63" s="15"/>
      <c r="N63" s="34"/>
    </row>
    <row r="64" spans="1:14" x14ac:dyDescent="0.3">
      <c r="A64" s="15"/>
      <c r="B64" s="41">
        <v>60</v>
      </c>
      <c r="C64" s="4">
        <v>45105</v>
      </c>
      <c r="D64" s="3" t="s">
        <v>107</v>
      </c>
      <c r="E64" s="5">
        <v>900</v>
      </c>
      <c r="F64" s="22"/>
      <c r="G64" s="35"/>
      <c r="H64" s="46"/>
      <c r="I64" s="49"/>
      <c r="J64" s="35"/>
      <c r="K64" s="15"/>
      <c r="L64" s="15"/>
      <c r="M64" s="15"/>
      <c r="N64" s="34"/>
    </row>
    <row r="65" spans="1:14" x14ac:dyDescent="0.3">
      <c r="A65" s="15"/>
      <c r="B65" s="41">
        <v>61</v>
      </c>
      <c r="C65" s="4">
        <v>45110</v>
      </c>
      <c r="D65" s="3" t="s">
        <v>108</v>
      </c>
      <c r="E65" s="5">
        <v>1000</v>
      </c>
      <c r="F65" s="22"/>
      <c r="G65" s="35"/>
      <c r="H65" s="46"/>
      <c r="I65" s="49"/>
      <c r="J65" s="35"/>
      <c r="K65" s="15"/>
      <c r="L65" s="15"/>
      <c r="M65" s="15"/>
      <c r="N65" s="34"/>
    </row>
    <row r="66" spans="1:14" x14ac:dyDescent="0.3">
      <c r="A66" s="15"/>
      <c r="B66" s="41">
        <v>62</v>
      </c>
      <c r="C66" s="4">
        <v>45090</v>
      </c>
      <c r="D66" s="3" t="s">
        <v>114</v>
      </c>
      <c r="E66" s="5"/>
      <c r="F66" s="22" t="s">
        <v>115</v>
      </c>
      <c r="G66" s="35"/>
      <c r="H66" s="46"/>
      <c r="I66" s="49"/>
      <c r="J66" s="35"/>
      <c r="K66" s="15"/>
      <c r="L66" s="15"/>
      <c r="M66" s="15"/>
      <c r="N66" s="34"/>
    </row>
    <row r="67" spans="1:14" x14ac:dyDescent="0.3">
      <c r="A67" s="15"/>
      <c r="B67" s="41">
        <v>63</v>
      </c>
      <c r="C67" s="4">
        <v>45113</v>
      </c>
      <c r="D67" s="3" t="s">
        <v>109</v>
      </c>
      <c r="E67" s="5">
        <v>500</v>
      </c>
      <c r="F67" s="22"/>
      <c r="G67" s="35"/>
      <c r="H67" s="46"/>
      <c r="I67" s="49"/>
      <c r="J67" s="35"/>
      <c r="K67" s="15"/>
      <c r="L67" s="15"/>
      <c r="M67" s="15"/>
      <c r="N67" s="34"/>
    </row>
    <row r="68" spans="1:14" x14ac:dyDescent="0.3">
      <c r="A68" s="15"/>
      <c r="B68" s="41">
        <v>64</v>
      </c>
      <c r="C68" s="4">
        <v>45098</v>
      </c>
      <c r="D68" s="3" t="s">
        <v>110</v>
      </c>
      <c r="E68" s="5"/>
      <c r="F68" s="22" t="s">
        <v>111</v>
      </c>
      <c r="G68" s="35"/>
      <c r="H68" s="46"/>
      <c r="I68" s="49"/>
      <c r="J68" s="35"/>
      <c r="K68" s="15"/>
      <c r="L68" s="15"/>
      <c r="M68" s="15"/>
      <c r="N68" s="34"/>
    </row>
    <row r="69" spans="1:14" x14ac:dyDescent="0.3">
      <c r="A69" s="15"/>
      <c r="B69" s="41">
        <v>65</v>
      </c>
      <c r="C69" s="4">
        <v>45103</v>
      </c>
      <c r="D69" s="3" t="s">
        <v>114</v>
      </c>
      <c r="E69" s="5"/>
      <c r="F69" s="22" t="s">
        <v>112</v>
      </c>
      <c r="G69" s="35"/>
      <c r="H69" s="46"/>
      <c r="I69" s="49"/>
      <c r="J69" s="35"/>
      <c r="K69" s="15"/>
      <c r="L69" s="15"/>
      <c r="M69" s="15"/>
      <c r="N69" s="34"/>
    </row>
    <row r="70" spans="1:14" x14ac:dyDescent="0.3">
      <c r="A70" s="15"/>
      <c r="B70" s="41">
        <v>66</v>
      </c>
      <c r="C70" s="4">
        <v>45109</v>
      </c>
      <c r="D70" s="3" t="s">
        <v>114</v>
      </c>
      <c r="E70" s="5"/>
      <c r="F70" s="22" t="s">
        <v>113</v>
      </c>
      <c r="G70" s="35"/>
      <c r="H70" s="46"/>
      <c r="I70" s="49"/>
      <c r="J70" s="35"/>
      <c r="K70" s="15"/>
      <c r="L70" s="15"/>
      <c r="M70" s="15"/>
      <c r="N70" s="34"/>
    </row>
    <row r="71" spans="1:14" x14ac:dyDescent="0.3">
      <c r="A71" s="15">
        <v>42800</v>
      </c>
      <c r="B71" s="41">
        <v>67</v>
      </c>
      <c r="C71" s="4">
        <v>45115</v>
      </c>
      <c r="D71" s="3" t="s">
        <v>102</v>
      </c>
      <c r="E71" s="5"/>
      <c r="F71" s="22"/>
      <c r="G71" s="35"/>
      <c r="H71" s="46"/>
      <c r="I71" s="49"/>
      <c r="J71" s="35"/>
      <c r="K71" s="15"/>
      <c r="L71" s="15"/>
      <c r="M71" s="15"/>
      <c r="N71" s="34"/>
    </row>
    <row r="72" spans="1:14" x14ac:dyDescent="0.3">
      <c r="A72" s="15">
        <v>42800</v>
      </c>
      <c r="B72" s="41">
        <v>68</v>
      </c>
      <c r="C72" s="4"/>
      <c r="D72" s="3" t="s">
        <v>102</v>
      </c>
      <c r="E72" s="5"/>
      <c r="F72" s="22"/>
      <c r="G72" s="35"/>
      <c r="H72" s="46"/>
      <c r="I72" s="49"/>
      <c r="J72" s="35"/>
      <c r="K72" s="15"/>
      <c r="L72" s="15"/>
      <c r="M72" s="15"/>
      <c r="N72" s="34"/>
    </row>
    <row r="73" spans="1:14" x14ac:dyDescent="0.3">
      <c r="A73" s="15"/>
      <c r="B73" s="41">
        <v>69</v>
      </c>
      <c r="C73" s="4">
        <v>45123</v>
      </c>
      <c r="D73" s="3" t="s">
        <v>96</v>
      </c>
      <c r="E73" s="5">
        <v>25193</v>
      </c>
      <c r="F73" s="22" t="s">
        <v>118</v>
      </c>
      <c r="G73" s="35"/>
      <c r="H73" s="46"/>
      <c r="I73" s="49"/>
      <c r="J73" s="35"/>
      <c r="K73" s="15"/>
      <c r="L73" s="15"/>
      <c r="M73" s="15"/>
      <c r="N73" s="34"/>
    </row>
    <row r="74" spans="1:14" x14ac:dyDescent="0.3">
      <c r="A74" s="15">
        <v>42800</v>
      </c>
      <c r="B74" s="41">
        <v>70</v>
      </c>
      <c r="C74" s="4">
        <v>45125</v>
      </c>
      <c r="D74" s="3" t="s">
        <v>102</v>
      </c>
      <c r="E74" s="5"/>
      <c r="F74" s="22"/>
      <c r="G74" s="35"/>
      <c r="H74" s="46"/>
      <c r="I74" s="49"/>
      <c r="J74" s="35"/>
      <c r="K74" s="15"/>
      <c r="L74" s="15"/>
      <c r="M74" s="15"/>
      <c r="N74" s="34"/>
    </row>
    <row r="75" spans="1:14" x14ac:dyDescent="0.3">
      <c r="A75" s="15">
        <v>13000</v>
      </c>
      <c r="B75" s="41">
        <v>71</v>
      </c>
      <c r="C75" s="4"/>
      <c r="D75" s="3" t="s">
        <v>119</v>
      </c>
      <c r="E75" s="5"/>
      <c r="F75" s="22"/>
      <c r="G75" s="35"/>
      <c r="H75" s="46"/>
      <c r="I75" s="49"/>
      <c r="J75" s="35"/>
      <c r="K75" s="15"/>
      <c r="L75" s="15"/>
      <c r="M75" s="15"/>
      <c r="N75" s="34"/>
    </row>
    <row r="76" spans="1:14" x14ac:dyDescent="0.3">
      <c r="A76" s="15">
        <v>42800</v>
      </c>
      <c r="B76" s="41">
        <v>72</v>
      </c>
      <c r="C76" s="4">
        <v>45133</v>
      </c>
      <c r="D76" s="3" t="s">
        <v>102</v>
      </c>
      <c r="E76" s="5"/>
      <c r="F76" s="22"/>
      <c r="G76" s="35"/>
      <c r="H76" s="46"/>
      <c r="I76" s="49"/>
      <c r="J76" s="35"/>
      <c r="K76" s="15"/>
      <c r="L76" s="15"/>
      <c r="M76" s="15"/>
      <c r="N76" s="34"/>
    </row>
    <row r="77" spans="1:14" x14ac:dyDescent="0.3">
      <c r="A77" s="15">
        <f>25*2140</f>
        <v>53500</v>
      </c>
      <c r="B77" s="41">
        <v>73</v>
      </c>
      <c r="C77" s="4"/>
      <c r="D77" s="3" t="s">
        <v>120</v>
      </c>
      <c r="E77" s="5"/>
      <c r="F77" s="22"/>
      <c r="G77" s="35"/>
      <c r="H77" s="46"/>
      <c r="I77" s="49"/>
      <c r="J77" s="35"/>
      <c r="K77" s="15"/>
      <c r="L77" s="15"/>
      <c r="M77" s="15"/>
      <c r="N77" s="34"/>
    </row>
    <row r="78" spans="1:14" x14ac:dyDescent="0.3">
      <c r="A78" s="15">
        <v>42800</v>
      </c>
      <c r="B78" s="41">
        <v>74</v>
      </c>
      <c r="C78" s="4"/>
      <c r="D78" s="3" t="s">
        <v>102</v>
      </c>
      <c r="E78" s="5"/>
      <c r="F78" s="22"/>
      <c r="G78" s="35"/>
      <c r="H78" s="46"/>
      <c r="I78" s="49"/>
      <c r="J78" s="35"/>
      <c r="K78" s="15"/>
      <c r="L78" s="15"/>
      <c r="M78" s="15"/>
      <c r="N78" s="34"/>
    </row>
    <row r="79" spans="1:14" x14ac:dyDescent="0.3">
      <c r="A79" s="15"/>
      <c r="B79" s="41">
        <v>75</v>
      </c>
      <c r="C79" s="4">
        <v>45150</v>
      </c>
      <c r="D79" s="3" t="s">
        <v>124</v>
      </c>
      <c r="E79" s="5">
        <v>20000</v>
      </c>
      <c r="F79" s="22"/>
      <c r="G79" s="35"/>
      <c r="H79" s="46"/>
      <c r="I79" s="49"/>
      <c r="J79" s="35"/>
      <c r="K79" s="15"/>
      <c r="L79" s="15"/>
      <c r="M79" s="15"/>
      <c r="N79" s="34"/>
    </row>
    <row r="80" spans="1:14" x14ac:dyDescent="0.3">
      <c r="A80" s="15">
        <v>42800</v>
      </c>
      <c r="B80" s="41">
        <v>76</v>
      </c>
      <c r="C80" s="4">
        <v>45154</v>
      </c>
      <c r="D80" s="3" t="s">
        <v>102</v>
      </c>
      <c r="E80" s="5"/>
      <c r="F80" s="22"/>
      <c r="G80" s="35"/>
      <c r="H80" s="46"/>
      <c r="I80" s="49"/>
      <c r="J80" s="35"/>
      <c r="K80" s="15"/>
      <c r="L80" s="15"/>
      <c r="M80" s="15"/>
      <c r="N80" s="34"/>
    </row>
    <row r="81" spans="1:14" x14ac:dyDescent="0.3">
      <c r="A81" s="15">
        <v>42800</v>
      </c>
      <c r="B81" s="41">
        <v>77</v>
      </c>
      <c r="C81" s="48">
        <v>45150</v>
      </c>
      <c r="D81" s="3" t="s">
        <v>130</v>
      </c>
      <c r="E81" s="5">
        <v>600000</v>
      </c>
      <c r="F81" s="22"/>
      <c r="G81" s="35"/>
      <c r="H81" s="46"/>
      <c r="I81" s="49"/>
      <c r="J81" s="35"/>
      <c r="K81" s="15"/>
      <c r="L81" s="15"/>
      <c r="M81" s="15"/>
      <c r="N81" s="34"/>
    </row>
    <row r="82" spans="1:14" x14ac:dyDescent="0.3">
      <c r="A82" s="15"/>
      <c r="B82" s="41">
        <v>78</v>
      </c>
      <c r="C82" s="48">
        <v>45150</v>
      </c>
      <c r="D82" s="3" t="s">
        <v>131</v>
      </c>
      <c r="E82" s="5">
        <v>140000</v>
      </c>
      <c r="F82" s="22"/>
      <c r="G82" s="35"/>
      <c r="H82" s="46"/>
      <c r="I82" s="49"/>
      <c r="J82" s="35"/>
      <c r="K82" s="15"/>
      <c r="L82" s="15"/>
      <c r="M82" s="15"/>
      <c r="N82" s="34"/>
    </row>
    <row r="83" spans="1:14" x14ac:dyDescent="0.3">
      <c r="A83" s="15"/>
      <c r="B83" s="41">
        <v>79</v>
      </c>
      <c r="C83" s="48">
        <v>45150</v>
      </c>
      <c r="D83" s="3" t="s">
        <v>98</v>
      </c>
      <c r="E83" s="5">
        <v>30000</v>
      </c>
      <c r="F83" s="22" t="s">
        <v>134</v>
      </c>
      <c r="G83" s="35"/>
      <c r="H83" s="46"/>
      <c r="I83" s="49"/>
      <c r="J83" s="35"/>
      <c r="K83" s="15"/>
      <c r="L83" s="15"/>
      <c r="M83" s="15"/>
      <c r="N83" s="34"/>
    </row>
    <row r="84" spans="1:14" x14ac:dyDescent="0.3">
      <c r="A84" s="15"/>
      <c r="B84" s="41">
        <v>80</v>
      </c>
      <c r="C84" s="4"/>
      <c r="D84" s="3"/>
      <c r="E84" s="5"/>
      <c r="G84" s="35"/>
      <c r="H84" s="46"/>
      <c r="I84" s="49"/>
      <c r="J84" s="35"/>
      <c r="K84" s="15"/>
      <c r="L84" s="15"/>
      <c r="M84" s="15"/>
      <c r="N84" s="34"/>
    </row>
    <row r="85" spans="1:14" x14ac:dyDescent="0.3">
      <c r="A85" s="15"/>
      <c r="B85" s="41">
        <v>81</v>
      </c>
      <c r="C85" s="4"/>
      <c r="D85" s="3"/>
      <c r="E85" s="5"/>
      <c r="F85" s="22"/>
      <c r="G85" s="35"/>
      <c r="H85" s="46"/>
      <c r="I85" s="49"/>
      <c r="J85" s="35"/>
      <c r="K85" s="15"/>
      <c r="L85" s="15"/>
      <c r="M85" s="15"/>
      <c r="N85" s="34"/>
    </row>
    <row r="86" spans="1:14" x14ac:dyDescent="0.3">
      <c r="A86" s="15"/>
      <c r="B86" s="41">
        <v>82</v>
      </c>
      <c r="C86" s="4"/>
      <c r="D86" s="3"/>
      <c r="E86" s="5"/>
      <c r="F86" s="22"/>
      <c r="G86" s="35"/>
      <c r="H86" s="46"/>
      <c r="I86" s="49"/>
      <c r="J86" s="35"/>
      <c r="K86" s="15"/>
      <c r="L86" s="15"/>
      <c r="M86" s="15"/>
      <c r="N86" s="34"/>
    </row>
    <row r="87" spans="1:14" x14ac:dyDescent="0.3">
      <c r="A87" s="15"/>
      <c r="B87" s="41">
        <v>83</v>
      </c>
      <c r="C87" s="4"/>
      <c r="D87" s="3"/>
      <c r="E87" s="5"/>
      <c r="F87" s="22"/>
      <c r="G87" s="35"/>
      <c r="H87" s="46"/>
      <c r="I87" s="49"/>
      <c r="J87" s="35"/>
      <c r="K87" s="15"/>
      <c r="L87" s="15"/>
      <c r="M87" s="15"/>
      <c r="N87" s="34"/>
    </row>
    <row r="88" spans="1:14" x14ac:dyDescent="0.3">
      <c r="A88" s="15"/>
      <c r="B88" s="41">
        <v>84</v>
      </c>
      <c r="C88" s="4"/>
      <c r="D88" s="3"/>
      <c r="E88" s="5"/>
      <c r="F88" s="22"/>
      <c r="G88" s="35"/>
      <c r="H88" s="46"/>
      <c r="I88" s="49"/>
      <c r="J88" s="35"/>
      <c r="K88" s="15"/>
      <c r="L88" s="15"/>
      <c r="M88" s="15"/>
      <c r="N88" s="34"/>
    </row>
    <row r="89" spans="1:14" x14ac:dyDescent="0.3">
      <c r="A89" s="15"/>
      <c r="B89" s="41">
        <v>85</v>
      </c>
      <c r="C89" s="4"/>
      <c r="D89" s="3"/>
      <c r="E89" s="5"/>
      <c r="F89" s="22"/>
      <c r="G89" s="35"/>
      <c r="H89" s="46"/>
      <c r="I89" s="49"/>
      <c r="J89" s="35"/>
      <c r="K89" s="15"/>
      <c r="L89" s="15"/>
      <c r="M89" s="15"/>
      <c r="N89" s="34"/>
    </row>
    <row r="90" spans="1:14" x14ac:dyDescent="0.3">
      <c r="A90" s="15"/>
      <c r="B90" s="41">
        <v>86</v>
      </c>
      <c r="C90" s="4"/>
      <c r="D90" s="3"/>
      <c r="E90" s="5"/>
      <c r="F90" s="22"/>
      <c r="G90" s="35"/>
      <c r="H90" s="46"/>
      <c r="I90" s="49"/>
      <c r="J90" s="35"/>
      <c r="K90" s="15"/>
      <c r="L90" s="15"/>
      <c r="M90" s="15"/>
      <c r="N90" s="34"/>
    </row>
    <row r="91" spans="1:14" x14ac:dyDescent="0.3">
      <c r="A91" s="15"/>
      <c r="B91" s="41">
        <v>87</v>
      </c>
      <c r="C91" s="4"/>
      <c r="D91" s="3"/>
      <c r="E91" s="5"/>
      <c r="F91" s="22"/>
      <c r="G91" s="35"/>
      <c r="H91" s="46"/>
      <c r="I91" s="49"/>
      <c r="J91" s="35"/>
      <c r="K91" s="15"/>
      <c r="L91" s="15"/>
      <c r="M91" s="15"/>
      <c r="N91" s="34"/>
    </row>
    <row r="92" spans="1:14" x14ac:dyDescent="0.3">
      <c r="A92" s="15"/>
      <c r="B92" s="41">
        <v>88</v>
      </c>
      <c r="C92" s="4"/>
      <c r="D92" s="3"/>
      <c r="E92" s="5"/>
      <c r="F92" s="22"/>
      <c r="G92" s="35"/>
      <c r="H92" s="46"/>
      <c r="I92" s="49"/>
      <c r="J92" s="35"/>
      <c r="K92" s="15"/>
      <c r="L92" s="15"/>
      <c r="M92" s="15"/>
      <c r="N92" s="34"/>
    </row>
    <row r="93" spans="1:14" x14ac:dyDescent="0.3">
      <c r="A93" s="15"/>
      <c r="B93" s="41">
        <v>89</v>
      </c>
      <c r="C93" s="4"/>
      <c r="D93" s="3"/>
      <c r="E93" s="5"/>
      <c r="F93" s="22"/>
      <c r="G93" s="35"/>
      <c r="H93" s="46"/>
      <c r="I93" s="49"/>
      <c r="J93" s="35"/>
      <c r="K93" s="15"/>
      <c r="L93" s="15"/>
      <c r="M93" s="15"/>
      <c r="N93" s="34"/>
    </row>
    <row r="94" spans="1:14" x14ac:dyDescent="0.3">
      <c r="A94" s="15"/>
      <c r="B94" s="41">
        <v>90</v>
      </c>
      <c r="C94" s="4"/>
      <c r="D94" s="3"/>
      <c r="E94" s="5"/>
      <c r="F94" s="22"/>
      <c r="G94" s="35"/>
      <c r="H94" s="46"/>
      <c r="I94" s="49"/>
      <c r="J94" s="35"/>
      <c r="K94" s="15"/>
      <c r="L94" s="15"/>
      <c r="M94" s="15"/>
      <c r="N94" s="34"/>
    </row>
    <row r="95" spans="1:14" x14ac:dyDescent="0.3">
      <c r="A95" s="15"/>
      <c r="B95" s="41">
        <v>91</v>
      </c>
      <c r="C95" s="4"/>
      <c r="D95" s="3"/>
      <c r="E95" s="5"/>
      <c r="F95" s="22"/>
      <c r="G95" s="35"/>
      <c r="H95" s="46"/>
      <c r="I95" s="49"/>
      <c r="J95" s="35"/>
      <c r="K95" s="15"/>
      <c r="L95" s="15"/>
      <c r="M95" s="15"/>
      <c r="N95" s="34"/>
    </row>
    <row r="96" spans="1:14" x14ac:dyDescent="0.3">
      <c r="A96" s="15"/>
      <c r="B96" s="41">
        <v>92</v>
      </c>
      <c r="C96" s="4"/>
      <c r="D96" s="3"/>
      <c r="E96" s="5"/>
      <c r="F96" s="22"/>
      <c r="G96" s="35"/>
      <c r="H96" s="46"/>
      <c r="I96" s="49"/>
      <c r="J96" s="35"/>
      <c r="K96" s="15"/>
      <c r="L96" s="15"/>
      <c r="M96" s="15"/>
      <c r="N96" s="34"/>
    </row>
    <row r="97" spans="1:14" x14ac:dyDescent="0.3">
      <c r="A97" s="15"/>
      <c r="B97" s="41">
        <v>93</v>
      </c>
      <c r="C97" s="4"/>
      <c r="D97" s="3"/>
      <c r="E97" s="5"/>
      <c r="F97" s="22"/>
      <c r="G97" s="35"/>
      <c r="H97" s="46"/>
      <c r="I97" s="49"/>
      <c r="J97" s="35"/>
      <c r="K97" s="15"/>
      <c r="L97" s="15"/>
      <c r="M97" s="15"/>
      <c r="N97" s="34"/>
    </row>
    <row r="98" spans="1:14" x14ac:dyDescent="0.3">
      <c r="A98" s="15"/>
      <c r="B98" s="41">
        <v>94</v>
      </c>
      <c r="C98" s="4"/>
      <c r="D98" s="3"/>
      <c r="E98" s="5"/>
      <c r="F98" s="22"/>
      <c r="G98" s="35"/>
      <c r="H98" s="46"/>
      <c r="I98" s="49"/>
      <c r="J98" s="35"/>
      <c r="K98" s="15"/>
      <c r="L98" s="15"/>
      <c r="M98" s="15"/>
      <c r="N98" s="34"/>
    </row>
    <row r="99" spans="1:14" x14ac:dyDescent="0.3">
      <c r="A99" s="15"/>
      <c r="B99" s="41">
        <v>95</v>
      </c>
      <c r="C99" s="4"/>
      <c r="D99" s="3"/>
      <c r="E99" s="5"/>
      <c r="F99" s="22"/>
      <c r="G99" s="35"/>
      <c r="H99" s="46"/>
      <c r="I99" s="49"/>
      <c r="J99" s="35"/>
      <c r="K99" s="15"/>
      <c r="L99" s="15"/>
      <c r="M99" s="15"/>
      <c r="N99" s="34"/>
    </row>
    <row r="100" spans="1:14" x14ac:dyDescent="0.3">
      <c r="A100" s="15"/>
      <c r="B100" s="41">
        <v>96</v>
      </c>
      <c r="C100" s="4"/>
      <c r="D100" s="3"/>
      <c r="E100" s="5"/>
      <c r="F100" s="22"/>
      <c r="G100" s="35"/>
      <c r="H100" s="46"/>
      <c r="I100" s="49"/>
      <c r="J100" s="35"/>
      <c r="K100" s="15"/>
      <c r="L100" s="15"/>
      <c r="M100" s="15"/>
      <c r="N100" s="34"/>
    </row>
    <row r="101" spans="1:14" x14ac:dyDescent="0.3">
      <c r="A101" s="15"/>
      <c r="B101" s="41">
        <v>97</v>
      </c>
      <c r="C101" s="4"/>
      <c r="D101" s="3"/>
      <c r="E101" s="5"/>
      <c r="F101" s="22"/>
      <c r="G101" s="35"/>
      <c r="H101" s="46"/>
      <c r="I101" s="49"/>
      <c r="J101" s="35"/>
      <c r="K101" s="15"/>
      <c r="L101" s="15"/>
      <c r="M101" s="15"/>
      <c r="N101" s="34"/>
    </row>
    <row r="102" spans="1:14" x14ac:dyDescent="0.3">
      <c r="A102" s="15"/>
      <c r="B102" s="41">
        <v>98</v>
      </c>
      <c r="C102" s="4"/>
      <c r="D102" s="3"/>
      <c r="E102" s="5"/>
      <c r="F102" s="22"/>
      <c r="G102" s="35"/>
      <c r="H102" s="46"/>
      <c r="I102" s="49"/>
      <c r="J102" s="35"/>
      <c r="K102" s="15"/>
      <c r="L102" s="15"/>
      <c r="M102" s="15"/>
      <c r="N102" s="34"/>
    </row>
    <row r="103" spans="1:14" x14ac:dyDescent="0.3">
      <c r="A103" s="15"/>
      <c r="B103" s="41">
        <v>99</v>
      </c>
      <c r="C103" s="4"/>
      <c r="D103" s="3"/>
      <c r="E103" s="5"/>
      <c r="F103" s="22"/>
      <c r="G103" s="35"/>
      <c r="H103" s="46"/>
      <c r="I103" s="49"/>
      <c r="J103" s="35"/>
      <c r="K103" s="15"/>
      <c r="L103" s="15"/>
      <c r="M103" s="15"/>
      <c r="N103" s="34"/>
    </row>
    <row r="104" spans="1:14" x14ac:dyDescent="0.3">
      <c r="A104" s="15"/>
      <c r="B104" s="41">
        <v>100</v>
      </c>
      <c r="C104" s="4"/>
      <c r="D104" s="3"/>
      <c r="E104" s="5"/>
      <c r="F104" s="22"/>
      <c r="G104" s="35"/>
      <c r="H104" s="46"/>
      <c r="I104" s="49"/>
      <c r="J104" s="35"/>
      <c r="K104" s="15"/>
      <c r="L104" s="15"/>
      <c r="M104" s="15"/>
      <c r="N104" s="34"/>
    </row>
    <row r="105" spans="1:14" ht="15" thickBot="1" x14ac:dyDescent="0.35">
      <c r="A105" s="39"/>
      <c r="B105" s="41"/>
      <c r="C105" s="27"/>
      <c r="D105" s="28"/>
      <c r="E105" s="29"/>
      <c r="F105" s="30"/>
      <c r="G105" s="36"/>
      <c r="H105" s="47"/>
      <c r="I105" s="51"/>
      <c r="J105" s="36"/>
      <c r="K105" s="39"/>
      <c r="L105" s="39"/>
      <c r="M105" s="39"/>
      <c r="N105" s="37"/>
    </row>
    <row r="106" spans="1:14" x14ac:dyDescent="0.3">
      <c r="B106" s="24"/>
      <c r="C106" s="25"/>
      <c r="D106" s="26"/>
      <c r="E106" s="14"/>
      <c r="F106" s="26"/>
    </row>
    <row r="107" spans="1:14" x14ac:dyDescent="0.3">
      <c r="B107" s="24"/>
      <c r="C107" s="25"/>
      <c r="D107" s="26"/>
      <c r="E107" s="14"/>
      <c r="F107" s="26"/>
    </row>
    <row r="117" spans="6:7" x14ac:dyDescent="0.3">
      <c r="F117" s="1">
        <f>1285*250</f>
        <v>321250</v>
      </c>
    </row>
    <row r="128" spans="6:7" x14ac:dyDescent="0.3">
      <c r="G128" s="40"/>
    </row>
    <row r="129" spans="6:7" x14ac:dyDescent="0.3">
      <c r="G129" s="40"/>
    </row>
    <row r="130" spans="6:7" x14ac:dyDescent="0.3">
      <c r="G130" s="14"/>
    </row>
    <row r="140" spans="6:7" x14ac:dyDescent="0.3">
      <c r="F140" s="40"/>
    </row>
  </sheetData>
  <mergeCells count="13">
    <mergeCell ref="H16:I16"/>
    <mergeCell ref="G12:I12"/>
    <mergeCell ref="B3:F3"/>
    <mergeCell ref="J3:N3"/>
    <mergeCell ref="B1:F1"/>
    <mergeCell ref="K1:L1"/>
    <mergeCell ref="B2:C2"/>
    <mergeCell ref="H1:I1"/>
    <mergeCell ref="H2:I2"/>
    <mergeCell ref="G3:I3"/>
    <mergeCell ref="H4:I4"/>
    <mergeCell ref="G15:I15"/>
    <mergeCell ref="H14:I14"/>
  </mergeCells>
  <conditionalFormatting sqref="D5:D107">
    <cfRule type="duplicateValues" dxfId="62" priority="8"/>
  </conditionalFormatting>
  <conditionalFormatting sqref="E5:E107">
    <cfRule type="duplicateValues" dxfId="61" priority="12"/>
  </conditionalFormatting>
  <conditionalFormatting sqref="K1:L1">
    <cfRule type="cellIs" dxfId="60" priority="6" operator="greaterThan">
      <formula>0</formula>
    </cfRule>
    <cfRule type="cellIs" dxfId="59" priority="7" operator="lessThan">
      <formula>0</formula>
    </cfRule>
  </conditionalFormatting>
  <conditionalFormatting sqref="L5:L51">
    <cfRule type="duplicateValues" dxfId="58" priority="4"/>
  </conditionalFormatting>
  <conditionalFormatting sqref="M5:M51">
    <cfRule type="duplicateValues" dxfId="57" priority="2"/>
  </conditionalFormatting>
  <conditionalFormatting sqref="S24:S26">
    <cfRule type="duplicateValues" dxfId="56" priority="1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ignoredErrors>
    <ignoredError sqref="K1 E2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C4C8-2B77-4062-93D2-92ECB3C7BB14}">
  <dimension ref="A1:S139"/>
  <sheetViews>
    <sheetView zoomScaleNormal="100" workbookViewId="0">
      <pane xSplit="13" ySplit="4" topLeftCell="N5" activePane="bottomRight" state="frozen"/>
      <selection pane="topRight" activeCell="M1" sqref="M1"/>
      <selection pane="bottomLeft" activeCell="A5" sqref="A5"/>
      <selection pane="bottomRight" activeCell="H11" sqref="H11"/>
    </sheetView>
  </sheetViews>
  <sheetFormatPr defaultRowHeight="14.4" x14ac:dyDescent="0.3"/>
  <cols>
    <col min="1" max="1" width="9.5546875" style="1" bestFit="1" customWidth="1"/>
    <col min="2" max="2" width="8.88671875" style="6"/>
    <col min="3" max="3" width="10.33203125" style="6" bestFit="1" customWidth="1"/>
    <col min="4" max="4" width="25.109375" style="1" customWidth="1"/>
    <col min="5" max="5" width="18.44140625" style="1" customWidth="1"/>
    <col min="6" max="6" width="33.33203125" style="1" customWidth="1"/>
    <col min="7" max="7" width="10.33203125" style="1" bestFit="1" customWidth="1"/>
    <col min="8" max="8" width="12.109375" style="1" bestFit="1" customWidth="1"/>
    <col min="9" max="9" width="12.109375" style="1" customWidth="1"/>
    <col min="10" max="10" width="6.21875" style="1" bestFit="1" customWidth="1"/>
    <col min="11" max="11" width="10.5546875" style="1" customWidth="1"/>
    <col min="12" max="12" width="25.5546875" style="1" customWidth="1"/>
    <col min="13" max="13" width="23.1093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4"/>
      <c r="B1" s="161" t="s">
        <v>276</v>
      </c>
      <c r="C1" s="162"/>
      <c r="D1" s="162"/>
      <c r="E1" s="162"/>
      <c r="F1" s="163"/>
      <c r="G1" s="16" t="s">
        <v>87</v>
      </c>
      <c r="H1" s="151">
        <v>45163</v>
      </c>
      <c r="I1" s="152"/>
      <c r="J1" s="17" t="s">
        <v>36</v>
      </c>
      <c r="K1" s="164">
        <f>M2-E2</f>
        <v>-218110</v>
      </c>
      <c r="L1" s="165"/>
      <c r="M1" s="18"/>
      <c r="N1" s="19"/>
    </row>
    <row r="2" spans="1:14" ht="15.6" x14ac:dyDescent="0.3">
      <c r="A2" s="43">
        <f>SUM(A5:A104)</f>
        <v>430300</v>
      </c>
      <c r="B2" s="166"/>
      <c r="C2" s="167"/>
      <c r="D2" s="13" t="s">
        <v>32</v>
      </c>
      <c r="E2" s="12">
        <f>SUM(E5:E104)</f>
        <v>518110</v>
      </c>
      <c r="F2" s="20"/>
      <c r="G2" s="32" t="s">
        <v>100</v>
      </c>
      <c r="H2" s="153" t="s">
        <v>171</v>
      </c>
      <c r="I2" s="168"/>
      <c r="J2" s="38"/>
      <c r="K2" s="10"/>
      <c r="L2" s="11" t="s">
        <v>32</v>
      </c>
      <c r="M2" s="12">
        <f>SUM(M5:M54)</f>
        <v>300000</v>
      </c>
      <c r="N2" s="20"/>
    </row>
    <row r="3" spans="1:14" x14ac:dyDescent="0.3">
      <c r="B3" s="169" t="s">
        <v>116</v>
      </c>
      <c r="C3" s="170"/>
      <c r="D3" s="171"/>
      <c r="E3" s="171"/>
      <c r="F3" s="172"/>
      <c r="G3" s="155" t="s">
        <v>101</v>
      </c>
      <c r="H3" s="156"/>
      <c r="I3" s="156"/>
      <c r="J3" s="169" t="s">
        <v>117</v>
      </c>
      <c r="K3" s="170"/>
      <c r="L3" s="171"/>
      <c r="M3" s="171"/>
      <c r="N3" s="172"/>
    </row>
    <row r="4" spans="1:14" x14ac:dyDescent="0.3">
      <c r="A4" s="3"/>
      <c r="B4" s="41" t="s">
        <v>0</v>
      </c>
      <c r="C4" s="2" t="s">
        <v>3</v>
      </c>
      <c r="D4" s="3" t="s">
        <v>1</v>
      </c>
      <c r="E4" s="3" t="s">
        <v>31</v>
      </c>
      <c r="F4" s="22" t="s">
        <v>2</v>
      </c>
      <c r="G4" s="21" t="s">
        <v>3</v>
      </c>
      <c r="H4" s="173" t="s">
        <v>88</v>
      </c>
      <c r="I4" s="174"/>
      <c r="J4" s="21" t="s">
        <v>0</v>
      </c>
      <c r="K4" s="2" t="s">
        <v>3</v>
      </c>
      <c r="L4" s="3" t="s">
        <v>1</v>
      </c>
      <c r="M4" s="3" t="s">
        <v>31</v>
      </c>
      <c r="N4" s="22" t="s">
        <v>2</v>
      </c>
    </row>
    <row r="5" spans="1:14" x14ac:dyDescent="0.3">
      <c r="A5" s="15"/>
      <c r="B5" s="41">
        <v>1</v>
      </c>
      <c r="C5" s="7">
        <v>45163</v>
      </c>
      <c r="D5" s="8" t="s">
        <v>64</v>
      </c>
      <c r="E5" s="9">
        <v>180000</v>
      </c>
      <c r="F5" s="23" t="s">
        <v>127</v>
      </c>
      <c r="G5" s="45">
        <v>45189</v>
      </c>
      <c r="H5" s="46">
        <v>325</v>
      </c>
      <c r="I5" s="49" t="str">
        <f>IF(ISBLANK(G5),"",CONCATENATE("(",G5-$H$1+1," days)"))</f>
        <v>(27 days)</v>
      </c>
      <c r="J5" s="21">
        <v>1</v>
      </c>
      <c r="K5" s="4">
        <v>45189</v>
      </c>
      <c r="L5" s="3" t="s">
        <v>148</v>
      </c>
      <c r="M5" s="5">
        <v>300000</v>
      </c>
      <c r="N5" s="22"/>
    </row>
    <row r="6" spans="1:14" x14ac:dyDescent="0.3">
      <c r="A6" s="15"/>
      <c r="B6" s="41">
        <v>2</v>
      </c>
      <c r="C6" s="7">
        <v>45163</v>
      </c>
      <c r="D6" s="8" t="s">
        <v>125</v>
      </c>
      <c r="E6" s="9">
        <v>10000</v>
      </c>
      <c r="F6" s="23"/>
      <c r="G6" s="45"/>
      <c r="H6" s="46"/>
      <c r="I6" s="49" t="str">
        <f t="shared" ref="I6:I10" si="0">IF(ISBLANK(G6),"",CONCATENATE("(",G6-$H$1+1," days)"))</f>
        <v/>
      </c>
      <c r="J6" s="21">
        <v>2</v>
      </c>
      <c r="K6" s="2"/>
      <c r="L6" s="3"/>
      <c r="M6" s="5"/>
      <c r="N6" s="22"/>
    </row>
    <row r="7" spans="1:14" x14ac:dyDescent="0.3">
      <c r="A7" s="15"/>
      <c r="B7" s="41">
        <v>3</v>
      </c>
      <c r="C7" s="7">
        <v>45167</v>
      </c>
      <c r="D7" s="8" t="s">
        <v>126</v>
      </c>
      <c r="E7" s="9"/>
      <c r="F7" s="23"/>
      <c r="G7" s="45"/>
      <c r="H7" s="46"/>
      <c r="I7" s="49" t="str">
        <f t="shared" si="0"/>
        <v/>
      </c>
      <c r="J7" s="21">
        <v>3</v>
      </c>
      <c r="K7" s="2"/>
      <c r="L7" s="3"/>
      <c r="M7" s="5"/>
      <c r="N7" s="22"/>
    </row>
    <row r="8" spans="1:14" x14ac:dyDescent="0.3">
      <c r="A8" s="15"/>
      <c r="B8" s="41">
        <v>4</v>
      </c>
      <c r="C8" s="7">
        <v>45181</v>
      </c>
      <c r="D8" s="3" t="s">
        <v>135</v>
      </c>
      <c r="E8" s="5">
        <v>28110</v>
      </c>
      <c r="F8" s="22"/>
      <c r="G8" s="48"/>
      <c r="H8" s="46"/>
      <c r="I8" s="49" t="str">
        <f t="shared" si="0"/>
        <v/>
      </c>
      <c r="J8" s="21">
        <v>4</v>
      </c>
      <c r="K8" s="2"/>
      <c r="L8" s="3"/>
      <c r="M8" s="5"/>
      <c r="N8" s="22"/>
    </row>
    <row r="9" spans="1:14" x14ac:dyDescent="0.3">
      <c r="A9" s="15"/>
      <c r="B9" s="41">
        <v>5</v>
      </c>
      <c r="C9" s="7"/>
      <c r="D9" s="3" t="s">
        <v>143</v>
      </c>
      <c r="E9" s="5">
        <v>300000</v>
      </c>
      <c r="F9" s="22"/>
      <c r="G9" s="48"/>
      <c r="H9" s="46"/>
      <c r="I9" s="49" t="str">
        <f t="shared" si="0"/>
        <v/>
      </c>
      <c r="J9" s="21">
        <v>5</v>
      </c>
      <c r="K9" s="2"/>
      <c r="L9" s="3"/>
      <c r="M9" s="5"/>
      <c r="N9" s="22"/>
    </row>
    <row r="10" spans="1:14" x14ac:dyDescent="0.3">
      <c r="A10" s="15"/>
      <c r="B10" s="41">
        <v>6</v>
      </c>
      <c r="C10" s="7"/>
      <c r="D10" s="3"/>
      <c r="E10" s="5"/>
      <c r="F10" s="22"/>
      <c r="G10" s="33"/>
      <c r="H10" s="46"/>
      <c r="I10" s="49" t="str">
        <f t="shared" si="0"/>
        <v/>
      </c>
      <c r="J10" s="21">
        <v>6</v>
      </c>
      <c r="K10" s="2"/>
      <c r="L10" s="3"/>
      <c r="M10" s="5"/>
      <c r="N10" s="22"/>
    </row>
    <row r="11" spans="1:14" x14ac:dyDescent="0.3">
      <c r="A11" s="15"/>
      <c r="B11" s="41">
        <v>7</v>
      </c>
      <c r="C11" s="7"/>
      <c r="D11" s="3"/>
      <c r="E11" s="5"/>
      <c r="F11" s="22"/>
      <c r="G11" s="33"/>
      <c r="H11" s="46"/>
      <c r="I11" s="49"/>
      <c r="J11" s="21">
        <v>7</v>
      </c>
      <c r="K11" s="2"/>
      <c r="L11" s="3"/>
      <c r="M11" s="5"/>
      <c r="N11" s="22"/>
    </row>
    <row r="12" spans="1:14" ht="15" thickBot="1" x14ac:dyDescent="0.35">
      <c r="A12" s="15"/>
      <c r="B12" s="41">
        <v>8</v>
      </c>
      <c r="C12" s="7"/>
      <c r="D12" s="3"/>
      <c r="E12" s="5"/>
      <c r="F12" s="22"/>
      <c r="G12" s="148" t="s">
        <v>123</v>
      </c>
      <c r="H12" s="149"/>
      <c r="I12" s="150"/>
      <c r="J12" s="21">
        <v>8</v>
      </c>
      <c r="K12" s="2"/>
      <c r="L12" s="3"/>
      <c r="M12" s="5"/>
      <c r="N12" s="22"/>
    </row>
    <row r="13" spans="1:14" ht="15" thickBot="1" x14ac:dyDescent="0.35">
      <c r="A13" s="15"/>
      <c r="B13" s="41">
        <v>9</v>
      </c>
      <c r="C13" s="7"/>
      <c r="D13" s="3"/>
      <c r="E13" s="5"/>
      <c r="F13" s="22"/>
      <c r="G13" s="16" t="s">
        <v>87</v>
      </c>
      <c r="H13" s="151">
        <v>45163</v>
      </c>
      <c r="I13" s="152"/>
      <c r="J13" s="21">
        <v>9</v>
      </c>
      <c r="K13" s="2"/>
      <c r="L13" s="3"/>
      <c r="M13" s="5"/>
      <c r="N13" s="22"/>
    </row>
    <row r="14" spans="1:14" x14ac:dyDescent="0.3">
      <c r="A14" s="15"/>
      <c r="B14" s="41">
        <v>10</v>
      </c>
      <c r="C14" s="7"/>
      <c r="D14" s="3"/>
      <c r="E14" s="5"/>
      <c r="F14" s="22"/>
      <c r="G14" s="32" t="s">
        <v>100</v>
      </c>
      <c r="H14" s="153" t="s">
        <v>171</v>
      </c>
      <c r="I14" s="168"/>
      <c r="J14" s="21">
        <v>10</v>
      </c>
      <c r="K14" s="2"/>
      <c r="L14" s="3"/>
      <c r="M14" s="5"/>
      <c r="N14" s="22"/>
    </row>
    <row r="15" spans="1:14" x14ac:dyDescent="0.3">
      <c r="A15" s="15"/>
      <c r="B15" s="41">
        <v>11</v>
      </c>
      <c r="C15" s="7"/>
      <c r="D15" s="3"/>
      <c r="E15" s="5"/>
      <c r="F15" s="22"/>
      <c r="G15" s="155" t="s">
        <v>101</v>
      </c>
      <c r="H15" s="156"/>
      <c r="I15" s="156"/>
      <c r="J15" s="21">
        <v>11</v>
      </c>
      <c r="K15" s="2"/>
      <c r="L15" s="3"/>
      <c r="M15" s="5"/>
      <c r="N15" s="22"/>
    </row>
    <row r="16" spans="1:14" x14ac:dyDescent="0.3">
      <c r="A16" s="15"/>
      <c r="B16" s="41">
        <v>12</v>
      </c>
      <c r="C16" s="7"/>
      <c r="D16" s="3"/>
      <c r="E16" s="5"/>
      <c r="F16" s="22"/>
      <c r="G16" s="21" t="s">
        <v>3</v>
      </c>
      <c r="H16" s="173" t="s">
        <v>88</v>
      </c>
      <c r="I16" s="174"/>
      <c r="J16" s="21">
        <v>12</v>
      </c>
      <c r="K16" s="2"/>
      <c r="L16" s="3"/>
      <c r="M16" s="5"/>
      <c r="N16" s="22"/>
    </row>
    <row r="17" spans="1:19" x14ac:dyDescent="0.3">
      <c r="A17" s="15"/>
      <c r="B17" s="41">
        <v>13</v>
      </c>
      <c r="C17" s="7"/>
      <c r="D17" s="3"/>
      <c r="E17" s="5"/>
      <c r="F17" s="22"/>
      <c r="G17" s="45">
        <v>45189</v>
      </c>
      <c r="H17" s="46">
        <v>325</v>
      </c>
      <c r="I17" s="49" t="str">
        <f>IF(ISBLANK(G17),"",CONCATENATE("(",G17-$H$13+1," days)"))</f>
        <v>(27 days)</v>
      </c>
      <c r="J17" s="21">
        <v>13</v>
      </c>
      <c r="K17" s="2"/>
      <c r="L17" s="3"/>
      <c r="M17" s="5"/>
      <c r="N17" s="22"/>
    </row>
    <row r="18" spans="1:19" x14ac:dyDescent="0.3">
      <c r="A18" s="15"/>
      <c r="B18" s="41">
        <v>14</v>
      </c>
      <c r="C18" s="7"/>
      <c r="D18" s="3"/>
      <c r="E18" s="5"/>
      <c r="F18" s="22"/>
      <c r="G18" s="45"/>
      <c r="H18" s="46"/>
      <c r="I18" s="49" t="str">
        <f t="shared" ref="I18:I21" si="1">IF(ISBLANK(G18),"",CONCATENATE("(",G18-$H$13+1," days)"))</f>
        <v/>
      </c>
      <c r="J18" s="21">
        <v>14</v>
      </c>
      <c r="K18" s="2"/>
      <c r="L18" s="3"/>
      <c r="M18" s="5"/>
      <c r="N18" s="22"/>
    </row>
    <row r="19" spans="1:19" x14ac:dyDescent="0.3">
      <c r="A19" s="15"/>
      <c r="B19" s="41">
        <v>15</v>
      </c>
      <c r="C19" s="7"/>
      <c r="D19" s="3"/>
      <c r="E19" s="5"/>
      <c r="F19" s="22"/>
      <c r="G19" s="45"/>
      <c r="H19" s="46"/>
      <c r="I19" s="49" t="str">
        <f t="shared" si="1"/>
        <v/>
      </c>
      <c r="J19" s="21">
        <v>15</v>
      </c>
      <c r="K19" s="2"/>
      <c r="L19" s="3"/>
      <c r="M19" s="5"/>
      <c r="N19" s="22"/>
    </row>
    <row r="20" spans="1:19" x14ac:dyDescent="0.3">
      <c r="A20" s="15"/>
      <c r="B20" s="41">
        <v>16</v>
      </c>
      <c r="C20" s="4"/>
      <c r="D20" s="3"/>
      <c r="E20" s="5"/>
      <c r="F20" s="22"/>
      <c r="G20" s="33"/>
      <c r="H20" s="46"/>
      <c r="I20" s="49" t="str">
        <f t="shared" si="1"/>
        <v/>
      </c>
      <c r="J20" s="21">
        <v>16</v>
      </c>
      <c r="K20" s="2"/>
      <c r="L20" s="3"/>
      <c r="M20" s="5"/>
      <c r="N20" s="22"/>
    </row>
    <row r="21" spans="1:19" x14ac:dyDescent="0.3">
      <c r="A21" s="15"/>
      <c r="B21" s="41">
        <v>17</v>
      </c>
      <c r="C21" s="4"/>
      <c r="D21" s="3"/>
      <c r="E21" s="5"/>
      <c r="F21" s="22"/>
      <c r="G21" s="46"/>
      <c r="H21" s="46"/>
      <c r="I21" s="49" t="str">
        <f t="shared" si="1"/>
        <v/>
      </c>
      <c r="J21" s="21">
        <v>17</v>
      </c>
      <c r="K21" s="2"/>
      <c r="L21" s="3"/>
      <c r="M21" s="5"/>
      <c r="N21" s="22"/>
    </row>
    <row r="22" spans="1:19" x14ac:dyDescent="0.3">
      <c r="A22" s="15"/>
      <c r="B22" s="41">
        <v>18</v>
      </c>
      <c r="C22" s="4"/>
      <c r="D22" s="3"/>
      <c r="E22" s="5"/>
      <c r="F22" s="22"/>
      <c r="G22" s="46"/>
      <c r="H22" s="46"/>
      <c r="I22" s="49"/>
      <c r="J22" s="21">
        <v>18</v>
      </c>
      <c r="K22" s="2"/>
      <c r="L22" s="3"/>
      <c r="M22" s="5"/>
      <c r="N22" s="22"/>
    </row>
    <row r="23" spans="1:19" x14ac:dyDescent="0.3">
      <c r="A23" s="15"/>
      <c r="B23" s="41">
        <v>19</v>
      </c>
      <c r="C23" s="4"/>
      <c r="D23" s="3"/>
      <c r="E23" s="5"/>
      <c r="F23" s="22"/>
      <c r="G23" s="46"/>
      <c r="H23" s="46"/>
      <c r="I23" s="49"/>
      <c r="J23" s="21">
        <v>19</v>
      </c>
      <c r="K23" s="2"/>
      <c r="L23" s="3"/>
      <c r="M23" s="5"/>
      <c r="N23" s="22"/>
    </row>
    <row r="24" spans="1:19" x14ac:dyDescent="0.3">
      <c r="A24" s="15"/>
      <c r="B24" s="41">
        <v>20</v>
      </c>
      <c r="C24" s="4"/>
      <c r="D24" s="3"/>
      <c r="E24" s="5"/>
      <c r="F24" s="22"/>
      <c r="G24" s="46"/>
      <c r="H24" s="46"/>
      <c r="I24" s="49"/>
      <c r="J24" s="21">
        <v>20</v>
      </c>
      <c r="K24" s="2"/>
      <c r="L24" s="3"/>
      <c r="M24" s="5"/>
      <c r="N24" s="22"/>
      <c r="S24" s="14"/>
    </row>
    <row r="25" spans="1:19" x14ac:dyDescent="0.3">
      <c r="A25" s="15"/>
      <c r="B25" s="41">
        <v>21</v>
      </c>
      <c r="C25" s="4"/>
      <c r="D25" s="3"/>
      <c r="E25" s="5"/>
      <c r="F25" s="22"/>
      <c r="G25" s="33"/>
      <c r="H25" s="46"/>
      <c r="I25" s="49"/>
      <c r="J25" s="21">
        <v>21</v>
      </c>
      <c r="K25" s="2"/>
      <c r="L25" s="3"/>
      <c r="M25" s="5"/>
      <c r="N25" s="22"/>
      <c r="S25" s="14"/>
    </row>
    <row r="26" spans="1:19" x14ac:dyDescent="0.3">
      <c r="A26" s="15"/>
      <c r="B26" s="41">
        <v>22</v>
      </c>
      <c r="C26" s="4"/>
      <c r="D26" s="3"/>
      <c r="E26" s="5"/>
      <c r="F26" s="22"/>
      <c r="G26" s="33"/>
      <c r="H26" s="46"/>
      <c r="I26" s="49"/>
      <c r="J26" s="21">
        <v>22</v>
      </c>
      <c r="K26" s="2"/>
      <c r="L26" s="3"/>
      <c r="M26" s="5"/>
      <c r="N26" s="22"/>
      <c r="S26" s="14"/>
    </row>
    <row r="27" spans="1:19" x14ac:dyDescent="0.3">
      <c r="A27" s="15"/>
      <c r="B27" s="41">
        <v>23</v>
      </c>
      <c r="C27" s="4"/>
      <c r="D27" s="3"/>
      <c r="E27" s="5"/>
      <c r="F27" s="22"/>
      <c r="G27" s="33"/>
      <c r="H27" s="46"/>
      <c r="I27" s="49"/>
      <c r="J27" s="21">
        <v>23</v>
      </c>
      <c r="K27" s="2"/>
      <c r="L27" s="3"/>
      <c r="M27" s="5"/>
      <c r="N27" s="22"/>
    </row>
    <row r="28" spans="1:19" x14ac:dyDescent="0.3">
      <c r="A28" s="15"/>
      <c r="B28" s="41">
        <v>24</v>
      </c>
      <c r="C28" s="4"/>
      <c r="D28" s="3"/>
      <c r="E28" s="5"/>
      <c r="F28" s="22"/>
      <c r="G28" s="33"/>
      <c r="H28" s="46"/>
      <c r="I28" s="49"/>
      <c r="J28" s="21">
        <v>24</v>
      </c>
      <c r="K28" s="2"/>
      <c r="L28" s="3"/>
      <c r="M28" s="5"/>
      <c r="N28" s="22"/>
    </row>
    <row r="29" spans="1:19" x14ac:dyDescent="0.3">
      <c r="A29" s="15"/>
      <c r="B29" s="41">
        <v>25</v>
      </c>
      <c r="C29" s="4"/>
      <c r="D29" s="3"/>
      <c r="E29" s="5"/>
      <c r="F29" s="22"/>
      <c r="G29" s="33"/>
      <c r="H29" s="46"/>
      <c r="I29" s="49"/>
      <c r="J29" s="21">
        <v>25</v>
      </c>
      <c r="K29" s="2"/>
      <c r="L29" s="3"/>
      <c r="M29" s="5"/>
      <c r="N29" s="22"/>
    </row>
    <row r="30" spans="1:19" x14ac:dyDescent="0.3">
      <c r="A30" s="15"/>
      <c r="B30" s="41">
        <v>26</v>
      </c>
      <c r="C30" s="4"/>
      <c r="D30" s="3"/>
      <c r="E30" s="5"/>
      <c r="F30" s="22"/>
      <c r="G30" s="33"/>
      <c r="H30" s="46"/>
      <c r="I30" s="49"/>
      <c r="J30" s="21">
        <v>26</v>
      </c>
      <c r="K30" s="2"/>
      <c r="L30" s="3"/>
      <c r="M30" s="5"/>
      <c r="N30" s="22"/>
    </row>
    <row r="31" spans="1:19" x14ac:dyDescent="0.3">
      <c r="A31" s="15"/>
      <c r="B31" s="41">
        <v>27</v>
      </c>
      <c r="C31" s="4"/>
      <c r="D31" s="3"/>
      <c r="E31" s="5"/>
      <c r="F31" s="22"/>
      <c r="G31" s="33"/>
      <c r="H31" s="46"/>
      <c r="I31" s="49"/>
      <c r="J31" s="21">
        <v>27</v>
      </c>
      <c r="K31" s="2"/>
      <c r="L31" s="3"/>
      <c r="M31" s="5"/>
      <c r="N31" s="22"/>
    </row>
    <row r="32" spans="1:19" x14ac:dyDescent="0.3">
      <c r="A32" s="15"/>
      <c r="B32" s="41">
        <v>28</v>
      </c>
      <c r="C32" s="4"/>
      <c r="D32" s="3"/>
      <c r="E32" s="5"/>
      <c r="F32" s="22"/>
      <c r="G32" s="33"/>
      <c r="H32" s="46"/>
      <c r="I32" s="49"/>
      <c r="J32" s="21">
        <v>28</v>
      </c>
      <c r="K32" s="2"/>
      <c r="L32" s="3"/>
      <c r="M32" s="5"/>
      <c r="N32" s="22"/>
    </row>
    <row r="33" spans="1:14" x14ac:dyDescent="0.3">
      <c r="A33" s="15"/>
      <c r="B33" s="41">
        <v>29</v>
      </c>
      <c r="C33" s="4"/>
      <c r="D33" s="3"/>
      <c r="E33" s="5"/>
      <c r="F33" s="22"/>
      <c r="G33" s="33"/>
      <c r="H33" s="46"/>
      <c r="I33" s="49"/>
      <c r="J33" s="21">
        <v>29</v>
      </c>
      <c r="K33" s="2"/>
      <c r="L33" s="3"/>
      <c r="M33" s="5"/>
      <c r="N33" s="22"/>
    </row>
    <row r="34" spans="1:14" x14ac:dyDescent="0.3">
      <c r="A34" s="15"/>
      <c r="B34" s="41">
        <v>30</v>
      </c>
      <c r="C34" s="4"/>
      <c r="D34" s="3"/>
      <c r="E34" s="5"/>
      <c r="F34" s="22"/>
      <c r="G34" s="33"/>
      <c r="H34" s="46"/>
      <c r="I34" s="49"/>
      <c r="J34" s="21">
        <v>30</v>
      </c>
      <c r="K34" s="2"/>
      <c r="L34" s="3"/>
      <c r="M34" s="5"/>
      <c r="N34" s="22"/>
    </row>
    <row r="35" spans="1:14" x14ac:dyDescent="0.3">
      <c r="A35" s="15"/>
      <c r="B35" s="41">
        <v>31</v>
      </c>
      <c r="C35" s="4"/>
      <c r="D35" s="3"/>
      <c r="E35" s="5"/>
      <c r="F35" s="22"/>
      <c r="G35" s="33"/>
      <c r="H35" s="46"/>
      <c r="I35" s="49"/>
      <c r="J35" s="21">
        <v>31</v>
      </c>
      <c r="K35" s="2"/>
      <c r="L35" s="3"/>
      <c r="M35" s="5"/>
      <c r="N35" s="22"/>
    </row>
    <row r="36" spans="1:14" x14ac:dyDescent="0.3">
      <c r="A36" s="15"/>
      <c r="B36" s="41">
        <v>32</v>
      </c>
      <c r="C36" s="4"/>
      <c r="D36" s="3"/>
      <c r="E36" s="5"/>
      <c r="F36" s="22"/>
      <c r="G36" s="33"/>
      <c r="H36" s="46"/>
      <c r="I36" s="49"/>
      <c r="J36" s="21">
        <v>32</v>
      </c>
      <c r="K36" s="2"/>
      <c r="L36" s="3"/>
      <c r="M36" s="5"/>
      <c r="N36" s="22"/>
    </row>
    <row r="37" spans="1:14" x14ac:dyDescent="0.3">
      <c r="A37" s="15"/>
      <c r="B37" s="41">
        <v>33</v>
      </c>
      <c r="C37" s="4"/>
      <c r="D37" s="3"/>
      <c r="E37" s="5"/>
      <c r="F37" s="22"/>
      <c r="G37" s="33"/>
      <c r="H37" s="46"/>
      <c r="I37" s="49"/>
      <c r="J37" s="21">
        <v>33</v>
      </c>
      <c r="K37" s="2"/>
      <c r="L37" s="3"/>
      <c r="M37" s="5"/>
      <c r="N37" s="22"/>
    </row>
    <row r="38" spans="1:14" x14ac:dyDescent="0.3">
      <c r="A38" s="15"/>
      <c r="B38" s="41">
        <v>34</v>
      </c>
      <c r="C38" s="4"/>
      <c r="D38" s="3"/>
      <c r="E38" s="5"/>
      <c r="F38" s="22"/>
      <c r="G38" s="33"/>
      <c r="H38" s="46"/>
      <c r="I38" s="49"/>
      <c r="J38" s="21">
        <v>34</v>
      </c>
      <c r="K38" s="2"/>
      <c r="L38" s="3"/>
      <c r="M38" s="5"/>
      <c r="N38" s="22"/>
    </row>
    <row r="39" spans="1:14" x14ac:dyDescent="0.3">
      <c r="A39" s="15"/>
      <c r="B39" s="41">
        <v>35</v>
      </c>
      <c r="C39" s="4"/>
      <c r="D39" s="3"/>
      <c r="E39" s="5"/>
      <c r="F39" s="22"/>
      <c r="G39" s="33"/>
      <c r="H39" s="46"/>
      <c r="I39" s="49"/>
      <c r="J39" s="21">
        <v>35</v>
      </c>
      <c r="K39" s="2"/>
      <c r="L39" s="3"/>
      <c r="M39" s="5"/>
      <c r="N39" s="22"/>
    </row>
    <row r="40" spans="1:14" x14ac:dyDescent="0.3">
      <c r="A40" s="15"/>
      <c r="B40" s="41">
        <v>36</v>
      </c>
      <c r="C40" s="4"/>
      <c r="D40" s="3"/>
      <c r="E40" s="5"/>
      <c r="F40" s="22"/>
      <c r="G40" s="33"/>
      <c r="H40" s="46"/>
      <c r="I40" s="49"/>
      <c r="J40" s="21">
        <v>36</v>
      </c>
      <c r="K40" s="2"/>
      <c r="L40" s="3"/>
      <c r="M40" s="5"/>
      <c r="N40" s="22"/>
    </row>
    <row r="41" spans="1:14" x14ac:dyDescent="0.3">
      <c r="A41" s="15"/>
      <c r="B41" s="41">
        <v>37</v>
      </c>
      <c r="C41" s="4"/>
      <c r="D41" s="3"/>
      <c r="E41" s="5"/>
      <c r="F41" s="22"/>
      <c r="G41" s="33"/>
      <c r="H41" s="46"/>
      <c r="I41" s="49"/>
      <c r="J41" s="21">
        <v>37</v>
      </c>
      <c r="K41" s="2"/>
      <c r="L41" s="3"/>
      <c r="M41" s="5"/>
      <c r="N41" s="22"/>
    </row>
    <row r="42" spans="1:14" x14ac:dyDescent="0.3">
      <c r="A42" s="15"/>
      <c r="B42" s="41">
        <v>38</v>
      </c>
      <c r="C42" s="4"/>
      <c r="D42" s="3"/>
      <c r="E42" s="5"/>
      <c r="F42" s="22"/>
      <c r="G42" s="33"/>
      <c r="H42" s="46"/>
      <c r="I42" s="49"/>
      <c r="J42" s="21">
        <v>38</v>
      </c>
      <c r="K42" s="2"/>
      <c r="L42" s="3"/>
      <c r="M42" s="5"/>
      <c r="N42" s="22"/>
    </row>
    <row r="43" spans="1:14" x14ac:dyDescent="0.3">
      <c r="A43" s="15"/>
      <c r="B43" s="41">
        <v>39</v>
      </c>
      <c r="C43" s="4"/>
      <c r="D43" s="3"/>
      <c r="E43" s="5"/>
      <c r="F43" s="22"/>
      <c r="G43" s="33"/>
      <c r="H43" s="46"/>
      <c r="I43" s="49"/>
      <c r="J43" s="21">
        <v>39</v>
      </c>
      <c r="K43" s="2"/>
      <c r="L43" s="3"/>
      <c r="M43" s="5"/>
      <c r="N43" s="22"/>
    </row>
    <row r="44" spans="1:14" x14ac:dyDescent="0.3">
      <c r="A44" s="15"/>
      <c r="B44" s="41">
        <v>40</v>
      </c>
      <c r="C44" s="4"/>
      <c r="D44" s="3"/>
      <c r="E44" s="5"/>
      <c r="F44" s="22"/>
      <c r="G44" s="33"/>
      <c r="H44" s="46"/>
      <c r="I44" s="49"/>
      <c r="J44" s="21">
        <v>40</v>
      </c>
      <c r="K44" s="2"/>
      <c r="L44" s="3"/>
      <c r="M44" s="5"/>
      <c r="N44" s="22"/>
    </row>
    <row r="45" spans="1:14" x14ac:dyDescent="0.3">
      <c r="A45" s="15"/>
      <c r="B45" s="41">
        <v>41</v>
      </c>
      <c r="C45" s="4"/>
      <c r="D45" s="3"/>
      <c r="E45" s="5"/>
      <c r="F45" s="22"/>
      <c r="G45" s="33"/>
      <c r="H45" s="46"/>
      <c r="I45" s="49"/>
      <c r="J45" s="21">
        <v>41</v>
      </c>
      <c r="K45" s="2"/>
      <c r="L45" s="3"/>
      <c r="M45" s="5"/>
      <c r="N45" s="22"/>
    </row>
    <row r="46" spans="1:14" x14ac:dyDescent="0.3">
      <c r="A46" s="15"/>
      <c r="B46" s="41">
        <v>42</v>
      </c>
      <c r="C46" s="4"/>
      <c r="D46" s="3"/>
      <c r="E46" s="5"/>
      <c r="F46" s="22"/>
      <c r="G46" s="33"/>
      <c r="H46" s="46"/>
      <c r="I46" s="49"/>
      <c r="J46" s="21">
        <v>42</v>
      </c>
      <c r="K46" s="2"/>
      <c r="L46" s="3"/>
      <c r="M46" s="5"/>
      <c r="N46" s="22"/>
    </row>
    <row r="47" spans="1:14" x14ac:dyDescent="0.3">
      <c r="A47" s="15"/>
      <c r="B47" s="41">
        <v>43</v>
      </c>
      <c r="C47" s="4"/>
      <c r="D47" s="3"/>
      <c r="E47" s="5"/>
      <c r="F47" s="22"/>
      <c r="G47" s="33"/>
      <c r="H47" s="46"/>
      <c r="I47" s="49"/>
      <c r="J47" s="21">
        <v>43</v>
      </c>
      <c r="K47" s="2"/>
      <c r="L47" s="3"/>
      <c r="M47" s="5"/>
      <c r="N47" s="22"/>
    </row>
    <row r="48" spans="1:14" x14ac:dyDescent="0.3">
      <c r="A48" s="15"/>
      <c r="B48" s="41">
        <v>44</v>
      </c>
      <c r="C48" s="4"/>
      <c r="D48" s="3"/>
      <c r="E48" s="5"/>
      <c r="F48" s="22"/>
      <c r="G48" s="33"/>
      <c r="H48" s="46"/>
      <c r="I48" s="49"/>
      <c r="J48" s="21">
        <v>44</v>
      </c>
      <c r="K48" s="2"/>
      <c r="L48" s="3"/>
      <c r="M48" s="5"/>
      <c r="N48" s="22"/>
    </row>
    <row r="49" spans="1:14" x14ac:dyDescent="0.3">
      <c r="A49" s="15"/>
      <c r="B49" s="41">
        <v>45</v>
      </c>
      <c r="C49" s="4"/>
      <c r="D49" s="3"/>
      <c r="E49" s="5"/>
      <c r="F49" s="22"/>
      <c r="G49" s="33"/>
      <c r="H49" s="46"/>
      <c r="I49" s="49"/>
      <c r="J49" s="21">
        <v>45</v>
      </c>
      <c r="K49" s="2"/>
      <c r="L49" s="3"/>
      <c r="M49" s="5"/>
      <c r="N49" s="22"/>
    </row>
    <row r="50" spans="1:14" x14ac:dyDescent="0.3">
      <c r="A50" s="15"/>
      <c r="B50" s="41">
        <v>46</v>
      </c>
      <c r="C50" s="4"/>
      <c r="D50" s="3"/>
      <c r="E50" s="5"/>
      <c r="F50" s="22"/>
      <c r="G50" s="33"/>
      <c r="H50" s="46"/>
      <c r="I50" s="49"/>
      <c r="J50" s="21">
        <v>46</v>
      </c>
      <c r="K50" s="2"/>
      <c r="L50" s="3"/>
      <c r="M50" s="5"/>
      <c r="N50" s="22"/>
    </row>
    <row r="51" spans="1:14" x14ac:dyDescent="0.3">
      <c r="A51" s="15"/>
      <c r="B51" s="41">
        <v>47</v>
      </c>
      <c r="C51" s="4"/>
      <c r="D51" s="3"/>
      <c r="E51" s="5"/>
      <c r="F51" s="22"/>
      <c r="G51" s="33"/>
      <c r="H51" s="46"/>
      <c r="I51" s="49"/>
      <c r="J51" s="21">
        <v>47</v>
      </c>
      <c r="K51" s="2"/>
      <c r="L51" s="3"/>
      <c r="M51" s="5"/>
      <c r="N51" s="22"/>
    </row>
    <row r="52" spans="1:14" x14ac:dyDescent="0.3">
      <c r="A52" s="15"/>
      <c r="B52" s="41">
        <v>48</v>
      </c>
      <c r="C52" s="4"/>
      <c r="D52" s="3"/>
      <c r="E52" s="5"/>
      <c r="F52" s="22"/>
      <c r="G52" s="35"/>
      <c r="H52" s="46"/>
      <c r="I52" s="49"/>
      <c r="J52" s="21">
        <v>48</v>
      </c>
      <c r="K52" s="15"/>
      <c r="L52" s="15"/>
      <c r="M52" s="15"/>
      <c r="N52" s="34"/>
    </row>
    <row r="53" spans="1:14" x14ac:dyDescent="0.3">
      <c r="A53" s="15"/>
      <c r="B53" s="41">
        <v>49</v>
      </c>
      <c r="C53" s="4"/>
      <c r="D53" s="3"/>
      <c r="E53" s="5"/>
      <c r="F53" s="22"/>
      <c r="G53" s="35"/>
      <c r="H53" s="46"/>
      <c r="I53" s="49"/>
      <c r="J53" s="21">
        <v>49</v>
      </c>
      <c r="K53" s="15"/>
      <c r="L53" s="15"/>
      <c r="M53" s="15"/>
      <c r="N53" s="34"/>
    </row>
    <row r="54" spans="1:14" x14ac:dyDescent="0.3">
      <c r="A54" s="15"/>
      <c r="B54" s="41">
        <v>50</v>
      </c>
      <c r="C54" s="4"/>
      <c r="D54" s="3"/>
      <c r="E54" s="5"/>
      <c r="F54" s="22"/>
      <c r="G54" s="35"/>
      <c r="H54" s="46"/>
      <c r="I54" s="49"/>
      <c r="J54" s="21">
        <v>50</v>
      </c>
      <c r="K54" s="15"/>
      <c r="L54" s="15"/>
      <c r="M54" s="15"/>
      <c r="N54" s="34"/>
    </row>
    <row r="55" spans="1:14" x14ac:dyDescent="0.3">
      <c r="A55" s="15"/>
      <c r="B55" s="41">
        <v>51</v>
      </c>
      <c r="C55" s="4"/>
      <c r="D55" s="3"/>
      <c r="E55" s="5"/>
      <c r="F55" s="22"/>
      <c r="G55" s="35"/>
      <c r="H55" s="46"/>
      <c r="I55" s="49"/>
      <c r="J55" s="35"/>
      <c r="K55" s="15"/>
      <c r="L55" s="15"/>
      <c r="M55" s="15"/>
      <c r="N55" s="34"/>
    </row>
    <row r="56" spans="1:14" x14ac:dyDescent="0.3">
      <c r="A56" s="15"/>
      <c r="B56" s="41">
        <v>52</v>
      </c>
      <c r="C56" s="4"/>
      <c r="D56" s="3"/>
      <c r="E56" s="5"/>
      <c r="F56" s="22"/>
      <c r="G56" s="35"/>
      <c r="H56" s="46"/>
      <c r="I56" s="49"/>
      <c r="J56" s="35"/>
      <c r="K56" s="15"/>
      <c r="L56" s="15"/>
      <c r="M56" s="15"/>
      <c r="N56" s="34"/>
    </row>
    <row r="57" spans="1:14" x14ac:dyDescent="0.3">
      <c r="A57" s="15"/>
      <c r="B57" s="41">
        <v>53</v>
      </c>
      <c r="C57" s="4"/>
      <c r="D57" s="3"/>
      <c r="E57" s="5"/>
      <c r="F57" s="22"/>
      <c r="G57" s="35"/>
      <c r="H57" s="46"/>
      <c r="I57" s="49"/>
      <c r="J57" s="35"/>
      <c r="K57" s="15"/>
      <c r="L57" s="15"/>
      <c r="M57" s="15"/>
      <c r="N57" s="34"/>
    </row>
    <row r="58" spans="1:14" x14ac:dyDescent="0.3">
      <c r="A58" s="15"/>
      <c r="B58" s="41">
        <v>54</v>
      </c>
      <c r="C58" s="4"/>
      <c r="D58" s="3"/>
      <c r="E58" s="5"/>
      <c r="F58" s="22"/>
      <c r="G58" s="35"/>
      <c r="H58" s="46"/>
      <c r="I58" s="49"/>
      <c r="J58" s="35"/>
      <c r="K58" s="15"/>
      <c r="L58" s="15"/>
      <c r="M58" s="15"/>
      <c r="N58" s="34"/>
    </row>
    <row r="59" spans="1:14" x14ac:dyDescent="0.3">
      <c r="A59" s="15"/>
      <c r="B59" s="41">
        <v>55</v>
      </c>
      <c r="C59" s="4"/>
      <c r="D59" s="3"/>
      <c r="E59" s="5"/>
      <c r="F59" s="22"/>
      <c r="G59" s="35"/>
      <c r="H59" s="46"/>
      <c r="I59" s="49"/>
      <c r="J59" s="35"/>
      <c r="K59" s="15"/>
      <c r="L59" s="15"/>
      <c r="M59" s="15"/>
      <c r="N59" s="34"/>
    </row>
    <row r="60" spans="1:14" x14ac:dyDescent="0.3">
      <c r="A60" s="15">
        <v>42800</v>
      </c>
      <c r="B60" s="41">
        <v>56</v>
      </c>
      <c r="C60" s="4"/>
      <c r="D60" s="3"/>
      <c r="E60" s="5"/>
      <c r="F60" s="22"/>
      <c r="G60" s="35"/>
      <c r="H60" s="46"/>
      <c r="I60" s="49"/>
      <c r="J60" s="35"/>
      <c r="K60" s="15"/>
      <c r="L60" s="15"/>
      <c r="M60" s="15"/>
      <c r="N60" s="34"/>
    </row>
    <row r="61" spans="1:14" x14ac:dyDescent="0.3">
      <c r="A61" s="15">
        <v>64200</v>
      </c>
      <c r="B61" s="41">
        <v>57</v>
      </c>
      <c r="C61" s="4"/>
      <c r="D61" s="3"/>
      <c r="E61" s="5"/>
      <c r="F61" s="22"/>
      <c r="G61" s="35"/>
      <c r="H61" s="46"/>
      <c r="I61" s="49"/>
      <c r="J61" s="35"/>
      <c r="K61" s="15"/>
      <c r="L61" s="15"/>
      <c r="M61" s="15"/>
      <c r="N61" s="34"/>
    </row>
    <row r="62" spans="1:14" x14ac:dyDescent="0.3">
      <c r="A62" s="15"/>
      <c r="B62" s="41">
        <v>58</v>
      </c>
      <c r="C62" s="4"/>
      <c r="D62" s="3"/>
      <c r="E62" s="5"/>
      <c r="F62" s="22"/>
      <c r="G62" s="35"/>
      <c r="H62" s="46"/>
      <c r="I62" s="49"/>
      <c r="J62" s="35"/>
      <c r="K62" s="15"/>
      <c r="L62" s="15"/>
      <c r="M62" s="15"/>
      <c r="N62" s="34"/>
    </row>
    <row r="63" spans="1:14" x14ac:dyDescent="0.3">
      <c r="A63" s="15"/>
      <c r="B63" s="41">
        <v>59</v>
      </c>
      <c r="C63" s="4"/>
      <c r="D63" s="3"/>
      <c r="E63" s="5"/>
      <c r="F63" s="22"/>
      <c r="G63" s="35"/>
      <c r="H63" s="46"/>
      <c r="I63" s="49"/>
      <c r="J63" s="35"/>
      <c r="K63" s="15"/>
      <c r="L63" s="15"/>
      <c r="M63" s="15"/>
      <c r="N63" s="34"/>
    </row>
    <row r="64" spans="1:14" x14ac:dyDescent="0.3">
      <c r="A64" s="15"/>
      <c r="B64" s="41">
        <v>60</v>
      </c>
      <c r="C64" s="4"/>
      <c r="D64" s="3"/>
      <c r="E64" s="5"/>
      <c r="F64" s="22"/>
      <c r="G64" s="35"/>
      <c r="H64" s="46"/>
      <c r="I64" s="49"/>
      <c r="J64" s="35"/>
      <c r="K64" s="15"/>
      <c r="L64" s="15"/>
      <c r="M64" s="15"/>
      <c r="N64" s="34"/>
    </row>
    <row r="65" spans="1:14" x14ac:dyDescent="0.3">
      <c r="A65" s="15"/>
      <c r="B65" s="41">
        <v>61</v>
      </c>
      <c r="C65" s="4"/>
      <c r="D65" s="3"/>
      <c r="E65" s="5"/>
      <c r="F65" s="22"/>
      <c r="G65" s="35"/>
      <c r="H65" s="46"/>
      <c r="I65" s="49"/>
      <c r="J65" s="35"/>
      <c r="K65" s="15"/>
      <c r="L65" s="15"/>
      <c r="M65" s="15"/>
      <c r="N65" s="34"/>
    </row>
    <row r="66" spans="1:14" x14ac:dyDescent="0.3">
      <c r="A66" s="15"/>
      <c r="B66" s="41">
        <v>62</v>
      </c>
      <c r="C66" s="4"/>
      <c r="D66" s="3"/>
      <c r="E66" s="5"/>
      <c r="F66" s="22"/>
      <c r="G66" s="35"/>
      <c r="H66" s="46"/>
      <c r="I66" s="49"/>
      <c r="J66" s="35"/>
      <c r="K66" s="15"/>
      <c r="L66" s="15"/>
      <c r="M66" s="15"/>
      <c r="N66" s="34"/>
    </row>
    <row r="67" spans="1:14" x14ac:dyDescent="0.3">
      <c r="A67" s="15"/>
      <c r="B67" s="41">
        <v>63</v>
      </c>
      <c r="C67" s="4"/>
      <c r="D67" s="3"/>
      <c r="E67" s="5"/>
      <c r="F67" s="22"/>
      <c r="G67" s="35"/>
      <c r="H67" s="46"/>
      <c r="I67" s="49"/>
      <c r="J67" s="35"/>
      <c r="K67" s="15"/>
      <c r="L67" s="15"/>
      <c r="M67" s="15"/>
      <c r="N67" s="34"/>
    </row>
    <row r="68" spans="1:14" x14ac:dyDescent="0.3">
      <c r="A68" s="15"/>
      <c r="B68" s="41">
        <v>64</v>
      </c>
      <c r="C68" s="4"/>
      <c r="D68" s="3"/>
      <c r="E68" s="5"/>
      <c r="F68" s="22"/>
      <c r="G68" s="35"/>
      <c r="H68" s="46"/>
      <c r="I68" s="49"/>
      <c r="J68" s="35"/>
      <c r="K68" s="15"/>
      <c r="L68" s="15"/>
      <c r="M68" s="15"/>
      <c r="N68" s="34"/>
    </row>
    <row r="69" spans="1:14" x14ac:dyDescent="0.3">
      <c r="A69" s="15"/>
      <c r="B69" s="41">
        <v>65</v>
      </c>
      <c r="C69" s="4"/>
      <c r="D69" s="3"/>
      <c r="E69" s="5"/>
      <c r="F69" s="22"/>
      <c r="G69" s="35"/>
      <c r="H69" s="46"/>
      <c r="I69" s="49"/>
      <c r="J69" s="35"/>
      <c r="K69" s="15"/>
      <c r="L69" s="15"/>
      <c r="M69" s="15"/>
      <c r="N69" s="34"/>
    </row>
    <row r="70" spans="1:14" x14ac:dyDescent="0.3">
      <c r="A70" s="15">
        <v>42800</v>
      </c>
      <c r="B70" s="41">
        <v>66</v>
      </c>
      <c r="C70" s="4"/>
      <c r="D70" s="3"/>
      <c r="E70" s="5"/>
      <c r="F70" s="22"/>
      <c r="G70" s="35"/>
      <c r="H70" s="46"/>
      <c r="I70" s="49"/>
      <c r="J70" s="35"/>
      <c r="K70" s="15"/>
      <c r="L70" s="15"/>
      <c r="M70" s="15"/>
      <c r="N70" s="34"/>
    </row>
    <row r="71" spans="1:14" x14ac:dyDescent="0.3">
      <c r="A71" s="15">
        <v>42800</v>
      </c>
      <c r="B71" s="41">
        <v>67</v>
      </c>
      <c r="C71" s="4"/>
      <c r="D71" s="3"/>
      <c r="E71" s="5"/>
      <c r="F71" s="22"/>
      <c r="G71" s="35"/>
      <c r="H71" s="46"/>
      <c r="I71" s="49"/>
      <c r="J71" s="35"/>
      <c r="K71" s="15"/>
      <c r="L71" s="15"/>
      <c r="M71" s="15"/>
      <c r="N71" s="34"/>
    </row>
    <row r="72" spans="1:14" x14ac:dyDescent="0.3">
      <c r="A72" s="15"/>
      <c r="B72" s="41">
        <v>68</v>
      </c>
      <c r="C72" s="4"/>
      <c r="D72" s="3"/>
      <c r="E72" s="5"/>
      <c r="F72" s="22"/>
      <c r="G72" s="35"/>
      <c r="H72" s="46"/>
      <c r="I72" s="49"/>
      <c r="J72" s="35"/>
      <c r="K72" s="15"/>
      <c r="L72" s="15"/>
      <c r="M72" s="15"/>
      <c r="N72" s="34"/>
    </row>
    <row r="73" spans="1:14" x14ac:dyDescent="0.3">
      <c r="A73" s="15">
        <v>42800</v>
      </c>
      <c r="B73" s="41">
        <v>69</v>
      </c>
      <c r="C73" s="4"/>
      <c r="D73" s="3"/>
      <c r="E73" s="5"/>
      <c r="F73" s="22"/>
      <c r="G73" s="35"/>
      <c r="H73" s="46"/>
      <c r="I73" s="49"/>
      <c r="J73" s="35"/>
      <c r="K73" s="15"/>
      <c r="L73" s="15"/>
      <c r="M73" s="15"/>
      <c r="N73" s="34"/>
    </row>
    <row r="74" spans="1:14" x14ac:dyDescent="0.3">
      <c r="A74" s="15">
        <v>13000</v>
      </c>
      <c r="B74" s="41">
        <v>70</v>
      </c>
      <c r="C74" s="4"/>
      <c r="D74" s="3"/>
      <c r="E74" s="5"/>
      <c r="F74" s="22"/>
      <c r="G74" s="35"/>
      <c r="H74" s="46"/>
      <c r="I74" s="49"/>
      <c r="J74" s="35"/>
      <c r="K74" s="15"/>
      <c r="L74" s="15"/>
      <c r="M74" s="15"/>
      <c r="N74" s="34"/>
    </row>
    <row r="75" spans="1:14" x14ac:dyDescent="0.3">
      <c r="A75" s="15">
        <v>42800</v>
      </c>
      <c r="B75" s="41">
        <v>71</v>
      </c>
      <c r="C75" s="4"/>
      <c r="D75" s="3"/>
      <c r="E75" s="5"/>
      <c r="F75" s="22"/>
      <c r="G75" s="35"/>
      <c r="H75" s="46"/>
      <c r="I75" s="49"/>
      <c r="J75" s="35"/>
      <c r="K75" s="15"/>
      <c r="L75" s="15"/>
      <c r="M75" s="15"/>
      <c r="N75" s="34"/>
    </row>
    <row r="76" spans="1:14" x14ac:dyDescent="0.3">
      <c r="A76" s="15">
        <f>25*2140</f>
        <v>53500</v>
      </c>
      <c r="B76" s="41">
        <v>72</v>
      </c>
      <c r="C76" s="4"/>
      <c r="D76" s="3"/>
      <c r="E76" s="5"/>
      <c r="F76" s="22"/>
      <c r="G76" s="35"/>
      <c r="H76" s="46"/>
      <c r="I76" s="49"/>
      <c r="J76" s="35"/>
      <c r="K76" s="15"/>
      <c r="L76" s="15"/>
      <c r="M76" s="15"/>
      <c r="N76" s="34"/>
    </row>
    <row r="77" spans="1:14" x14ac:dyDescent="0.3">
      <c r="A77" s="15">
        <v>42800</v>
      </c>
      <c r="B77" s="41">
        <v>73</v>
      </c>
      <c r="C77" s="4"/>
      <c r="D77" s="3"/>
      <c r="E77" s="5"/>
      <c r="F77" s="22"/>
      <c r="G77" s="35"/>
      <c r="H77" s="46"/>
      <c r="I77" s="49"/>
      <c r="J77" s="35"/>
      <c r="K77" s="15"/>
      <c r="L77" s="15"/>
      <c r="M77" s="15"/>
      <c r="N77" s="34"/>
    </row>
    <row r="78" spans="1:14" x14ac:dyDescent="0.3">
      <c r="A78" s="15"/>
      <c r="B78" s="41">
        <v>74</v>
      </c>
      <c r="C78" s="4"/>
      <c r="D78" s="3"/>
      <c r="E78" s="5"/>
      <c r="F78" s="22"/>
      <c r="G78" s="35"/>
      <c r="H78" s="46"/>
      <c r="I78" s="49"/>
      <c r="J78" s="35"/>
      <c r="K78" s="15"/>
      <c r="L78" s="15"/>
      <c r="M78" s="15"/>
      <c r="N78" s="34"/>
    </row>
    <row r="79" spans="1:14" x14ac:dyDescent="0.3">
      <c r="A79" s="15">
        <v>42800</v>
      </c>
      <c r="B79" s="41">
        <v>75</v>
      </c>
      <c r="C79" s="4"/>
      <c r="D79" s="3"/>
      <c r="E79" s="5"/>
      <c r="F79" s="22"/>
      <c r="G79" s="35"/>
      <c r="H79" s="46"/>
      <c r="I79" s="49"/>
      <c r="J79" s="35"/>
      <c r="K79" s="15"/>
      <c r="L79" s="15"/>
      <c r="M79" s="15"/>
      <c r="N79" s="34"/>
    </row>
    <row r="80" spans="1:14" x14ac:dyDescent="0.3">
      <c r="A80" s="15"/>
      <c r="B80" s="41">
        <v>76</v>
      </c>
      <c r="C80" s="4"/>
      <c r="D80" s="3"/>
      <c r="E80" s="5"/>
      <c r="F80" s="22"/>
      <c r="G80" s="35"/>
      <c r="H80" s="46"/>
      <c r="I80" s="49"/>
      <c r="J80" s="35"/>
      <c r="K80" s="15"/>
      <c r="L80" s="15"/>
      <c r="M80" s="15"/>
      <c r="N80" s="34"/>
    </row>
    <row r="81" spans="1:14" x14ac:dyDescent="0.3">
      <c r="A81" s="15"/>
      <c r="B81" s="41">
        <v>77</v>
      </c>
      <c r="C81" s="4"/>
      <c r="D81" s="3"/>
      <c r="E81" s="5"/>
      <c r="F81" s="22"/>
      <c r="G81" s="35"/>
      <c r="H81" s="46"/>
      <c r="I81" s="49"/>
      <c r="J81" s="35"/>
      <c r="K81" s="15"/>
      <c r="L81" s="15"/>
      <c r="M81" s="15"/>
      <c r="N81" s="34"/>
    </row>
    <row r="82" spans="1:14" x14ac:dyDescent="0.3">
      <c r="A82" s="15"/>
      <c r="B82" s="41">
        <v>78</v>
      </c>
      <c r="C82" s="4"/>
      <c r="D82" s="3"/>
      <c r="E82" s="5"/>
      <c r="F82" s="22"/>
      <c r="G82" s="35"/>
      <c r="H82" s="46"/>
      <c r="I82" s="49"/>
      <c r="J82" s="35"/>
      <c r="K82" s="15"/>
      <c r="L82" s="15"/>
      <c r="M82" s="15"/>
      <c r="N82" s="34"/>
    </row>
    <row r="83" spans="1:14" x14ac:dyDescent="0.3">
      <c r="A83" s="15"/>
      <c r="B83" s="41">
        <v>79</v>
      </c>
      <c r="C83" s="4"/>
      <c r="D83" s="3"/>
      <c r="E83" s="5"/>
      <c r="F83" s="22"/>
      <c r="G83" s="35"/>
      <c r="H83" s="46"/>
      <c r="I83" s="49"/>
      <c r="J83" s="35"/>
      <c r="K83" s="15"/>
      <c r="L83" s="15"/>
      <c r="M83" s="15"/>
      <c r="N83" s="34"/>
    </row>
    <row r="84" spans="1:14" x14ac:dyDescent="0.3">
      <c r="A84" s="15"/>
      <c r="B84" s="41">
        <v>80</v>
      </c>
      <c r="C84" s="4"/>
      <c r="D84" s="3"/>
      <c r="E84" s="5"/>
      <c r="F84" s="22"/>
      <c r="G84" s="35"/>
      <c r="H84" s="46"/>
      <c r="I84" s="49"/>
      <c r="J84" s="35"/>
      <c r="K84" s="15"/>
      <c r="L84" s="15"/>
      <c r="M84" s="15"/>
      <c r="N84" s="34"/>
    </row>
    <row r="85" spans="1:14" x14ac:dyDescent="0.3">
      <c r="A85" s="15"/>
      <c r="B85" s="41">
        <v>81</v>
      </c>
      <c r="C85" s="4"/>
      <c r="D85" s="3"/>
      <c r="E85" s="5"/>
      <c r="F85" s="22"/>
      <c r="G85" s="35"/>
      <c r="H85" s="46"/>
      <c r="I85" s="49"/>
      <c r="J85" s="35"/>
      <c r="K85" s="15"/>
      <c r="L85" s="15"/>
      <c r="M85" s="15"/>
      <c r="N85" s="34"/>
    </row>
    <row r="86" spans="1:14" x14ac:dyDescent="0.3">
      <c r="A86" s="15"/>
      <c r="B86" s="41">
        <v>82</v>
      </c>
      <c r="C86" s="4"/>
      <c r="D86" s="3"/>
      <c r="E86" s="5"/>
      <c r="F86" s="22"/>
      <c r="G86" s="35"/>
      <c r="H86" s="46"/>
      <c r="I86" s="49"/>
      <c r="J86" s="35"/>
      <c r="K86" s="15"/>
      <c r="L86" s="15"/>
      <c r="M86" s="15"/>
      <c r="N86" s="34"/>
    </row>
    <row r="87" spans="1:14" x14ac:dyDescent="0.3">
      <c r="A87" s="15"/>
      <c r="B87" s="41">
        <v>83</v>
      </c>
      <c r="C87" s="4"/>
      <c r="D87" s="3"/>
      <c r="E87" s="5"/>
      <c r="F87" s="22"/>
      <c r="G87" s="35"/>
      <c r="H87" s="46"/>
      <c r="I87" s="49"/>
      <c r="J87" s="35"/>
      <c r="K87" s="15"/>
      <c r="L87" s="15"/>
      <c r="M87" s="15"/>
      <c r="N87" s="34"/>
    </row>
    <row r="88" spans="1:14" x14ac:dyDescent="0.3">
      <c r="A88" s="15"/>
      <c r="B88" s="41">
        <v>84</v>
      </c>
      <c r="C88" s="4"/>
      <c r="D88" s="3"/>
      <c r="E88" s="5"/>
      <c r="F88" s="22"/>
      <c r="G88" s="35"/>
      <c r="H88" s="46"/>
      <c r="I88" s="49"/>
      <c r="J88" s="35"/>
      <c r="K88" s="15"/>
      <c r="L88" s="15"/>
      <c r="M88" s="15"/>
      <c r="N88" s="34"/>
    </row>
    <row r="89" spans="1:14" x14ac:dyDescent="0.3">
      <c r="A89" s="15"/>
      <c r="B89" s="41">
        <v>85</v>
      </c>
      <c r="C89" s="4"/>
      <c r="D89" s="3"/>
      <c r="E89" s="5"/>
      <c r="F89" s="22"/>
      <c r="G89" s="35"/>
      <c r="H89" s="46"/>
      <c r="I89" s="49"/>
      <c r="J89" s="35"/>
      <c r="K89" s="15"/>
      <c r="L89" s="15"/>
      <c r="M89" s="15"/>
      <c r="N89" s="34"/>
    </row>
    <row r="90" spans="1:14" x14ac:dyDescent="0.3">
      <c r="A90" s="15"/>
      <c r="B90" s="41">
        <v>86</v>
      </c>
      <c r="C90" s="4"/>
      <c r="D90" s="3"/>
      <c r="E90" s="5"/>
      <c r="F90" s="22"/>
      <c r="G90" s="35"/>
      <c r="H90" s="46"/>
      <c r="I90" s="49"/>
      <c r="J90" s="35"/>
      <c r="K90" s="15"/>
      <c r="L90" s="15"/>
      <c r="M90" s="15"/>
      <c r="N90" s="34"/>
    </row>
    <row r="91" spans="1:14" x14ac:dyDescent="0.3">
      <c r="A91" s="15"/>
      <c r="B91" s="41">
        <v>87</v>
      </c>
      <c r="C91" s="4"/>
      <c r="D91" s="3"/>
      <c r="E91" s="5"/>
      <c r="F91" s="22"/>
      <c r="G91" s="35"/>
      <c r="H91" s="46"/>
      <c r="I91" s="49"/>
      <c r="J91" s="35"/>
      <c r="K91" s="15"/>
      <c r="L91" s="15"/>
      <c r="M91" s="15"/>
      <c r="N91" s="34"/>
    </row>
    <row r="92" spans="1:14" x14ac:dyDescent="0.3">
      <c r="A92" s="15"/>
      <c r="B92" s="41">
        <v>88</v>
      </c>
      <c r="C92" s="4"/>
      <c r="D92" s="3"/>
      <c r="E92" s="5"/>
      <c r="F92" s="22"/>
      <c r="G92" s="35"/>
      <c r="H92" s="46"/>
      <c r="I92" s="49"/>
      <c r="J92" s="35"/>
      <c r="K92" s="15"/>
      <c r="L92" s="15"/>
      <c r="M92" s="15"/>
      <c r="N92" s="34"/>
    </row>
    <row r="93" spans="1:14" x14ac:dyDescent="0.3">
      <c r="A93" s="15"/>
      <c r="B93" s="41">
        <v>89</v>
      </c>
      <c r="C93" s="4"/>
      <c r="D93" s="3"/>
      <c r="E93" s="5"/>
      <c r="F93" s="22"/>
      <c r="G93" s="35"/>
      <c r="H93" s="46"/>
      <c r="I93" s="49"/>
      <c r="J93" s="35"/>
      <c r="K93" s="15"/>
      <c r="L93" s="15"/>
      <c r="M93" s="15"/>
      <c r="N93" s="34"/>
    </row>
    <row r="94" spans="1:14" x14ac:dyDescent="0.3">
      <c r="A94" s="15"/>
      <c r="B94" s="41">
        <v>90</v>
      </c>
      <c r="C94" s="4"/>
      <c r="D94" s="3"/>
      <c r="E94" s="5"/>
      <c r="F94" s="22"/>
      <c r="G94" s="35"/>
      <c r="H94" s="46"/>
      <c r="I94" s="49"/>
      <c r="J94" s="35"/>
      <c r="K94" s="15"/>
      <c r="L94" s="15"/>
      <c r="M94" s="15"/>
      <c r="N94" s="34"/>
    </row>
    <row r="95" spans="1:14" x14ac:dyDescent="0.3">
      <c r="A95" s="15"/>
      <c r="B95" s="41">
        <v>91</v>
      </c>
      <c r="C95" s="4"/>
      <c r="D95" s="3"/>
      <c r="E95" s="5"/>
      <c r="F95" s="22"/>
      <c r="G95" s="35"/>
      <c r="H95" s="46"/>
      <c r="I95" s="49"/>
      <c r="J95" s="35"/>
      <c r="K95" s="15"/>
      <c r="L95" s="15"/>
      <c r="M95" s="15"/>
      <c r="N95" s="34"/>
    </row>
    <row r="96" spans="1:14" x14ac:dyDescent="0.3">
      <c r="A96" s="15"/>
      <c r="B96" s="41">
        <v>92</v>
      </c>
      <c r="C96" s="4"/>
      <c r="D96" s="3"/>
      <c r="E96" s="5"/>
      <c r="F96" s="22"/>
      <c r="G96" s="35"/>
      <c r="H96" s="46"/>
      <c r="I96" s="49"/>
      <c r="J96" s="35"/>
      <c r="K96" s="15"/>
      <c r="L96" s="15"/>
      <c r="M96" s="15"/>
      <c r="N96" s="34"/>
    </row>
    <row r="97" spans="1:14" x14ac:dyDescent="0.3">
      <c r="A97" s="15"/>
      <c r="B97" s="41">
        <v>93</v>
      </c>
      <c r="C97" s="4"/>
      <c r="D97" s="3"/>
      <c r="E97" s="5"/>
      <c r="F97" s="22"/>
      <c r="G97" s="35"/>
      <c r="H97" s="46"/>
      <c r="I97" s="49"/>
      <c r="J97" s="35"/>
      <c r="K97" s="15"/>
      <c r="L97" s="15"/>
      <c r="M97" s="15"/>
      <c r="N97" s="34"/>
    </row>
    <row r="98" spans="1:14" x14ac:dyDescent="0.3">
      <c r="A98" s="15"/>
      <c r="B98" s="41">
        <v>94</v>
      </c>
      <c r="C98" s="4"/>
      <c r="D98" s="3"/>
      <c r="E98" s="5"/>
      <c r="F98" s="22"/>
      <c r="G98" s="35"/>
      <c r="H98" s="46"/>
      <c r="I98" s="49"/>
      <c r="J98" s="35"/>
      <c r="K98" s="15"/>
      <c r="L98" s="15"/>
      <c r="M98" s="15"/>
      <c r="N98" s="34"/>
    </row>
    <row r="99" spans="1:14" x14ac:dyDescent="0.3">
      <c r="A99" s="15"/>
      <c r="B99" s="41">
        <v>95</v>
      </c>
      <c r="C99" s="4"/>
      <c r="D99" s="3"/>
      <c r="E99" s="5"/>
      <c r="F99" s="22"/>
      <c r="G99" s="35"/>
      <c r="H99" s="46"/>
      <c r="I99" s="49"/>
      <c r="J99" s="35"/>
      <c r="K99" s="15"/>
      <c r="L99" s="15"/>
      <c r="M99" s="15"/>
      <c r="N99" s="34"/>
    </row>
    <row r="100" spans="1:14" x14ac:dyDescent="0.3">
      <c r="A100" s="15"/>
      <c r="B100" s="41">
        <v>96</v>
      </c>
      <c r="C100" s="4"/>
      <c r="D100" s="3"/>
      <c r="E100" s="5"/>
      <c r="F100" s="22"/>
      <c r="G100" s="35"/>
      <c r="H100" s="46"/>
      <c r="I100" s="49"/>
      <c r="J100" s="35"/>
      <c r="K100" s="15"/>
      <c r="L100" s="15"/>
      <c r="M100" s="15"/>
      <c r="N100" s="34"/>
    </row>
    <row r="101" spans="1:14" x14ac:dyDescent="0.3">
      <c r="A101" s="15"/>
      <c r="B101" s="41">
        <v>97</v>
      </c>
      <c r="C101" s="4"/>
      <c r="D101" s="3"/>
      <c r="E101" s="5"/>
      <c r="F101" s="22"/>
      <c r="G101" s="35"/>
      <c r="H101" s="46"/>
      <c r="I101" s="49"/>
      <c r="J101" s="35"/>
      <c r="K101" s="15"/>
      <c r="L101" s="15"/>
      <c r="M101" s="15"/>
      <c r="N101" s="34"/>
    </row>
    <row r="102" spans="1:14" x14ac:dyDescent="0.3">
      <c r="A102" s="15"/>
      <c r="B102" s="41">
        <v>98</v>
      </c>
      <c r="C102" s="4"/>
      <c r="D102" s="3"/>
      <c r="E102" s="5"/>
      <c r="F102" s="22"/>
      <c r="G102" s="35"/>
      <c r="H102" s="46"/>
      <c r="I102" s="49"/>
      <c r="J102" s="35"/>
      <c r="K102" s="15"/>
      <c r="L102" s="15"/>
      <c r="M102" s="15"/>
      <c r="N102" s="34"/>
    </row>
    <row r="103" spans="1:14" x14ac:dyDescent="0.3">
      <c r="A103" s="15"/>
      <c r="B103" s="41">
        <v>99</v>
      </c>
      <c r="C103" s="4"/>
      <c r="D103" s="3"/>
      <c r="E103" s="5"/>
      <c r="F103" s="22"/>
      <c r="G103" s="35"/>
      <c r="H103" s="46"/>
      <c r="I103" s="49"/>
      <c r="J103" s="35"/>
      <c r="K103" s="15"/>
      <c r="L103" s="15"/>
      <c r="M103" s="15"/>
      <c r="N103" s="34"/>
    </row>
    <row r="104" spans="1:14" ht="15" thickBot="1" x14ac:dyDescent="0.35">
      <c r="A104" s="39"/>
      <c r="B104" s="42">
        <v>100</v>
      </c>
      <c r="C104" s="27"/>
      <c r="D104" s="28"/>
      <c r="E104" s="29"/>
      <c r="F104" s="30"/>
      <c r="G104" s="36"/>
      <c r="H104" s="47"/>
      <c r="I104" s="51"/>
      <c r="J104" s="36"/>
      <c r="K104" s="39"/>
      <c r="L104" s="39"/>
      <c r="M104" s="39"/>
      <c r="N104" s="37"/>
    </row>
    <row r="105" spans="1:14" x14ac:dyDescent="0.3">
      <c r="B105" s="24"/>
      <c r="C105" s="25"/>
      <c r="D105" s="26"/>
      <c r="E105" s="14"/>
      <c r="F105" s="26"/>
    </row>
    <row r="106" spans="1:14" x14ac:dyDescent="0.3">
      <c r="B106" s="24"/>
      <c r="C106" s="25"/>
      <c r="D106" s="26"/>
      <c r="E106" s="14"/>
      <c r="F106" s="26"/>
    </row>
    <row r="127" spans="7:7" x14ac:dyDescent="0.3">
      <c r="G127" s="40"/>
    </row>
    <row r="128" spans="7:7" x14ac:dyDescent="0.3">
      <c r="G128" s="40"/>
    </row>
    <row r="129" spans="6:7" x14ac:dyDescent="0.3">
      <c r="G129" s="14"/>
    </row>
    <row r="139" spans="6:7" x14ac:dyDescent="0.3">
      <c r="F139" s="40"/>
    </row>
  </sheetData>
  <mergeCells count="14">
    <mergeCell ref="H4:I4"/>
    <mergeCell ref="G12:I12"/>
    <mergeCell ref="H14:I14"/>
    <mergeCell ref="G15:I15"/>
    <mergeCell ref="H16:I16"/>
    <mergeCell ref="H13:I13"/>
    <mergeCell ref="B3:F3"/>
    <mergeCell ref="G3:I3"/>
    <mergeCell ref="J3:N3"/>
    <mergeCell ref="B1:F1"/>
    <mergeCell ref="H1:I1"/>
    <mergeCell ref="K1:L1"/>
    <mergeCell ref="B2:C2"/>
    <mergeCell ref="H2:I2"/>
  </mergeCells>
  <conditionalFormatting sqref="D5:D106">
    <cfRule type="duplicateValues" dxfId="55" priority="6"/>
  </conditionalFormatting>
  <conditionalFormatting sqref="E5:E106">
    <cfRule type="duplicateValues" dxfId="54" priority="7"/>
  </conditionalFormatting>
  <conditionalFormatting sqref="K1:L1">
    <cfRule type="cellIs" dxfId="53" priority="4" operator="greaterThan">
      <formula>0</formula>
    </cfRule>
    <cfRule type="cellIs" dxfId="52" priority="5" operator="lessThan">
      <formula>0</formula>
    </cfRule>
  </conditionalFormatting>
  <conditionalFormatting sqref="L5:L51">
    <cfRule type="duplicateValues" dxfId="51" priority="3"/>
  </conditionalFormatting>
  <conditionalFormatting sqref="M5:M51">
    <cfRule type="duplicateValues" dxfId="50" priority="2"/>
  </conditionalFormatting>
  <conditionalFormatting sqref="S24:S26">
    <cfRule type="duplicateValues" dxfId="49" priority="1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24AB-6942-4AFC-921B-CBED4E588B32}">
  <dimension ref="A1:S139"/>
  <sheetViews>
    <sheetView zoomScaleNormal="100" workbookViewId="0">
      <pane xSplit="13" ySplit="4" topLeftCell="N5" activePane="bottomRight" state="frozen"/>
      <selection pane="topRight" activeCell="M1" sqref="M1"/>
      <selection pane="bottomLeft" activeCell="A5" sqref="A5"/>
      <selection pane="bottomRight" activeCell="H11" sqref="H11"/>
    </sheetView>
  </sheetViews>
  <sheetFormatPr defaultRowHeight="14.4" x14ac:dyDescent="0.3"/>
  <cols>
    <col min="1" max="1" width="9.5546875" style="1" bestFit="1" customWidth="1"/>
    <col min="2" max="2" width="8.88671875" style="6"/>
    <col min="3" max="3" width="10.33203125" style="6" bestFit="1" customWidth="1"/>
    <col min="4" max="4" width="25.109375" style="1" customWidth="1"/>
    <col min="5" max="5" width="18.44140625" style="1" customWidth="1"/>
    <col min="6" max="6" width="33.33203125" style="1" customWidth="1"/>
    <col min="7" max="7" width="10.33203125" style="1" bestFit="1" customWidth="1"/>
    <col min="8" max="8" width="12.109375" style="1" bestFit="1" customWidth="1"/>
    <col min="9" max="9" width="12.109375" style="1" customWidth="1"/>
    <col min="10" max="10" width="6.21875" style="1" bestFit="1" customWidth="1"/>
    <col min="11" max="11" width="10.5546875" style="1" customWidth="1"/>
    <col min="12" max="12" width="25.5546875" style="1" customWidth="1"/>
    <col min="13" max="13" width="23.1093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4"/>
      <c r="B1" s="161" t="s">
        <v>277</v>
      </c>
      <c r="C1" s="162"/>
      <c r="D1" s="162"/>
      <c r="E1" s="162"/>
      <c r="F1" s="163"/>
      <c r="G1" s="16" t="s">
        <v>87</v>
      </c>
      <c r="H1" s="151">
        <v>45163</v>
      </c>
      <c r="I1" s="152"/>
      <c r="J1" s="17" t="s">
        <v>36</v>
      </c>
      <c r="K1" s="164">
        <f>M2-E2</f>
        <v>-470000</v>
      </c>
      <c r="L1" s="165"/>
      <c r="M1" s="18"/>
      <c r="N1" s="19"/>
    </row>
    <row r="2" spans="1:14" ht="15.6" x14ac:dyDescent="0.3">
      <c r="A2" s="43">
        <f>SUM(A5:A104)</f>
        <v>430300</v>
      </c>
      <c r="B2" s="166"/>
      <c r="C2" s="167"/>
      <c r="D2" s="13" t="s">
        <v>32</v>
      </c>
      <c r="E2" s="12">
        <f>SUM(E5:E104)</f>
        <v>590000</v>
      </c>
      <c r="F2" s="20"/>
      <c r="G2" s="32" t="s">
        <v>100</v>
      </c>
      <c r="H2" s="153" t="s">
        <v>172</v>
      </c>
      <c r="I2" s="168"/>
      <c r="J2" s="38"/>
      <c r="K2" s="10"/>
      <c r="L2" s="11" t="s">
        <v>32</v>
      </c>
      <c r="M2" s="12">
        <f>SUM(M5:M54)</f>
        <v>120000</v>
      </c>
      <c r="N2" s="20"/>
    </row>
    <row r="3" spans="1:14" x14ac:dyDescent="0.3">
      <c r="B3" s="169" t="s">
        <v>116</v>
      </c>
      <c r="C3" s="170"/>
      <c r="D3" s="171"/>
      <c r="E3" s="171"/>
      <c r="F3" s="172"/>
      <c r="G3" s="155" t="s">
        <v>101</v>
      </c>
      <c r="H3" s="156"/>
      <c r="I3" s="156"/>
      <c r="J3" s="169" t="s">
        <v>117</v>
      </c>
      <c r="K3" s="170"/>
      <c r="L3" s="171"/>
      <c r="M3" s="171"/>
      <c r="N3" s="172"/>
    </row>
    <row r="4" spans="1:14" x14ac:dyDescent="0.3">
      <c r="A4" s="3"/>
      <c r="B4" s="41" t="s">
        <v>0</v>
      </c>
      <c r="C4" s="2" t="s">
        <v>3</v>
      </c>
      <c r="D4" s="3" t="s">
        <v>1</v>
      </c>
      <c r="E4" s="3" t="s">
        <v>31</v>
      </c>
      <c r="F4" s="22" t="s">
        <v>2</v>
      </c>
      <c r="G4" s="21" t="s">
        <v>3</v>
      </c>
      <c r="H4" s="173" t="s">
        <v>88</v>
      </c>
      <c r="I4" s="174"/>
      <c r="J4" s="21" t="s">
        <v>0</v>
      </c>
      <c r="K4" s="2" t="s">
        <v>3</v>
      </c>
      <c r="L4" s="3" t="s">
        <v>1</v>
      </c>
      <c r="M4" s="3" t="s">
        <v>31</v>
      </c>
      <c r="N4" s="22" t="s">
        <v>2</v>
      </c>
    </row>
    <row r="5" spans="1:14" x14ac:dyDescent="0.3">
      <c r="A5" s="15"/>
      <c r="B5" s="41">
        <v>1</v>
      </c>
      <c r="C5" s="7">
        <v>45163</v>
      </c>
      <c r="D5" s="8" t="s">
        <v>64</v>
      </c>
      <c r="E5" s="9">
        <v>180000</v>
      </c>
      <c r="F5" s="23" t="s">
        <v>127</v>
      </c>
      <c r="G5" s="45">
        <v>45189</v>
      </c>
      <c r="H5" s="46">
        <v>325</v>
      </c>
      <c r="I5" s="49" t="str">
        <f>IF(ISBLANK(G5),"",CONCATENATE("(",G5-$H$1+1," days)"))</f>
        <v>(27 days)</v>
      </c>
      <c r="J5" s="21">
        <v>1</v>
      </c>
      <c r="K5" s="4">
        <v>45189</v>
      </c>
      <c r="L5" s="15" t="s">
        <v>198</v>
      </c>
      <c r="M5" s="5">
        <v>120000</v>
      </c>
      <c r="N5" s="22"/>
    </row>
    <row r="6" spans="1:14" x14ac:dyDescent="0.3">
      <c r="A6" s="15"/>
      <c r="B6" s="41">
        <v>2</v>
      </c>
      <c r="C6" s="7">
        <v>45163</v>
      </c>
      <c r="D6" s="8" t="s">
        <v>125</v>
      </c>
      <c r="E6" s="9">
        <v>10000</v>
      </c>
      <c r="F6" s="23"/>
      <c r="G6" s="45"/>
      <c r="H6" s="46"/>
      <c r="I6" s="49" t="str">
        <f t="shared" ref="I6:I10" si="0">IF(ISBLANK(G6),"",CONCATENATE("(",G6-$H$1+1," days)"))</f>
        <v/>
      </c>
      <c r="J6" s="21">
        <v>2</v>
      </c>
      <c r="K6" s="2"/>
      <c r="L6" s="3"/>
      <c r="M6" s="5"/>
      <c r="N6" s="22"/>
    </row>
    <row r="7" spans="1:14" x14ac:dyDescent="0.3">
      <c r="A7" s="15"/>
      <c r="B7" s="41">
        <v>3</v>
      </c>
      <c r="C7" s="7">
        <v>45167</v>
      </c>
      <c r="D7" s="8" t="s">
        <v>126</v>
      </c>
      <c r="E7" s="9">
        <v>300000</v>
      </c>
      <c r="F7" s="23"/>
      <c r="G7" s="45"/>
      <c r="H7" s="46"/>
      <c r="I7" s="49" t="str">
        <f t="shared" si="0"/>
        <v/>
      </c>
      <c r="J7" s="21">
        <v>3</v>
      </c>
      <c r="K7" s="2"/>
      <c r="L7" s="3"/>
      <c r="M7" s="5"/>
      <c r="N7" s="22"/>
    </row>
    <row r="8" spans="1:14" x14ac:dyDescent="0.3">
      <c r="A8" s="15"/>
      <c r="B8" s="41">
        <v>4</v>
      </c>
      <c r="C8" s="7"/>
      <c r="D8" s="3" t="s">
        <v>160</v>
      </c>
      <c r="E8" s="5">
        <v>100000</v>
      </c>
      <c r="F8" s="22"/>
      <c r="G8" s="48"/>
      <c r="H8" s="46"/>
      <c r="I8" s="49" t="str">
        <f t="shared" si="0"/>
        <v/>
      </c>
      <c r="J8" s="21">
        <v>4</v>
      </c>
      <c r="K8" s="2"/>
      <c r="L8" s="3"/>
      <c r="M8" s="5"/>
      <c r="N8" s="22"/>
    </row>
    <row r="9" spans="1:14" x14ac:dyDescent="0.3">
      <c r="A9" s="15"/>
      <c r="B9" s="41">
        <v>5</v>
      </c>
      <c r="C9" s="7"/>
      <c r="D9" s="3"/>
      <c r="E9" s="5"/>
      <c r="F9" s="22"/>
      <c r="G9" s="48"/>
      <c r="H9" s="46"/>
      <c r="I9" s="49" t="str">
        <f t="shared" si="0"/>
        <v/>
      </c>
      <c r="J9" s="21">
        <v>5</v>
      </c>
      <c r="K9" s="2"/>
      <c r="L9" s="3"/>
      <c r="M9" s="5"/>
      <c r="N9" s="22"/>
    </row>
    <row r="10" spans="1:14" x14ac:dyDescent="0.3">
      <c r="A10" s="15"/>
      <c r="B10" s="41">
        <v>6</v>
      </c>
      <c r="C10" s="7"/>
      <c r="D10" s="3"/>
      <c r="E10" s="5"/>
      <c r="F10" s="22"/>
      <c r="G10" s="33"/>
      <c r="H10" s="46"/>
      <c r="I10" s="49" t="str">
        <f t="shared" si="0"/>
        <v/>
      </c>
      <c r="J10" s="21">
        <v>6</v>
      </c>
      <c r="K10" s="2"/>
      <c r="L10" s="3"/>
      <c r="M10" s="5"/>
      <c r="N10" s="22"/>
    </row>
    <row r="11" spans="1:14" x14ac:dyDescent="0.3">
      <c r="A11" s="15"/>
      <c r="B11" s="41">
        <v>7</v>
      </c>
      <c r="C11" s="7"/>
      <c r="D11" s="3"/>
      <c r="E11" s="5"/>
      <c r="F11" s="22"/>
      <c r="G11" s="33"/>
      <c r="H11" s="46"/>
      <c r="I11" s="49"/>
      <c r="J11" s="21">
        <v>7</v>
      </c>
      <c r="K11" s="2"/>
      <c r="L11" s="3"/>
      <c r="M11" s="5"/>
      <c r="N11" s="22"/>
    </row>
    <row r="12" spans="1:14" ht="15" thickBot="1" x14ac:dyDescent="0.35">
      <c r="A12" s="15"/>
      <c r="B12" s="41">
        <v>8</v>
      </c>
      <c r="C12" s="7"/>
      <c r="D12" s="3"/>
      <c r="E12" s="5"/>
      <c r="F12" s="22"/>
      <c r="G12" s="148" t="s">
        <v>123</v>
      </c>
      <c r="H12" s="149"/>
      <c r="I12" s="150"/>
      <c r="J12" s="21">
        <v>8</v>
      </c>
      <c r="K12" s="2"/>
      <c r="L12" s="3"/>
      <c r="M12" s="5"/>
      <c r="N12" s="22"/>
    </row>
    <row r="13" spans="1:14" ht="15" thickBot="1" x14ac:dyDescent="0.35">
      <c r="A13" s="15"/>
      <c r="B13" s="41">
        <v>9</v>
      </c>
      <c r="C13" s="7"/>
      <c r="D13" s="3"/>
      <c r="E13" s="5"/>
      <c r="F13" s="22"/>
      <c r="G13" s="16" t="s">
        <v>87</v>
      </c>
      <c r="H13" s="151">
        <v>45163</v>
      </c>
      <c r="I13" s="152"/>
      <c r="J13" s="21">
        <v>9</v>
      </c>
      <c r="K13" s="2"/>
      <c r="L13" s="3"/>
      <c r="M13" s="5"/>
      <c r="N13" s="22"/>
    </row>
    <row r="14" spans="1:14" x14ac:dyDescent="0.3">
      <c r="A14" s="15"/>
      <c r="B14" s="41">
        <v>10</v>
      </c>
      <c r="C14" s="7"/>
      <c r="D14" s="3"/>
      <c r="E14" s="5"/>
      <c r="F14" s="22"/>
      <c r="G14" s="32" t="s">
        <v>100</v>
      </c>
      <c r="H14" s="153" t="s">
        <v>172</v>
      </c>
      <c r="I14" s="168"/>
      <c r="J14" s="21">
        <v>10</v>
      </c>
      <c r="K14" s="2"/>
      <c r="L14" s="3"/>
      <c r="M14" s="5"/>
      <c r="N14" s="22"/>
    </row>
    <row r="15" spans="1:14" x14ac:dyDescent="0.3">
      <c r="A15" s="15"/>
      <c r="B15" s="41">
        <v>11</v>
      </c>
      <c r="C15" s="7"/>
      <c r="D15" s="3"/>
      <c r="E15" s="5"/>
      <c r="F15" s="22"/>
      <c r="G15" s="155" t="s">
        <v>101</v>
      </c>
      <c r="H15" s="156"/>
      <c r="I15" s="156"/>
      <c r="J15" s="21">
        <v>11</v>
      </c>
      <c r="K15" s="2"/>
      <c r="L15" s="3"/>
      <c r="M15" s="5"/>
      <c r="N15" s="22"/>
    </row>
    <row r="16" spans="1:14" x14ac:dyDescent="0.3">
      <c r="A16" s="15"/>
      <c r="B16" s="41">
        <v>12</v>
      </c>
      <c r="C16" s="7"/>
      <c r="D16" s="3"/>
      <c r="E16" s="5"/>
      <c r="F16" s="22"/>
      <c r="G16" s="21" t="s">
        <v>3</v>
      </c>
      <c r="H16" s="173" t="s">
        <v>88</v>
      </c>
      <c r="I16" s="174"/>
      <c r="J16" s="21">
        <v>12</v>
      </c>
      <c r="K16" s="2"/>
      <c r="L16" s="3"/>
      <c r="M16" s="5"/>
      <c r="N16" s="22"/>
    </row>
    <row r="17" spans="1:19" x14ac:dyDescent="0.3">
      <c r="A17" s="15"/>
      <c r="B17" s="41">
        <v>13</v>
      </c>
      <c r="C17" s="7"/>
      <c r="D17" s="3"/>
      <c r="E17" s="5"/>
      <c r="F17" s="22"/>
      <c r="G17" s="45">
        <v>45189</v>
      </c>
      <c r="H17" s="46">
        <v>325</v>
      </c>
      <c r="I17" s="49" t="str">
        <f>IF(ISBLANK(G17),"",CONCATENATE("(",G17-$H$13+1," days)"))</f>
        <v>(27 days)</v>
      </c>
      <c r="J17" s="21">
        <v>13</v>
      </c>
      <c r="K17" s="2"/>
      <c r="L17" s="3"/>
      <c r="M17" s="5"/>
      <c r="N17" s="22"/>
    </row>
    <row r="18" spans="1:19" x14ac:dyDescent="0.3">
      <c r="A18" s="15"/>
      <c r="B18" s="41">
        <v>14</v>
      </c>
      <c r="C18" s="7"/>
      <c r="D18" s="3"/>
      <c r="E18" s="5"/>
      <c r="F18" s="22"/>
      <c r="G18" s="45"/>
      <c r="H18" s="46"/>
      <c r="I18" s="49" t="str">
        <f t="shared" ref="I18:I21" si="1">IF(ISBLANK(G18),"",CONCATENATE("(",G18-$H$13+1," days)"))</f>
        <v/>
      </c>
      <c r="J18" s="21">
        <v>14</v>
      </c>
      <c r="K18" s="2"/>
      <c r="L18" s="3"/>
      <c r="M18" s="5"/>
      <c r="N18" s="22"/>
    </row>
    <row r="19" spans="1:19" x14ac:dyDescent="0.3">
      <c r="A19" s="15"/>
      <c r="B19" s="41">
        <v>15</v>
      </c>
      <c r="C19" s="7"/>
      <c r="D19" s="3"/>
      <c r="E19" s="5"/>
      <c r="F19" s="22"/>
      <c r="G19" s="45"/>
      <c r="H19" s="46"/>
      <c r="I19" s="49" t="str">
        <f t="shared" si="1"/>
        <v/>
      </c>
      <c r="J19" s="21">
        <v>15</v>
      </c>
      <c r="K19" s="2"/>
      <c r="L19" s="3"/>
      <c r="M19" s="5"/>
      <c r="N19" s="22"/>
    </row>
    <row r="20" spans="1:19" x14ac:dyDescent="0.3">
      <c r="A20" s="15"/>
      <c r="B20" s="41">
        <v>16</v>
      </c>
      <c r="C20" s="4"/>
      <c r="D20" s="3"/>
      <c r="E20" s="5"/>
      <c r="F20" s="22"/>
      <c r="G20" s="33"/>
      <c r="H20" s="46"/>
      <c r="I20" s="49" t="str">
        <f t="shared" si="1"/>
        <v/>
      </c>
      <c r="J20" s="21">
        <v>16</v>
      </c>
      <c r="K20" s="2"/>
      <c r="L20" s="3"/>
      <c r="M20" s="5"/>
      <c r="N20" s="22"/>
    </row>
    <row r="21" spans="1:19" x14ac:dyDescent="0.3">
      <c r="A21" s="15"/>
      <c r="B21" s="41">
        <v>17</v>
      </c>
      <c r="C21" s="4"/>
      <c r="D21" s="3"/>
      <c r="E21" s="5"/>
      <c r="F21" s="22"/>
      <c r="G21" s="46"/>
      <c r="H21" s="46"/>
      <c r="I21" s="49" t="str">
        <f t="shared" si="1"/>
        <v/>
      </c>
      <c r="J21" s="21">
        <v>17</v>
      </c>
      <c r="K21" s="2"/>
      <c r="L21" s="3"/>
      <c r="M21" s="5"/>
      <c r="N21" s="22"/>
    </row>
    <row r="22" spans="1:19" x14ac:dyDescent="0.3">
      <c r="A22" s="15"/>
      <c r="B22" s="41">
        <v>18</v>
      </c>
      <c r="C22" s="4"/>
      <c r="D22" s="3"/>
      <c r="E22" s="5"/>
      <c r="F22" s="22"/>
      <c r="G22" s="46"/>
      <c r="H22" s="46"/>
      <c r="I22" s="49"/>
      <c r="J22" s="21">
        <v>18</v>
      </c>
      <c r="K22" s="2"/>
      <c r="L22" s="3"/>
      <c r="M22" s="5"/>
      <c r="N22" s="22"/>
    </row>
    <row r="23" spans="1:19" x14ac:dyDescent="0.3">
      <c r="A23" s="15"/>
      <c r="B23" s="41">
        <v>19</v>
      </c>
      <c r="C23" s="4"/>
      <c r="D23" s="3"/>
      <c r="E23" s="5"/>
      <c r="F23" s="22"/>
      <c r="G23" s="46"/>
      <c r="H23" s="46"/>
      <c r="I23" s="49"/>
      <c r="J23" s="21">
        <v>19</v>
      </c>
      <c r="K23" s="2"/>
      <c r="L23" s="3"/>
      <c r="M23" s="5"/>
      <c r="N23" s="22"/>
    </row>
    <row r="24" spans="1:19" x14ac:dyDescent="0.3">
      <c r="A24" s="15"/>
      <c r="B24" s="41">
        <v>20</v>
      </c>
      <c r="C24" s="4"/>
      <c r="D24" s="3"/>
      <c r="E24" s="5"/>
      <c r="F24" s="22"/>
      <c r="G24" s="46"/>
      <c r="H24" s="46"/>
      <c r="I24" s="49"/>
      <c r="J24" s="21">
        <v>20</v>
      </c>
      <c r="K24" s="2"/>
      <c r="L24" s="3"/>
      <c r="M24" s="5"/>
      <c r="N24" s="22"/>
      <c r="S24" s="14"/>
    </row>
    <row r="25" spans="1:19" x14ac:dyDescent="0.3">
      <c r="A25" s="15"/>
      <c r="B25" s="41">
        <v>21</v>
      </c>
      <c r="C25" s="4"/>
      <c r="D25" s="3"/>
      <c r="E25" s="5"/>
      <c r="F25" s="22"/>
      <c r="G25" s="33"/>
      <c r="H25" s="46"/>
      <c r="I25" s="49"/>
      <c r="J25" s="21">
        <v>21</v>
      </c>
      <c r="K25" s="2"/>
      <c r="L25" s="3"/>
      <c r="M25" s="5"/>
      <c r="N25" s="22"/>
      <c r="S25" s="14"/>
    </row>
    <row r="26" spans="1:19" x14ac:dyDescent="0.3">
      <c r="A26" s="15"/>
      <c r="B26" s="41">
        <v>22</v>
      </c>
      <c r="C26" s="4"/>
      <c r="D26" s="3"/>
      <c r="E26" s="5"/>
      <c r="F26" s="22"/>
      <c r="G26" s="33"/>
      <c r="H26" s="46"/>
      <c r="I26" s="49"/>
      <c r="J26" s="21">
        <v>22</v>
      </c>
      <c r="K26" s="2"/>
      <c r="L26" s="3"/>
      <c r="M26" s="5"/>
      <c r="N26" s="22"/>
      <c r="S26" s="14"/>
    </row>
    <row r="27" spans="1:19" x14ac:dyDescent="0.3">
      <c r="A27" s="15"/>
      <c r="B27" s="41">
        <v>23</v>
      </c>
      <c r="C27" s="4"/>
      <c r="D27" s="3"/>
      <c r="E27" s="5"/>
      <c r="F27" s="22"/>
      <c r="G27" s="33"/>
      <c r="H27" s="46"/>
      <c r="I27" s="49"/>
      <c r="J27" s="21">
        <v>23</v>
      </c>
      <c r="K27" s="2"/>
      <c r="L27" s="3"/>
      <c r="M27" s="5"/>
      <c r="N27" s="22"/>
    </row>
    <row r="28" spans="1:19" x14ac:dyDescent="0.3">
      <c r="A28" s="15"/>
      <c r="B28" s="41">
        <v>24</v>
      </c>
      <c r="C28" s="4"/>
      <c r="D28" s="3"/>
      <c r="E28" s="5"/>
      <c r="F28" s="22"/>
      <c r="G28" s="33"/>
      <c r="H28" s="46"/>
      <c r="I28" s="49"/>
      <c r="J28" s="21">
        <v>24</v>
      </c>
      <c r="K28" s="2"/>
      <c r="L28" s="3"/>
      <c r="M28" s="5"/>
      <c r="N28" s="22"/>
    </row>
    <row r="29" spans="1:19" x14ac:dyDescent="0.3">
      <c r="A29" s="15"/>
      <c r="B29" s="41">
        <v>25</v>
      </c>
      <c r="C29" s="4"/>
      <c r="D29" s="3"/>
      <c r="E29" s="5"/>
      <c r="F29" s="22"/>
      <c r="G29" s="33"/>
      <c r="H29" s="46"/>
      <c r="I29" s="49"/>
      <c r="J29" s="21">
        <v>25</v>
      </c>
      <c r="K29" s="2"/>
      <c r="L29" s="3"/>
      <c r="M29" s="5"/>
      <c r="N29" s="22"/>
    </row>
    <row r="30" spans="1:19" x14ac:dyDescent="0.3">
      <c r="A30" s="15"/>
      <c r="B30" s="41">
        <v>26</v>
      </c>
      <c r="C30" s="4"/>
      <c r="D30" s="3"/>
      <c r="E30" s="5"/>
      <c r="F30" s="22"/>
      <c r="G30" s="33"/>
      <c r="H30" s="46"/>
      <c r="I30" s="49"/>
      <c r="J30" s="21">
        <v>26</v>
      </c>
      <c r="K30" s="2"/>
      <c r="L30" s="3"/>
      <c r="M30" s="5"/>
      <c r="N30" s="22"/>
    </row>
    <row r="31" spans="1:19" x14ac:dyDescent="0.3">
      <c r="A31" s="15"/>
      <c r="B31" s="41">
        <v>27</v>
      </c>
      <c r="C31" s="4"/>
      <c r="D31" s="3"/>
      <c r="E31" s="5"/>
      <c r="F31" s="22"/>
      <c r="G31" s="33"/>
      <c r="H31" s="46"/>
      <c r="I31" s="49"/>
      <c r="J31" s="21">
        <v>27</v>
      </c>
      <c r="K31" s="2"/>
      <c r="L31" s="3"/>
      <c r="M31" s="5"/>
      <c r="N31" s="22"/>
    </row>
    <row r="32" spans="1:19" x14ac:dyDescent="0.3">
      <c r="A32" s="15"/>
      <c r="B32" s="41">
        <v>28</v>
      </c>
      <c r="C32" s="4"/>
      <c r="D32" s="3"/>
      <c r="E32" s="5"/>
      <c r="F32" s="22"/>
      <c r="G32" s="33"/>
      <c r="H32" s="46"/>
      <c r="I32" s="49"/>
      <c r="J32" s="21">
        <v>28</v>
      </c>
      <c r="K32" s="2"/>
      <c r="L32" s="3"/>
      <c r="M32" s="5"/>
      <c r="N32" s="22"/>
    </row>
    <row r="33" spans="1:14" x14ac:dyDescent="0.3">
      <c r="A33" s="15"/>
      <c r="B33" s="41">
        <v>29</v>
      </c>
      <c r="C33" s="4"/>
      <c r="D33" s="3"/>
      <c r="E33" s="5"/>
      <c r="F33" s="22"/>
      <c r="G33" s="33"/>
      <c r="H33" s="46"/>
      <c r="I33" s="49"/>
      <c r="J33" s="21">
        <v>29</v>
      </c>
      <c r="K33" s="2"/>
      <c r="L33" s="3"/>
      <c r="M33" s="5"/>
      <c r="N33" s="22"/>
    </row>
    <row r="34" spans="1:14" x14ac:dyDescent="0.3">
      <c r="A34" s="15"/>
      <c r="B34" s="41">
        <v>30</v>
      </c>
      <c r="C34" s="4"/>
      <c r="D34" s="3"/>
      <c r="E34" s="5"/>
      <c r="F34" s="22"/>
      <c r="G34" s="33"/>
      <c r="H34" s="46"/>
      <c r="I34" s="49"/>
      <c r="J34" s="21">
        <v>30</v>
      </c>
      <c r="K34" s="2"/>
      <c r="L34" s="3"/>
      <c r="M34" s="5"/>
      <c r="N34" s="22"/>
    </row>
    <row r="35" spans="1:14" x14ac:dyDescent="0.3">
      <c r="A35" s="15"/>
      <c r="B35" s="41">
        <v>31</v>
      </c>
      <c r="C35" s="4"/>
      <c r="D35" s="3"/>
      <c r="E35" s="5"/>
      <c r="F35" s="22"/>
      <c r="G35" s="33"/>
      <c r="H35" s="46"/>
      <c r="I35" s="49"/>
      <c r="J35" s="21">
        <v>31</v>
      </c>
      <c r="K35" s="2"/>
      <c r="L35" s="3"/>
      <c r="M35" s="5"/>
      <c r="N35" s="22"/>
    </row>
    <row r="36" spans="1:14" x14ac:dyDescent="0.3">
      <c r="A36" s="15"/>
      <c r="B36" s="41">
        <v>32</v>
      </c>
      <c r="C36" s="4"/>
      <c r="D36" s="3"/>
      <c r="E36" s="5"/>
      <c r="F36" s="22"/>
      <c r="G36" s="33"/>
      <c r="H36" s="46"/>
      <c r="I36" s="49"/>
      <c r="J36" s="21">
        <v>32</v>
      </c>
      <c r="K36" s="2"/>
      <c r="L36" s="3"/>
      <c r="M36" s="5"/>
      <c r="N36" s="22"/>
    </row>
    <row r="37" spans="1:14" x14ac:dyDescent="0.3">
      <c r="A37" s="15"/>
      <c r="B37" s="41">
        <v>33</v>
      </c>
      <c r="C37" s="4"/>
      <c r="D37" s="3"/>
      <c r="E37" s="5"/>
      <c r="F37" s="22"/>
      <c r="G37" s="33"/>
      <c r="H37" s="46"/>
      <c r="I37" s="49"/>
      <c r="J37" s="21">
        <v>33</v>
      </c>
      <c r="K37" s="2"/>
      <c r="L37" s="3"/>
      <c r="M37" s="5"/>
      <c r="N37" s="22"/>
    </row>
    <row r="38" spans="1:14" x14ac:dyDescent="0.3">
      <c r="A38" s="15"/>
      <c r="B38" s="41">
        <v>34</v>
      </c>
      <c r="C38" s="4"/>
      <c r="D38" s="3"/>
      <c r="E38" s="5"/>
      <c r="F38" s="22"/>
      <c r="G38" s="33"/>
      <c r="H38" s="46"/>
      <c r="I38" s="49"/>
      <c r="J38" s="21">
        <v>34</v>
      </c>
      <c r="K38" s="2"/>
      <c r="L38" s="3"/>
      <c r="M38" s="5"/>
      <c r="N38" s="22"/>
    </row>
    <row r="39" spans="1:14" x14ac:dyDescent="0.3">
      <c r="A39" s="15"/>
      <c r="B39" s="41">
        <v>35</v>
      </c>
      <c r="C39" s="4"/>
      <c r="D39" s="3"/>
      <c r="E39" s="5"/>
      <c r="F39" s="22"/>
      <c r="G39" s="33"/>
      <c r="H39" s="46"/>
      <c r="I39" s="49"/>
      <c r="J39" s="21">
        <v>35</v>
      </c>
      <c r="K39" s="2"/>
      <c r="L39" s="3"/>
      <c r="M39" s="5"/>
      <c r="N39" s="22"/>
    </row>
    <row r="40" spans="1:14" x14ac:dyDescent="0.3">
      <c r="A40" s="15"/>
      <c r="B40" s="41">
        <v>36</v>
      </c>
      <c r="C40" s="4"/>
      <c r="D40" s="3"/>
      <c r="E40" s="5"/>
      <c r="F40" s="22"/>
      <c r="G40" s="33"/>
      <c r="H40" s="46"/>
      <c r="I40" s="49"/>
      <c r="J40" s="21">
        <v>36</v>
      </c>
      <c r="K40" s="2"/>
      <c r="L40" s="3"/>
      <c r="M40" s="5"/>
      <c r="N40" s="22"/>
    </row>
    <row r="41" spans="1:14" x14ac:dyDescent="0.3">
      <c r="A41" s="15"/>
      <c r="B41" s="41">
        <v>37</v>
      </c>
      <c r="C41" s="4"/>
      <c r="D41" s="3"/>
      <c r="E41" s="5"/>
      <c r="F41" s="22"/>
      <c r="G41" s="33"/>
      <c r="H41" s="46"/>
      <c r="I41" s="49"/>
      <c r="J41" s="21">
        <v>37</v>
      </c>
      <c r="K41" s="2"/>
      <c r="L41" s="3"/>
      <c r="M41" s="5"/>
      <c r="N41" s="22"/>
    </row>
    <row r="42" spans="1:14" x14ac:dyDescent="0.3">
      <c r="A42" s="15"/>
      <c r="B42" s="41">
        <v>38</v>
      </c>
      <c r="C42" s="4"/>
      <c r="D42" s="3"/>
      <c r="E42" s="5"/>
      <c r="F42" s="22"/>
      <c r="G42" s="33"/>
      <c r="H42" s="46"/>
      <c r="I42" s="49"/>
      <c r="J42" s="21">
        <v>38</v>
      </c>
      <c r="K42" s="2"/>
      <c r="L42" s="3"/>
      <c r="M42" s="5"/>
      <c r="N42" s="22"/>
    </row>
    <row r="43" spans="1:14" x14ac:dyDescent="0.3">
      <c r="A43" s="15"/>
      <c r="B43" s="41">
        <v>39</v>
      </c>
      <c r="C43" s="4"/>
      <c r="D43" s="3"/>
      <c r="E43" s="5"/>
      <c r="F43" s="22"/>
      <c r="G43" s="33"/>
      <c r="H43" s="46"/>
      <c r="I43" s="49"/>
      <c r="J43" s="21">
        <v>39</v>
      </c>
      <c r="K43" s="2"/>
      <c r="L43" s="3"/>
      <c r="M43" s="5"/>
      <c r="N43" s="22"/>
    </row>
    <row r="44" spans="1:14" x14ac:dyDescent="0.3">
      <c r="A44" s="15"/>
      <c r="B44" s="41">
        <v>40</v>
      </c>
      <c r="C44" s="4"/>
      <c r="D44" s="3"/>
      <c r="E44" s="5"/>
      <c r="F44" s="22"/>
      <c r="G44" s="33"/>
      <c r="H44" s="46"/>
      <c r="I44" s="49"/>
      <c r="J44" s="21">
        <v>40</v>
      </c>
      <c r="K44" s="2"/>
      <c r="L44" s="3"/>
      <c r="M44" s="5"/>
      <c r="N44" s="22"/>
    </row>
    <row r="45" spans="1:14" x14ac:dyDescent="0.3">
      <c r="A45" s="15"/>
      <c r="B45" s="41">
        <v>41</v>
      </c>
      <c r="C45" s="4"/>
      <c r="D45" s="3"/>
      <c r="E45" s="5"/>
      <c r="F45" s="22"/>
      <c r="G45" s="33"/>
      <c r="H45" s="46"/>
      <c r="I45" s="49"/>
      <c r="J45" s="21">
        <v>41</v>
      </c>
      <c r="K45" s="2"/>
      <c r="L45" s="3"/>
      <c r="M45" s="5"/>
      <c r="N45" s="22"/>
    </row>
    <row r="46" spans="1:14" x14ac:dyDescent="0.3">
      <c r="A46" s="15"/>
      <c r="B46" s="41">
        <v>42</v>
      </c>
      <c r="C46" s="4"/>
      <c r="D46" s="3"/>
      <c r="E46" s="5"/>
      <c r="F46" s="22"/>
      <c r="G46" s="33"/>
      <c r="H46" s="46"/>
      <c r="I46" s="49"/>
      <c r="J46" s="21">
        <v>42</v>
      </c>
      <c r="K46" s="2"/>
      <c r="L46" s="3"/>
      <c r="M46" s="5"/>
      <c r="N46" s="22"/>
    </row>
    <row r="47" spans="1:14" x14ac:dyDescent="0.3">
      <c r="A47" s="15"/>
      <c r="B47" s="41">
        <v>43</v>
      </c>
      <c r="C47" s="4"/>
      <c r="D47" s="3"/>
      <c r="E47" s="5"/>
      <c r="F47" s="22"/>
      <c r="G47" s="33"/>
      <c r="H47" s="46"/>
      <c r="I47" s="49"/>
      <c r="J47" s="21">
        <v>43</v>
      </c>
      <c r="K47" s="2"/>
      <c r="L47" s="3"/>
      <c r="M47" s="5"/>
      <c r="N47" s="22"/>
    </row>
    <row r="48" spans="1:14" x14ac:dyDescent="0.3">
      <c r="A48" s="15"/>
      <c r="B48" s="41">
        <v>44</v>
      </c>
      <c r="C48" s="4"/>
      <c r="D48" s="3"/>
      <c r="E48" s="5"/>
      <c r="F48" s="22"/>
      <c r="G48" s="33"/>
      <c r="H48" s="46"/>
      <c r="I48" s="49"/>
      <c r="J48" s="21">
        <v>44</v>
      </c>
      <c r="K48" s="2"/>
      <c r="L48" s="3"/>
      <c r="M48" s="5"/>
      <c r="N48" s="22"/>
    </row>
    <row r="49" spans="1:14" x14ac:dyDescent="0.3">
      <c r="A49" s="15"/>
      <c r="B49" s="41">
        <v>45</v>
      </c>
      <c r="C49" s="4"/>
      <c r="D49" s="3"/>
      <c r="E49" s="5"/>
      <c r="F49" s="22"/>
      <c r="G49" s="33"/>
      <c r="H49" s="46"/>
      <c r="I49" s="49"/>
      <c r="J49" s="21">
        <v>45</v>
      </c>
      <c r="K49" s="2"/>
      <c r="L49" s="3"/>
      <c r="M49" s="5"/>
      <c r="N49" s="22"/>
    </row>
    <row r="50" spans="1:14" x14ac:dyDescent="0.3">
      <c r="A50" s="15"/>
      <c r="B50" s="41">
        <v>46</v>
      </c>
      <c r="C50" s="4"/>
      <c r="D50" s="3"/>
      <c r="E50" s="5"/>
      <c r="F50" s="22"/>
      <c r="G50" s="33"/>
      <c r="H50" s="46"/>
      <c r="I50" s="49"/>
      <c r="J50" s="21">
        <v>46</v>
      </c>
      <c r="K50" s="2"/>
      <c r="L50" s="3"/>
      <c r="M50" s="5"/>
      <c r="N50" s="22"/>
    </row>
    <row r="51" spans="1:14" x14ac:dyDescent="0.3">
      <c r="A51" s="15"/>
      <c r="B51" s="41">
        <v>47</v>
      </c>
      <c r="C51" s="4"/>
      <c r="D51" s="3"/>
      <c r="E51" s="5"/>
      <c r="F51" s="22"/>
      <c r="G51" s="33"/>
      <c r="H51" s="46"/>
      <c r="I51" s="49"/>
      <c r="J51" s="21">
        <v>47</v>
      </c>
      <c r="K51" s="2"/>
      <c r="L51" s="3"/>
      <c r="M51" s="5"/>
      <c r="N51" s="22"/>
    </row>
    <row r="52" spans="1:14" x14ac:dyDescent="0.3">
      <c r="A52" s="15"/>
      <c r="B52" s="41">
        <v>48</v>
      </c>
      <c r="C52" s="4"/>
      <c r="D52" s="3"/>
      <c r="E52" s="5"/>
      <c r="F52" s="22"/>
      <c r="G52" s="35"/>
      <c r="H52" s="46"/>
      <c r="I52" s="49"/>
      <c r="J52" s="21">
        <v>48</v>
      </c>
      <c r="K52" s="15"/>
      <c r="L52" s="15"/>
      <c r="M52" s="15"/>
      <c r="N52" s="34"/>
    </row>
    <row r="53" spans="1:14" x14ac:dyDescent="0.3">
      <c r="A53" s="15"/>
      <c r="B53" s="41">
        <v>49</v>
      </c>
      <c r="C53" s="4"/>
      <c r="D53" s="3"/>
      <c r="E53" s="5"/>
      <c r="F53" s="22"/>
      <c r="G53" s="35"/>
      <c r="H53" s="46"/>
      <c r="I53" s="49"/>
      <c r="J53" s="21">
        <v>49</v>
      </c>
      <c r="K53" s="15"/>
      <c r="L53" s="15"/>
      <c r="M53" s="15"/>
      <c r="N53" s="34"/>
    </row>
    <row r="54" spans="1:14" x14ac:dyDescent="0.3">
      <c r="A54" s="15"/>
      <c r="B54" s="41">
        <v>50</v>
      </c>
      <c r="C54" s="4"/>
      <c r="D54" s="3"/>
      <c r="E54" s="5"/>
      <c r="F54" s="22"/>
      <c r="G54" s="35"/>
      <c r="H54" s="46"/>
      <c r="I54" s="49"/>
      <c r="J54" s="21">
        <v>50</v>
      </c>
      <c r="K54" s="15"/>
      <c r="L54" s="15"/>
      <c r="M54" s="15"/>
      <c r="N54" s="34"/>
    </row>
    <row r="55" spans="1:14" x14ac:dyDescent="0.3">
      <c r="A55" s="15"/>
      <c r="B55" s="41">
        <v>51</v>
      </c>
      <c r="C55" s="4"/>
      <c r="D55" s="3"/>
      <c r="E55" s="5"/>
      <c r="F55" s="22"/>
      <c r="G55" s="35"/>
      <c r="H55" s="46"/>
      <c r="I55" s="49"/>
      <c r="J55" s="35"/>
      <c r="K55" s="15"/>
      <c r="L55" s="15"/>
      <c r="M55" s="15"/>
      <c r="N55" s="34"/>
    </row>
    <row r="56" spans="1:14" x14ac:dyDescent="0.3">
      <c r="A56" s="15"/>
      <c r="B56" s="41">
        <v>52</v>
      </c>
      <c r="C56" s="4"/>
      <c r="D56" s="3"/>
      <c r="E56" s="5"/>
      <c r="F56" s="22"/>
      <c r="G56" s="35"/>
      <c r="H56" s="46"/>
      <c r="I56" s="49"/>
      <c r="J56" s="35"/>
      <c r="K56" s="15"/>
      <c r="L56" s="15"/>
      <c r="M56" s="15"/>
      <c r="N56" s="34"/>
    </row>
    <row r="57" spans="1:14" x14ac:dyDescent="0.3">
      <c r="A57" s="15"/>
      <c r="B57" s="41">
        <v>53</v>
      </c>
      <c r="C57" s="4"/>
      <c r="D57" s="3"/>
      <c r="E57" s="5"/>
      <c r="F57" s="22"/>
      <c r="G57" s="35"/>
      <c r="H57" s="46"/>
      <c r="I57" s="49"/>
      <c r="J57" s="35"/>
      <c r="K57" s="15"/>
      <c r="L57" s="15"/>
      <c r="M57" s="15"/>
      <c r="N57" s="34"/>
    </row>
    <row r="58" spans="1:14" x14ac:dyDescent="0.3">
      <c r="A58" s="15"/>
      <c r="B58" s="41">
        <v>54</v>
      </c>
      <c r="C58" s="4"/>
      <c r="D58" s="3"/>
      <c r="E58" s="5"/>
      <c r="F58" s="22"/>
      <c r="G58" s="35"/>
      <c r="H58" s="46"/>
      <c r="I58" s="49"/>
      <c r="J58" s="35"/>
      <c r="K58" s="15"/>
      <c r="L58" s="15"/>
      <c r="M58" s="15"/>
      <c r="N58" s="34"/>
    </row>
    <row r="59" spans="1:14" x14ac:dyDescent="0.3">
      <c r="A59" s="15"/>
      <c r="B59" s="41">
        <v>55</v>
      </c>
      <c r="C59" s="4"/>
      <c r="D59" s="3"/>
      <c r="E59" s="5"/>
      <c r="F59" s="22"/>
      <c r="G59" s="35"/>
      <c r="H59" s="46"/>
      <c r="I59" s="49"/>
      <c r="J59" s="35"/>
      <c r="K59" s="15"/>
      <c r="L59" s="15"/>
      <c r="M59" s="15"/>
      <c r="N59" s="34"/>
    </row>
    <row r="60" spans="1:14" x14ac:dyDescent="0.3">
      <c r="A60" s="15">
        <v>42800</v>
      </c>
      <c r="B60" s="41">
        <v>56</v>
      </c>
      <c r="C60" s="4"/>
      <c r="D60" s="3"/>
      <c r="E60" s="5"/>
      <c r="F60" s="22"/>
      <c r="G60" s="35"/>
      <c r="H60" s="46"/>
      <c r="I60" s="49"/>
      <c r="J60" s="35"/>
      <c r="K60" s="15"/>
      <c r="L60" s="15"/>
      <c r="M60" s="15"/>
      <c r="N60" s="34"/>
    </row>
    <row r="61" spans="1:14" x14ac:dyDescent="0.3">
      <c r="A61" s="15">
        <v>64200</v>
      </c>
      <c r="B61" s="41">
        <v>57</v>
      </c>
      <c r="C61" s="4"/>
      <c r="D61" s="3"/>
      <c r="E61" s="5"/>
      <c r="F61" s="22"/>
      <c r="G61" s="35"/>
      <c r="H61" s="46"/>
      <c r="I61" s="49"/>
      <c r="J61" s="35"/>
      <c r="K61" s="15"/>
      <c r="L61" s="15"/>
      <c r="M61" s="15"/>
      <c r="N61" s="34"/>
    </row>
    <row r="62" spans="1:14" x14ac:dyDescent="0.3">
      <c r="A62" s="15"/>
      <c r="B62" s="41">
        <v>58</v>
      </c>
      <c r="C62" s="4"/>
      <c r="D62" s="3"/>
      <c r="E62" s="5"/>
      <c r="F62" s="22"/>
      <c r="G62" s="35"/>
      <c r="H62" s="46"/>
      <c r="I62" s="49"/>
      <c r="J62" s="35"/>
      <c r="K62" s="15"/>
      <c r="L62" s="15"/>
      <c r="M62" s="15"/>
      <c r="N62" s="34"/>
    </row>
    <row r="63" spans="1:14" x14ac:dyDescent="0.3">
      <c r="A63" s="15"/>
      <c r="B63" s="41">
        <v>59</v>
      </c>
      <c r="C63" s="4"/>
      <c r="D63" s="3"/>
      <c r="E63" s="5"/>
      <c r="F63" s="22"/>
      <c r="G63" s="35"/>
      <c r="H63" s="46"/>
      <c r="I63" s="49"/>
      <c r="J63" s="35"/>
      <c r="K63" s="15"/>
      <c r="L63" s="15"/>
      <c r="M63" s="15"/>
      <c r="N63" s="34"/>
    </row>
    <row r="64" spans="1:14" x14ac:dyDescent="0.3">
      <c r="A64" s="15"/>
      <c r="B64" s="41">
        <v>60</v>
      </c>
      <c r="C64" s="4"/>
      <c r="D64" s="3"/>
      <c r="E64" s="5"/>
      <c r="F64" s="22"/>
      <c r="G64" s="35"/>
      <c r="H64" s="46"/>
      <c r="I64" s="49"/>
      <c r="J64" s="35"/>
      <c r="K64" s="15"/>
      <c r="L64" s="15"/>
      <c r="M64" s="15"/>
      <c r="N64" s="34"/>
    </row>
    <row r="65" spans="1:14" x14ac:dyDescent="0.3">
      <c r="A65" s="15"/>
      <c r="B65" s="41">
        <v>61</v>
      </c>
      <c r="C65" s="4"/>
      <c r="D65" s="3"/>
      <c r="E65" s="5"/>
      <c r="F65" s="22"/>
      <c r="G65" s="35"/>
      <c r="H65" s="46"/>
      <c r="I65" s="49"/>
      <c r="J65" s="35"/>
      <c r="K65" s="15"/>
      <c r="L65" s="15"/>
      <c r="M65" s="15"/>
      <c r="N65" s="34"/>
    </row>
    <row r="66" spans="1:14" x14ac:dyDescent="0.3">
      <c r="A66" s="15"/>
      <c r="B66" s="41">
        <v>62</v>
      </c>
      <c r="C66" s="4"/>
      <c r="D66" s="3"/>
      <c r="E66" s="5"/>
      <c r="F66" s="22"/>
      <c r="G66" s="35"/>
      <c r="H66" s="46"/>
      <c r="I66" s="49"/>
      <c r="J66" s="35"/>
      <c r="K66" s="15"/>
      <c r="L66" s="15"/>
      <c r="M66" s="15"/>
      <c r="N66" s="34"/>
    </row>
    <row r="67" spans="1:14" x14ac:dyDescent="0.3">
      <c r="A67" s="15"/>
      <c r="B67" s="41">
        <v>63</v>
      </c>
      <c r="C67" s="4"/>
      <c r="D67" s="3"/>
      <c r="E67" s="5"/>
      <c r="F67" s="22"/>
      <c r="G67" s="35"/>
      <c r="H67" s="46"/>
      <c r="I67" s="49"/>
      <c r="J67" s="35"/>
      <c r="K67" s="15"/>
      <c r="L67" s="15"/>
      <c r="M67" s="15"/>
      <c r="N67" s="34"/>
    </row>
    <row r="68" spans="1:14" x14ac:dyDescent="0.3">
      <c r="A68" s="15"/>
      <c r="B68" s="41">
        <v>64</v>
      </c>
      <c r="C68" s="4"/>
      <c r="D68" s="3"/>
      <c r="E68" s="5"/>
      <c r="F68" s="22"/>
      <c r="G68" s="35"/>
      <c r="H68" s="46"/>
      <c r="I68" s="49"/>
      <c r="J68" s="35"/>
      <c r="K68" s="15"/>
      <c r="L68" s="15"/>
      <c r="M68" s="15"/>
      <c r="N68" s="34"/>
    </row>
    <row r="69" spans="1:14" x14ac:dyDescent="0.3">
      <c r="A69" s="15"/>
      <c r="B69" s="41">
        <v>65</v>
      </c>
      <c r="C69" s="4"/>
      <c r="D69" s="3"/>
      <c r="E69" s="5"/>
      <c r="F69" s="22"/>
      <c r="G69" s="35"/>
      <c r="H69" s="46"/>
      <c r="I69" s="49"/>
      <c r="J69" s="35"/>
      <c r="K69" s="15"/>
      <c r="L69" s="15"/>
      <c r="M69" s="15"/>
      <c r="N69" s="34"/>
    </row>
    <row r="70" spans="1:14" x14ac:dyDescent="0.3">
      <c r="A70" s="15">
        <v>42800</v>
      </c>
      <c r="B70" s="41">
        <v>66</v>
      </c>
      <c r="C70" s="4"/>
      <c r="D70" s="3"/>
      <c r="E70" s="5"/>
      <c r="F70" s="22"/>
      <c r="G70" s="35"/>
      <c r="H70" s="46"/>
      <c r="I70" s="49"/>
      <c r="J70" s="35"/>
      <c r="K70" s="15"/>
      <c r="L70" s="15"/>
      <c r="M70" s="15"/>
      <c r="N70" s="34"/>
    </row>
    <row r="71" spans="1:14" x14ac:dyDescent="0.3">
      <c r="A71" s="15">
        <v>42800</v>
      </c>
      <c r="B71" s="41">
        <v>67</v>
      </c>
      <c r="C71" s="4"/>
      <c r="D71" s="3"/>
      <c r="E71" s="5"/>
      <c r="F71" s="22"/>
      <c r="G71" s="35"/>
      <c r="H71" s="46"/>
      <c r="I71" s="49"/>
      <c r="J71" s="35"/>
      <c r="K71" s="15"/>
      <c r="L71" s="15"/>
      <c r="M71" s="15"/>
      <c r="N71" s="34"/>
    </row>
    <row r="72" spans="1:14" x14ac:dyDescent="0.3">
      <c r="A72" s="15"/>
      <c r="B72" s="41">
        <v>68</v>
      </c>
      <c r="C72" s="4"/>
      <c r="D72" s="3"/>
      <c r="E72" s="5"/>
      <c r="F72" s="22"/>
      <c r="G72" s="35"/>
      <c r="H72" s="46"/>
      <c r="I72" s="49"/>
      <c r="J72" s="35"/>
      <c r="K72" s="15"/>
      <c r="L72" s="15"/>
      <c r="M72" s="15"/>
      <c r="N72" s="34"/>
    </row>
    <row r="73" spans="1:14" x14ac:dyDescent="0.3">
      <c r="A73" s="15">
        <v>42800</v>
      </c>
      <c r="B73" s="41">
        <v>69</v>
      </c>
      <c r="C73" s="4"/>
      <c r="D73" s="3"/>
      <c r="E73" s="5"/>
      <c r="F73" s="22"/>
      <c r="G73" s="35"/>
      <c r="H73" s="46"/>
      <c r="I73" s="49"/>
      <c r="J73" s="35"/>
      <c r="K73" s="15"/>
      <c r="L73" s="15"/>
      <c r="M73" s="15"/>
      <c r="N73" s="34"/>
    </row>
    <row r="74" spans="1:14" x14ac:dyDescent="0.3">
      <c r="A74" s="15">
        <v>13000</v>
      </c>
      <c r="B74" s="41">
        <v>70</v>
      </c>
      <c r="C74" s="4"/>
      <c r="D74" s="3"/>
      <c r="E74" s="5"/>
      <c r="F74" s="22"/>
      <c r="G74" s="35"/>
      <c r="H74" s="46"/>
      <c r="I74" s="49"/>
      <c r="J74" s="35"/>
      <c r="K74" s="15"/>
      <c r="L74" s="15"/>
      <c r="M74" s="15"/>
      <c r="N74" s="34"/>
    </row>
    <row r="75" spans="1:14" x14ac:dyDescent="0.3">
      <c r="A75" s="15">
        <v>42800</v>
      </c>
      <c r="B75" s="41">
        <v>71</v>
      </c>
      <c r="C75" s="4"/>
      <c r="D75" s="3"/>
      <c r="E75" s="5"/>
      <c r="F75" s="22"/>
      <c r="G75" s="35"/>
      <c r="H75" s="46"/>
      <c r="I75" s="49"/>
      <c r="J75" s="35"/>
      <c r="K75" s="15"/>
      <c r="L75" s="15"/>
      <c r="M75" s="15"/>
      <c r="N75" s="34"/>
    </row>
    <row r="76" spans="1:14" x14ac:dyDescent="0.3">
      <c r="A76" s="15">
        <f>25*2140</f>
        <v>53500</v>
      </c>
      <c r="B76" s="41">
        <v>72</v>
      </c>
      <c r="C76" s="4"/>
      <c r="D76" s="3"/>
      <c r="E76" s="5"/>
      <c r="F76" s="22"/>
      <c r="G76" s="35"/>
      <c r="H76" s="46"/>
      <c r="I76" s="49"/>
      <c r="J76" s="35"/>
      <c r="K76" s="15"/>
      <c r="L76" s="15"/>
      <c r="M76" s="15"/>
      <c r="N76" s="34"/>
    </row>
    <row r="77" spans="1:14" x14ac:dyDescent="0.3">
      <c r="A77" s="15">
        <v>42800</v>
      </c>
      <c r="B77" s="41">
        <v>73</v>
      </c>
      <c r="C77" s="4"/>
      <c r="D77" s="3"/>
      <c r="E77" s="5"/>
      <c r="F77" s="22"/>
      <c r="G77" s="35"/>
      <c r="H77" s="46"/>
      <c r="I77" s="49"/>
      <c r="J77" s="35"/>
      <c r="K77" s="15"/>
      <c r="L77" s="15"/>
      <c r="M77" s="15"/>
      <c r="N77" s="34"/>
    </row>
    <row r="78" spans="1:14" x14ac:dyDescent="0.3">
      <c r="A78" s="15"/>
      <c r="B78" s="41">
        <v>74</v>
      </c>
      <c r="C78" s="4"/>
      <c r="D78" s="3"/>
      <c r="E78" s="5"/>
      <c r="F78" s="22"/>
      <c r="G78" s="35"/>
      <c r="H78" s="46"/>
      <c r="I78" s="49"/>
      <c r="J78" s="35"/>
      <c r="K78" s="15"/>
      <c r="L78" s="15"/>
      <c r="M78" s="15"/>
      <c r="N78" s="34"/>
    </row>
    <row r="79" spans="1:14" x14ac:dyDescent="0.3">
      <c r="A79" s="15">
        <v>42800</v>
      </c>
      <c r="B79" s="41">
        <v>75</v>
      </c>
      <c r="C79" s="4"/>
      <c r="D79" s="3"/>
      <c r="E79" s="5"/>
      <c r="F79" s="22"/>
      <c r="G79" s="35"/>
      <c r="H79" s="46"/>
      <c r="I79" s="49"/>
      <c r="J79" s="35"/>
      <c r="K79" s="15"/>
      <c r="L79" s="15"/>
      <c r="M79" s="15"/>
      <c r="N79" s="34"/>
    </row>
    <row r="80" spans="1:14" x14ac:dyDescent="0.3">
      <c r="A80" s="15"/>
      <c r="B80" s="41">
        <v>76</v>
      </c>
      <c r="C80" s="4"/>
      <c r="D80" s="3"/>
      <c r="E80" s="5"/>
      <c r="F80" s="22"/>
      <c r="G80" s="35"/>
      <c r="H80" s="46"/>
      <c r="I80" s="49"/>
      <c r="J80" s="35"/>
      <c r="K80" s="15"/>
      <c r="L80" s="15"/>
      <c r="M80" s="15"/>
      <c r="N80" s="34"/>
    </row>
    <row r="81" spans="1:14" x14ac:dyDescent="0.3">
      <c r="A81" s="15"/>
      <c r="B81" s="41">
        <v>77</v>
      </c>
      <c r="C81" s="4"/>
      <c r="D81" s="3"/>
      <c r="E81" s="5"/>
      <c r="F81" s="22"/>
      <c r="G81" s="35"/>
      <c r="H81" s="46"/>
      <c r="I81" s="49"/>
      <c r="J81" s="35"/>
      <c r="K81" s="15"/>
      <c r="L81" s="15"/>
      <c r="M81" s="15"/>
      <c r="N81" s="34"/>
    </row>
    <row r="82" spans="1:14" x14ac:dyDescent="0.3">
      <c r="A82" s="15"/>
      <c r="B82" s="41">
        <v>78</v>
      </c>
      <c r="C82" s="4"/>
      <c r="D82" s="3"/>
      <c r="E82" s="5"/>
      <c r="F82" s="22"/>
      <c r="G82" s="35"/>
      <c r="H82" s="46"/>
      <c r="I82" s="49"/>
      <c r="J82" s="35"/>
      <c r="K82" s="15"/>
      <c r="L82" s="15"/>
      <c r="M82" s="15"/>
      <c r="N82" s="34"/>
    </row>
    <row r="83" spans="1:14" x14ac:dyDescent="0.3">
      <c r="A83" s="15"/>
      <c r="B83" s="41">
        <v>79</v>
      </c>
      <c r="C83" s="4"/>
      <c r="D83" s="3"/>
      <c r="E83" s="5"/>
      <c r="F83" s="22"/>
      <c r="G83" s="35"/>
      <c r="H83" s="46"/>
      <c r="I83" s="49"/>
      <c r="J83" s="35"/>
      <c r="K83" s="15"/>
      <c r="L83" s="15"/>
      <c r="M83" s="15"/>
      <c r="N83" s="34"/>
    </row>
    <row r="84" spans="1:14" x14ac:dyDescent="0.3">
      <c r="A84" s="15"/>
      <c r="B84" s="41">
        <v>80</v>
      </c>
      <c r="C84" s="4"/>
      <c r="D84" s="3"/>
      <c r="E84" s="5"/>
      <c r="F84" s="22"/>
      <c r="G84" s="35"/>
      <c r="H84" s="46"/>
      <c r="I84" s="49"/>
      <c r="J84" s="35"/>
      <c r="K84" s="15"/>
      <c r="L84" s="15"/>
      <c r="M84" s="15"/>
      <c r="N84" s="34"/>
    </row>
    <row r="85" spans="1:14" x14ac:dyDescent="0.3">
      <c r="A85" s="15"/>
      <c r="B85" s="41">
        <v>81</v>
      </c>
      <c r="C85" s="4"/>
      <c r="D85" s="3"/>
      <c r="E85" s="5"/>
      <c r="F85" s="22"/>
      <c r="G85" s="35"/>
      <c r="H85" s="46"/>
      <c r="I85" s="49"/>
      <c r="J85" s="35"/>
      <c r="K85" s="15"/>
      <c r="L85" s="15"/>
      <c r="M85" s="15"/>
      <c r="N85" s="34"/>
    </row>
    <row r="86" spans="1:14" x14ac:dyDescent="0.3">
      <c r="A86" s="15"/>
      <c r="B86" s="41">
        <v>82</v>
      </c>
      <c r="C86" s="4"/>
      <c r="D86" s="3"/>
      <c r="E86" s="5"/>
      <c r="F86" s="22"/>
      <c r="G86" s="35"/>
      <c r="H86" s="46"/>
      <c r="I86" s="49"/>
      <c r="J86" s="35"/>
      <c r="K86" s="15"/>
      <c r="L86" s="15"/>
      <c r="M86" s="15"/>
      <c r="N86" s="34"/>
    </row>
    <row r="87" spans="1:14" x14ac:dyDescent="0.3">
      <c r="A87" s="15"/>
      <c r="B87" s="41">
        <v>83</v>
      </c>
      <c r="C87" s="4"/>
      <c r="D87" s="3"/>
      <c r="E87" s="5"/>
      <c r="F87" s="22"/>
      <c r="G87" s="35"/>
      <c r="H87" s="46"/>
      <c r="I87" s="49"/>
      <c r="J87" s="35"/>
      <c r="K87" s="15"/>
      <c r="L87" s="15"/>
      <c r="M87" s="15"/>
      <c r="N87" s="34"/>
    </row>
    <row r="88" spans="1:14" x14ac:dyDescent="0.3">
      <c r="A88" s="15"/>
      <c r="B88" s="41">
        <v>84</v>
      </c>
      <c r="C88" s="4"/>
      <c r="D88" s="3"/>
      <c r="E88" s="5"/>
      <c r="F88" s="22"/>
      <c r="G88" s="35"/>
      <c r="H88" s="46"/>
      <c r="I88" s="49"/>
      <c r="J88" s="35"/>
      <c r="K88" s="15"/>
      <c r="L88" s="15"/>
      <c r="M88" s="15"/>
      <c r="N88" s="34"/>
    </row>
    <row r="89" spans="1:14" x14ac:dyDescent="0.3">
      <c r="A89" s="15"/>
      <c r="B89" s="41">
        <v>85</v>
      </c>
      <c r="C89" s="4"/>
      <c r="D89" s="3"/>
      <c r="E89" s="5"/>
      <c r="F89" s="22"/>
      <c r="G89" s="35"/>
      <c r="H89" s="46"/>
      <c r="I89" s="49"/>
      <c r="J89" s="35"/>
      <c r="K89" s="15"/>
      <c r="L89" s="15"/>
      <c r="M89" s="15"/>
      <c r="N89" s="34"/>
    </row>
    <row r="90" spans="1:14" x14ac:dyDescent="0.3">
      <c r="A90" s="15"/>
      <c r="B90" s="41">
        <v>86</v>
      </c>
      <c r="C90" s="4"/>
      <c r="D90" s="3"/>
      <c r="E90" s="5"/>
      <c r="F90" s="22"/>
      <c r="G90" s="35"/>
      <c r="H90" s="46"/>
      <c r="I90" s="49"/>
      <c r="J90" s="35"/>
      <c r="K90" s="15"/>
      <c r="L90" s="15"/>
      <c r="M90" s="15"/>
      <c r="N90" s="34"/>
    </row>
    <row r="91" spans="1:14" x14ac:dyDescent="0.3">
      <c r="A91" s="15"/>
      <c r="B91" s="41">
        <v>87</v>
      </c>
      <c r="C91" s="4"/>
      <c r="D91" s="3"/>
      <c r="E91" s="5"/>
      <c r="F91" s="22"/>
      <c r="G91" s="35"/>
      <c r="H91" s="46"/>
      <c r="I91" s="49"/>
      <c r="J91" s="35"/>
      <c r="K91" s="15"/>
      <c r="L91" s="15"/>
      <c r="M91" s="15"/>
      <c r="N91" s="34"/>
    </row>
    <row r="92" spans="1:14" x14ac:dyDescent="0.3">
      <c r="A92" s="15"/>
      <c r="B92" s="41">
        <v>88</v>
      </c>
      <c r="C92" s="4"/>
      <c r="D92" s="3"/>
      <c r="E92" s="5"/>
      <c r="F92" s="22"/>
      <c r="G92" s="35"/>
      <c r="H92" s="46"/>
      <c r="I92" s="49"/>
      <c r="J92" s="35"/>
      <c r="K92" s="15"/>
      <c r="L92" s="15"/>
      <c r="M92" s="15"/>
      <c r="N92" s="34"/>
    </row>
    <row r="93" spans="1:14" x14ac:dyDescent="0.3">
      <c r="A93" s="15"/>
      <c r="B93" s="41">
        <v>89</v>
      </c>
      <c r="C93" s="4"/>
      <c r="D93" s="3"/>
      <c r="E93" s="5"/>
      <c r="F93" s="22"/>
      <c r="G93" s="35"/>
      <c r="H93" s="46"/>
      <c r="I93" s="49"/>
      <c r="J93" s="35"/>
      <c r="K93" s="15"/>
      <c r="L93" s="15"/>
      <c r="M93" s="15"/>
      <c r="N93" s="34"/>
    </row>
    <row r="94" spans="1:14" x14ac:dyDescent="0.3">
      <c r="A94" s="15"/>
      <c r="B94" s="41">
        <v>90</v>
      </c>
      <c r="C94" s="4"/>
      <c r="D94" s="3"/>
      <c r="E94" s="5"/>
      <c r="F94" s="22"/>
      <c r="G94" s="35"/>
      <c r="H94" s="46"/>
      <c r="I94" s="49"/>
      <c r="J94" s="35"/>
      <c r="K94" s="15"/>
      <c r="L94" s="15"/>
      <c r="M94" s="15"/>
      <c r="N94" s="34"/>
    </row>
    <row r="95" spans="1:14" x14ac:dyDescent="0.3">
      <c r="A95" s="15"/>
      <c r="B95" s="41">
        <v>91</v>
      </c>
      <c r="C95" s="4"/>
      <c r="D95" s="3"/>
      <c r="E95" s="5"/>
      <c r="F95" s="22"/>
      <c r="G95" s="35"/>
      <c r="H95" s="46"/>
      <c r="I95" s="49"/>
      <c r="J95" s="35"/>
      <c r="K95" s="15"/>
      <c r="L95" s="15"/>
      <c r="M95" s="15"/>
      <c r="N95" s="34"/>
    </row>
    <row r="96" spans="1:14" x14ac:dyDescent="0.3">
      <c r="A96" s="15"/>
      <c r="B96" s="41">
        <v>92</v>
      </c>
      <c r="C96" s="4"/>
      <c r="D96" s="3"/>
      <c r="E96" s="5"/>
      <c r="F96" s="22"/>
      <c r="G96" s="35"/>
      <c r="H96" s="46"/>
      <c r="I96" s="49"/>
      <c r="J96" s="35"/>
      <c r="K96" s="15"/>
      <c r="L96" s="15"/>
      <c r="M96" s="15"/>
      <c r="N96" s="34"/>
    </row>
    <row r="97" spans="1:14" x14ac:dyDescent="0.3">
      <c r="A97" s="15"/>
      <c r="B97" s="41">
        <v>93</v>
      </c>
      <c r="C97" s="4"/>
      <c r="D97" s="3"/>
      <c r="E97" s="5"/>
      <c r="F97" s="22"/>
      <c r="G97" s="35"/>
      <c r="H97" s="46"/>
      <c r="I97" s="49"/>
      <c r="J97" s="35"/>
      <c r="K97" s="15"/>
      <c r="L97" s="15"/>
      <c r="M97" s="15"/>
      <c r="N97" s="34"/>
    </row>
    <row r="98" spans="1:14" x14ac:dyDescent="0.3">
      <c r="A98" s="15"/>
      <c r="B98" s="41">
        <v>94</v>
      </c>
      <c r="C98" s="4"/>
      <c r="D98" s="3"/>
      <c r="E98" s="5"/>
      <c r="F98" s="22"/>
      <c r="G98" s="35"/>
      <c r="H98" s="46"/>
      <c r="I98" s="49"/>
      <c r="J98" s="35"/>
      <c r="K98" s="15"/>
      <c r="L98" s="15"/>
      <c r="M98" s="15"/>
      <c r="N98" s="34"/>
    </row>
    <row r="99" spans="1:14" x14ac:dyDescent="0.3">
      <c r="A99" s="15"/>
      <c r="B99" s="41">
        <v>95</v>
      </c>
      <c r="C99" s="4"/>
      <c r="D99" s="3"/>
      <c r="E99" s="5"/>
      <c r="F99" s="22"/>
      <c r="G99" s="35"/>
      <c r="H99" s="46"/>
      <c r="I99" s="49"/>
      <c r="J99" s="35"/>
      <c r="K99" s="15"/>
      <c r="L99" s="15"/>
      <c r="M99" s="15"/>
      <c r="N99" s="34"/>
    </row>
    <row r="100" spans="1:14" x14ac:dyDescent="0.3">
      <c r="A100" s="15"/>
      <c r="B100" s="41">
        <v>96</v>
      </c>
      <c r="C100" s="4"/>
      <c r="D100" s="3"/>
      <c r="E100" s="5"/>
      <c r="F100" s="22"/>
      <c r="G100" s="35"/>
      <c r="H100" s="46"/>
      <c r="I100" s="49"/>
      <c r="J100" s="35"/>
      <c r="K100" s="15"/>
      <c r="L100" s="15"/>
      <c r="M100" s="15"/>
      <c r="N100" s="34"/>
    </row>
    <row r="101" spans="1:14" x14ac:dyDescent="0.3">
      <c r="A101" s="15"/>
      <c r="B101" s="41">
        <v>97</v>
      </c>
      <c r="C101" s="4"/>
      <c r="D101" s="3"/>
      <c r="E101" s="5"/>
      <c r="F101" s="22"/>
      <c r="G101" s="35"/>
      <c r="H101" s="46"/>
      <c r="I101" s="49"/>
      <c r="J101" s="35"/>
      <c r="K101" s="15"/>
      <c r="L101" s="15"/>
      <c r="M101" s="15"/>
      <c r="N101" s="34"/>
    </row>
    <row r="102" spans="1:14" x14ac:dyDescent="0.3">
      <c r="A102" s="15"/>
      <c r="B102" s="41">
        <v>98</v>
      </c>
      <c r="C102" s="4"/>
      <c r="D102" s="3"/>
      <c r="E102" s="5"/>
      <c r="F102" s="22"/>
      <c r="G102" s="35"/>
      <c r="H102" s="46"/>
      <c r="I102" s="49"/>
      <c r="J102" s="35"/>
      <c r="K102" s="15"/>
      <c r="L102" s="15"/>
      <c r="M102" s="15"/>
      <c r="N102" s="34"/>
    </row>
    <row r="103" spans="1:14" x14ac:dyDescent="0.3">
      <c r="A103" s="15"/>
      <c r="B103" s="41">
        <v>99</v>
      </c>
      <c r="C103" s="4"/>
      <c r="D103" s="3"/>
      <c r="E103" s="5"/>
      <c r="F103" s="22"/>
      <c r="G103" s="35"/>
      <c r="H103" s="46"/>
      <c r="I103" s="49"/>
      <c r="J103" s="35"/>
      <c r="K103" s="15"/>
      <c r="L103" s="15"/>
      <c r="M103" s="15"/>
      <c r="N103" s="34"/>
    </row>
    <row r="104" spans="1:14" ht="15" thickBot="1" x14ac:dyDescent="0.35">
      <c r="A104" s="39"/>
      <c r="B104" s="42">
        <v>100</v>
      </c>
      <c r="C104" s="27"/>
      <c r="D104" s="28"/>
      <c r="E104" s="29"/>
      <c r="F104" s="30"/>
      <c r="G104" s="36"/>
      <c r="H104" s="47"/>
      <c r="I104" s="51"/>
      <c r="J104" s="36"/>
      <c r="K104" s="39"/>
      <c r="L104" s="39"/>
      <c r="M104" s="39"/>
      <c r="N104" s="37"/>
    </row>
    <row r="105" spans="1:14" x14ac:dyDescent="0.3">
      <c r="B105" s="24"/>
      <c r="C105" s="25"/>
      <c r="D105" s="26"/>
      <c r="E105" s="14"/>
      <c r="F105" s="26"/>
    </row>
    <row r="106" spans="1:14" x14ac:dyDescent="0.3">
      <c r="B106" s="24"/>
      <c r="C106" s="25"/>
      <c r="D106" s="26"/>
      <c r="E106" s="14"/>
      <c r="F106" s="26"/>
    </row>
    <row r="127" spans="7:7" x14ac:dyDescent="0.3">
      <c r="G127" s="40"/>
    </row>
    <row r="128" spans="7:7" x14ac:dyDescent="0.3">
      <c r="G128" s="40"/>
    </row>
    <row r="129" spans="6:7" x14ac:dyDescent="0.3">
      <c r="G129" s="14"/>
    </row>
    <row r="139" spans="6:7" x14ac:dyDescent="0.3">
      <c r="F139" s="40"/>
    </row>
  </sheetData>
  <mergeCells count="14">
    <mergeCell ref="H16:I16"/>
    <mergeCell ref="B1:F1"/>
    <mergeCell ref="H1:I1"/>
    <mergeCell ref="K1:L1"/>
    <mergeCell ref="B2:C2"/>
    <mergeCell ref="H2:I2"/>
    <mergeCell ref="B3:F3"/>
    <mergeCell ref="G3:I3"/>
    <mergeCell ref="J3:N3"/>
    <mergeCell ref="H4:I4"/>
    <mergeCell ref="G12:I12"/>
    <mergeCell ref="H13:I13"/>
    <mergeCell ref="H14:I14"/>
    <mergeCell ref="G15:I15"/>
  </mergeCells>
  <conditionalFormatting sqref="D5:D106">
    <cfRule type="duplicateValues" dxfId="48" priority="6"/>
  </conditionalFormatting>
  <conditionalFormatting sqref="E5:E106">
    <cfRule type="duplicateValues" dxfId="47" priority="7"/>
  </conditionalFormatting>
  <conditionalFormatting sqref="K1:L1">
    <cfRule type="cellIs" dxfId="46" priority="4" operator="greaterThan">
      <formula>0</formula>
    </cfRule>
    <cfRule type="cellIs" dxfId="45" priority="5" operator="lessThan">
      <formula>0</formula>
    </cfRule>
  </conditionalFormatting>
  <conditionalFormatting sqref="L5:L51">
    <cfRule type="duplicateValues" dxfId="44" priority="3"/>
  </conditionalFormatting>
  <conditionalFormatting sqref="M5:M51">
    <cfRule type="duplicateValues" dxfId="43" priority="2"/>
  </conditionalFormatting>
  <conditionalFormatting sqref="S24:S26">
    <cfRule type="duplicateValues" dxfId="42" priority="1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B8CF-F094-4CA1-A23D-2F9367EA0387}">
  <dimension ref="A1:N62"/>
  <sheetViews>
    <sheetView zoomScaleNormal="100" workbookViewId="0">
      <pane xSplit="13" ySplit="4" topLeftCell="N5" activePane="bottomRight" state="frozen"/>
      <selection pane="topRight" activeCell="M1" sqref="M1"/>
      <selection pane="bottomLeft" activeCell="A5" sqref="A5"/>
      <selection pane="bottomRight" activeCell="H13" sqref="H13"/>
    </sheetView>
  </sheetViews>
  <sheetFormatPr defaultRowHeight="14.4" x14ac:dyDescent="0.3"/>
  <cols>
    <col min="1" max="1" width="9.5546875" style="1" bestFit="1" customWidth="1"/>
    <col min="2" max="2" width="8.88671875" style="6"/>
    <col min="3" max="3" width="10.33203125" style="6" bestFit="1" customWidth="1"/>
    <col min="4" max="4" width="25.109375" style="1" customWidth="1"/>
    <col min="5" max="5" width="18.44140625" style="1" customWidth="1"/>
    <col min="6" max="6" width="21.6640625" style="1" customWidth="1"/>
    <col min="7" max="7" width="10.33203125" style="1" bestFit="1" customWidth="1"/>
    <col min="8" max="8" width="12.109375" style="1" bestFit="1" customWidth="1"/>
    <col min="9" max="9" width="12.109375" style="1" customWidth="1"/>
    <col min="10" max="10" width="6.21875" style="1" bestFit="1" customWidth="1"/>
    <col min="11" max="11" width="10.5546875" style="1" customWidth="1"/>
    <col min="12" max="12" width="31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4"/>
      <c r="B1" s="161" t="s">
        <v>278</v>
      </c>
      <c r="C1" s="162"/>
      <c r="D1" s="162"/>
      <c r="E1" s="162"/>
      <c r="F1" s="163"/>
      <c r="G1" s="16" t="s">
        <v>87</v>
      </c>
      <c r="H1" s="151">
        <v>45345</v>
      </c>
      <c r="I1" s="152"/>
      <c r="J1" s="17" t="s">
        <v>36</v>
      </c>
      <c r="K1" s="164">
        <f>M2-E2</f>
        <v>1098545</v>
      </c>
      <c r="L1" s="165"/>
      <c r="M1" s="18"/>
      <c r="N1" s="19"/>
    </row>
    <row r="2" spans="1:14" ht="15.6" x14ac:dyDescent="0.3">
      <c r="A2" s="43">
        <f>SUM(A5:A26)</f>
        <v>0</v>
      </c>
      <c r="B2" s="166"/>
      <c r="C2" s="167"/>
      <c r="D2" s="13" t="s">
        <v>32</v>
      </c>
      <c r="E2" s="12">
        <f>SUM(E5:E26)</f>
        <v>1601499</v>
      </c>
      <c r="F2" s="20"/>
      <c r="G2" s="32" t="s">
        <v>100</v>
      </c>
      <c r="H2" s="153" t="s">
        <v>158</v>
      </c>
      <c r="I2" s="168"/>
      <c r="J2" s="38"/>
      <c r="K2" s="10"/>
      <c r="L2" s="11" t="s">
        <v>32</v>
      </c>
      <c r="M2" s="12">
        <f>SUM(M5:M22)</f>
        <v>2700044</v>
      </c>
      <c r="N2" s="20"/>
    </row>
    <row r="3" spans="1:14" x14ac:dyDescent="0.3">
      <c r="B3" s="169" t="s">
        <v>116</v>
      </c>
      <c r="C3" s="170"/>
      <c r="D3" s="171"/>
      <c r="E3" s="171"/>
      <c r="F3" s="172"/>
      <c r="G3" s="155" t="s">
        <v>101</v>
      </c>
      <c r="H3" s="156"/>
      <c r="I3" s="156"/>
      <c r="J3" s="169" t="s">
        <v>117</v>
      </c>
      <c r="K3" s="170"/>
      <c r="L3" s="171"/>
      <c r="M3" s="171"/>
      <c r="N3" s="172"/>
    </row>
    <row r="4" spans="1:14" x14ac:dyDescent="0.3">
      <c r="A4" s="3"/>
      <c r="B4" s="41" t="s">
        <v>0</v>
      </c>
      <c r="C4" s="2" t="s">
        <v>3</v>
      </c>
      <c r="D4" s="3" t="s">
        <v>1</v>
      </c>
      <c r="E4" s="3" t="s">
        <v>31</v>
      </c>
      <c r="F4" s="22" t="s">
        <v>2</v>
      </c>
      <c r="G4" s="21" t="s">
        <v>3</v>
      </c>
      <c r="H4" s="173" t="s">
        <v>88</v>
      </c>
      <c r="I4" s="174"/>
      <c r="J4" s="21" t="s">
        <v>0</v>
      </c>
      <c r="K4" s="2" t="s">
        <v>3</v>
      </c>
      <c r="L4" s="3" t="s">
        <v>1</v>
      </c>
      <c r="M4" s="3" t="s">
        <v>31</v>
      </c>
      <c r="N4" s="22" t="s">
        <v>2</v>
      </c>
    </row>
    <row r="5" spans="1:14" x14ac:dyDescent="0.3">
      <c r="A5" s="15"/>
      <c r="B5" s="41">
        <v>1</v>
      </c>
      <c r="C5" s="7">
        <v>45344</v>
      </c>
      <c r="D5" s="8"/>
      <c r="E5" s="9"/>
      <c r="F5" s="23"/>
      <c r="G5" s="45">
        <v>45396</v>
      </c>
      <c r="H5" s="46">
        <v>124</v>
      </c>
      <c r="I5" s="49" t="str">
        <f>IF(ISBLANK(G5),"",CONCATENATE("(",G5-$H$1+1," days)"))</f>
        <v>(52 days)</v>
      </c>
      <c r="J5" s="21">
        <v>1</v>
      </c>
      <c r="K5" s="4">
        <v>45399</v>
      </c>
      <c r="L5" s="3" t="s">
        <v>203</v>
      </c>
      <c r="M5" s="5">
        <v>432360</v>
      </c>
      <c r="N5" s="22"/>
    </row>
    <row r="6" spans="1:14" x14ac:dyDescent="0.3">
      <c r="A6" s="15"/>
      <c r="B6" s="41">
        <v>2</v>
      </c>
      <c r="C6" s="7"/>
      <c r="D6" s="8" t="s">
        <v>143</v>
      </c>
      <c r="E6" s="9">
        <v>1015118</v>
      </c>
      <c r="G6" s="45">
        <v>45399</v>
      </c>
      <c r="H6" s="46">
        <v>107</v>
      </c>
      <c r="I6" s="49" t="str">
        <f>IF(ISBLANK(G6),"",CONCATENATE("(",G6-$H$1+1," days)"))</f>
        <v>(55 days)</v>
      </c>
      <c r="J6" s="21">
        <v>2</v>
      </c>
      <c r="K6" s="4">
        <v>45408</v>
      </c>
      <c r="L6" s="3" t="s">
        <v>204</v>
      </c>
      <c r="M6" s="5">
        <v>454020</v>
      </c>
      <c r="N6" s="22"/>
    </row>
    <row r="7" spans="1:14" x14ac:dyDescent="0.3">
      <c r="A7" s="15"/>
      <c r="B7" s="41">
        <v>3</v>
      </c>
      <c r="D7" s="8" t="s">
        <v>151</v>
      </c>
      <c r="E7" s="9">
        <v>436381</v>
      </c>
      <c r="F7" s="23" t="s">
        <v>251</v>
      </c>
      <c r="G7" s="45">
        <v>45404</v>
      </c>
      <c r="H7" s="46">
        <v>88</v>
      </c>
      <c r="I7" s="49" t="str">
        <f>IF(ISBLANK(G7),"",CONCATENATE("(",G7-$H$1+1," days)"))</f>
        <v>(60 days)</v>
      </c>
      <c r="J7" s="21">
        <v>3</v>
      </c>
      <c r="K7" s="4">
        <v>45408</v>
      </c>
      <c r="L7" s="3" t="s">
        <v>142</v>
      </c>
      <c r="M7" s="5">
        <v>253179</v>
      </c>
      <c r="N7" s="22"/>
    </row>
    <row r="8" spans="1:14" x14ac:dyDescent="0.3">
      <c r="A8" s="15"/>
      <c r="B8" s="41">
        <v>4</v>
      </c>
      <c r="C8" s="7"/>
      <c r="D8" s="3" t="s">
        <v>157</v>
      </c>
      <c r="E8" s="5">
        <v>65000</v>
      </c>
      <c r="F8" s="22"/>
      <c r="G8" s="45">
        <v>45407</v>
      </c>
      <c r="H8" s="46">
        <v>80</v>
      </c>
      <c r="I8" s="49" t="str">
        <f>IF(ISBLANK(G8),"",CONCATENATE("(",G8-$H$1+1," days)"))</f>
        <v>(63 days)</v>
      </c>
      <c r="J8" s="21">
        <v>4</v>
      </c>
      <c r="K8" s="4">
        <v>45416</v>
      </c>
      <c r="L8" s="3" t="s">
        <v>205</v>
      </c>
      <c r="M8" s="5">
        <v>535000</v>
      </c>
      <c r="N8" s="22"/>
    </row>
    <row r="9" spans="1:14" x14ac:dyDescent="0.3">
      <c r="A9" s="15"/>
      <c r="B9" s="41">
        <v>5</v>
      </c>
      <c r="C9" s="7"/>
      <c r="D9" s="3" t="s">
        <v>143</v>
      </c>
      <c r="E9" s="5">
        <v>85000</v>
      </c>
      <c r="F9" s="22"/>
      <c r="G9" s="48">
        <v>45408</v>
      </c>
      <c r="H9" s="46">
        <v>78</v>
      </c>
      <c r="I9" s="49" t="str">
        <f>IF(ISBLANK(G9),"",CONCATENATE("(",G9-$H$1+1," days)"))</f>
        <v>(64 days)</v>
      </c>
      <c r="J9" s="21">
        <v>5</v>
      </c>
      <c r="K9" s="4">
        <v>45421</v>
      </c>
      <c r="L9" s="3" t="s">
        <v>150</v>
      </c>
      <c r="M9" s="5">
        <v>1025485</v>
      </c>
      <c r="N9" s="22"/>
    </row>
    <row r="10" spans="1:14" x14ac:dyDescent="0.3">
      <c r="A10" s="15"/>
      <c r="B10" s="41">
        <v>6</v>
      </c>
      <c r="C10" s="7"/>
      <c r="D10" s="3"/>
      <c r="E10" s="5"/>
      <c r="F10" s="22"/>
      <c r="G10" s="48">
        <v>45415</v>
      </c>
      <c r="H10" s="46">
        <v>62</v>
      </c>
      <c r="I10" s="49" t="str">
        <f t="shared" ref="I10" si="0">IF(ISBLANK(G10),"",CONCATENATE("(",G10-$H$1+1," days)"))</f>
        <v>(71 days)</v>
      </c>
      <c r="J10" s="21">
        <v>6</v>
      </c>
      <c r="K10" s="2"/>
      <c r="L10" s="3"/>
      <c r="M10" s="5"/>
      <c r="N10" s="22"/>
    </row>
    <row r="11" spans="1:14" x14ac:dyDescent="0.3">
      <c r="A11" s="15"/>
      <c r="B11" s="41">
        <v>7</v>
      </c>
      <c r="C11" s="7"/>
      <c r="D11" s="3"/>
      <c r="E11" s="5"/>
      <c r="F11" s="22"/>
      <c r="G11" s="48">
        <v>45416</v>
      </c>
      <c r="H11" s="46">
        <v>65</v>
      </c>
      <c r="I11" s="49" t="str">
        <f>IF(ISBLANK(G11),"",CONCATENATE("(",G11-$H$1+1," days)"))</f>
        <v>(72 days)</v>
      </c>
      <c r="J11" s="21">
        <v>7</v>
      </c>
      <c r="K11" s="2"/>
      <c r="L11" s="3"/>
      <c r="M11" s="5"/>
      <c r="N11" s="22"/>
    </row>
    <row r="12" spans="1:14" x14ac:dyDescent="0.3">
      <c r="A12" s="15"/>
      <c r="B12" s="41">
        <v>8</v>
      </c>
      <c r="C12" s="7"/>
      <c r="D12" s="3"/>
      <c r="E12" s="5"/>
      <c r="F12" s="57"/>
      <c r="G12" s="48">
        <v>45419</v>
      </c>
      <c r="H12" s="46">
        <v>58</v>
      </c>
      <c r="I12" s="49" t="str">
        <f>IF(ISBLANK(G12),"",CONCATENATE("(",G12-$H$1+1," days)"))</f>
        <v>(75 days)</v>
      </c>
      <c r="J12" s="41">
        <v>8</v>
      </c>
      <c r="K12" s="2"/>
      <c r="L12" s="3"/>
      <c r="M12" s="5"/>
      <c r="N12" s="22"/>
    </row>
    <row r="13" spans="1:14" x14ac:dyDescent="0.3">
      <c r="A13" s="15"/>
      <c r="B13" s="41">
        <v>9</v>
      </c>
      <c r="C13" s="7"/>
      <c r="D13" s="3"/>
      <c r="E13" s="5"/>
      <c r="F13" s="57"/>
      <c r="G13" s="48">
        <v>45421</v>
      </c>
      <c r="H13" s="46">
        <v>58</v>
      </c>
      <c r="I13" s="49" t="str">
        <f>IF(ISBLANK(G13),"",CONCATENATE("(",G13-$H$1+1," days)"))</f>
        <v>(77 days)</v>
      </c>
      <c r="J13" s="41">
        <v>9</v>
      </c>
      <c r="K13" s="2"/>
      <c r="L13" s="3"/>
      <c r="M13" s="5"/>
      <c r="N13" s="22"/>
    </row>
    <row r="14" spans="1:14" ht="15" thickBot="1" x14ac:dyDescent="0.35">
      <c r="A14" s="15"/>
      <c r="B14" s="41">
        <v>10</v>
      </c>
      <c r="C14" s="7"/>
      <c r="D14" s="3"/>
      <c r="E14" s="5"/>
      <c r="F14" s="69"/>
      <c r="G14" s="148" t="s">
        <v>181</v>
      </c>
      <c r="H14" s="149"/>
      <c r="I14" s="150"/>
      <c r="J14" s="21">
        <v>10</v>
      </c>
      <c r="K14" s="2"/>
      <c r="L14" s="3"/>
      <c r="M14" s="5"/>
      <c r="N14" s="22"/>
    </row>
    <row r="15" spans="1:14" ht="15" thickBot="1" x14ac:dyDescent="0.35">
      <c r="A15" s="15"/>
      <c r="B15" s="41">
        <v>11</v>
      </c>
      <c r="C15" s="7"/>
      <c r="D15" s="3"/>
      <c r="E15" s="5"/>
      <c r="F15" s="22"/>
      <c r="G15" s="16" t="s">
        <v>87</v>
      </c>
      <c r="H15" s="151">
        <v>45345</v>
      </c>
      <c r="I15" s="152"/>
      <c r="J15" s="21">
        <v>11</v>
      </c>
      <c r="K15" s="2"/>
      <c r="L15" s="3"/>
      <c r="M15" s="5"/>
      <c r="N15" s="22"/>
    </row>
    <row r="16" spans="1:14" x14ac:dyDescent="0.3">
      <c r="A16" s="15"/>
      <c r="B16" s="41">
        <v>12</v>
      </c>
      <c r="C16" s="7"/>
      <c r="D16" s="3"/>
      <c r="E16" s="5"/>
      <c r="F16" s="22"/>
      <c r="G16" s="32" t="s">
        <v>100</v>
      </c>
      <c r="H16" s="55" t="s">
        <v>158</v>
      </c>
      <c r="I16" s="56"/>
      <c r="J16" s="21">
        <v>12</v>
      </c>
      <c r="K16" s="2"/>
      <c r="L16" s="3"/>
      <c r="M16" s="5"/>
      <c r="N16" s="22"/>
    </row>
    <row r="17" spans="1:14" x14ac:dyDescent="0.3">
      <c r="A17" s="15"/>
      <c r="B17" s="41">
        <v>13</v>
      </c>
      <c r="C17" s="7"/>
      <c r="D17" s="3"/>
      <c r="E17" s="5"/>
      <c r="F17" s="22"/>
      <c r="G17" s="155" t="s">
        <v>101</v>
      </c>
      <c r="H17" s="156"/>
      <c r="I17" s="157"/>
      <c r="J17" s="21">
        <v>13</v>
      </c>
      <c r="K17" s="2"/>
      <c r="L17" s="3"/>
      <c r="M17" s="5"/>
      <c r="N17" s="22"/>
    </row>
    <row r="18" spans="1:14" x14ac:dyDescent="0.3">
      <c r="A18" s="15"/>
      <c r="B18" s="41">
        <v>14</v>
      </c>
      <c r="C18" s="7"/>
      <c r="D18" s="3"/>
      <c r="E18" s="5"/>
      <c r="F18" s="22"/>
      <c r="G18" s="21" t="s">
        <v>3</v>
      </c>
      <c r="H18" s="53" t="s">
        <v>88</v>
      </c>
      <c r="I18" s="54"/>
      <c r="J18" s="21">
        <v>14</v>
      </c>
      <c r="K18" s="2"/>
      <c r="L18" s="3"/>
      <c r="M18" s="5"/>
      <c r="N18" s="22"/>
    </row>
    <row r="19" spans="1:14" x14ac:dyDescent="0.3">
      <c r="A19" s="15"/>
      <c r="B19" s="41">
        <v>15</v>
      </c>
      <c r="C19" s="7"/>
      <c r="D19" s="3"/>
      <c r="E19" s="5"/>
      <c r="F19" s="22"/>
      <c r="G19" s="45">
        <v>45404</v>
      </c>
      <c r="H19" s="46">
        <v>60</v>
      </c>
      <c r="I19" s="49" t="str">
        <f>IF(ISBLANK(G19),"",CONCATENATE("(",G19-$H$15+1," days)"))</f>
        <v>(60 days)</v>
      </c>
      <c r="J19" s="21">
        <v>15</v>
      </c>
      <c r="K19" s="2"/>
      <c r="L19" s="3"/>
      <c r="M19" s="5"/>
      <c r="N19" s="22"/>
    </row>
    <row r="20" spans="1:14" x14ac:dyDescent="0.3">
      <c r="A20" s="15"/>
      <c r="B20" s="41">
        <v>16</v>
      </c>
      <c r="C20" s="4"/>
      <c r="D20" s="3"/>
      <c r="E20" s="5"/>
      <c r="F20" s="22"/>
      <c r="G20" s="45">
        <v>45408</v>
      </c>
      <c r="H20" s="46">
        <v>57</v>
      </c>
      <c r="I20" s="49" t="str">
        <f>IF(ISBLANK(G20),"",CONCATENATE("(",G20-$H$15+1," days)"))</f>
        <v>(64 days)</v>
      </c>
      <c r="J20" s="21">
        <v>16</v>
      </c>
      <c r="K20" s="2"/>
      <c r="L20" s="3"/>
      <c r="M20" s="5"/>
      <c r="N20" s="22"/>
    </row>
    <row r="21" spans="1:14" x14ac:dyDescent="0.3">
      <c r="A21" s="15"/>
      <c r="B21" s="41">
        <v>17</v>
      </c>
      <c r="C21" s="4"/>
      <c r="D21" s="3"/>
      <c r="E21" s="5"/>
      <c r="F21" s="22"/>
      <c r="G21" s="45"/>
      <c r="H21" s="46"/>
      <c r="I21" s="49" t="str">
        <f>IF(ISBLANK(G21),"",CONCATENATE("(",G21-$H$15+1," days)"))</f>
        <v/>
      </c>
      <c r="J21" s="21">
        <v>17</v>
      </c>
      <c r="K21" s="2"/>
      <c r="L21" s="3"/>
      <c r="M21" s="5"/>
      <c r="N21" s="22"/>
    </row>
    <row r="22" spans="1:14" x14ac:dyDescent="0.3">
      <c r="A22" s="15"/>
      <c r="B22" s="41">
        <v>18</v>
      </c>
      <c r="C22" s="4"/>
      <c r="D22" s="3"/>
      <c r="E22" s="5"/>
      <c r="F22" s="22"/>
      <c r="G22" s="33"/>
      <c r="H22" s="46"/>
      <c r="I22" s="49" t="str">
        <f>IF(ISBLANK(G22),"",CONCATENATE("(",G22-$H$15+1," days)"))</f>
        <v/>
      </c>
      <c r="J22" s="21">
        <v>18</v>
      </c>
      <c r="K22" s="2"/>
      <c r="L22" s="3"/>
      <c r="M22" s="5"/>
      <c r="N22" s="22"/>
    </row>
    <row r="23" spans="1:14" x14ac:dyDescent="0.3">
      <c r="A23" s="15"/>
      <c r="B23" s="41">
        <v>97</v>
      </c>
      <c r="C23" s="4"/>
      <c r="D23" s="3"/>
      <c r="E23" s="5"/>
      <c r="F23" s="22"/>
      <c r="G23" s="35"/>
      <c r="H23" s="46"/>
      <c r="I23" s="49"/>
      <c r="J23" s="35"/>
      <c r="K23" s="15"/>
      <c r="L23" s="15"/>
      <c r="M23" s="15"/>
      <c r="N23" s="34"/>
    </row>
    <row r="24" spans="1:14" x14ac:dyDescent="0.3">
      <c r="A24" s="15"/>
      <c r="B24" s="41">
        <v>98</v>
      </c>
      <c r="C24" s="4"/>
      <c r="D24" s="3"/>
      <c r="E24" s="5"/>
      <c r="F24" s="22"/>
      <c r="G24" s="35"/>
      <c r="H24" s="46"/>
      <c r="I24" s="49"/>
      <c r="J24" s="35"/>
      <c r="K24" s="15"/>
      <c r="L24" s="15"/>
      <c r="M24" s="15"/>
      <c r="N24" s="34"/>
    </row>
    <row r="25" spans="1:14" x14ac:dyDescent="0.3">
      <c r="A25" s="15"/>
      <c r="B25" s="41">
        <v>99</v>
      </c>
      <c r="C25" s="4"/>
      <c r="D25" s="3"/>
      <c r="E25" s="5"/>
      <c r="F25" s="22"/>
      <c r="G25" s="35"/>
      <c r="H25" s="46"/>
      <c r="I25" s="49"/>
      <c r="J25" s="35"/>
      <c r="K25" s="15"/>
      <c r="L25" s="15"/>
      <c r="M25" s="15"/>
      <c r="N25" s="34"/>
    </row>
    <row r="26" spans="1:14" ht="15" thickBot="1" x14ac:dyDescent="0.35">
      <c r="A26" s="39"/>
      <c r="B26" s="42">
        <v>100</v>
      </c>
      <c r="C26" s="27"/>
      <c r="D26" s="28"/>
      <c r="E26" s="63"/>
      <c r="F26" s="64"/>
      <c r="G26" s="36"/>
      <c r="H26" s="47"/>
      <c r="I26" s="51"/>
      <c r="J26" s="36"/>
      <c r="K26" s="39"/>
      <c r="L26" s="39"/>
      <c r="M26" s="39"/>
      <c r="N26" s="37"/>
    </row>
    <row r="27" spans="1:14" x14ac:dyDescent="0.3">
      <c r="B27" s="24"/>
      <c r="C27" s="25"/>
      <c r="D27" s="26"/>
      <c r="E27" s="66" t="s">
        <v>149</v>
      </c>
      <c r="F27" s="65">
        <v>700000</v>
      </c>
      <c r="G27" s="61"/>
      <c r="H27" s="61"/>
      <c r="I27" s="61"/>
      <c r="J27" s="175"/>
      <c r="K27" s="175"/>
    </row>
    <row r="28" spans="1:14" x14ac:dyDescent="0.3">
      <c r="E28" s="61" t="s">
        <v>146</v>
      </c>
      <c r="F28" s="93" t="s">
        <v>136</v>
      </c>
      <c r="G28" s="93" t="s">
        <v>88</v>
      </c>
      <c r="H28" s="93" t="s">
        <v>186</v>
      </c>
      <c r="I28" s="93" t="s">
        <v>147</v>
      </c>
      <c r="J28" s="158" t="s">
        <v>148</v>
      </c>
      <c r="K28" s="158"/>
    </row>
    <row r="29" spans="1:14" x14ac:dyDescent="0.3">
      <c r="E29" s="15" t="s">
        <v>137</v>
      </c>
      <c r="F29" s="59">
        <f>40*125</f>
        <v>5000</v>
      </c>
      <c r="G29" s="59">
        <v>124</v>
      </c>
      <c r="H29" s="67">
        <v>40</v>
      </c>
      <c r="I29" s="62">
        <v>0</v>
      </c>
      <c r="J29" s="144">
        <f>H29*I29</f>
        <v>0</v>
      </c>
      <c r="K29" s="144"/>
      <c r="L29" s="6" t="s">
        <v>138</v>
      </c>
      <c r="M29" s="1">
        <v>432360</v>
      </c>
    </row>
    <row r="30" spans="1:14" x14ac:dyDescent="0.3">
      <c r="E30" s="15" t="s">
        <v>138</v>
      </c>
      <c r="F30" s="59">
        <f>2162*107</f>
        <v>231334</v>
      </c>
      <c r="G30" s="59">
        <v>107</v>
      </c>
      <c r="H30" s="67">
        <v>2161.8000000000002</v>
      </c>
      <c r="I30" s="62">
        <v>200</v>
      </c>
      <c r="J30" s="144">
        <f t="shared" ref="J30:J33" si="1">H30*I30</f>
        <v>432360.00000000006</v>
      </c>
      <c r="K30" s="144"/>
      <c r="L30" s="6" t="s">
        <v>143</v>
      </c>
      <c r="M30" s="1">
        <v>500000</v>
      </c>
    </row>
    <row r="31" spans="1:14" x14ac:dyDescent="0.3">
      <c r="E31" s="15" t="s">
        <v>139</v>
      </c>
      <c r="F31" s="59">
        <f>1974*80</f>
        <v>157920</v>
      </c>
      <c r="G31" s="59">
        <v>80</v>
      </c>
      <c r="H31" s="67">
        <v>1974</v>
      </c>
      <c r="I31" s="62">
        <v>230</v>
      </c>
      <c r="J31" s="144">
        <f t="shared" si="1"/>
        <v>454020</v>
      </c>
      <c r="K31" s="144"/>
      <c r="L31" s="6" t="s">
        <v>153</v>
      </c>
      <c r="M31" s="1">
        <v>200000</v>
      </c>
    </row>
    <row r="32" spans="1:14" x14ac:dyDescent="0.3">
      <c r="E32" s="15" t="s">
        <v>145</v>
      </c>
      <c r="F32" s="59">
        <f>2140*66</f>
        <v>141240</v>
      </c>
      <c r="G32" s="59">
        <v>70</v>
      </c>
      <c r="H32" s="67">
        <v>2164</v>
      </c>
      <c r="I32" s="62">
        <v>250</v>
      </c>
      <c r="J32" s="144">
        <f t="shared" si="1"/>
        <v>541000</v>
      </c>
      <c r="K32" s="144"/>
      <c r="L32" s="6" t="s">
        <v>154</v>
      </c>
      <c r="M32" s="1">
        <v>7000</v>
      </c>
    </row>
    <row r="33" spans="4:13" x14ac:dyDescent="0.3">
      <c r="E33" s="15" t="s">
        <v>140</v>
      </c>
      <c r="F33" s="59">
        <f>937*57</f>
        <v>53409</v>
      </c>
      <c r="G33" s="59">
        <v>60</v>
      </c>
      <c r="H33" s="67">
        <v>937.7</v>
      </c>
      <c r="I33" s="62">
        <v>270</v>
      </c>
      <c r="J33" s="144">
        <f t="shared" si="1"/>
        <v>253179</v>
      </c>
      <c r="K33" s="144"/>
      <c r="L33" s="6" t="s">
        <v>143</v>
      </c>
      <c r="M33" s="1">
        <v>500000</v>
      </c>
    </row>
    <row r="34" spans="4:13" x14ac:dyDescent="0.3">
      <c r="E34" s="15" t="s">
        <v>141</v>
      </c>
      <c r="F34" s="59">
        <v>215586</v>
      </c>
      <c r="G34" s="59">
        <v>58</v>
      </c>
      <c r="H34" s="67">
        <v>3687.6</v>
      </c>
      <c r="I34" s="62">
        <v>275</v>
      </c>
      <c r="J34" s="144">
        <f t="shared" ref="J34:J35" si="2">H34*I34</f>
        <v>1014090</v>
      </c>
      <c r="K34" s="144"/>
      <c r="L34" s="6" t="s">
        <v>155</v>
      </c>
      <c r="M34" s="1">
        <v>531845</v>
      </c>
    </row>
    <row r="35" spans="4:13" x14ac:dyDescent="0.3">
      <c r="E35" s="15" t="s">
        <v>152</v>
      </c>
      <c r="F35" s="59">
        <v>1334</v>
      </c>
      <c r="G35" s="59">
        <v>58</v>
      </c>
      <c r="H35" s="67">
        <v>53</v>
      </c>
      <c r="I35" s="62">
        <v>215</v>
      </c>
      <c r="J35" s="144">
        <f t="shared" si="2"/>
        <v>11395</v>
      </c>
      <c r="K35" s="144"/>
      <c r="L35" s="6" t="s">
        <v>155</v>
      </c>
      <c r="M35" s="1">
        <v>500000</v>
      </c>
    </row>
    <row r="36" spans="4:13" x14ac:dyDescent="0.3">
      <c r="E36" s="52" t="s">
        <v>144</v>
      </c>
      <c r="F36" s="60">
        <f>SUM(F29:F34)</f>
        <v>804489</v>
      </c>
      <c r="G36" s="60"/>
      <c r="H36" s="60">
        <f>SUM(H29:H35)</f>
        <v>11018.1</v>
      </c>
      <c r="I36" s="52"/>
      <c r="J36" s="145">
        <f>SUM(J29:J35)</f>
        <v>2706044</v>
      </c>
      <c r="K36" s="145"/>
      <c r="L36" s="6" t="s">
        <v>154</v>
      </c>
      <c r="M36" s="1">
        <v>34000</v>
      </c>
    </row>
    <row r="37" spans="4:13" x14ac:dyDescent="0.3">
      <c r="E37" s="52" t="s">
        <v>220</v>
      </c>
      <c r="F37" s="109" t="str">
        <f>CONCATENATE(ROUND((F36/F27)*100,2),"%")</f>
        <v>114.93%</v>
      </c>
      <c r="G37" s="15"/>
      <c r="H37" s="58"/>
      <c r="I37" s="15"/>
      <c r="J37" s="146"/>
      <c r="K37" s="146"/>
      <c r="L37" s="6"/>
      <c r="M37" s="26">
        <f>SUM(M29:M36)</f>
        <v>2705205</v>
      </c>
    </row>
    <row r="38" spans="4:13" x14ac:dyDescent="0.3">
      <c r="D38" s="40"/>
      <c r="L38" s="68" t="s">
        <v>156</v>
      </c>
      <c r="M38" s="40">
        <f>J36-M37</f>
        <v>839</v>
      </c>
    </row>
    <row r="39" spans="4:13" x14ac:dyDescent="0.3">
      <c r="K39" s="14"/>
    </row>
    <row r="40" spans="4:13" x14ac:dyDescent="0.3">
      <c r="D40" s="40"/>
    </row>
    <row r="41" spans="4:13" x14ac:dyDescent="0.3">
      <c r="K41" s="14"/>
    </row>
    <row r="43" spans="4:13" x14ac:dyDescent="0.3">
      <c r="K43" s="26"/>
    </row>
    <row r="44" spans="4:13" x14ac:dyDescent="0.3">
      <c r="H44" s="26"/>
    </row>
    <row r="45" spans="4:13" x14ac:dyDescent="0.3">
      <c r="K45" s="40"/>
    </row>
    <row r="50" spans="6:7" x14ac:dyDescent="0.3">
      <c r="G50" s="40"/>
    </row>
    <row r="51" spans="6:7" x14ac:dyDescent="0.3">
      <c r="G51" s="40"/>
    </row>
    <row r="52" spans="6:7" x14ac:dyDescent="0.3">
      <c r="G52" s="14"/>
    </row>
    <row r="62" spans="6:7" x14ac:dyDescent="0.3">
      <c r="F62" s="40"/>
    </row>
  </sheetData>
  <mergeCells count="23">
    <mergeCell ref="J36:K36"/>
    <mergeCell ref="J37:K37"/>
    <mergeCell ref="J27:K27"/>
    <mergeCell ref="J30:K30"/>
    <mergeCell ref="J31:K31"/>
    <mergeCell ref="J32:K32"/>
    <mergeCell ref="J33:K33"/>
    <mergeCell ref="J34:K34"/>
    <mergeCell ref="J35:K35"/>
    <mergeCell ref="B1:F1"/>
    <mergeCell ref="H1:I1"/>
    <mergeCell ref="K1:L1"/>
    <mergeCell ref="B2:C2"/>
    <mergeCell ref="H2:I2"/>
    <mergeCell ref="H15:I15"/>
    <mergeCell ref="J28:K28"/>
    <mergeCell ref="J29:K29"/>
    <mergeCell ref="B3:F3"/>
    <mergeCell ref="G3:I3"/>
    <mergeCell ref="J3:N3"/>
    <mergeCell ref="H4:I4"/>
    <mergeCell ref="G14:I14"/>
    <mergeCell ref="G17:I17"/>
  </mergeCells>
  <conditionalFormatting sqref="K1:L1">
    <cfRule type="cellIs" dxfId="41" priority="4" operator="greaterThan">
      <formula>0</formula>
    </cfRule>
    <cfRule type="cellIs" dxfId="40" priority="5" operator="lessThan">
      <formula>0</formula>
    </cfRule>
  </conditionalFormatting>
  <conditionalFormatting sqref="L5:L22">
    <cfRule type="duplicateValues" dxfId="39" priority="20"/>
  </conditionalFormatting>
  <conditionalFormatting sqref="M5:M22">
    <cfRule type="duplicateValues" dxfId="38" priority="21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C25D-E4E3-456C-98C3-1632B2D4ED1A}">
  <dimension ref="A1:N66"/>
  <sheetViews>
    <sheetView zoomScale="90" zoomScaleNormal="90" workbookViewId="0">
      <pane xSplit="13" ySplit="4" topLeftCell="N5" activePane="bottomRight" state="frozen"/>
      <selection pane="topRight" activeCell="M1" sqref="M1"/>
      <selection pane="bottomLeft" activeCell="A5" sqref="A5"/>
      <selection pane="bottomRight" activeCell="H13" sqref="H13"/>
    </sheetView>
  </sheetViews>
  <sheetFormatPr defaultRowHeight="14.4" x14ac:dyDescent="0.3"/>
  <cols>
    <col min="1" max="1" width="9.5546875" style="1" bestFit="1" customWidth="1"/>
    <col min="2" max="2" width="8.88671875" style="6"/>
    <col min="3" max="3" width="13.77734375" style="6" bestFit="1" customWidth="1"/>
    <col min="4" max="4" width="27.44140625" style="1" customWidth="1"/>
    <col min="5" max="5" width="18.44140625" style="1" customWidth="1"/>
    <col min="6" max="6" width="21.6640625" style="1" customWidth="1"/>
    <col min="7" max="7" width="13.77734375" style="1" bestFit="1" customWidth="1"/>
    <col min="8" max="8" width="12.109375" style="1" bestFit="1" customWidth="1"/>
    <col min="9" max="9" width="12.109375" style="1" customWidth="1"/>
    <col min="10" max="10" width="6.21875" style="1" bestFit="1" customWidth="1"/>
    <col min="11" max="11" width="13.77734375" style="1" bestFit="1" customWidth="1"/>
    <col min="12" max="12" width="37.6640625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4"/>
      <c r="B1" s="161" t="s">
        <v>279</v>
      </c>
      <c r="C1" s="162"/>
      <c r="D1" s="162"/>
      <c r="E1" s="162"/>
      <c r="F1" s="163"/>
      <c r="G1" s="16" t="s">
        <v>87</v>
      </c>
      <c r="H1" s="151">
        <v>45477</v>
      </c>
      <c r="I1" s="152"/>
      <c r="J1" s="17" t="s">
        <v>36</v>
      </c>
      <c r="K1" s="164">
        <f>M2-E2</f>
        <v>391120</v>
      </c>
      <c r="L1" s="165"/>
      <c r="M1" s="18"/>
      <c r="N1" s="19"/>
    </row>
    <row r="2" spans="1:14" ht="15.6" x14ac:dyDescent="0.3">
      <c r="A2" s="43"/>
      <c r="B2" s="166"/>
      <c r="C2" s="167"/>
      <c r="D2" s="13" t="s">
        <v>32</v>
      </c>
      <c r="E2" s="12">
        <f>SUM(E5:E30)</f>
        <v>1221202</v>
      </c>
      <c r="F2" s="20"/>
      <c r="G2" s="32" t="s">
        <v>100</v>
      </c>
      <c r="H2" s="153" t="s">
        <v>162</v>
      </c>
      <c r="I2" s="168"/>
      <c r="J2" s="38"/>
      <c r="K2" s="10"/>
      <c r="L2" s="11" t="s">
        <v>32</v>
      </c>
      <c r="M2" s="12">
        <f>SUM(M5:M22)</f>
        <v>1612322</v>
      </c>
      <c r="N2" s="20"/>
    </row>
    <row r="3" spans="1:14" x14ac:dyDescent="0.3">
      <c r="B3" s="169" t="s">
        <v>116</v>
      </c>
      <c r="C3" s="170"/>
      <c r="D3" s="171"/>
      <c r="E3" s="171"/>
      <c r="F3" s="172"/>
      <c r="G3" s="155" t="s">
        <v>101</v>
      </c>
      <c r="H3" s="156"/>
      <c r="I3" s="156"/>
      <c r="J3" s="169" t="s">
        <v>117</v>
      </c>
      <c r="K3" s="170"/>
      <c r="L3" s="171"/>
      <c r="M3" s="171"/>
      <c r="N3" s="172"/>
    </row>
    <row r="4" spans="1:14" x14ac:dyDescent="0.3">
      <c r="A4" s="3"/>
      <c r="B4" s="41" t="s">
        <v>0</v>
      </c>
      <c r="C4" s="2" t="s">
        <v>3</v>
      </c>
      <c r="D4" s="3" t="s">
        <v>1</v>
      </c>
      <c r="E4" s="3" t="s">
        <v>31</v>
      </c>
      <c r="F4" s="22" t="s">
        <v>2</v>
      </c>
      <c r="G4" s="21" t="s">
        <v>3</v>
      </c>
      <c r="H4" s="173" t="s">
        <v>88</v>
      </c>
      <c r="I4" s="174"/>
      <c r="J4" s="21" t="s">
        <v>0</v>
      </c>
      <c r="K4" s="2" t="s">
        <v>3</v>
      </c>
      <c r="L4" s="3" t="s">
        <v>1</v>
      </c>
      <c r="M4" s="3" t="s">
        <v>31</v>
      </c>
      <c r="N4" s="22" t="s">
        <v>2</v>
      </c>
    </row>
    <row r="5" spans="1:14" x14ac:dyDescent="0.3">
      <c r="A5" s="15"/>
      <c r="B5" s="41">
        <v>1</v>
      </c>
      <c r="C5" s="7">
        <v>45446</v>
      </c>
      <c r="D5" s="26" t="s">
        <v>159</v>
      </c>
      <c r="E5" s="9">
        <v>40000</v>
      </c>
      <c r="F5" s="23"/>
      <c r="G5" s="45">
        <v>45527</v>
      </c>
      <c r="H5" s="46">
        <v>110</v>
      </c>
      <c r="I5" s="49" t="str">
        <f>IF(ISBLANK(G5),"",CONCATENATE("(",G5-$H$1+1," days)"))</f>
        <v>(51 days)</v>
      </c>
      <c r="J5" s="21">
        <v>1</v>
      </c>
      <c r="K5" s="4">
        <v>45534</v>
      </c>
      <c r="L5" s="3" t="s">
        <v>164</v>
      </c>
      <c r="M5" s="5">
        <v>1334590</v>
      </c>
      <c r="N5" s="22"/>
    </row>
    <row r="6" spans="1:14" x14ac:dyDescent="0.3">
      <c r="A6" s="15"/>
      <c r="B6" s="41">
        <v>2</v>
      </c>
      <c r="C6" s="7">
        <v>45477</v>
      </c>
      <c r="D6" s="8" t="s">
        <v>64</v>
      </c>
      <c r="E6" s="9">
        <v>262500</v>
      </c>
      <c r="F6" s="23" t="s">
        <v>252</v>
      </c>
      <c r="G6" s="45">
        <v>45534</v>
      </c>
      <c r="H6" s="46">
        <v>111</v>
      </c>
      <c r="I6" s="49" t="str">
        <f>IF(ISBLANK(G6),"",CONCATENATE("(",G6-$H$1+1," days)"))</f>
        <v>(58 days)</v>
      </c>
      <c r="J6" s="21">
        <v>2</v>
      </c>
      <c r="K6" s="4">
        <v>45543</v>
      </c>
      <c r="L6" s="3" t="s">
        <v>176</v>
      </c>
      <c r="M6" s="5">
        <v>277732</v>
      </c>
      <c r="N6" s="22"/>
    </row>
    <row r="7" spans="1:14" x14ac:dyDescent="0.3">
      <c r="A7" s="15"/>
      <c r="B7" s="41">
        <v>3</v>
      </c>
      <c r="C7" s="7">
        <v>45477</v>
      </c>
      <c r="D7" s="8" t="s">
        <v>161</v>
      </c>
      <c r="E7" s="9">
        <v>12000</v>
      </c>
      <c r="F7" s="9"/>
      <c r="G7" s="23"/>
      <c r="H7" s="46"/>
      <c r="I7" s="49" t="str">
        <f>IF(ISBLANK(G7),"",CONCATENATE("(",G7-$H$1+1," days)"))</f>
        <v/>
      </c>
      <c r="J7" s="21">
        <v>3</v>
      </c>
      <c r="K7" s="4"/>
      <c r="L7" s="3"/>
      <c r="M7" s="5"/>
      <c r="N7" s="22"/>
    </row>
    <row r="8" spans="1:14" x14ac:dyDescent="0.3">
      <c r="A8" s="15"/>
      <c r="B8" s="41">
        <v>4</v>
      </c>
      <c r="C8" s="25">
        <v>45474</v>
      </c>
      <c r="D8" s="8" t="s">
        <v>160</v>
      </c>
      <c r="E8" s="9">
        <v>30000</v>
      </c>
      <c r="F8" s="22"/>
      <c r="G8" s="45"/>
      <c r="H8" s="46"/>
      <c r="I8" s="49" t="str">
        <f>IF(ISBLANK(G8),"",CONCATENATE("(",G8-$H$1+1," days)"))</f>
        <v/>
      </c>
      <c r="J8" s="21">
        <v>4</v>
      </c>
      <c r="K8" s="4"/>
      <c r="L8" s="3"/>
      <c r="M8" s="5"/>
      <c r="N8" s="22"/>
    </row>
    <row r="9" spans="1:14" x14ac:dyDescent="0.3">
      <c r="A9" s="15"/>
      <c r="B9" s="41">
        <v>5</v>
      </c>
      <c r="C9" s="7">
        <v>45537</v>
      </c>
      <c r="D9" s="3" t="s">
        <v>168</v>
      </c>
      <c r="E9" s="5">
        <v>623857</v>
      </c>
      <c r="F9" s="22" t="s">
        <v>167</v>
      </c>
      <c r="G9" s="48"/>
      <c r="H9" s="46"/>
      <c r="I9" s="49" t="str">
        <f>IF(ISBLANK(G9),"",CONCATENATE("(",G9-$H$1+1," days)"))</f>
        <v/>
      </c>
      <c r="J9" s="21">
        <v>5</v>
      </c>
      <c r="K9" s="4"/>
      <c r="L9" s="3"/>
      <c r="M9" s="5"/>
      <c r="N9" s="22"/>
    </row>
    <row r="10" spans="1:14" x14ac:dyDescent="0.3">
      <c r="A10" s="15"/>
      <c r="B10" s="41">
        <v>6</v>
      </c>
      <c r="C10" s="7">
        <v>45550</v>
      </c>
      <c r="D10" s="3" t="s">
        <v>169</v>
      </c>
      <c r="E10" s="5">
        <v>133202</v>
      </c>
      <c r="F10" s="22"/>
      <c r="G10" s="48"/>
      <c r="H10" s="46"/>
      <c r="I10" s="49" t="str">
        <f t="shared" ref="I10" si="0">IF(ISBLANK(G10),"",CONCATENATE("(",G10-$H$1+1," days)"))</f>
        <v/>
      </c>
      <c r="J10" s="21">
        <v>6</v>
      </c>
      <c r="K10" s="2"/>
      <c r="L10" s="3"/>
      <c r="M10" s="5"/>
      <c r="N10" s="22"/>
    </row>
    <row r="11" spans="1:14" x14ac:dyDescent="0.3">
      <c r="A11" s="15"/>
      <c r="B11" s="41">
        <v>7</v>
      </c>
      <c r="C11" s="7">
        <v>45534</v>
      </c>
      <c r="D11" s="3" t="s">
        <v>174</v>
      </c>
      <c r="E11" s="5">
        <v>100000</v>
      </c>
      <c r="F11" s="22"/>
      <c r="G11" s="48"/>
      <c r="H11" s="46"/>
      <c r="I11" s="49" t="str">
        <f>IF(ISBLANK(G11),"",CONCATENATE("(",G11-$H$1+1," days)"))</f>
        <v/>
      </c>
      <c r="J11" s="21">
        <v>7</v>
      </c>
      <c r="K11" s="2"/>
      <c r="L11" s="3"/>
      <c r="M11" s="5"/>
      <c r="N11" s="22"/>
    </row>
    <row r="12" spans="1:14" x14ac:dyDescent="0.3">
      <c r="A12" s="15"/>
      <c r="B12" s="41">
        <v>8</v>
      </c>
      <c r="C12" s="7">
        <v>45550</v>
      </c>
      <c r="D12" s="3" t="s">
        <v>183</v>
      </c>
      <c r="E12" s="5">
        <v>19643</v>
      </c>
      <c r="F12" s="57"/>
      <c r="G12" s="48"/>
      <c r="H12" s="46"/>
      <c r="I12" s="49" t="str">
        <f>IF(ISBLANK(G12),"",CONCATENATE("(",G12-$H$1+1," days)"))</f>
        <v/>
      </c>
      <c r="J12" s="41">
        <v>8</v>
      </c>
      <c r="K12" s="2"/>
      <c r="L12" s="3"/>
      <c r="M12" s="5"/>
      <c r="N12" s="22"/>
    </row>
    <row r="13" spans="1:14" x14ac:dyDescent="0.3">
      <c r="A13" s="15"/>
      <c r="B13" s="41">
        <v>9</v>
      </c>
      <c r="C13" s="7"/>
      <c r="D13" s="3" t="s">
        <v>185</v>
      </c>
      <c r="E13" s="5"/>
      <c r="F13" s="57"/>
      <c r="G13" s="48"/>
      <c r="H13" s="46"/>
      <c r="I13" s="49" t="str">
        <f>IF(ISBLANK(G13),"",CONCATENATE("(",G13-$H$1+1," days)"))</f>
        <v/>
      </c>
      <c r="J13" s="41">
        <v>9</v>
      </c>
      <c r="K13" s="2"/>
      <c r="L13" s="3"/>
      <c r="M13" s="5"/>
      <c r="N13" s="22"/>
    </row>
    <row r="14" spans="1:14" ht="15" thickBot="1" x14ac:dyDescent="0.35">
      <c r="A14" s="15"/>
      <c r="B14" s="41">
        <v>10</v>
      </c>
      <c r="C14" s="7"/>
      <c r="D14" s="62">
        <v>3400</v>
      </c>
      <c r="E14" s="5"/>
      <c r="F14" s="69"/>
      <c r="G14" s="148" t="s">
        <v>181</v>
      </c>
      <c r="H14" s="149"/>
      <c r="I14" s="150"/>
      <c r="J14" s="21">
        <v>10</v>
      </c>
      <c r="K14" s="2"/>
      <c r="L14" s="3"/>
      <c r="M14" s="5"/>
      <c r="N14" s="22"/>
    </row>
    <row r="15" spans="1:14" ht="15" thickBot="1" x14ac:dyDescent="0.35">
      <c r="A15" s="15"/>
      <c r="B15" s="41">
        <v>11</v>
      </c>
      <c r="C15" s="7"/>
      <c r="D15" s="62">
        <v>20000</v>
      </c>
      <c r="E15" s="5"/>
      <c r="F15" s="22"/>
      <c r="G15" s="16" t="s">
        <v>87</v>
      </c>
      <c r="H15" s="151">
        <v>45477</v>
      </c>
      <c r="I15" s="152"/>
      <c r="J15" s="21">
        <v>11</v>
      </c>
      <c r="K15" s="2"/>
      <c r="L15" s="3"/>
      <c r="M15" s="5"/>
      <c r="N15" s="22"/>
    </row>
    <row r="16" spans="1:14" x14ac:dyDescent="0.3">
      <c r="A16" s="15"/>
      <c r="B16" s="41">
        <v>12</v>
      </c>
      <c r="C16" s="7"/>
      <c r="D16" s="62">
        <v>276000</v>
      </c>
      <c r="E16" s="5"/>
      <c r="F16" s="22"/>
      <c r="G16" s="32" t="s">
        <v>100</v>
      </c>
      <c r="H16" s="55" t="s">
        <v>175</v>
      </c>
      <c r="I16" s="56"/>
      <c r="J16" s="21">
        <v>12</v>
      </c>
      <c r="K16" s="2"/>
      <c r="L16" s="3"/>
      <c r="M16" s="5"/>
      <c r="N16" s="22"/>
    </row>
    <row r="17" spans="1:14" x14ac:dyDescent="0.3">
      <c r="A17" s="15"/>
      <c r="B17" s="41">
        <v>13</v>
      </c>
      <c r="C17" s="7"/>
      <c r="D17" s="62">
        <v>2300</v>
      </c>
      <c r="E17" s="5"/>
      <c r="F17" s="22"/>
      <c r="G17" s="155" t="s">
        <v>101</v>
      </c>
      <c r="H17" s="156"/>
      <c r="I17" s="157"/>
      <c r="J17" s="21">
        <v>13</v>
      </c>
      <c r="K17" s="2"/>
      <c r="L17" s="3"/>
      <c r="M17" s="5"/>
      <c r="N17" s="22"/>
    </row>
    <row r="18" spans="1:14" x14ac:dyDescent="0.3">
      <c r="A18" s="15"/>
      <c r="B18" s="41">
        <v>14</v>
      </c>
      <c r="C18" s="7"/>
      <c r="D18" s="62">
        <v>3400</v>
      </c>
      <c r="E18" s="5"/>
      <c r="F18" s="22"/>
      <c r="G18" s="21" t="s">
        <v>3</v>
      </c>
      <c r="H18" s="53" t="s">
        <v>88</v>
      </c>
      <c r="I18" s="54"/>
      <c r="J18" s="21">
        <v>14</v>
      </c>
      <c r="K18" s="2"/>
      <c r="L18" s="3"/>
      <c r="M18" s="5"/>
      <c r="N18" s="22"/>
    </row>
    <row r="19" spans="1:14" x14ac:dyDescent="0.3">
      <c r="A19" s="15"/>
      <c r="B19" s="41">
        <v>15</v>
      </c>
      <c r="C19" s="7"/>
      <c r="D19" s="62">
        <v>9100</v>
      </c>
      <c r="E19" s="5"/>
      <c r="F19" s="22"/>
      <c r="G19" s="45">
        <v>45527</v>
      </c>
      <c r="H19" s="46">
        <v>106</v>
      </c>
      <c r="I19" s="49" t="str">
        <f>IF(ISBLANK(G19),"",CONCATENATE("(",G19-$H$15+1," days)"))</f>
        <v>(51 days)</v>
      </c>
      <c r="J19" s="21">
        <v>15</v>
      </c>
      <c r="K19" s="2"/>
      <c r="L19" s="3"/>
      <c r="M19" s="5"/>
      <c r="N19" s="22"/>
    </row>
    <row r="20" spans="1:14" x14ac:dyDescent="0.3">
      <c r="A20" s="15"/>
      <c r="B20" s="41">
        <v>16</v>
      </c>
      <c r="C20" s="4"/>
      <c r="D20" s="62">
        <v>1500</v>
      </c>
      <c r="E20" s="5"/>
      <c r="F20" s="22"/>
      <c r="G20" s="45">
        <v>45534</v>
      </c>
      <c r="H20" s="46">
        <v>96</v>
      </c>
      <c r="I20" s="49" t="str">
        <f>IF(ISBLANK(G20),"",CONCATENATE("(",G20-$H$15+1," days)"))</f>
        <v>(58 days)</v>
      </c>
      <c r="J20" s="21">
        <v>16</v>
      </c>
      <c r="K20" s="2"/>
      <c r="L20" s="3"/>
      <c r="M20" s="5"/>
      <c r="N20" s="22"/>
    </row>
    <row r="21" spans="1:14" x14ac:dyDescent="0.3">
      <c r="A21" s="15"/>
      <c r="B21" s="41">
        <v>17</v>
      </c>
      <c r="C21" s="4"/>
      <c r="D21" s="62">
        <v>3200</v>
      </c>
      <c r="E21" s="5"/>
      <c r="F21" s="22"/>
      <c r="G21" s="45">
        <v>45541</v>
      </c>
      <c r="H21" s="46">
        <v>91</v>
      </c>
      <c r="I21" s="49" t="str">
        <f>IF(ISBLANK(G21),"",CONCATENATE("(",G21-$H$15+1," days)"))</f>
        <v>(65 days)</v>
      </c>
      <c r="J21" s="21">
        <v>17</v>
      </c>
      <c r="K21" s="2"/>
      <c r="L21" s="3"/>
      <c r="M21" s="5"/>
      <c r="N21" s="22"/>
    </row>
    <row r="22" spans="1:14" x14ac:dyDescent="0.3">
      <c r="A22" s="15"/>
      <c r="B22" s="41">
        <v>18</v>
      </c>
      <c r="C22" s="4"/>
      <c r="D22" s="62">
        <v>12237</v>
      </c>
      <c r="E22" s="5"/>
      <c r="F22" s="22"/>
      <c r="G22" s="48">
        <v>45543</v>
      </c>
      <c r="H22" s="46">
        <v>92</v>
      </c>
      <c r="I22" s="49" t="str">
        <f>IF(ISBLANK(G22),"",CONCATENATE("(",G22-$H$15+1," days)"))</f>
        <v>(67 days)</v>
      </c>
      <c r="J22" s="21">
        <v>18</v>
      </c>
      <c r="K22" s="2"/>
      <c r="L22" s="3"/>
      <c r="M22" s="5"/>
      <c r="N22" s="22"/>
    </row>
    <row r="23" spans="1:14" x14ac:dyDescent="0.3">
      <c r="A23" s="15"/>
      <c r="B23" s="41">
        <v>19</v>
      </c>
      <c r="C23" s="4"/>
      <c r="D23" s="62">
        <v>15500</v>
      </c>
      <c r="E23" s="5"/>
      <c r="F23" s="22"/>
      <c r="G23" s="35"/>
      <c r="H23" s="46"/>
      <c r="I23" s="49"/>
      <c r="J23" s="21">
        <v>19</v>
      </c>
      <c r="K23" s="15"/>
      <c r="L23" s="15"/>
      <c r="M23" s="15"/>
      <c r="N23" s="34"/>
    </row>
    <row r="24" spans="1:14" x14ac:dyDescent="0.3">
      <c r="A24" s="15"/>
      <c r="B24" s="41">
        <v>20</v>
      </c>
      <c r="C24" s="4"/>
      <c r="D24" s="62">
        <v>3000</v>
      </c>
      <c r="E24" s="5"/>
      <c r="F24" s="22"/>
      <c r="G24" s="35"/>
      <c r="H24" s="46"/>
      <c r="I24" s="49"/>
      <c r="J24" s="21">
        <v>20</v>
      </c>
      <c r="K24" s="15"/>
      <c r="L24" s="15"/>
      <c r="M24" s="15"/>
      <c r="N24" s="34"/>
    </row>
    <row r="25" spans="1:14" x14ac:dyDescent="0.3">
      <c r="A25" s="15"/>
      <c r="B25" s="41">
        <v>21</v>
      </c>
      <c r="C25" s="4"/>
      <c r="D25" s="62">
        <v>8000</v>
      </c>
      <c r="E25" s="5"/>
      <c r="F25" s="22"/>
      <c r="G25" s="35"/>
      <c r="H25" s="46"/>
      <c r="I25" s="49"/>
      <c r="J25" s="21">
        <v>21</v>
      </c>
      <c r="K25" s="15"/>
      <c r="L25" s="15"/>
      <c r="M25" s="15"/>
      <c r="N25" s="34"/>
    </row>
    <row r="26" spans="1:14" x14ac:dyDescent="0.3">
      <c r="A26" s="15"/>
      <c r="B26" s="41">
        <v>22</v>
      </c>
      <c r="C26" s="4"/>
      <c r="D26" s="62">
        <v>22300</v>
      </c>
      <c r="E26" s="5"/>
      <c r="F26" s="22"/>
      <c r="G26" s="35"/>
      <c r="H26" s="46"/>
      <c r="I26" s="49"/>
      <c r="J26" s="21">
        <v>22</v>
      </c>
      <c r="K26" s="15"/>
      <c r="L26" s="15"/>
      <c r="M26" s="15"/>
      <c r="N26" s="34"/>
    </row>
    <row r="27" spans="1:14" x14ac:dyDescent="0.3">
      <c r="A27" s="15"/>
      <c r="B27" s="41">
        <v>23</v>
      </c>
      <c r="C27" s="4"/>
      <c r="D27" s="62">
        <v>15000</v>
      </c>
      <c r="E27" s="5"/>
      <c r="F27" s="22"/>
      <c r="G27" s="35"/>
      <c r="H27" s="46"/>
      <c r="I27" s="49"/>
      <c r="J27" s="21">
        <v>23</v>
      </c>
      <c r="K27" s="15"/>
      <c r="L27" s="15"/>
      <c r="M27" s="15"/>
      <c r="N27" s="34"/>
    </row>
    <row r="28" spans="1:14" x14ac:dyDescent="0.3">
      <c r="A28" s="15"/>
      <c r="B28" s="41">
        <v>24</v>
      </c>
      <c r="C28" s="4"/>
      <c r="D28" s="97">
        <v>6140</v>
      </c>
      <c r="E28" s="5"/>
      <c r="F28" s="22"/>
      <c r="G28" s="35"/>
      <c r="H28" s="46"/>
      <c r="I28" s="49"/>
      <c r="J28" s="21">
        <v>24</v>
      </c>
      <c r="K28" s="15"/>
      <c r="L28" s="15"/>
      <c r="M28" s="15"/>
      <c r="N28" s="34"/>
    </row>
    <row r="29" spans="1:14" ht="15" thickBot="1" x14ac:dyDescent="0.35">
      <c r="A29" s="70"/>
      <c r="B29" s="41">
        <v>25</v>
      </c>
      <c r="C29" s="71"/>
      <c r="D29" s="98">
        <v>1500</v>
      </c>
      <c r="E29" s="73"/>
      <c r="F29" s="74"/>
      <c r="G29" s="75"/>
      <c r="H29" s="76"/>
      <c r="I29" s="77"/>
      <c r="J29" s="21">
        <v>25</v>
      </c>
      <c r="K29" s="70"/>
      <c r="L29" s="70"/>
      <c r="M29" s="70"/>
      <c r="N29" s="78"/>
    </row>
    <row r="30" spans="1:14" ht="15.6" thickTop="1" thickBot="1" x14ac:dyDescent="0.35">
      <c r="A30" s="39"/>
      <c r="B30" s="79"/>
      <c r="C30" s="27"/>
      <c r="D30" s="29">
        <f>SUM(D14:D29)</f>
        <v>402577</v>
      </c>
      <c r="E30" s="63"/>
      <c r="F30" s="64"/>
      <c r="G30" s="36"/>
      <c r="H30" s="47"/>
      <c r="I30" s="51"/>
      <c r="J30" s="36"/>
      <c r="K30" s="39"/>
      <c r="L30" s="39"/>
      <c r="M30" s="39"/>
      <c r="N30" s="37"/>
    </row>
    <row r="31" spans="1:14" x14ac:dyDescent="0.3">
      <c r="B31" s="24"/>
      <c r="C31" s="25" t="s">
        <v>143</v>
      </c>
      <c r="D31" s="6">
        <v>643500</v>
      </c>
      <c r="E31" s="66" t="s">
        <v>149</v>
      </c>
      <c r="F31" s="86">
        <v>750000</v>
      </c>
      <c r="G31" s="61"/>
      <c r="H31" s="61"/>
      <c r="I31" s="61"/>
      <c r="J31" s="175"/>
      <c r="K31" s="175"/>
    </row>
    <row r="32" spans="1:14" x14ac:dyDescent="0.3">
      <c r="C32" s="6" t="s">
        <v>195</v>
      </c>
      <c r="D32" s="6">
        <v>133202</v>
      </c>
      <c r="E32" s="61" t="s">
        <v>146</v>
      </c>
      <c r="F32" s="93" t="s">
        <v>136</v>
      </c>
      <c r="G32" s="93" t="s">
        <v>88</v>
      </c>
      <c r="H32" s="93" t="s">
        <v>186</v>
      </c>
      <c r="I32" s="93" t="s">
        <v>147</v>
      </c>
      <c r="J32" s="158" t="s">
        <v>148</v>
      </c>
      <c r="K32" s="158"/>
      <c r="L32" s="159" t="s">
        <v>253</v>
      </c>
      <c r="M32" s="159"/>
    </row>
    <row r="33" spans="1:13" x14ac:dyDescent="0.3">
      <c r="C33" s="6" t="s">
        <v>196</v>
      </c>
      <c r="D33" s="6">
        <v>30000</v>
      </c>
      <c r="E33" s="15" t="s">
        <v>163</v>
      </c>
      <c r="F33" s="59">
        <f>H33*G33</f>
        <v>591607.80000000005</v>
      </c>
      <c r="G33" s="59">
        <v>111</v>
      </c>
      <c r="H33" s="67">
        <v>5329.8</v>
      </c>
      <c r="I33" s="62">
        <v>249</v>
      </c>
      <c r="J33" s="144">
        <f>H33*I33</f>
        <v>1327120.2</v>
      </c>
      <c r="K33" s="144"/>
      <c r="L33" s="85" t="s">
        <v>177</v>
      </c>
      <c r="M33" s="62">
        <v>600000</v>
      </c>
    </row>
    <row r="34" spans="1:13" x14ac:dyDescent="0.3">
      <c r="D34" s="2">
        <v>1209279</v>
      </c>
      <c r="E34" s="15" t="s">
        <v>170</v>
      </c>
      <c r="F34" s="59">
        <f t="shared" ref="F34:F39" si="1">H34*G34</f>
        <v>6660</v>
      </c>
      <c r="G34" s="59">
        <v>111</v>
      </c>
      <c r="H34" s="67">
        <v>60</v>
      </c>
      <c r="I34" s="62">
        <v>124.5</v>
      </c>
      <c r="J34" s="144">
        <f t="shared" ref="J34:J39" si="2">H34*I34</f>
        <v>7470</v>
      </c>
      <c r="K34" s="144"/>
      <c r="L34" s="85" t="s">
        <v>178</v>
      </c>
      <c r="M34" s="62">
        <v>250000</v>
      </c>
    </row>
    <row r="35" spans="1:13" x14ac:dyDescent="0.3">
      <c r="C35" s="6" t="s">
        <v>156</v>
      </c>
      <c r="D35" s="99">
        <f>J40-D34</f>
        <v>403043.19999999995</v>
      </c>
      <c r="E35" s="15" t="s">
        <v>173</v>
      </c>
      <c r="F35" s="59">
        <f t="shared" si="1"/>
        <v>98274.400000000009</v>
      </c>
      <c r="G35" s="59">
        <v>92</v>
      </c>
      <c r="H35" s="67">
        <v>1068.2</v>
      </c>
      <c r="I35" s="62">
        <v>250</v>
      </c>
      <c r="J35" s="144">
        <f t="shared" si="2"/>
        <v>267050</v>
      </c>
      <c r="K35" s="144"/>
      <c r="L35" s="85" t="s">
        <v>178</v>
      </c>
      <c r="M35" s="62">
        <v>50000</v>
      </c>
    </row>
    <row r="36" spans="1:13" x14ac:dyDescent="0.3">
      <c r="E36" s="15"/>
      <c r="F36" s="59">
        <f t="shared" si="1"/>
        <v>0</v>
      </c>
      <c r="G36" s="59"/>
      <c r="H36" s="67">
        <v>1068.2</v>
      </c>
      <c r="I36" s="62">
        <v>10</v>
      </c>
      <c r="J36" s="145">
        <f t="shared" si="2"/>
        <v>10682</v>
      </c>
      <c r="K36" s="145"/>
      <c r="L36" s="85" t="s">
        <v>155</v>
      </c>
      <c r="M36" s="62">
        <v>568000</v>
      </c>
    </row>
    <row r="37" spans="1:13" x14ac:dyDescent="0.3">
      <c r="E37" s="15"/>
      <c r="F37" s="59">
        <f t="shared" si="1"/>
        <v>0</v>
      </c>
      <c r="G37" s="59"/>
      <c r="H37" s="67"/>
      <c r="I37" s="62"/>
      <c r="J37" s="144">
        <f t="shared" si="2"/>
        <v>0</v>
      </c>
      <c r="K37" s="144"/>
      <c r="L37" s="85" t="s">
        <v>184</v>
      </c>
      <c r="M37" s="62">
        <v>133202</v>
      </c>
    </row>
    <row r="38" spans="1:13" x14ac:dyDescent="0.3">
      <c r="E38" s="15"/>
      <c r="F38" s="59">
        <f t="shared" si="1"/>
        <v>0</v>
      </c>
      <c r="G38" s="59"/>
      <c r="H38" s="67"/>
      <c r="I38" s="62"/>
      <c r="J38" s="144">
        <f t="shared" si="2"/>
        <v>0</v>
      </c>
      <c r="K38" s="144"/>
      <c r="L38" s="85" t="s">
        <v>155</v>
      </c>
      <c r="M38" s="62">
        <v>10000</v>
      </c>
    </row>
    <row r="39" spans="1:13" x14ac:dyDescent="0.3">
      <c r="E39" s="15"/>
      <c r="F39" s="59">
        <f t="shared" si="1"/>
        <v>0</v>
      </c>
      <c r="G39" s="59"/>
      <c r="H39" s="67"/>
      <c r="I39" s="62"/>
      <c r="J39" s="144">
        <f t="shared" si="2"/>
        <v>0</v>
      </c>
      <c r="K39" s="144"/>
      <c r="L39" s="85"/>
      <c r="M39" s="62"/>
    </row>
    <row r="40" spans="1:13" x14ac:dyDescent="0.3">
      <c r="E40" s="52" t="s">
        <v>144</v>
      </c>
      <c r="F40" s="60">
        <f>SUM(F33:F38)</f>
        <v>696542.20000000007</v>
      </c>
      <c r="G40" s="60"/>
      <c r="H40" s="84">
        <f>SUM(H33:H39)</f>
        <v>7526.2</v>
      </c>
      <c r="I40" s="52"/>
      <c r="J40" s="145">
        <f>SUM(J33:J39)</f>
        <v>1612322.2</v>
      </c>
      <c r="K40" s="145"/>
      <c r="L40" s="85"/>
      <c r="M40" s="62"/>
    </row>
    <row r="41" spans="1:13" x14ac:dyDescent="0.3">
      <c r="E41" s="52" t="s">
        <v>220</v>
      </c>
      <c r="F41" s="109" t="str">
        <f>CONCATENATE(ROUND((F40/F31)*100,2),"%")</f>
        <v>92.87%</v>
      </c>
      <c r="G41" s="15"/>
      <c r="H41" s="58"/>
      <c r="I41" s="15"/>
      <c r="J41" s="146"/>
      <c r="K41" s="146"/>
      <c r="L41" s="52" t="s">
        <v>179</v>
      </c>
      <c r="M41" s="5">
        <f>SUM(M33:M40)</f>
        <v>1611202</v>
      </c>
    </row>
    <row r="42" spans="1:13" ht="15" thickBot="1" x14ac:dyDescent="0.35">
      <c r="A42" s="80"/>
      <c r="B42" s="81"/>
      <c r="C42" s="81"/>
      <c r="D42" s="82"/>
      <c r="E42" s="80"/>
      <c r="F42" s="80"/>
      <c r="G42" s="80"/>
      <c r="H42" s="80"/>
      <c r="I42" s="80"/>
      <c r="J42" s="80"/>
      <c r="K42" s="80"/>
      <c r="L42" s="83" t="s">
        <v>180</v>
      </c>
      <c r="M42" s="82">
        <f>J40-M41</f>
        <v>1120.1999999999534</v>
      </c>
    </row>
    <row r="43" spans="1:13" x14ac:dyDescent="0.3">
      <c r="A43" s="176" t="s">
        <v>165</v>
      </c>
      <c r="B43" s="176"/>
      <c r="C43" s="176"/>
      <c r="F43" s="176" t="s">
        <v>166</v>
      </c>
      <c r="G43" s="176"/>
      <c r="H43" s="176"/>
      <c r="K43" s="14"/>
    </row>
    <row r="44" spans="1:13" x14ac:dyDescent="0.3">
      <c r="D44" s="40"/>
    </row>
    <row r="45" spans="1:13" x14ac:dyDescent="0.3">
      <c r="K45" s="14"/>
    </row>
    <row r="47" spans="1:13" x14ac:dyDescent="0.3">
      <c r="K47" s="26"/>
    </row>
    <row r="48" spans="1:13" x14ac:dyDescent="0.3">
      <c r="H48" s="26"/>
    </row>
    <row r="49" spans="7:11" x14ac:dyDescent="0.3">
      <c r="K49" s="40"/>
    </row>
    <row r="54" spans="7:11" x14ac:dyDescent="0.3">
      <c r="G54" s="40"/>
    </row>
    <row r="55" spans="7:11" x14ac:dyDescent="0.3">
      <c r="G55" s="40"/>
    </row>
    <row r="56" spans="7:11" x14ac:dyDescent="0.3">
      <c r="G56" s="14"/>
    </row>
    <row r="66" spans="6:6" x14ac:dyDescent="0.3">
      <c r="F66" s="40"/>
    </row>
  </sheetData>
  <mergeCells count="26">
    <mergeCell ref="J34:K34"/>
    <mergeCell ref="J35:K35"/>
    <mergeCell ref="J36:K36"/>
    <mergeCell ref="J37:K37"/>
    <mergeCell ref="A43:C43"/>
    <mergeCell ref="F43:H43"/>
    <mergeCell ref="J39:K39"/>
    <mergeCell ref="J40:K40"/>
    <mergeCell ref="J41:K41"/>
    <mergeCell ref="J38:K38"/>
    <mergeCell ref="J33:K33"/>
    <mergeCell ref="J32:K32"/>
    <mergeCell ref="B1:F1"/>
    <mergeCell ref="H1:I1"/>
    <mergeCell ref="K1:L1"/>
    <mergeCell ref="B2:C2"/>
    <mergeCell ref="H2:I2"/>
    <mergeCell ref="B3:F3"/>
    <mergeCell ref="G3:I3"/>
    <mergeCell ref="J3:N3"/>
    <mergeCell ref="H4:I4"/>
    <mergeCell ref="G14:I14"/>
    <mergeCell ref="H15:I15"/>
    <mergeCell ref="G17:I17"/>
    <mergeCell ref="J31:K31"/>
    <mergeCell ref="L32:M32"/>
  </mergeCells>
  <conditionalFormatting sqref="K1:L1">
    <cfRule type="cellIs" dxfId="37" priority="1" operator="greaterThan">
      <formula>0</formula>
    </cfRule>
    <cfRule type="cellIs" dxfId="36" priority="2" operator="lessThan">
      <formula>0</formula>
    </cfRule>
  </conditionalFormatting>
  <conditionalFormatting sqref="L5:L22">
    <cfRule type="duplicateValues" dxfId="35" priority="3"/>
  </conditionalFormatting>
  <conditionalFormatting sqref="M5:M22">
    <cfRule type="duplicateValues" dxfId="34" priority="4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D928-09B3-4391-9F42-ECF74587CA6D}">
  <dimension ref="A1:N68"/>
  <sheetViews>
    <sheetView zoomScaleNormal="100"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1" width="2.5546875" style="1" customWidth="1"/>
    <col min="2" max="2" width="8.88671875" style="6"/>
    <col min="3" max="3" width="10.77734375" style="6" bestFit="1" customWidth="1"/>
    <col min="4" max="4" width="20" style="1" bestFit="1" customWidth="1"/>
    <col min="5" max="5" width="13.77734375" style="1" bestFit="1" customWidth="1"/>
    <col min="6" max="6" width="24.77734375" style="1" customWidth="1"/>
    <col min="7" max="7" width="10.33203125" style="1" bestFit="1" customWidth="1"/>
    <col min="8" max="8" width="12.88671875" style="1" bestFit="1" customWidth="1"/>
    <col min="9" max="9" width="12.109375" style="1" customWidth="1"/>
    <col min="10" max="10" width="6.21875" style="1" bestFit="1" customWidth="1"/>
    <col min="11" max="11" width="10.33203125" style="1" bestFit="1" customWidth="1"/>
    <col min="12" max="12" width="41.5546875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4"/>
      <c r="B1" s="161" t="s">
        <v>280</v>
      </c>
      <c r="C1" s="162"/>
      <c r="D1" s="162"/>
      <c r="E1" s="162"/>
      <c r="F1" s="163"/>
      <c r="G1" s="16" t="s">
        <v>87</v>
      </c>
      <c r="H1" s="151">
        <v>45548</v>
      </c>
      <c r="I1" s="152"/>
      <c r="J1" s="17" t="s">
        <v>36</v>
      </c>
      <c r="K1" s="164">
        <f>M2-E2</f>
        <v>1002304</v>
      </c>
      <c r="L1" s="165"/>
      <c r="M1" s="18"/>
      <c r="N1" s="19"/>
    </row>
    <row r="2" spans="1:14" ht="15.6" x14ac:dyDescent="0.3">
      <c r="A2" s="43"/>
      <c r="B2" s="166"/>
      <c r="C2" s="167"/>
      <c r="D2" s="13" t="s">
        <v>32</v>
      </c>
      <c r="E2" s="12">
        <f>SUM(E5:E30)</f>
        <v>1412799</v>
      </c>
      <c r="F2" s="20"/>
      <c r="G2" s="32" t="s">
        <v>100</v>
      </c>
      <c r="H2" s="153" t="s">
        <v>208</v>
      </c>
      <c r="I2" s="168"/>
      <c r="J2" s="38"/>
      <c r="K2" s="10"/>
      <c r="L2" s="11" t="s">
        <v>32</v>
      </c>
      <c r="M2" s="12">
        <f>SUM(M5:M22)</f>
        <v>2415103</v>
      </c>
      <c r="N2" s="20"/>
    </row>
    <row r="3" spans="1:14" x14ac:dyDescent="0.3">
      <c r="B3" s="169" t="s">
        <v>116</v>
      </c>
      <c r="C3" s="170"/>
      <c r="D3" s="171"/>
      <c r="E3" s="171"/>
      <c r="F3" s="172"/>
      <c r="G3" s="155" t="s">
        <v>101</v>
      </c>
      <c r="H3" s="156"/>
      <c r="I3" s="156"/>
      <c r="J3" s="169" t="s">
        <v>117</v>
      </c>
      <c r="K3" s="170"/>
      <c r="L3" s="171"/>
      <c r="M3" s="171"/>
      <c r="N3" s="172"/>
    </row>
    <row r="4" spans="1:14" x14ac:dyDescent="0.3">
      <c r="A4" s="3"/>
      <c r="B4" s="41" t="s">
        <v>0</v>
      </c>
      <c r="C4" s="2" t="s">
        <v>3</v>
      </c>
      <c r="D4" s="3" t="s">
        <v>1</v>
      </c>
      <c r="E4" s="3" t="s">
        <v>31</v>
      </c>
      <c r="F4" s="22" t="s">
        <v>2</v>
      </c>
      <c r="G4" s="21" t="s">
        <v>3</v>
      </c>
      <c r="H4" s="103" t="s">
        <v>88</v>
      </c>
      <c r="I4" s="103" t="s">
        <v>100</v>
      </c>
      <c r="J4" s="41" t="s">
        <v>0</v>
      </c>
      <c r="K4" s="2" t="s">
        <v>3</v>
      </c>
      <c r="L4" s="3" t="s">
        <v>1</v>
      </c>
      <c r="M4" s="3" t="s">
        <v>31</v>
      </c>
      <c r="N4" s="22" t="s">
        <v>2</v>
      </c>
    </row>
    <row r="5" spans="1:14" x14ac:dyDescent="0.3">
      <c r="A5" s="15"/>
      <c r="B5" s="41">
        <v>1</v>
      </c>
      <c r="C5" s="7">
        <v>45548</v>
      </c>
      <c r="D5" s="26" t="s">
        <v>64</v>
      </c>
      <c r="E5" s="9">
        <v>210000</v>
      </c>
      <c r="F5" s="23" t="s">
        <v>182</v>
      </c>
      <c r="G5" s="45">
        <v>45599</v>
      </c>
      <c r="H5" s="46">
        <v>96</v>
      </c>
      <c r="I5" s="49" t="str">
        <f>IF(ISBLANK(G5),"",CONCATENATE(G5-$H$1+1," days"))</f>
        <v>52 days</v>
      </c>
      <c r="J5" s="21">
        <v>1</v>
      </c>
      <c r="K5" s="4">
        <v>45609</v>
      </c>
      <c r="L5" s="3" t="s">
        <v>202</v>
      </c>
      <c r="M5" s="5">
        <v>558927</v>
      </c>
      <c r="N5" s="22"/>
    </row>
    <row r="6" spans="1:14" x14ac:dyDescent="0.3">
      <c r="A6" s="15"/>
      <c r="B6" s="41">
        <v>2</v>
      </c>
      <c r="C6" s="7">
        <v>45548</v>
      </c>
      <c r="D6" s="8" t="s">
        <v>161</v>
      </c>
      <c r="E6" s="9">
        <v>30000</v>
      </c>
      <c r="F6" s="23"/>
      <c r="G6" s="45">
        <v>45602</v>
      </c>
      <c r="H6" s="46">
        <v>91</v>
      </c>
      <c r="I6" s="49" t="str">
        <f t="shared" ref="I6:I13" si="0">IF(ISBLANK(G6),"",CONCATENATE(G6-$H$1+1," days"))</f>
        <v>55 days</v>
      </c>
      <c r="J6" s="21">
        <v>2</v>
      </c>
      <c r="K6" s="4">
        <v>45620</v>
      </c>
      <c r="L6" s="3" t="s">
        <v>213</v>
      </c>
      <c r="M6" s="5">
        <v>1478368</v>
      </c>
      <c r="N6" s="22"/>
    </row>
    <row r="7" spans="1:14" x14ac:dyDescent="0.3">
      <c r="A7" s="15"/>
      <c r="B7" s="41">
        <v>3</v>
      </c>
      <c r="C7" s="7">
        <v>45561</v>
      </c>
      <c r="D7" s="8" t="s">
        <v>197</v>
      </c>
      <c r="E7" s="9">
        <v>35000</v>
      </c>
      <c r="F7" s="23" t="s">
        <v>182</v>
      </c>
      <c r="G7" s="102">
        <v>45606</v>
      </c>
      <c r="H7" s="46">
        <v>84</v>
      </c>
      <c r="I7" s="49" t="str">
        <f t="shared" si="0"/>
        <v>59 days</v>
      </c>
      <c r="J7" s="21">
        <v>3</v>
      </c>
      <c r="K7" s="4">
        <v>45633</v>
      </c>
      <c r="L7" s="3" t="s">
        <v>222</v>
      </c>
      <c r="M7" s="5">
        <v>377808</v>
      </c>
      <c r="N7" s="22"/>
    </row>
    <row r="8" spans="1:14" x14ac:dyDescent="0.3">
      <c r="A8" s="15"/>
      <c r="B8" s="41">
        <v>4</v>
      </c>
      <c r="C8" s="7">
        <v>45561</v>
      </c>
      <c r="D8" s="8" t="s">
        <v>199</v>
      </c>
      <c r="E8" s="9">
        <v>3500</v>
      </c>
      <c r="F8" s="22"/>
      <c r="G8" s="45">
        <v>45608</v>
      </c>
      <c r="H8" s="46">
        <v>81</v>
      </c>
      <c r="I8" s="49" t="str">
        <f t="shared" si="0"/>
        <v>61 days</v>
      </c>
      <c r="J8" s="21">
        <v>4</v>
      </c>
      <c r="K8" s="4"/>
      <c r="L8" s="3"/>
      <c r="M8" s="5"/>
      <c r="N8" s="22"/>
    </row>
    <row r="9" spans="1:14" x14ac:dyDescent="0.3">
      <c r="A9" s="15"/>
      <c r="B9" s="41">
        <v>5</v>
      </c>
      <c r="C9" s="7">
        <v>45520</v>
      </c>
      <c r="D9" s="3" t="s">
        <v>96</v>
      </c>
      <c r="E9" s="5">
        <v>22303</v>
      </c>
      <c r="F9" s="22"/>
      <c r="G9" s="48">
        <v>45609</v>
      </c>
      <c r="H9" s="46">
        <v>79</v>
      </c>
      <c r="I9" s="49" t="str">
        <f t="shared" si="0"/>
        <v>62 days</v>
      </c>
      <c r="J9" s="21">
        <v>5</v>
      </c>
      <c r="K9" s="4"/>
      <c r="L9" s="3"/>
      <c r="M9" s="5"/>
      <c r="N9" s="22"/>
    </row>
    <row r="10" spans="1:14" x14ac:dyDescent="0.3">
      <c r="A10" s="15"/>
      <c r="B10" s="41">
        <v>6</v>
      </c>
      <c r="C10" s="7">
        <v>45551</v>
      </c>
      <c r="D10" s="3" t="s">
        <v>96</v>
      </c>
      <c r="E10" s="5">
        <v>17625</v>
      </c>
      <c r="F10" s="22"/>
      <c r="G10" s="48">
        <v>45614</v>
      </c>
      <c r="H10" s="46">
        <v>65</v>
      </c>
      <c r="I10" s="49" t="str">
        <f t="shared" si="0"/>
        <v>67 days</v>
      </c>
      <c r="J10" s="21">
        <v>6</v>
      </c>
      <c r="K10" s="2"/>
      <c r="L10" s="3"/>
      <c r="M10" s="5"/>
      <c r="N10" s="22"/>
    </row>
    <row r="11" spans="1:14" x14ac:dyDescent="0.3">
      <c r="A11" s="15"/>
      <c r="B11" s="41">
        <v>7</v>
      </c>
      <c r="C11" s="7">
        <v>45599</v>
      </c>
      <c r="D11" s="3" t="s">
        <v>200</v>
      </c>
      <c r="E11" s="5">
        <v>1200</v>
      </c>
      <c r="F11" s="22"/>
      <c r="G11" s="48">
        <v>45619</v>
      </c>
      <c r="H11" s="46">
        <v>70</v>
      </c>
      <c r="I11" s="49" t="str">
        <f t="shared" si="0"/>
        <v>72 days</v>
      </c>
      <c r="J11" s="21">
        <v>7</v>
      </c>
      <c r="K11" s="2"/>
      <c r="L11" s="3"/>
      <c r="M11" s="5"/>
      <c r="N11" s="22"/>
    </row>
    <row r="12" spans="1:14" x14ac:dyDescent="0.3">
      <c r="A12" s="15"/>
      <c r="B12" s="41">
        <v>8</v>
      </c>
      <c r="C12" s="7">
        <v>45609</v>
      </c>
      <c r="D12" s="3" t="s">
        <v>236</v>
      </c>
      <c r="E12" s="5">
        <v>5600</v>
      </c>
      <c r="F12" s="57"/>
      <c r="G12" s="48">
        <v>45620</v>
      </c>
      <c r="H12" s="46">
        <v>65</v>
      </c>
      <c r="I12" s="49" t="str">
        <f t="shared" si="0"/>
        <v>73 days</v>
      </c>
      <c r="J12" s="41">
        <v>8</v>
      </c>
      <c r="K12" s="2"/>
      <c r="L12" s="3"/>
      <c r="M12" s="5"/>
      <c r="N12" s="22"/>
    </row>
    <row r="13" spans="1:14" x14ac:dyDescent="0.3">
      <c r="A13" s="15"/>
      <c r="B13" s="41">
        <v>9</v>
      </c>
      <c r="C13" s="7">
        <v>45620</v>
      </c>
      <c r="D13" s="3" t="s">
        <v>207</v>
      </c>
      <c r="E13" s="5">
        <v>893146</v>
      </c>
      <c r="F13" s="57"/>
      <c r="G13" s="48"/>
      <c r="H13" s="46"/>
      <c r="I13" s="49" t="str">
        <f t="shared" si="0"/>
        <v/>
      </c>
      <c r="J13" s="41">
        <v>9</v>
      </c>
      <c r="K13" s="2"/>
      <c r="L13" s="3"/>
      <c r="M13" s="5"/>
      <c r="N13" s="22"/>
    </row>
    <row r="14" spans="1:14" ht="15" thickBot="1" x14ac:dyDescent="0.35">
      <c r="A14" s="15"/>
      <c r="B14" s="41">
        <v>10</v>
      </c>
      <c r="C14" s="7">
        <v>45620</v>
      </c>
      <c r="D14" s="3" t="s">
        <v>235</v>
      </c>
      <c r="E14" s="5">
        <v>17400</v>
      </c>
      <c r="F14" s="69"/>
      <c r="G14" s="148" t="s">
        <v>140</v>
      </c>
      <c r="H14" s="149"/>
      <c r="I14" s="150"/>
      <c r="J14" s="21">
        <v>10</v>
      </c>
      <c r="K14" s="2"/>
      <c r="L14" s="3"/>
      <c r="M14" s="5"/>
      <c r="N14" s="22"/>
    </row>
    <row r="15" spans="1:14" ht="15" thickBot="1" x14ac:dyDescent="0.35">
      <c r="A15" s="15"/>
      <c r="B15" s="41">
        <v>11</v>
      </c>
      <c r="C15" s="7">
        <v>45581</v>
      </c>
      <c r="D15" s="3" t="s">
        <v>96</v>
      </c>
      <c r="E15" s="5">
        <v>22755</v>
      </c>
      <c r="F15" s="22"/>
      <c r="G15" s="16" t="s">
        <v>87</v>
      </c>
      <c r="H15" s="151">
        <v>45561</v>
      </c>
      <c r="I15" s="152"/>
      <c r="J15" s="21">
        <v>11</v>
      </c>
      <c r="K15" s="2"/>
      <c r="L15" s="3"/>
      <c r="M15" s="5"/>
      <c r="N15" s="22"/>
    </row>
    <row r="16" spans="1:14" x14ac:dyDescent="0.3">
      <c r="A16" s="15"/>
      <c r="B16" s="41">
        <v>12</v>
      </c>
      <c r="C16" s="7">
        <v>45634</v>
      </c>
      <c r="D16" s="3" t="s">
        <v>233</v>
      </c>
      <c r="E16" s="5">
        <v>27000</v>
      </c>
      <c r="F16" s="22"/>
      <c r="G16" s="32" t="s">
        <v>100</v>
      </c>
      <c r="H16" s="153" t="s">
        <v>208</v>
      </c>
      <c r="I16" s="154"/>
      <c r="J16" s="21">
        <v>12</v>
      </c>
      <c r="K16" s="2"/>
      <c r="L16" s="3"/>
      <c r="M16" s="5"/>
      <c r="N16" s="22"/>
    </row>
    <row r="17" spans="1:14" x14ac:dyDescent="0.3">
      <c r="A17" s="15"/>
      <c r="B17" s="41">
        <v>13</v>
      </c>
      <c r="C17" s="7">
        <v>45634</v>
      </c>
      <c r="D17" s="3" t="s">
        <v>234</v>
      </c>
      <c r="E17" s="5">
        <v>45000</v>
      </c>
      <c r="F17" s="22"/>
      <c r="G17" s="155" t="s">
        <v>101</v>
      </c>
      <c r="H17" s="156"/>
      <c r="I17" s="157"/>
      <c r="J17" s="21">
        <v>13</v>
      </c>
      <c r="K17" s="2"/>
      <c r="L17" s="3"/>
      <c r="M17" s="5"/>
      <c r="N17" s="22"/>
    </row>
    <row r="18" spans="1:14" x14ac:dyDescent="0.3">
      <c r="A18" s="15"/>
      <c r="B18" s="41">
        <v>14</v>
      </c>
      <c r="C18" s="7">
        <v>45644</v>
      </c>
      <c r="D18" s="3" t="s">
        <v>131</v>
      </c>
      <c r="E18" s="5">
        <v>82270</v>
      </c>
      <c r="F18" s="22"/>
      <c r="G18" s="21" t="s">
        <v>3</v>
      </c>
      <c r="H18" s="2" t="s">
        <v>88</v>
      </c>
      <c r="I18" s="2" t="s">
        <v>100</v>
      </c>
      <c r="J18" s="41">
        <v>14</v>
      </c>
      <c r="K18" s="2"/>
      <c r="L18" s="3"/>
      <c r="M18" s="5"/>
      <c r="N18" s="22"/>
    </row>
    <row r="19" spans="1:14" x14ac:dyDescent="0.3">
      <c r="A19" s="15"/>
      <c r="B19" s="41">
        <v>15</v>
      </c>
      <c r="C19" s="7"/>
      <c r="D19" s="3"/>
      <c r="E19" s="5"/>
      <c r="F19" s="22" t="s">
        <v>232</v>
      </c>
      <c r="G19" s="45">
        <v>45602</v>
      </c>
      <c r="H19" s="46">
        <v>130</v>
      </c>
      <c r="I19" s="49" t="str">
        <f>IF(ISBLANK(G19),"",CONCATENATE(G19-$H$15+1," days"))</f>
        <v>42 days</v>
      </c>
      <c r="J19" s="21">
        <v>15</v>
      </c>
      <c r="K19" s="2"/>
      <c r="L19" s="3"/>
      <c r="M19" s="5"/>
      <c r="N19" s="22"/>
    </row>
    <row r="20" spans="1:14" x14ac:dyDescent="0.3">
      <c r="A20" s="15"/>
      <c r="B20" s="41">
        <v>16</v>
      </c>
      <c r="C20" s="4"/>
      <c r="D20" s="3"/>
      <c r="E20" s="5"/>
      <c r="F20" s="22"/>
      <c r="G20" s="45">
        <v>45608</v>
      </c>
      <c r="H20" s="46">
        <v>99</v>
      </c>
      <c r="I20" s="49" t="str">
        <f t="shared" ref="I20:I26" si="1">IF(ISBLANK(G20),"",CONCATENATE(G20-$H$15+1," days"))</f>
        <v>48 days</v>
      </c>
      <c r="J20" s="21">
        <v>16</v>
      </c>
      <c r="K20" s="2"/>
      <c r="L20" s="3"/>
      <c r="M20" s="5"/>
      <c r="N20" s="22"/>
    </row>
    <row r="21" spans="1:14" x14ac:dyDescent="0.3">
      <c r="A21" s="15"/>
      <c r="B21" s="41">
        <v>17</v>
      </c>
      <c r="C21" s="4"/>
      <c r="D21" s="3"/>
      <c r="E21" s="5"/>
      <c r="F21" s="22"/>
      <c r="G21" s="45">
        <v>45614</v>
      </c>
      <c r="H21" s="46">
        <v>80</v>
      </c>
      <c r="I21" s="49" t="str">
        <f t="shared" si="1"/>
        <v>54 days</v>
      </c>
      <c r="J21" s="21">
        <v>17</v>
      </c>
      <c r="K21" s="2"/>
      <c r="L21" s="3"/>
      <c r="M21" s="5"/>
      <c r="N21" s="22"/>
    </row>
    <row r="22" spans="1:14" x14ac:dyDescent="0.3">
      <c r="A22" s="15"/>
      <c r="B22" s="41">
        <v>18</v>
      </c>
      <c r="C22" s="4"/>
      <c r="D22" s="3"/>
      <c r="E22" s="5"/>
      <c r="F22" s="22"/>
      <c r="G22" s="48">
        <v>45619</v>
      </c>
      <c r="H22" s="46">
        <v>71</v>
      </c>
      <c r="I22" s="49" t="str">
        <f t="shared" si="1"/>
        <v>59 days</v>
      </c>
      <c r="J22" s="21">
        <v>18</v>
      </c>
      <c r="K22" s="2"/>
      <c r="L22" s="3"/>
      <c r="M22" s="5"/>
      <c r="N22" s="22"/>
    </row>
    <row r="23" spans="1:14" x14ac:dyDescent="0.3">
      <c r="A23" s="15"/>
      <c r="B23" s="41">
        <v>19</v>
      </c>
      <c r="C23" s="4"/>
      <c r="D23" s="3"/>
      <c r="E23" s="5"/>
      <c r="F23" s="22"/>
      <c r="G23" s="48">
        <v>45624</v>
      </c>
      <c r="H23" s="46">
        <v>61</v>
      </c>
      <c r="I23" s="49" t="str">
        <f t="shared" si="1"/>
        <v>64 days</v>
      </c>
      <c r="J23" s="21">
        <v>19</v>
      </c>
      <c r="K23" s="15"/>
      <c r="L23" s="15"/>
      <c r="M23" s="15"/>
      <c r="N23" s="34"/>
    </row>
    <row r="24" spans="1:14" x14ac:dyDescent="0.3">
      <c r="A24" s="15"/>
      <c r="B24" s="41">
        <v>20</v>
      </c>
      <c r="C24" s="4"/>
      <c r="D24" s="3"/>
      <c r="E24" s="5"/>
      <c r="F24" s="22"/>
      <c r="G24" s="48">
        <v>45631</v>
      </c>
      <c r="H24" s="46">
        <v>60</v>
      </c>
      <c r="I24" s="49" t="str">
        <f>IF(ISBLANK(G24),"",CONCATENATE(G24-$H$15+1," days"))</f>
        <v>71 days</v>
      </c>
      <c r="J24" s="21">
        <v>20</v>
      </c>
      <c r="K24" s="15"/>
      <c r="L24" s="15"/>
      <c r="M24" s="15"/>
      <c r="N24" s="34"/>
    </row>
    <row r="25" spans="1:14" x14ac:dyDescent="0.3">
      <c r="A25" s="15"/>
      <c r="B25" s="41">
        <v>21</v>
      </c>
      <c r="C25" s="4"/>
      <c r="D25" s="3"/>
      <c r="E25" s="5"/>
      <c r="F25" s="22"/>
      <c r="G25" s="48">
        <v>45633</v>
      </c>
      <c r="H25" s="46">
        <v>56</v>
      </c>
      <c r="I25" s="49" t="str">
        <f t="shared" si="1"/>
        <v>73 days</v>
      </c>
      <c r="J25" s="21">
        <v>21</v>
      </c>
      <c r="K25" s="15"/>
      <c r="L25" s="15"/>
      <c r="M25" s="15"/>
      <c r="N25" s="34"/>
    </row>
    <row r="26" spans="1:14" x14ac:dyDescent="0.3">
      <c r="A26" s="15"/>
      <c r="B26" s="41">
        <v>22</v>
      </c>
      <c r="C26" s="4"/>
      <c r="D26" s="3"/>
      <c r="E26" s="5"/>
      <c r="F26" s="22"/>
      <c r="G26" s="35"/>
      <c r="H26" s="46"/>
      <c r="I26" s="49" t="str">
        <f t="shared" si="1"/>
        <v/>
      </c>
      <c r="J26" s="21">
        <v>22</v>
      </c>
      <c r="K26" s="15"/>
      <c r="L26" s="15"/>
      <c r="M26" s="15"/>
      <c r="N26" s="34"/>
    </row>
    <row r="27" spans="1:14" x14ac:dyDescent="0.3">
      <c r="A27" s="15"/>
      <c r="B27" s="41">
        <v>23</v>
      </c>
      <c r="C27" s="4"/>
      <c r="D27" s="3"/>
      <c r="E27" s="5"/>
      <c r="F27" s="22"/>
      <c r="G27" s="35"/>
      <c r="H27" s="46"/>
      <c r="I27" s="49"/>
      <c r="J27" s="21">
        <v>23</v>
      </c>
      <c r="K27" s="15"/>
      <c r="L27" s="15"/>
      <c r="M27" s="15"/>
      <c r="N27" s="34"/>
    </row>
    <row r="28" spans="1:14" x14ac:dyDescent="0.3">
      <c r="A28" s="15"/>
      <c r="B28" s="41">
        <v>24</v>
      </c>
      <c r="C28" s="4"/>
      <c r="D28" s="3"/>
      <c r="E28" s="5"/>
      <c r="F28" s="22"/>
      <c r="G28" s="35"/>
      <c r="H28" s="46"/>
      <c r="I28" s="49"/>
      <c r="J28" s="21">
        <v>24</v>
      </c>
      <c r="K28" s="15"/>
      <c r="L28" s="15"/>
      <c r="M28" s="15"/>
      <c r="N28" s="34"/>
    </row>
    <row r="29" spans="1:14" x14ac:dyDescent="0.3">
      <c r="A29" s="70"/>
      <c r="B29" s="41">
        <v>25</v>
      </c>
      <c r="C29" s="71"/>
      <c r="D29" s="72"/>
      <c r="E29" s="73"/>
      <c r="F29" s="74"/>
      <c r="G29" s="75"/>
      <c r="H29" s="76"/>
      <c r="I29" s="77"/>
      <c r="J29" s="21">
        <v>25</v>
      </c>
      <c r="K29" s="70"/>
      <c r="L29" s="70"/>
      <c r="M29" s="70"/>
      <c r="N29" s="78"/>
    </row>
    <row r="30" spans="1:14" ht="15" thickBot="1" x14ac:dyDescent="0.35">
      <c r="A30" s="39"/>
      <c r="B30" s="79"/>
      <c r="C30" s="27"/>
      <c r="D30" s="28"/>
      <c r="E30" s="63"/>
      <c r="F30" s="64"/>
      <c r="G30" s="36"/>
      <c r="H30" s="47"/>
      <c r="I30" s="51"/>
      <c r="J30" s="36"/>
      <c r="K30" s="39"/>
      <c r="L30" s="70"/>
      <c r="M30" s="70"/>
      <c r="N30" s="37"/>
    </row>
    <row r="31" spans="1:14" x14ac:dyDescent="0.3">
      <c r="B31" s="24"/>
      <c r="C31" s="25"/>
      <c r="D31" s="26"/>
      <c r="E31" s="66" t="s">
        <v>149</v>
      </c>
      <c r="F31" s="86">
        <v>700000</v>
      </c>
      <c r="G31" s="61"/>
      <c r="H31" s="61"/>
      <c r="I31" s="61"/>
      <c r="J31" s="175"/>
      <c r="K31" s="175"/>
      <c r="L31" s="100"/>
      <c r="M31" s="100"/>
    </row>
    <row r="32" spans="1:14" x14ac:dyDescent="0.3">
      <c r="E32" s="61" t="s">
        <v>146</v>
      </c>
      <c r="F32" s="93" t="s">
        <v>136</v>
      </c>
      <c r="G32" s="93" t="s">
        <v>88</v>
      </c>
      <c r="H32" s="93" t="s">
        <v>186</v>
      </c>
      <c r="I32" s="93" t="s">
        <v>147</v>
      </c>
      <c r="J32" s="158" t="s">
        <v>148</v>
      </c>
      <c r="K32" s="158"/>
      <c r="L32" s="159" t="s">
        <v>253</v>
      </c>
      <c r="M32" s="159"/>
    </row>
    <row r="33" spans="1:14" x14ac:dyDescent="0.3">
      <c r="E33" s="15" t="s">
        <v>138</v>
      </c>
      <c r="F33" s="59">
        <f>H33*G33</f>
        <v>163537.9</v>
      </c>
      <c r="G33" s="59">
        <v>79</v>
      </c>
      <c r="H33" s="67">
        <v>2070.1</v>
      </c>
      <c r="I33" s="62">
        <v>270</v>
      </c>
      <c r="J33" s="144">
        <f>H33*I33</f>
        <v>558927</v>
      </c>
      <c r="K33" s="144"/>
      <c r="L33" s="85" t="s">
        <v>221</v>
      </c>
      <c r="M33" s="62">
        <v>200000</v>
      </c>
    </row>
    <row r="34" spans="1:14" x14ac:dyDescent="0.3">
      <c r="E34" s="15" t="s">
        <v>206</v>
      </c>
      <c r="F34" s="59">
        <f t="shared" ref="F34:F39" si="2">H34*G34</f>
        <v>300293.5</v>
      </c>
      <c r="G34" s="59">
        <v>65</v>
      </c>
      <c r="H34" s="67">
        <v>4619.8999999999996</v>
      </c>
      <c r="I34" s="62">
        <v>320</v>
      </c>
      <c r="J34" s="144">
        <f t="shared" ref="J34:J39" si="3">H34*I34</f>
        <v>1478368</v>
      </c>
      <c r="K34" s="144"/>
      <c r="L34" s="6" t="s">
        <v>153</v>
      </c>
      <c r="M34" s="62">
        <v>200000</v>
      </c>
    </row>
    <row r="35" spans="1:14" x14ac:dyDescent="0.3">
      <c r="E35" s="15" t="s">
        <v>140</v>
      </c>
      <c r="F35" s="59">
        <f t="shared" si="2"/>
        <v>62227.200000000004</v>
      </c>
      <c r="G35" s="59">
        <v>56</v>
      </c>
      <c r="H35" s="67">
        <v>1111.2</v>
      </c>
      <c r="I35" s="62">
        <v>340</v>
      </c>
      <c r="J35" s="144">
        <f t="shared" si="3"/>
        <v>377808</v>
      </c>
      <c r="K35" s="144"/>
      <c r="L35" s="85" t="s">
        <v>155</v>
      </c>
      <c r="M35" s="62">
        <v>158927</v>
      </c>
    </row>
    <row r="36" spans="1:14" x14ac:dyDescent="0.3">
      <c r="E36" s="15"/>
      <c r="F36" s="59">
        <f t="shared" si="2"/>
        <v>0</v>
      </c>
      <c r="G36" s="59"/>
      <c r="H36" s="67"/>
      <c r="I36" s="62"/>
      <c r="J36" s="144">
        <f t="shared" si="3"/>
        <v>0</v>
      </c>
      <c r="K36" s="144"/>
      <c r="L36" s="85" t="s">
        <v>177</v>
      </c>
      <c r="M36" s="62">
        <v>900000</v>
      </c>
    </row>
    <row r="37" spans="1:14" x14ac:dyDescent="0.3">
      <c r="E37" s="15"/>
      <c r="F37" s="59">
        <f t="shared" si="2"/>
        <v>0</v>
      </c>
      <c r="G37" s="59"/>
      <c r="H37" s="67"/>
      <c r="I37" s="62"/>
      <c r="J37" s="144">
        <f t="shared" si="3"/>
        <v>0</v>
      </c>
      <c r="K37" s="144"/>
      <c r="L37" s="85" t="s">
        <v>64</v>
      </c>
      <c r="M37" s="62">
        <v>200000</v>
      </c>
    </row>
    <row r="38" spans="1:14" x14ac:dyDescent="0.3">
      <c r="E38" s="15"/>
      <c r="F38" s="59">
        <f t="shared" si="2"/>
        <v>0</v>
      </c>
      <c r="G38" s="59"/>
      <c r="H38" s="67"/>
      <c r="I38" s="62"/>
      <c r="J38" s="144">
        <f t="shared" si="3"/>
        <v>0</v>
      </c>
      <c r="K38" s="144"/>
      <c r="L38" s="85" t="s">
        <v>155</v>
      </c>
      <c r="M38" s="62">
        <v>300000</v>
      </c>
      <c r="N38" s="1" t="s">
        <v>232</v>
      </c>
    </row>
    <row r="39" spans="1:14" x14ac:dyDescent="0.3">
      <c r="E39" s="15"/>
      <c r="F39" s="59">
        <f t="shared" si="2"/>
        <v>0</v>
      </c>
      <c r="G39" s="59"/>
      <c r="H39" s="67"/>
      <c r="I39" s="62"/>
      <c r="J39" s="144">
        <f t="shared" si="3"/>
        <v>0</v>
      </c>
      <c r="K39" s="144"/>
      <c r="L39" s="85" t="s">
        <v>131</v>
      </c>
      <c r="M39" s="62">
        <v>82270</v>
      </c>
    </row>
    <row r="40" spans="1:14" x14ac:dyDescent="0.3">
      <c r="E40" s="15"/>
      <c r="F40" s="59"/>
      <c r="G40" s="59"/>
      <c r="H40" s="67"/>
      <c r="I40" s="62"/>
      <c r="J40" s="177"/>
      <c r="K40" s="178"/>
      <c r="L40" s="85" t="s">
        <v>155</v>
      </c>
      <c r="M40" s="62">
        <v>300000</v>
      </c>
    </row>
    <row r="41" spans="1:14" x14ac:dyDescent="0.3">
      <c r="E41" s="15"/>
      <c r="F41" s="59"/>
      <c r="G41" s="59"/>
      <c r="H41" s="67"/>
      <c r="I41" s="62"/>
      <c r="J41" s="177"/>
      <c r="K41" s="178"/>
      <c r="L41" s="85" t="s">
        <v>155</v>
      </c>
      <c r="M41" s="62">
        <v>83600</v>
      </c>
    </row>
    <row r="42" spans="1:14" x14ac:dyDescent="0.3">
      <c r="E42" s="52" t="s">
        <v>144</v>
      </c>
      <c r="F42" s="60">
        <f>SUM(F33:F38)</f>
        <v>526058.6</v>
      </c>
      <c r="G42" s="60"/>
      <c r="H42" s="84">
        <f>SUM(H33:H39)</f>
        <v>7801.2</v>
      </c>
      <c r="I42" s="52"/>
      <c r="J42" s="145">
        <f>SUM(J33:J39)</f>
        <v>2415103</v>
      </c>
      <c r="K42" s="145"/>
      <c r="L42" s="52" t="s">
        <v>179</v>
      </c>
      <c r="M42" s="5">
        <f>SUM(M33:M41)</f>
        <v>2424797</v>
      </c>
    </row>
    <row r="43" spans="1:14" ht="15" thickBot="1" x14ac:dyDescent="0.35">
      <c r="E43" s="52" t="s">
        <v>220</v>
      </c>
      <c r="F43" s="109" t="str">
        <f>CONCATENATE(ROUND((F42/F31)*100,2),"%")</f>
        <v>75.15%</v>
      </c>
      <c r="G43" s="15"/>
      <c r="H43" s="58"/>
      <c r="I43" s="15"/>
      <c r="J43" s="146"/>
      <c r="K43" s="146"/>
      <c r="L43" s="83" t="s">
        <v>180</v>
      </c>
      <c r="M43" s="114">
        <f>J42-M42</f>
        <v>-9694</v>
      </c>
    </row>
    <row r="44" spans="1:14" x14ac:dyDescent="0.3">
      <c r="D44" s="40"/>
      <c r="L44" s="68"/>
      <c r="M44" s="40"/>
    </row>
    <row r="45" spans="1:14" x14ac:dyDescent="0.3">
      <c r="A45" s="147" t="s">
        <v>201</v>
      </c>
      <c r="B45" s="147"/>
      <c r="C45" s="147"/>
      <c r="D45" s="62"/>
      <c r="E45" s="15"/>
      <c r="F45" s="15"/>
      <c r="G45" s="15" t="e">
        <f>F45/E45</f>
        <v>#DIV/0!</v>
      </c>
      <c r="H45" s="101" t="e">
        <f>G45*D45</f>
        <v>#DIV/0!</v>
      </c>
      <c r="I45" s="15"/>
      <c r="J45" s="15"/>
      <c r="K45" s="5"/>
      <c r="L45" s="15"/>
      <c r="M45" s="15"/>
    </row>
    <row r="46" spans="1:14" x14ac:dyDescent="0.3">
      <c r="C46" s="6" t="s">
        <v>138</v>
      </c>
      <c r="D46" s="40"/>
      <c r="F46" s="6" t="s">
        <v>210</v>
      </c>
      <c r="I46" s="1" t="s">
        <v>237</v>
      </c>
    </row>
    <row r="47" spans="1:14" x14ac:dyDescent="0.3">
      <c r="B47"/>
      <c r="E47"/>
      <c r="H47"/>
      <c r="K47" s="14"/>
    </row>
    <row r="48" spans="1:14" x14ac:dyDescent="0.3">
      <c r="B48"/>
    </row>
    <row r="49" spans="7:13" x14ac:dyDescent="0.3">
      <c r="K49" s="26"/>
      <c r="L49" s="58" t="s">
        <v>153</v>
      </c>
      <c r="M49" s="62">
        <v>200000</v>
      </c>
    </row>
    <row r="50" spans="7:13" x14ac:dyDescent="0.3">
      <c r="H50" s="26"/>
      <c r="L50" s="58" t="s">
        <v>238</v>
      </c>
      <c r="M50" s="62">
        <v>400000</v>
      </c>
    </row>
    <row r="51" spans="7:13" x14ac:dyDescent="0.3">
      <c r="K51" s="40"/>
      <c r="L51" s="58" t="s">
        <v>239</v>
      </c>
      <c r="M51" s="62">
        <v>300000</v>
      </c>
    </row>
    <row r="52" spans="7:13" x14ac:dyDescent="0.3">
      <c r="L52" s="58" t="s">
        <v>240</v>
      </c>
      <c r="M52" s="62">
        <v>40000</v>
      </c>
    </row>
    <row r="53" spans="7:13" x14ac:dyDescent="0.3">
      <c r="L53" s="58" t="s">
        <v>241</v>
      </c>
      <c r="M53" s="62">
        <v>38000</v>
      </c>
    </row>
    <row r="54" spans="7:13" x14ac:dyDescent="0.3">
      <c r="L54" s="58" t="s">
        <v>242</v>
      </c>
      <c r="M54" s="62">
        <v>15000</v>
      </c>
    </row>
    <row r="55" spans="7:13" x14ac:dyDescent="0.3">
      <c r="L55" s="58"/>
      <c r="M55" s="62"/>
    </row>
    <row r="56" spans="7:13" x14ac:dyDescent="0.3">
      <c r="G56" s="40"/>
      <c r="L56" s="58"/>
      <c r="M56" s="62"/>
    </row>
    <row r="57" spans="7:13" x14ac:dyDescent="0.3">
      <c r="G57" s="40"/>
      <c r="L57" s="115" t="s">
        <v>144</v>
      </c>
      <c r="M57" s="14">
        <f>SUM(M49:M56)</f>
        <v>993000</v>
      </c>
    </row>
    <row r="58" spans="7:13" x14ac:dyDescent="0.3">
      <c r="G58" s="14"/>
    </row>
    <row r="68" spans="6:6" x14ac:dyDescent="0.3">
      <c r="F68" s="40"/>
    </row>
  </sheetData>
  <mergeCells count="27">
    <mergeCell ref="B3:F3"/>
    <mergeCell ref="G3:I3"/>
    <mergeCell ref="J3:N3"/>
    <mergeCell ref="B1:F1"/>
    <mergeCell ref="H1:I1"/>
    <mergeCell ref="K1:L1"/>
    <mergeCell ref="B2:C2"/>
    <mergeCell ref="H2:I2"/>
    <mergeCell ref="G14:I14"/>
    <mergeCell ref="H15:I15"/>
    <mergeCell ref="G17:I17"/>
    <mergeCell ref="J31:K31"/>
    <mergeCell ref="H16:I16"/>
    <mergeCell ref="L32:M32"/>
    <mergeCell ref="J39:K39"/>
    <mergeCell ref="J42:K42"/>
    <mergeCell ref="J43:K43"/>
    <mergeCell ref="A45:C45"/>
    <mergeCell ref="J38:K38"/>
    <mergeCell ref="J32:K32"/>
    <mergeCell ref="J33:K33"/>
    <mergeCell ref="J34:K34"/>
    <mergeCell ref="J35:K35"/>
    <mergeCell ref="J36:K36"/>
    <mergeCell ref="J37:K37"/>
    <mergeCell ref="J40:K40"/>
    <mergeCell ref="J41:K41"/>
  </mergeCells>
  <conditionalFormatting sqref="K1:L1">
    <cfRule type="cellIs" dxfId="33" priority="1" operator="greaterThan">
      <formula>0</formula>
    </cfRule>
    <cfRule type="cellIs" dxfId="32" priority="2" operator="lessThan">
      <formula>0</formula>
    </cfRule>
  </conditionalFormatting>
  <conditionalFormatting sqref="L5:L22">
    <cfRule type="duplicateValues" dxfId="31" priority="3"/>
  </conditionalFormatting>
  <conditionalFormatting sqref="M5:M22">
    <cfRule type="duplicateValues" dxfId="30" priority="4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9623-A1DC-458C-9DBF-F864DF06DA84}">
  <dimension ref="A1:N67"/>
  <sheetViews>
    <sheetView topLeftCell="B1" zoomScaleNormal="100"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1" width="2.5546875" style="1" customWidth="1"/>
    <col min="2" max="2" width="8.88671875" style="6"/>
    <col min="3" max="3" width="10.77734375" style="6" bestFit="1" customWidth="1"/>
    <col min="4" max="4" width="25.109375" style="1" customWidth="1"/>
    <col min="5" max="5" width="13.77734375" style="1" bestFit="1" customWidth="1"/>
    <col min="6" max="6" width="19.5546875" style="1" bestFit="1" customWidth="1"/>
    <col min="7" max="7" width="10.33203125" style="1" bestFit="1" customWidth="1"/>
    <col min="8" max="8" width="12.88671875" style="1" bestFit="1" customWidth="1"/>
    <col min="9" max="9" width="8" style="1" customWidth="1"/>
    <col min="10" max="10" width="8.33203125" style="1" customWidth="1"/>
    <col min="11" max="11" width="10.33203125" style="6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4"/>
      <c r="B1" s="161" t="s">
        <v>281</v>
      </c>
      <c r="C1" s="162"/>
      <c r="D1" s="162"/>
      <c r="E1" s="162"/>
      <c r="F1" s="163"/>
      <c r="G1" s="16" t="s">
        <v>87</v>
      </c>
      <c r="H1" s="151">
        <v>45631</v>
      </c>
      <c r="I1" s="152"/>
      <c r="J1" s="17" t="s">
        <v>36</v>
      </c>
      <c r="K1" s="164">
        <f>M2-E2</f>
        <v>528979</v>
      </c>
      <c r="L1" s="165"/>
      <c r="M1" s="18"/>
      <c r="N1" s="19"/>
    </row>
    <row r="2" spans="1:14" ht="15.6" x14ac:dyDescent="0.3">
      <c r="A2" s="43"/>
      <c r="B2" s="166"/>
      <c r="C2" s="167"/>
      <c r="D2" s="13" t="s">
        <v>32</v>
      </c>
      <c r="E2" s="12">
        <f>SUM(E5:E30)</f>
        <v>1502849</v>
      </c>
      <c r="F2" s="20"/>
      <c r="G2" s="32" t="s">
        <v>100</v>
      </c>
      <c r="H2" s="153" t="s">
        <v>249</v>
      </c>
      <c r="I2" s="168"/>
      <c r="J2" s="38"/>
      <c r="K2" s="10"/>
      <c r="L2" s="11" t="s">
        <v>32</v>
      </c>
      <c r="M2" s="12">
        <f>SUM(M5:M22)</f>
        <v>2031828</v>
      </c>
      <c r="N2" s="20"/>
    </row>
    <row r="3" spans="1:14" x14ac:dyDescent="0.3">
      <c r="B3" s="169" t="s">
        <v>116</v>
      </c>
      <c r="C3" s="170"/>
      <c r="D3" s="171"/>
      <c r="E3" s="171"/>
      <c r="F3" s="172"/>
      <c r="G3" s="155" t="s">
        <v>101</v>
      </c>
      <c r="H3" s="156"/>
      <c r="I3" s="156"/>
      <c r="J3" s="169" t="s">
        <v>117</v>
      </c>
      <c r="K3" s="170"/>
      <c r="L3" s="171"/>
      <c r="M3" s="171"/>
      <c r="N3" s="172"/>
    </row>
    <row r="4" spans="1:14" x14ac:dyDescent="0.3">
      <c r="A4" s="3"/>
      <c r="B4" s="41" t="s">
        <v>0</v>
      </c>
      <c r="C4" s="2" t="s">
        <v>3</v>
      </c>
      <c r="D4" s="3" t="s">
        <v>1</v>
      </c>
      <c r="E4" s="3" t="s">
        <v>31</v>
      </c>
      <c r="F4" s="22" t="s">
        <v>2</v>
      </c>
      <c r="G4" s="21" t="s">
        <v>3</v>
      </c>
      <c r="H4" s="103" t="s">
        <v>88</v>
      </c>
      <c r="I4" s="103" t="s">
        <v>100</v>
      </c>
      <c r="J4" s="41" t="s">
        <v>0</v>
      </c>
      <c r="K4" s="2" t="s">
        <v>3</v>
      </c>
      <c r="L4" s="3" t="s">
        <v>1</v>
      </c>
      <c r="M4" s="3" t="s">
        <v>31</v>
      </c>
      <c r="N4" s="22" t="s">
        <v>2</v>
      </c>
    </row>
    <row r="5" spans="1:14" x14ac:dyDescent="0.3">
      <c r="A5" s="15"/>
      <c r="B5" s="41">
        <v>1</v>
      </c>
      <c r="C5" s="7">
        <v>45631</v>
      </c>
      <c r="D5" s="26" t="s">
        <v>243</v>
      </c>
      <c r="E5" s="9">
        <v>265000</v>
      </c>
      <c r="F5" s="23" t="s">
        <v>244</v>
      </c>
      <c r="G5" s="45">
        <v>45692</v>
      </c>
      <c r="H5" s="46">
        <v>137</v>
      </c>
      <c r="I5" s="49" t="str">
        <f>IF(ISBLANK(G5),"",CONCATENATE(G5-$H$1+1," days"))</f>
        <v>62 days</v>
      </c>
      <c r="J5" s="21">
        <v>1</v>
      </c>
      <c r="K5" s="120">
        <v>45701</v>
      </c>
      <c r="L5" s="3" t="s">
        <v>248</v>
      </c>
      <c r="M5" s="5">
        <v>526628</v>
      </c>
      <c r="N5" s="22"/>
    </row>
    <row r="6" spans="1:14" x14ac:dyDescent="0.3">
      <c r="A6" s="15"/>
      <c r="B6" s="41">
        <v>2</v>
      </c>
      <c r="C6" s="7">
        <v>45631</v>
      </c>
      <c r="D6" s="8" t="s">
        <v>66</v>
      </c>
      <c r="E6" s="9">
        <v>38941</v>
      </c>
      <c r="F6" s="23"/>
      <c r="G6" s="45">
        <v>45701</v>
      </c>
      <c r="H6" s="46">
        <v>110</v>
      </c>
      <c r="I6" s="49" t="str">
        <f t="shared" ref="I6:I13" si="0">IF(ISBLANK(G6),"",CONCATENATE(G6-$H$1+1," days"))</f>
        <v>71 days</v>
      </c>
      <c r="J6" s="21">
        <v>2</v>
      </c>
      <c r="K6" s="4">
        <v>45709</v>
      </c>
      <c r="L6" s="3" t="s">
        <v>256</v>
      </c>
      <c r="M6" s="5">
        <v>1357200</v>
      </c>
      <c r="N6" s="22"/>
    </row>
    <row r="7" spans="1:14" x14ac:dyDescent="0.3">
      <c r="A7" s="15"/>
      <c r="B7" s="41">
        <v>3</v>
      </c>
      <c r="C7" s="7">
        <v>45677</v>
      </c>
      <c r="D7" s="8" t="s">
        <v>96</v>
      </c>
      <c r="E7" s="9">
        <v>23950</v>
      </c>
      <c r="F7" s="23"/>
      <c r="G7" s="45">
        <v>45708</v>
      </c>
      <c r="H7" s="46">
        <v>100</v>
      </c>
      <c r="I7" s="49" t="str">
        <f t="shared" si="0"/>
        <v>78 days</v>
      </c>
      <c r="J7" s="21">
        <v>3</v>
      </c>
      <c r="K7" s="4">
        <v>45717</v>
      </c>
      <c r="L7" s="3" t="s">
        <v>257</v>
      </c>
      <c r="M7" s="5">
        <v>148000</v>
      </c>
      <c r="N7" s="22"/>
    </row>
    <row r="8" spans="1:14" x14ac:dyDescent="0.3">
      <c r="A8" s="15"/>
      <c r="B8" s="41">
        <v>4</v>
      </c>
      <c r="C8" s="7">
        <v>45653</v>
      </c>
      <c r="D8" s="8" t="s">
        <v>197</v>
      </c>
      <c r="E8" s="9">
        <v>40000</v>
      </c>
      <c r="F8" s="22" t="s">
        <v>245</v>
      </c>
      <c r="G8" s="45">
        <v>45709</v>
      </c>
      <c r="H8" s="46">
        <v>97</v>
      </c>
      <c r="I8" s="49" t="str">
        <f t="shared" si="0"/>
        <v>79 days</v>
      </c>
      <c r="J8" s="21">
        <v>4</v>
      </c>
      <c r="K8" s="4"/>
      <c r="L8" s="3"/>
      <c r="M8" s="5"/>
      <c r="N8" s="22"/>
    </row>
    <row r="9" spans="1:14" x14ac:dyDescent="0.3">
      <c r="A9" s="15"/>
      <c r="B9" s="41">
        <v>5</v>
      </c>
      <c r="C9" s="7">
        <v>45701</v>
      </c>
      <c r="D9" s="3" t="s">
        <v>246</v>
      </c>
      <c r="E9" s="5">
        <v>8000</v>
      </c>
      <c r="F9" s="22"/>
      <c r="G9" s="48"/>
      <c r="H9" s="46"/>
      <c r="I9" s="49" t="str">
        <f t="shared" si="0"/>
        <v/>
      </c>
      <c r="J9" s="21">
        <v>5</v>
      </c>
      <c r="K9" s="4"/>
      <c r="L9" s="3"/>
      <c r="M9" s="5"/>
      <c r="N9" s="22"/>
    </row>
    <row r="10" spans="1:14" x14ac:dyDescent="0.3">
      <c r="A10" s="15"/>
      <c r="B10" s="41">
        <v>6</v>
      </c>
      <c r="C10" s="7">
        <v>45705</v>
      </c>
      <c r="D10" s="3" t="s">
        <v>96</v>
      </c>
      <c r="E10" s="5">
        <v>31958</v>
      </c>
      <c r="F10" s="22"/>
      <c r="G10" s="48"/>
      <c r="H10" s="46"/>
      <c r="I10" s="49" t="str">
        <f t="shared" si="0"/>
        <v/>
      </c>
      <c r="J10" s="21">
        <v>6</v>
      </c>
      <c r="K10" s="2"/>
      <c r="L10" s="3"/>
      <c r="M10" s="5"/>
      <c r="N10" s="22"/>
    </row>
    <row r="11" spans="1:14" x14ac:dyDescent="0.3">
      <c r="A11" s="15"/>
      <c r="B11" s="41">
        <v>7</v>
      </c>
      <c r="C11" s="7">
        <v>45714</v>
      </c>
      <c r="D11" s="3" t="s">
        <v>143</v>
      </c>
      <c r="E11" s="5">
        <v>1095000</v>
      </c>
      <c r="F11" s="22"/>
      <c r="G11" s="48"/>
      <c r="H11" s="46"/>
      <c r="I11" s="49" t="str">
        <f t="shared" si="0"/>
        <v/>
      </c>
      <c r="J11" s="21">
        <v>7</v>
      </c>
      <c r="K11" s="2"/>
      <c r="L11" s="3"/>
      <c r="M11" s="5"/>
      <c r="N11" s="22"/>
    </row>
    <row r="12" spans="1:14" x14ac:dyDescent="0.3">
      <c r="A12" s="15"/>
      <c r="B12" s="41">
        <v>8</v>
      </c>
      <c r="C12" s="7"/>
      <c r="D12" s="3"/>
      <c r="E12" s="5"/>
      <c r="F12" s="57"/>
      <c r="G12" s="48"/>
      <c r="H12" s="113"/>
      <c r="I12" s="49" t="str">
        <f t="shared" si="0"/>
        <v/>
      </c>
      <c r="J12" s="41">
        <v>8</v>
      </c>
      <c r="K12" s="2"/>
      <c r="L12" s="3"/>
      <c r="M12" s="5"/>
      <c r="N12" s="22"/>
    </row>
    <row r="13" spans="1:14" x14ac:dyDescent="0.3">
      <c r="A13" s="15"/>
      <c r="B13" s="41">
        <v>9</v>
      </c>
      <c r="C13" s="7"/>
      <c r="D13" s="3"/>
      <c r="E13" s="5"/>
      <c r="F13" s="57"/>
      <c r="G13" s="48"/>
      <c r="H13" s="113"/>
      <c r="I13" s="49" t="str">
        <f t="shared" si="0"/>
        <v/>
      </c>
      <c r="J13" s="41">
        <v>9</v>
      </c>
      <c r="K13" s="2"/>
      <c r="L13" s="3"/>
      <c r="M13" s="5"/>
      <c r="N13" s="22"/>
    </row>
    <row r="14" spans="1:14" ht="15" thickBot="1" x14ac:dyDescent="0.35">
      <c r="A14" s="15"/>
      <c r="B14" s="41">
        <v>10</v>
      </c>
      <c r="C14" s="7"/>
      <c r="D14" s="3"/>
      <c r="E14" s="5"/>
      <c r="F14" s="69"/>
      <c r="G14" s="148" t="s">
        <v>140</v>
      </c>
      <c r="H14" s="149"/>
      <c r="I14" s="150"/>
      <c r="J14" s="21">
        <v>10</v>
      </c>
      <c r="K14" s="2"/>
      <c r="L14" s="3"/>
      <c r="M14" s="5"/>
      <c r="N14" s="22"/>
    </row>
    <row r="15" spans="1:14" ht="15" thickBot="1" x14ac:dyDescent="0.35">
      <c r="A15" s="15"/>
      <c r="B15" s="41">
        <v>11</v>
      </c>
      <c r="C15" s="7"/>
      <c r="D15" s="3"/>
      <c r="E15" s="5"/>
      <c r="F15" s="22"/>
      <c r="G15" s="16" t="s">
        <v>87</v>
      </c>
      <c r="H15" s="151">
        <v>45653</v>
      </c>
      <c r="I15" s="152"/>
      <c r="J15" s="21">
        <v>11</v>
      </c>
      <c r="K15" s="2"/>
      <c r="L15" s="3"/>
      <c r="M15" s="5"/>
      <c r="N15" s="22"/>
    </row>
    <row r="16" spans="1:14" x14ac:dyDescent="0.3">
      <c r="A16" s="15"/>
      <c r="B16" s="41">
        <v>12</v>
      </c>
      <c r="C16" s="7"/>
      <c r="D16" s="3"/>
      <c r="E16" s="5"/>
      <c r="F16" s="22"/>
      <c r="G16" s="32" t="s">
        <v>100</v>
      </c>
      <c r="H16" s="153" t="s">
        <v>255</v>
      </c>
      <c r="I16" s="154"/>
      <c r="J16" s="21">
        <v>12</v>
      </c>
      <c r="K16" s="2"/>
      <c r="L16" s="3"/>
      <c r="M16" s="5"/>
      <c r="N16" s="22"/>
    </row>
    <row r="17" spans="1:14" x14ac:dyDescent="0.3">
      <c r="A17" s="15"/>
      <c r="B17" s="41">
        <v>13</v>
      </c>
      <c r="C17" s="7"/>
      <c r="D17" s="3"/>
      <c r="E17" s="5"/>
      <c r="F17" s="22"/>
      <c r="G17" s="155" t="s">
        <v>101</v>
      </c>
      <c r="H17" s="156"/>
      <c r="I17" s="157"/>
      <c r="J17" s="21">
        <v>13</v>
      </c>
      <c r="K17" s="2"/>
      <c r="L17" s="3"/>
      <c r="M17" s="5"/>
      <c r="N17" s="22"/>
    </row>
    <row r="18" spans="1:14" x14ac:dyDescent="0.3">
      <c r="A18" s="15"/>
      <c r="B18" s="41">
        <v>14</v>
      </c>
      <c r="C18" s="7"/>
      <c r="D18" s="3"/>
      <c r="E18" s="5"/>
      <c r="F18" s="22"/>
      <c r="G18" s="21" t="s">
        <v>3</v>
      </c>
      <c r="H18" s="2" t="s">
        <v>88</v>
      </c>
      <c r="I18" s="2" t="s">
        <v>100</v>
      </c>
      <c r="J18" s="41">
        <v>14</v>
      </c>
      <c r="K18" s="2"/>
      <c r="L18" s="3"/>
      <c r="M18" s="5"/>
      <c r="N18" s="22"/>
    </row>
    <row r="19" spans="1:14" x14ac:dyDescent="0.3">
      <c r="A19" s="15"/>
      <c r="B19" s="41">
        <v>15</v>
      </c>
      <c r="C19" s="7"/>
      <c r="D19" s="3"/>
      <c r="E19" s="5"/>
      <c r="F19" s="22"/>
      <c r="G19" s="45">
        <v>45692</v>
      </c>
      <c r="H19" s="46">
        <v>240</v>
      </c>
      <c r="I19" s="49" t="str">
        <f>IF(ISBLANK(G19),"",CONCATENATE(G19-$H$15+1," days"))</f>
        <v>40 days</v>
      </c>
      <c r="J19" s="21">
        <v>15</v>
      </c>
      <c r="K19" s="2"/>
      <c r="L19" s="3"/>
      <c r="M19" s="5"/>
      <c r="N19" s="22"/>
    </row>
    <row r="20" spans="1:14" x14ac:dyDescent="0.3">
      <c r="A20" s="15"/>
      <c r="B20" s="41">
        <v>16</v>
      </c>
      <c r="C20" s="4"/>
      <c r="D20" s="3"/>
      <c r="E20" s="5"/>
      <c r="F20" s="22"/>
      <c r="G20" s="45">
        <v>45700</v>
      </c>
      <c r="H20" s="46">
        <v>186</v>
      </c>
      <c r="I20" s="49" t="str">
        <f t="shared" ref="I20:I25" si="1">IF(ISBLANK(G20),"",CONCATENATE(G20-$H$15+1," days"))</f>
        <v>48 days</v>
      </c>
      <c r="J20" s="21">
        <v>16</v>
      </c>
      <c r="K20" s="2"/>
      <c r="L20" s="3"/>
      <c r="M20" s="5"/>
      <c r="N20" s="22"/>
    </row>
    <row r="21" spans="1:14" x14ac:dyDescent="0.3">
      <c r="A21" s="15"/>
      <c r="B21" s="41">
        <v>17</v>
      </c>
      <c r="C21" s="4"/>
      <c r="D21" s="3"/>
      <c r="E21" s="5"/>
      <c r="F21" s="22"/>
      <c r="G21" s="45">
        <v>45708</v>
      </c>
      <c r="H21" s="46">
        <v>142</v>
      </c>
      <c r="I21" s="49" t="str">
        <f t="shared" si="1"/>
        <v>56 days</v>
      </c>
      <c r="J21" s="21">
        <v>17</v>
      </c>
      <c r="K21" s="2"/>
      <c r="L21" s="3"/>
      <c r="M21" s="5"/>
      <c r="N21" s="22"/>
    </row>
    <row r="22" spans="1:14" x14ac:dyDescent="0.3">
      <c r="A22" s="15"/>
      <c r="B22" s="41">
        <v>18</v>
      </c>
      <c r="C22" s="4"/>
      <c r="D22" s="3"/>
      <c r="E22" s="5"/>
      <c r="F22" s="22"/>
      <c r="G22" s="48">
        <v>45714</v>
      </c>
      <c r="H22" s="46">
        <v>146</v>
      </c>
      <c r="I22" s="49" t="str">
        <f t="shared" si="1"/>
        <v>62 days</v>
      </c>
      <c r="J22" s="21">
        <v>18</v>
      </c>
      <c r="K22" s="2"/>
      <c r="L22" s="3"/>
      <c r="M22" s="5"/>
      <c r="N22" s="22"/>
    </row>
    <row r="23" spans="1:14" x14ac:dyDescent="0.3">
      <c r="A23" s="15"/>
      <c r="B23" s="41">
        <v>19</v>
      </c>
      <c r="C23" s="4"/>
      <c r="D23" s="3"/>
      <c r="E23" s="5"/>
      <c r="F23" s="22"/>
      <c r="G23" s="48">
        <v>45717</v>
      </c>
      <c r="H23" s="46">
        <v>140</v>
      </c>
      <c r="I23" s="49" t="str">
        <f t="shared" si="1"/>
        <v>65 days</v>
      </c>
      <c r="J23" s="21">
        <v>19</v>
      </c>
      <c r="K23" s="85"/>
      <c r="L23" s="15"/>
      <c r="M23" s="15"/>
      <c r="N23" s="34"/>
    </row>
    <row r="24" spans="1:14" x14ac:dyDescent="0.3">
      <c r="A24" s="15"/>
      <c r="B24" s="41">
        <v>20</v>
      </c>
      <c r="C24" s="4"/>
      <c r="D24" s="3"/>
      <c r="E24" s="5"/>
      <c r="F24" s="22"/>
      <c r="G24" s="35"/>
      <c r="H24" s="46"/>
      <c r="I24" s="49" t="str">
        <f t="shared" si="1"/>
        <v/>
      </c>
      <c r="J24" s="21">
        <v>20</v>
      </c>
      <c r="K24" s="85"/>
      <c r="L24" s="15"/>
      <c r="M24" s="15"/>
      <c r="N24" s="34"/>
    </row>
    <row r="25" spans="1:14" x14ac:dyDescent="0.3">
      <c r="A25" s="15"/>
      <c r="B25" s="41">
        <v>21</v>
      </c>
      <c r="C25" s="4"/>
      <c r="D25" s="3"/>
      <c r="E25" s="5"/>
      <c r="F25" s="22"/>
      <c r="G25" s="35"/>
      <c r="H25" s="46"/>
      <c r="I25" s="49" t="str">
        <f t="shared" si="1"/>
        <v/>
      </c>
      <c r="J25" s="21">
        <v>21</v>
      </c>
      <c r="K25" s="85"/>
      <c r="L25" s="15"/>
      <c r="M25" s="15"/>
      <c r="N25" s="34"/>
    </row>
    <row r="26" spans="1:14" x14ac:dyDescent="0.3">
      <c r="A26" s="15"/>
      <c r="B26" s="41">
        <v>22</v>
      </c>
      <c r="C26" s="4"/>
      <c r="D26" s="3"/>
      <c r="E26" s="5"/>
      <c r="F26" s="22"/>
      <c r="G26" s="35"/>
      <c r="H26" s="46"/>
      <c r="I26" s="49"/>
      <c r="J26" s="21">
        <v>22</v>
      </c>
      <c r="K26" s="85"/>
      <c r="L26" s="15"/>
      <c r="M26" s="15"/>
      <c r="N26" s="34"/>
    </row>
    <row r="27" spans="1:14" x14ac:dyDescent="0.3">
      <c r="A27" s="15"/>
      <c r="B27" s="41">
        <v>23</v>
      </c>
      <c r="C27" s="4"/>
      <c r="D27" s="3"/>
      <c r="E27" s="5"/>
      <c r="F27" s="22"/>
      <c r="G27" s="35"/>
      <c r="H27" s="46"/>
      <c r="I27" s="49"/>
      <c r="J27" s="21">
        <v>23</v>
      </c>
      <c r="K27" s="85"/>
      <c r="L27" s="15"/>
      <c r="M27" s="15"/>
      <c r="N27" s="34"/>
    </row>
    <row r="28" spans="1:14" x14ac:dyDescent="0.3">
      <c r="A28" s="15"/>
      <c r="B28" s="41">
        <v>24</v>
      </c>
      <c r="C28" s="4"/>
      <c r="D28" s="3"/>
      <c r="E28" s="5"/>
      <c r="F28" s="22"/>
      <c r="G28" s="35"/>
      <c r="H28" s="46"/>
      <c r="I28" s="49"/>
      <c r="J28" s="21">
        <v>24</v>
      </c>
      <c r="K28" s="85"/>
      <c r="L28" s="15"/>
      <c r="M28" s="15"/>
      <c r="N28" s="34"/>
    </row>
    <row r="29" spans="1:14" x14ac:dyDescent="0.3">
      <c r="A29" s="70"/>
      <c r="B29" s="41">
        <v>25</v>
      </c>
      <c r="C29" s="71"/>
      <c r="D29" s="72"/>
      <c r="E29" s="73"/>
      <c r="F29" s="74"/>
      <c r="G29" s="75"/>
      <c r="H29" s="76"/>
      <c r="I29" s="77"/>
      <c r="J29" s="21">
        <v>25</v>
      </c>
      <c r="K29" s="121"/>
      <c r="L29" s="70"/>
      <c r="M29" s="70"/>
      <c r="N29" s="78"/>
    </row>
    <row r="30" spans="1:14" ht="15" thickBot="1" x14ac:dyDescent="0.35">
      <c r="A30" s="39"/>
      <c r="B30" s="79"/>
      <c r="C30" s="27"/>
      <c r="D30" s="28"/>
      <c r="E30" s="63"/>
      <c r="F30" s="64"/>
      <c r="G30" s="36"/>
      <c r="H30" s="47"/>
      <c r="I30" s="51"/>
      <c r="J30" s="36"/>
      <c r="K30" s="122"/>
      <c r="L30" s="70"/>
      <c r="M30" s="70"/>
      <c r="N30" s="37"/>
    </row>
    <row r="31" spans="1:14" x14ac:dyDescent="0.3">
      <c r="B31" s="24"/>
      <c r="C31" s="25"/>
      <c r="D31" s="26"/>
      <c r="E31" s="66" t="s">
        <v>149</v>
      </c>
      <c r="F31" s="86">
        <v>925000</v>
      </c>
      <c r="G31" s="61"/>
      <c r="H31" s="61"/>
      <c r="I31" s="61"/>
      <c r="J31" s="175"/>
      <c r="K31" s="175"/>
      <c r="L31" s="100"/>
      <c r="M31" s="100"/>
    </row>
    <row r="32" spans="1:14" x14ac:dyDescent="0.3">
      <c r="E32" s="61" t="s">
        <v>146</v>
      </c>
      <c r="F32" s="93" t="s">
        <v>136</v>
      </c>
      <c r="G32" s="93" t="s">
        <v>88</v>
      </c>
      <c r="H32" s="93" t="s">
        <v>186</v>
      </c>
      <c r="I32" s="93" t="s">
        <v>147</v>
      </c>
      <c r="J32" s="158" t="s">
        <v>148</v>
      </c>
      <c r="K32" s="158"/>
      <c r="L32" s="159" t="s">
        <v>253</v>
      </c>
      <c r="M32" s="159"/>
    </row>
    <row r="33" spans="1:13" x14ac:dyDescent="0.3">
      <c r="E33" s="15" t="s">
        <v>138</v>
      </c>
      <c r="F33" s="59">
        <f>H33*G33</f>
        <v>236445</v>
      </c>
      <c r="G33" s="59">
        <v>110</v>
      </c>
      <c r="H33" s="67">
        <v>2149.5</v>
      </c>
      <c r="I33" s="62">
        <v>245</v>
      </c>
      <c r="J33" s="144">
        <f>H33*I33</f>
        <v>526627.5</v>
      </c>
      <c r="K33" s="144"/>
      <c r="L33" s="85" t="s">
        <v>221</v>
      </c>
      <c r="M33" s="62">
        <v>200000</v>
      </c>
    </row>
    <row r="34" spans="1:13" x14ac:dyDescent="0.3">
      <c r="E34" s="15" t="s">
        <v>206</v>
      </c>
      <c r="F34" s="59">
        <f t="shared" ref="F34:F39" si="2">H34*G34</f>
        <v>506340</v>
      </c>
      <c r="G34" s="59">
        <v>97</v>
      </c>
      <c r="H34" s="67">
        <v>5220</v>
      </c>
      <c r="I34" s="62">
        <v>260</v>
      </c>
      <c r="J34" s="144">
        <f t="shared" ref="J34:J39" si="3">H34*I34</f>
        <v>1357200</v>
      </c>
      <c r="K34" s="144"/>
      <c r="L34" s="85" t="s">
        <v>221</v>
      </c>
      <c r="M34" s="62">
        <v>50000</v>
      </c>
    </row>
    <row r="35" spans="1:13" x14ac:dyDescent="0.3">
      <c r="E35" s="15" t="s">
        <v>140</v>
      </c>
      <c r="F35" s="59">
        <f t="shared" si="2"/>
        <v>99900</v>
      </c>
      <c r="G35" s="59">
        <v>135</v>
      </c>
      <c r="H35" s="67">
        <v>740</v>
      </c>
      <c r="I35" s="62">
        <v>200</v>
      </c>
      <c r="J35" s="144">
        <f t="shared" si="3"/>
        <v>148000</v>
      </c>
      <c r="K35" s="144"/>
      <c r="L35" s="85" t="s">
        <v>221</v>
      </c>
      <c r="M35" s="62">
        <v>200000</v>
      </c>
    </row>
    <row r="36" spans="1:13" x14ac:dyDescent="0.3">
      <c r="E36" s="15"/>
      <c r="F36" s="59">
        <f t="shared" si="2"/>
        <v>0</v>
      </c>
      <c r="G36" s="59"/>
      <c r="H36" s="67"/>
      <c r="I36" s="62"/>
      <c r="J36" s="144">
        <f t="shared" si="3"/>
        <v>0</v>
      </c>
      <c r="K36" s="144"/>
      <c r="L36" s="85" t="s">
        <v>143</v>
      </c>
      <c r="M36" s="62">
        <v>1095000</v>
      </c>
    </row>
    <row r="37" spans="1:13" x14ac:dyDescent="0.3">
      <c r="E37" s="15"/>
      <c r="F37" s="59">
        <f t="shared" si="2"/>
        <v>0</v>
      </c>
      <c r="G37" s="59"/>
      <c r="H37" s="67"/>
      <c r="I37" s="62"/>
      <c r="J37" s="144">
        <f t="shared" si="3"/>
        <v>0</v>
      </c>
      <c r="K37" s="144"/>
      <c r="L37" s="85" t="s">
        <v>64</v>
      </c>
      <c r="M37" s="62">
        <v>240000</v>
      </c>
    </row>
    <row r="38" spans="1:13" x14ac:dyDescent="0.3">
      <c r="E38" s="15"/>
      <c r="F38" s="59">
        <f t="shared" si="2"/>
        <v>0</v>
      </c>
      <c r="G38" s="59"/>
      <c r="H38" s="67"/>
      <c r="I38" s="62"/>
      <c r="J38" s="144">
        <f t="shared" si="3"/>
        <v>0</v>
      </c>
      <c r="K38" s="144"/>
      <c r="L38" s="85" t="s">
        <v>155</v>
      </c>
      <c r="M38" s="62">
        <v>274600</v>
      </c>
    </row>
    <row r="39" spans="1:13" x14ac:dyDescent="0.3">
      <c r="E39" s="15"/>
      <c r="F39" s="59">
        <f t="shared" si="2"/>
        <v>0</v>
      </c>
      <c r="G39" s="59"/>
      <c r="H39" s="67"/>
      <c r="I39" s="62"/>
      <c r="J39" s="144">
        <f t="shared" si="3"/>
        <v>0</v>
      </c>
      <c r="K39" s="144"/>
      <c r="L39" s="85"/>
      <c r="M39" s="62"/>
    </row>
    <row r="40" spans="1:13" x14ac:dyDescent="0.3">
      <c r="E40" s="52" t="s">
        <v>144</v>
      </c>
      <c r="F40" s="60">
        <f>SUM(F33:F38)</f>
        <v>842685</v>
      </c>
      <c r="G40" s="60"/>
      <c r="H40" s="84">
        <f>SUM(H33:H39)</f>
        <v>8109.5</v>
      </c>
      <c r="I40" s="52"/>
      <c r="J40" s="145">
        <f>SUM(J33:J39)</f>
        <v>2031827.5</v>
      </c>
      <c r="K40" s="145"/>
      <c r="L40" s="52" t="s">
        <v>179</v>
      </c>
      <c r="M40" s="5">
        <f>SUM(M33:M39)</f>
        <v>2059600</v>
      </c>
    </row>
    <row r="41" spans="1:13" ht="15" thickBot="1" x14ac:dyDescent="0.35">
      <c r="E41" s="52" t="s">
        <v>220</v>
      </c>
      <c r="F41" s="109" t="str">
        <f>CONCATENATE(ROUND((F40/F31)*100,2),"%")</f>
        <v>91.1%</v>
      </c>
      <c r="G41" s="15"/>
      <c r="H41" s="58"/>
      <c r="I41" s="15"/>
      <c r="J41" s="146"/>
      <c r="K41" s="146"/>
      <c r="L41" s="83" t="s">
        <v>180</v>
      </c>
      <c r="M41" s="5">
        <f>J40-M40</f>
        <v>-27772.5</v>
      </c>
    </row>
    <row r="42" spans="1:13" x14ac:dyDescent="0.3">
      <c r="D42" s="40"/>
      <c r="L42" s="68"/>
      <c r="M42" s="40"/>
    </row>
    <row r="43" spans="1:13" x14ac:dyDescent="0.3">
      <c r="A43" s="147" t="s">
        <v>201</v>
      </c>
      <c r="B43" s="147"/>
      <c r="C43" s="147"/>
      <c r="D43" s="62"/>
      <c r="E43" s="15"/>
      <c r="F43" s="15"/>
      <c r="G43" s="5"/>
      <c r="H43" s="101"/>
      <c r="I43" s="15"/>
      <c r="J43" s="15"/>
      <c r="K43" s="123"/>
      <c r="L43" s="15"/>
      <c r="M43" s="15"/>
    </row>
    <row r="44" spans="1:13" x14ac:dyDescent="0.3">
      <c r="C44" s="6" t="s">
        <v>138</v>
      </c>
      <c r="D44" s="40"/>
      <c r="F44" s="61"/>
      <c r="G44" s="61" t="s">
        <v>66</v>
      </c>
      <c r="H44" s="61"/>
      <c r="I44" s="61" t="s">
        <v>64</v>
      </c>
      <c r="J44" s="61"/>
      <c r="K44" s="119" t="s">
        <v>231</v>
      </c>
    </row>
    <row r="45" spans="1:13" x14ac:dyDescent="0.3">
      <c r="B45"/>
      <c r="F45" s="93" t="s">
        <v>225</v>
      </c>
      <c r="G45" s="112">
        <v>34</v>
      </c>
      <c r="H45" s="93" t="s">
        <v>229</v>
      </c>
      <c r="I45" s="112">
        <v>2000</v>
      </c>
      <c r="J45" s="112" t="s">
        <v>230</v>
      </c>
      <c r="K45" s="124">
        <f>G47/11</f>
        <v>4867.636363636364</v>
      </c>
    </row>
    <row r="46" spans="1:13" x14ac:dyDescent="0.3">
      <c r="B46"/>
      <c r="F46" s="93" t="s">
        <v>223</v>
      </c>
      <c r="G46" s="112">
        <v>758</v>
      </c>
      <c r="H46" s="93" t="s">
        <v>224</v>
      </c>
      <c r="I46" s="61">
        <v>110000</v>
      </c>
      <c r="J46" s="61" t="s">
        <v>228</v>
      </c>
      <c r="K46" s="119">
        <v>1470</v>
      </c>
    </row>
    <row r="47" spans="1:13" x14ac:dyDescent="0.3">
      <c r="F47" s="3" t="s">
        <v>226</v>
      </c>
      <c r="G47" s="5">
        <f>(G46*G45*2)+I45</f>
        <v>53544</v>
      </c>
      <c r="H47" s="3"/>
      <c r="I47" s="3"/>
      <c r="J47" s="3"/>
      <c r="K47" s="2"/>
    </row>
    <row r="48" spans="1:13" x14ac:dyDescent="0.3">
      <c r="F48" s="15" t="s">
        <v>178</v>
      </c>
      <c r="G48" s="111">
        <f>K45*8</f>
        <v>38941.090909090912</v>
      </c>
      <c r="H48" s="15"/>
      <c r="I48" s="15">
        <v>800000</v>
      </c>
      <c r="J48" s="15"/>
      <c r="K48" s="85">
        <v>1065</v>
      </c>
    </row>
    <row r="49" spans="3:11" x14ac:dyDescent="0.3">
      <c r="F49" s="15" t="s">
        <v>227</v>
      </c>
      <c r="G49" s="111">
        <f>K45*3</f>
        <v>14602.909090909092</v>
      </c>
      <c r="H49" s="15"/>
      <c r="I49" s="15">
        <v>300000</v>
      </c>
      <c r="J49" s="15"/>
      <c r="K49" s="85">
        <v>405</v>
      </c>
    </row>
    <row r="50" spans="3:11" x14ac:dyDescent="0.3">
      <c r="G50" s="110"/>
    </row>
    <row r="51" spans="3:11" x14ac:dyDescent="0.3">
      <c r="C51" s="6" t="s">
        <v>247</v>
      </c>
    </row>
    <row r="52" spans="3:11" x14ac:dyDescent="0.3">
      <c r="G52" s="110"/>
    </row>
    <row r="53" spans="3:11" x14ac:dyDescent="0.3">
      <c r="C53"/>
    </row>
    <row r="55" spans="3:11" x14ac:dyDescent="0.3">
      <c r="G55" s="40"/>
    </row>
    <row r="56" spans="3:11" x14ac:dyDescent="0.3">
      <c r="G56" s="40"/>
    </row>
    <row r="57" spans="3:11" x14ac:dyDescent="0.3">
      <c r="G57" s="14"/>
    </row>
    <row r="67" spans="6:6" x14ac:dyDescent="0.3">
      <c r="F67" s="40"/>
    </row>
  </sheetData>
  <mergeCells count="25">
    <mergeCell ref="B3:F3"/>
    <mergeCell ref="G3:I3"/>
    <mergeCell ref="J3:N3"/>
    <mergeCell ref="B1:F1"/>
    <mergeCell ref="H1:I1"/>
    <mergeCell ref="K1:L1"/>
    <mergeCell ref="B2:C2"/>
    <mergeCell ref="H2:I2"/>
    <mergeCell ref="J37:K37"/>
    <mergeCell ref="G14:I14"/>
    <mergeCell ref="H15:I15"/>
    <mergeCell ref="H16:I16"/>
    <mergeCell ref="G17:I17"/>
    <mergeCell ref="J31:K31"/>
    <mergeCell ref="J32:K32"/>
    <mergeCell ref="L32:M32"/>
    <mergeCell ref="J33:K33"/>
    <mergeCell ref="J34:K34"/>
    <mergeCell ref="J35:K35"/>
    <mergeCell ref="J36:K36"/>
    <mergeCell ref="J38:K38"/>
    <mergeCell ref="J39:K39"/>
    <mergeCell ref="J40:K40"/>
    <mergeCell ref="J41:K41"/>
    <mergeCell ref="A43:C43"/>
  </mergeCells>
  <conditionalFormatting sqref="K1:L1">
    <cfRule type="cellIs" dxfId="29" priority="2" operator="greaterThan">
      <formula>0</formula>
    </cfRule>
    <cfRule type="cellIs" dxfId="28" priority="3" operator="lessThan">
      <formula>0</formula>
    </cfRule>
  </conditionalFormatting>
  <conditionalFormatting sqref="L5">
    <cfRule type="duplicateValues" dxfId="27" priority="1"/>
  </conditionalFormatting>
  <conditionalFormatting sqref="L6:L22">
    <cfRule type="duplicateValues" dxfId="26" priority="4"/>
  </conditionalFormatting>
  <conditionalFormatting sqref="M5:M22">
    <cfRule type="duplicateValues" dxfId="25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26BC-6338-4BBC-8AA9-B8BE45C58133}">
  <dimension ref="A1:N54"/>
  <sheetViews>
    <sheetView topLeftCell="B1" zoomScaleNormal="100" workbookViewId="0">
      <pane ySplit="1" topLeftCell="A2" activePane="bottomLeft" state="frozen"/>
      <selection pane="bottomLeft" activeCell="H13" sqref="H13"/>
    </sheetView>
  </sheetViews>
  <sheetFormatPr defaultRowHeight="14.4" x14ac:dyDescent="0.3"/>
  <cols>
    <col min="1" max="1" width="2.5546875" style="1" customWidth="1"/>
    <col min="2" max="2" width="8.88671875" style="6"/>
    <col min="3" max="3" width="10.77734375" style="6" bestFit="1" customWidth="1"/>
    <col min="4" max="4" width="25.109375" style="1" customWidth="1"/>
    <col min="5" max="5" width="13.77734375" style="1" bestFit="1" customWidth="1"/>
    <col min="6" max="6" width="19.5546875" style="1" bestFit="1" customWidth="1"/>
    <col min="7" max="7" width="10.5546875" style="1" bestFit="1" customWidth="1"/>
    <col min="8" max="8" width="12.88671875" style="1" bestFit="1" customWidth="1"/>
    <col min="9" max="9" width="8" style="1" customWidth="1"/>
    <col min="10" max="10" width="8.33203125" style="1" customWidth="1"/>
    <col min="11" max="11" width="10.33203125" style="1" bestFit="1" customWidth="1"/>
    <col min="12" max="12" width="40" style="1" bestFit="1" customWidth="1"/>
    <col min="13" max="13" width="15.88671875" style="1" customWidth="1"/>
    <col min="14" max="14" width="22.5546875" style="1" customWidth="1"/>
    <col min="15" max="16384" width="8.88671875" style="1"/>
  </cols>
  <sheetData>
    <row r="1" spans="1:14" ht="16.2" thickBot="1" x14ac:dyDescent="0.35">
      <c r="A1" s="44"/>
      <c r="B1" s="161" t="s">
        <v>282</v>
      </c>
      <c r="C1" s="162"/>
      <c r="D1" s="162"/>
      <c r="E1" s="162"/>
      <c r="F1" s="163"/>
      <c r="G1" s="16" t="s">
        <v>87</v>
      </c>
      <c r="H1" s="151">
        <v>45714</v>
      </c>
      <c r="I1" s="152"/>
      <c r="J1" s="17" t="s">
        <v>36</v>
      </c>
      <c r="K1" s="164">
        <f>M2-E2</f>
        <v>405496</v>
      </c>
      <c r="L1" s="165"/>
      <c r="M1" s="18"/>
      <c r="N1" s="19"/>
    </row>
    <row r="2" spans="1:14" ht="15.6" x14ac:dyDescent="0.3">
      <c r="A2" s="43"/>
      <c r="B2" s="166"/>
      <c r="C2" s="167"/>
      <c r="D2" s="13" t="s">
        <v>32</v>
      </c>
      <c r="E2" s="12">
        <f>SUM(E5:E30)</f>
        <v>1386194</v>
      </c>
      <c r="F2" s="20"/>
      <c r="G2" s="32" t="s">
        <v>100</v>
      </c>
      <c r="H2" s="153" t="s">
        <v>268</v>
      </c>
      <c r="I2" s="168"/>
      <c r="J2" s="38"/>
      <c r="K2" s="10"/>
      <c r="L2" s="11" t="s">
        <v>32</v>
      </c>
      <c r="M2" s="12">
        <f>SUM(M5:M22)</f>
        <v>1791690</v>
      </c>
      <c r="N2" s="20"/>
    </row>
    <row r="3" spans="1:14" x14ac:dyDescent="0.3">
      <c r="B3" s="169" t="s">
        <v>116</v>
      </c>
      <c r="C3" s="170"/>
      <c r="D3" s="171"/>
      <c r="E3" s="171"/>
      <c r="F3" s="172"/>
      <c r="G3" s="155" t="s">
        <v>101</v>
      </c>
      <c r="H3" s="156"/>
      <c r="I3" s="156"/>
      <c r="J3" s="169" t="s">
        <v>117</v>
      </c>
      <c r="K3" s="170"/>
      <c r="L3" s="171"/>
      <c r="M3" s="171"/>
      <c r="N3" s="172"/>
    </row>
    <row r="4" spans="1:14" x14ac:dyDescent="0.3">
      <c r="A4" s="3"/>
      <c r="B4" s="41" t="s">
        <v>0</v>
      </c>
      <c r="C4" s="2" t="s">
        <v>3</v>
      </c>
      <c r="D4" s="3" t="s">
        <v>1</v>
      </c>
      <c r="E4" s="3" t="s">
        <v>31</v>
      </c>
      <c r="F4" s="22" t="s">
        <v>2</v>
      </c>
      <c r="G4" s="21" t="s">
        <v>3</v>
      </c>
      <c r="H4" s="103" t="s">
        <v>88</v>
      </c>
      <c r="I4" s="103" t="s">
        <v>100</v>
      </c>
      <c r="J4" s="41" t="s">
        <v>0</v>
      </c>
      <c r="K4" s="2" t="s">
        <v>3</v>
      </c>
      <c r="L4" s="3" t="s">
        <v>1</v>
      </c>
      <c r="M4" s="3" t="s">
        <v>31</v>
      </c>
      <c r="N4" s="22" t="s">
        <v>2</v>
      </c>
    </row>
    <row r="5" spans="1:14" x14ac:dyDescent="0.3">
      <c r="A5" s="15"/>
      <c r="B5" s="41">
        <v>1</v>
      </c>
      <c r="C5" s="7">
        <v>45714</v>
      </c>
      <c r="D5" s="26" t="s">
        <v>258</v>
      </c>
      <c r="E5" s="9">
        <v>257500</v>
      </c>
      <c r="F5" s="23" t="s">
        <v>254</v>
      </c>
      <c r="G5" s="45">
        <v>45765</v>
      </c>
      <c r="H5" s="46">
        <v>157</v>
      </c>
      <c r="I5" s="49" t="str">
        <f>IF(ISBLANK(G5),"",CONCATENATE(G5-$H$1+1," days"))</f>
        <v>52 days</v>
      </c>
      <c r="J5" s="21">
        <v>1</v>
      </c>
      <c r="K5" s="45">
        <v>45775</v>
      </c>
      <c r="L5" s="3" t="s">
        <v>261</v>
      </c>
      <c r="M5" s="5">
        <v>368280</v>
      </c>
      <c r="N5" s="22"/>
    </row>
    <row r="6" spans="1:14" x14ac:dyDescent="0.3">
      <c r="A6" s="15"/>
      <c r="B6" s="41">
        <v>2</v>
      </c>
      <c r="C6" s="7">
        <v>45743</v>
      </c>
      <c r="D6" s="8" t="s">
        <v>259</v>
      </c>
      <c r="E6" s="9">
        <v>35000</v>
      </c>
      <c r="F6" s="23" t="s">
        <v>260</v>
      </c>
      <c r="G6" s="45">
        <v>45775</v>
      </c>
      <c r="H6" s="46">
        <v>110</v>
      </c>
      <c r="I6" s="49" t="str">
        <f t="shared" ref="I6:I13" si="0">IF(ISBLANK(G6),"",CONCATENATE(G6-$H$1+1," days"))</f>
        <v>62 days</v>
      </c>
      <c r="J6" s="21">
        <v>2</v>
      </c>
      <c r="K6" s="4">
        <v>45787</v>
      </c>
      <c r="L6" s="3" t="s">
        <v>263</v>
      </c>
      <c r="M6" s="5">
        <v>571064</v>
      </c>
      <c r="N6" s="22"/>
    </row>
    <row r="7" spans="1:14" x14ac:dyDescent="0.3">
      <c r="A7" s="15"/>
      <c r="B7" s="41">
        <v>3</v>
      </c>
      <c r="C7" s="7">
        <v>45792</v>
      </c>
      <c r="D7" s="8" t="s">
        <v>262</v>
      </c>
      <c r="E7" s="9">
        <v>984721</v>
      </c>
      <c r="F7" s="23"/>
      <c r="G7" s="45">
        <v>45783</v>
      </c>
      <c r="H7" s="46">
        <v>86</v>
      </c>
      <c r="I7" s="49" t="str">
        <f t="shared" si="0"/>
        <v>70 days</v>
      </c>
      <c r="J7" s="21">
        <v>3</v>
      </c>
      <c r="K7" s="45">
        <v>45791</v>
      </c>
      <c r="L7" s="3" t="s">
        <v>269</v>
      </c>
      <c r="M7" s="5">
        <v>679140</v>
      </c>
      <c r="N7" s="22"/>
    </row>
    <row r="8" spans="1:14" x14ac:dyDescent="0.3">
      <c r="A8" s="15"/>
      <c r="B8" s="41">
        <v>4</v>
      </c>
      <c r="C8" s="7">
        <v>45792</v>
      </c>
      <c r="D8" s="8" t="s">
        <v>271</v>
      </c>
      <c r="E8" s="9">
        <v>108973</v>
      </c>
      <c r="F8" s="22"/>
      <c r="G8" s="45">
        <v>45787</v>
      </c>
      <c r="H8" s="46">
        <v>74</v>
      </c>
      <c r="I8" s="49" t="str">
        <f t="shared" si="0"/>
        <v>74 days</v>
      </c>
      <c r="J8" s="21">
        <v>4</v>
      </c>
      <c r="K8" s="45">
        <v>45791</v>
      </c>
      <c r="L8" s="3" t="s">
        <v>270</v>
      </c>
      <c r="M8" s="5">
        <v>173206</v>
      </c>
      <c r="N8" s="22"/>
    </row>
    <row r="9" spans="1:14" x14ac:dyDescent="0.3">
      <c r="A9" s="15"/>
      <c r="B9" s="41">
        <v>5</v>
      </c>
      <c r="C9" s="7"/>
      <c r="D9" s="3"/>
      <c r="E9" s="5"/>
      <c r="F9" s="22"/>
      <c r="G9" s="48">
        <v>45791</v>
      </c>
      <c r="H9" s="46">
        <v>67</v>
      </c>
      <c r="I9" s="49" t="str">
        <f t="shared" si="0"/>
        <v>78 days</v>
      </c>
      <c r="J9" s="21">
        <v>5</v>
      </c>
      <c r="K9" s="4"/>
      <c r="L9" s="3"/>
      <c r="M9" s="5"/>
      <c r="N9" s="22"/>
    </row>
    <row r="10" spans="1:14" x14ac:dyDescent="0.3">
      <c r="A10" s="15"/>
      <c r="B10" s="41">
        <v>6</v>
      </c>
      <c r="C10" s="7"/>
      <c r="D10" s="108">
        <v>900</v>
      </c>
      <c r="E10" s="5"/>
      <c r="F10" s="22"/>
      <c r="G10" s="48"/>
      <c r="H10" s="46"/>
      <c r="I10" s="49" t="str">
        <f t="shared" si="0"/>
        <v/>
      </c>
      <c r="J10" s="21">
        <v>6</v>
      </c>
      <c r="K10" s="2"/>
      <c r="L10" s="3"/>
      <c r="M10" s="5"/>
      <c r="N10" s="22"/>
    </row>
    <row r="11" spans="1:14" x14ac:dyDescent="0.3">
      <c r="A11" s="15"/>
      <c r="B11" s="41">
        <v>7</v>
      </c>
      <c r="C11" s="7"/>
      <c r="D11" s="108">
        <v>2400</v>
      </c>
      <c r="E11" s="5"/>
      <c r="F11" s="22"/>
      <c r="G11" s="48"/>
      <c r="H11" s="46"/>
      <c r="I11" s="49" t="str">
        <f t="shared" si="0"/>
        <v/>
      </c>
      <c r="J11" s="21">
        <v>7</v>
      </c>
      <c r="K11" s="2"/>
      <c r="L11" s="3"/>
      <c r="M11" s="5"/>
      <c r="N11" s="22"/>
    </row>
    <row r="12" spans="1:14" x14ac:dyDescent="0.3">
      <c r="A12" s="15"/>
      <c r="B12" s="41">
        <v>8</v>
      </c>
      <c r="C12" s="7"/>
      <c r="D12" s="108">
        <v>25261</v>
      </c>
      <c r="E12" s="5"/>
      <c r="F12" s="57"/>
      <c r="G12" s="48"/>
      <c r="H12" s="113"/>
      <c r="I12" s="125" t="str">
        <f t="shared" si="0"/>
        <v/>
      </c>
      <c r="J12" s="41">
        <v>8</v>
      </c>
      <c r="K12" s="2"/>
      <c r="L12" s="3"/>
      <c r="M12" s="5"/>
      <c r="N12" s="22"/>
    </row>
    <row r="13" spans="1:14" x14ac:dyDescent="0.3">
      <c r="A13" s="15"/>
      <c r="B13" s="41">
        <v>9</v>
      </c>
      <c r="C13" s="7"/>
      <c r="D13" s="108">
        <v>3360</v>
      </c>
      <c r="E13" s="5"/>
      <c r="F13" s="57"/>
      <c r="G13" s="48"/>
      <c r="H13" s="113"/>
      <c r="I13" s="125" t="str">
        <f t="shared" si="0"/>
        <v/>
      </c>
      <c r="J13" s="41">
        <v>9</v>
      </c>
      <c r="K13" s="2"/>
      <c r="L13" s="3"/>
      <c r="M13" s="5"/>
      <c r="N13" s="22"/>
    </row>
    <row r="14" spans="1:14" ht="15" thickBot="1" x14ac:dyDescent="0.35">
      <c r="A14" s="15"/>
      <c r="B14" s="41">
        <v>10</v>
      </c>
      <c r="C14" s="7"/>
      <c r="D14" s="108">
        <v>6000</v>
      </c>
      <c r="E14" s="5"/>
      <c r="F14" s="69"/>
      <c r="G14" s="148" t="s">
        <v>140</v>
      </c>
      <c r="H14" s="149"/>
      <c r="I14" s="150"/>
      <c r="J14" s="21">
        <v>10</v>
      </c>
      <c r="K14" s="2"/>
      <c r="L14" s="3"/>
      <c r="M14" s="5"/>
      <c r="N14" s="22"/>
    </row>
    <row r="15" spans="1:14" ht="15" thickBot="1" x14ac:dyDescent="0.35">
      <c r="A15" s="15"/>
      <c r="B15" s="41">
        <v>11</v>
      </c>
      <c r="C15" s="7"/>
      <c r="D15" s="108">
        <v>6000</v>
      </c>
      <c r="E15" s="5"/>
      <c r="F15" s="22"/>
      <c r="G15" s="16" t="s">
        <v>87</v>
      </c>
      <c r="H15" s="151">
        <v>45743</v>
      </c>
      <c r="I15" s="152"/>
      <c r="J15" s="21">
        <v>11</v>
      </c>
      <c r="K15" s="2"/>
      <c r="L15" s="3"/>
      <c r="M15" s="5"/>
      <c r="N15" s="22"/>
    </row>
    <row r="16" spans="1:14" x14ac:dyDescent="0.3">
      <c r="A16" s="15"/>
      <c r="B16" s="41">
        <v>12</v>
      </c>
      <c r="C16" s="7"/>
      <c r="D16" s="108">
        <v>4956</v>
      </c>
      <c r="E16" s="5"/>
      <c r="F16" s="22"/>
      <c r="G16" s="32" t="s">
        <v>100</v>
      </c>
      <c r="H16" s="153" t="s">
        <v>267</v>
      </c>
      <c r="I16" s="154"/>
      <c r="J16" s="21">
        <v>12</v>
      </c>
      <c r="K16" s="2"/>
      <c r="L16" s="3"/>
      <c r="M16" s="5"/>
      <c r="N16" s="22"/>
    </row>
    <row r="17" spans="1:14" x14ac:dyDescent="0.3">
      <c r="A17" s="15"/>
      <c r="B17" s="41">
        <v>13</v>
      </c>
      <c r="C17" s="7"/>
      <c r="D17" s="108">
        <v>5600</v>
      </c>
      <c r="E17" s="5"/>
      <c r="F17" s="22"/>
      <c r="G17" s="155" t="s">
        <v>101</v>
      </c>
      <c r="H17" s="156"/>
      <c r="I17" s="157"/>
      <c r="J17" s="21">
        <v>13</v>
      </c>
      <c r="K17" s="2"/>
      <c r="L17" s="3"/>
      <c r="M17" s="5"/>
      <c r="N17" s="22"/>
    </row>
    <row r="18" spans="1:14" x14ac:dyDescent="0.3">
      <c r="A18" s="15"/>
      <c r="B18" s="41">
        <v>14</v>
      </c>
      <c r="C18" s="7"/>
      <c r="D18" s="108">
        <v>3000</v>
      </c>
      <c r="E18" s="5"/>
      <c r="F18" s="22"/>
      <c r="G18" s="21" t="s">
        <v>3</v>
      </c>
      <c r="H18" s="2" t="s">
        <v>88</v>
      </c>
      <c r="I18" s="2" t="s">
        <v>100</v>
      </c>
      <c r="J18" s="41">
        <v>14</v>
      </c>
      <c r="K18" s="2"/>
      <c r="L18" s="3"/>
      <c r="M18" s="5"/>
      <c r="N18" s="22"/>
    </row>
    <row r="19" spans="1:14" x14ac:dyDescent="0.3">
      <c r="A19" s="15"/>
      <c r="B19" s="41">
        <v>15</v>
      </c>
      <c r="C19" s="7"/>
      <c r="D19" s="108">
        <v>26577</v>
      </c>
      <c r="E19" s="5"/>
      <c r="F19" s="22"/>
      <c r="G19" s="45">
        <v>45783</v>
      </c>
      <c r="H19" s="46">
        <v>132</v>
      </c>
      <c r="I19" s="49" t="str">
        <f>IF(ISBLANK(G19),"",CONCATENATE(G19-$H$15+1," days"))</f>
        <v>41 days</v>
      </c>
      <c r="J19" s="21">
        <v>15</v>
      </c>
      <c r="K19" s="2"/>
      <c r="L19" s="3"/>
      <c r="M19" s="5"/>
      <c r="N19" s="22"/>
    </row>
    <row r="20" spans="1:14" x14ac:dyDescent="0.3">
      <c r="A20" s="15"/>
      <c r="B20" s="41">
        <v>16</v>
      </c>
      <c r="C20" s="4"/>
      <c r="D20" s="108">
        <v>24919</v>
      </c>
      <c r="E20" s="5"/>
      <c r="F20" s="22"/>
      <c r="G20" s="45">
        <v>45791</v>
      </c>
      <c r="H20" s="46">
        <v>102</v>
      </c>
      <c r="I20" s="49" t="str">
        <f t="shared" ref="I20:I25" si="1">IF(ISBLANK(G20),"",CONCATENATE(G20-$H$15+1," days"))</f>
        <v>49 days</v>
      </c>
      <c r="J20" s="21">
        <v>16</v>
      </c>
      <c r="K20" s="2"/>
      <c r="L20" s="3"/>
      <c r="M20" s="5"/>
      <c r="N20" s="22"/>
    </row>
    <row r="21" spans="1:14" x14ac:dyDescent="0.3">
      <c r="A21" s="15"/>
      <c r="B21" s="41">
        <v>17</v>
      </c>
      <c r="C21" s="4"/>
      <c r="D21" s="108"/>
      <c r="E21" s="5"/>
      <c r="F21" s="22"/>
      <c r="G21" s="45"/>
      <c r="H21" s="46"/>
      <c r="I21" s="49" t="str">
        <f t="shared" si="1"/>
        <v/>
      </c>
      <c r="J21" s="21">
        <v>17</v>
      </c>
      <c r="K21" s="2"/>
      <c r="L21" s="3"/>
      <c r="M21" s="5"/>
      <c r="N21" s="22"/>
    </row>
    <row r="22" spans="1:14" x14ac:dyDescent="0.3">
      <c r="A22" s="15"/>
      <c r="B22" s="41">
        <v>18</v>
      </c>
      <c r="C22" s="4"/>
      <c r="D22" s="15"/>
      <c r="E22" s="5"/>
      <c r="F22" s="22"/>
      <c r="G22" s="48"/>
      <c r="H22" s="46"/>
      <c r="I22" s="49" t="str">
        <f t="shared" si="1"/>
        <v/>
      </c>
      <c r="J22" s="21">
        <v>18</v>
      </c>
      <c r="K22" s="2"/>
      <c r="L22" s="3"/>
      <c r="M22" s="5"/>
      <c r="N22" s="22"/>
    </row>
    <row r="23" spans="1:14" x14ac:dyDescent="0.3">
      <c r="A23" s="15"/>
      <c r="B23" s="41">
        <v>19</v>
      </c>
      <c r="C23" s="4"/>
      <c r="D23" s="3"/>
      <c r="E23" s="5"/>
      <c r="F23" s="22"/>
      <c r="G23" s="35"/>
      <c r="H23" s="46"/>
      <c r="I23" s="49" t="str">
        <f t="shared" si="1"/>
        <v/>
      </c>
      <c r="J23" s="21">
        <v>19</v>
      </c>
      <c r="K23" s="15"/>
      <c r="L23" s="15"/>
      <c r="M23" s="15"/>
      <c r="N23" s="34"/>
    </row>
    <row r="24" spans="1:14" x14ac:dyDescent="0.3">
      <c r="A24" s="15"/>
      <c r="B24" s="41">
        <v>20</v>
      </c>
      <c r="C24" s="4"/>
      <c r="D24" s="3"/>
      <c r="E24" s="5"/>
      <c r="F24" s="22"/>
      <c r="G24" s="35"/>
      <c r="H24" s="46"/>
      <c r="I24" s="49" t="str">
        <f t="shared" si="1"/>
        <v/>
      </c>
      <c r="J24" s="21">
        <v>20</v>
      </c>
      <c r="K24" s="15"/>
      <c r="L24" s="15"/>
      <c r="M24" s="15"/>
      <c r="N24" s="34"/>
    </row>
    <row r="25" spans="1:14" x14ac:dyDescent="0.3">
      <c r="A25" s="15"/>
      <c r="B25" s="41">
        <v>21</v>
      </c>
      <c r="C25" s="4"/>
      <c r="D25" s="3"/>
      <c r="E25" s="5"/>
      <c r="F25" s="22"/>
      <c r="G25" s="35"/>
      <c r="H25" s="46"/>
      <c r="I25" s="49" t="str">
        <f t="shared" si="1"/>
        <v/>
      </c>
      <c r="J25" s="21">
        <v>21</v>
      </c>
      <c r="K25" s="15"/>
      <c r="L25" s="15"/>
      <c r="M25" s="15"/>
      <c r="N25" s="34"/>
    </row>
    <row r="26" spans="1:14" x14ac:dyDescent="0.3">
      <c r="A26" s="15"/>
      <c r="B26" s="41">
        <v>22</v>
      </c>
      <c r="C26" s="4"/>
      <c r="D26" s="3"/>
      <c r="E26" s="5"/>
      <c r="F26" s="22"/>
      <c r="G26" s="35"/>
      <c r="H26" s="46"/>
      <c r="I26" s="49"/>
      <c r="J26" s="21">
        <v>22</v>
      </c>
      <c r="K26" s="15"/>
      <c r="L26" s="15"/>
      <c r="M26" s="15"/>
      <c r="N26" s="34"/>
    </row>
    <row r="27" spans="1:14" x14ac:dyDescent="0.3">
      <c r="A27" s="15"/>
      <c r="B27" s="41">
        <v>23</v>
      </c>
      <c r="C27" s="4"/>
      <c r="D27" s="3"/>
      <c r="E27" s="5"/>
      <c r="F27" s="22"/>
      <c r="G27" s="35"/>
      <c r="H27" s="46"/>
      <c r="I27" s="49"/>
      <c r="J27" s="21">
        <v>23</v>
      </c>
      <c r="K27" s="15"/>
      <c r="L27" s="15"/>
      <c r="M27" s="15"/>
      <c r="N27" s="34"/>
    </row>
    <row r="28" spans="1:14" x14ac:dyDescent="0.3">
      <c r="A28" s="15"/>
      <c r="B28" s="41">
        <v>24</v>
      </c>
      <c r="C28" s="4"/>
      <c r="D28" s="3"/>
      <c r="E28" s="5"/>
      <c r="F28" s="22"/>
      <c r="G28" s="35"/>
      <c r="H28" s="46"/>
      <c r="I28" s="49"/>
      <c r="J28" s="21">
        <v>24</v>
      </c>
      <c r="K28" s="15"/>
      <c r="L28" s="15"/>
      <c r="M28" s="15"/>
      <c r="N28" s="34"/>
    </row>
    <row r="29" spans="1:14" x14ac:dyDescent="0.3">
      <c r="A29" s="70"/>
      <c r="B29" s="41">
        <v>25</v>
      </c>
      <c r="C29" s="71"/>
      <c r="D29" s="72"/>
      <c r="E29" s="73"/>
      <c r="F29" s="74"/>
      <c r="G29" s="75"/>
      <c r="H29" s="76"/>
      <c r="I29" s="77"/>
      <c r="J29" s="21">
        <v>25</v>
      </c>
      <c r="K29" s="70"/>
      <c r="L29" s="70"/>
      <c r="M29" s="70"/>
      <c r="N29" s="78"/>
    </row>
    <row r="30" spans="1:14" ht="15" thickBot="1" x14ac:dyDescent="0.35">
      <c r="A30" s="39"/>
      <c r="B30" s="79"/>
      <c r="C30" s="27"/>
      <c r="D30" s="28"/>
      <c r="E30" s="63"/>
      <c r="F30" s="64"/>
      <c r="G30" s="36"/>
      <c r="H30" s="47"/>
      <c r="I30" s="51"/>
      <c r="J30" s="36"/>
      <c r="K30" s="39"/>
      <c r="L30" s="70"/>
      <c r="M30" s="70"/>
      <c r="N30" s="37"/>
    </row>
    <row r="31" spans="1:14" x14ac:dyDescent="0.3">
      <c r="B31" s="24"/>
      <c r="C31" s="25"/>
      <c r="D31" s="26"/>
      <c r="E31" s="66" t="s">
        <v>149</v>
      </c>
      <c r="F31" s="86">
        <v>850000</v>
      </c>
      <c r="G31" s="61"/>
      <c r="H31" s="61"/>
      <c r="I31" s="61"/>
      <c r="J31" s="175"/>
      <c r="K31" s="175"/>
      <c r="L31" s="100"/>
      <c r="M31" s="100"/>
    </row>
    <row r="32" spans="1:14" x14ac:dyDescent="0.3">
      <c r="E32" s="61" t="s">
        <v>146</v>
      </c>
      <c r="F32" s="93" t="s">
        <v>136</v>
      </c>
      <c r="G32" s="93" t="s">
        <v>88</v>
      </c>
      <c r="H32" s="93" t="s">
        <v>186</v>
      </c>
      <c r="I32" s="93" t="s">
        <v>147</v>
      </c>
      <c r="J32" s="158" t="s">
        <v>148</v>
      </c>
      <c r="K32" s="158"/>
      <c r="L32" s="159" t="s">
        <v>253</v>
      </c>
      <c r="M32" s="159"/>
    </row>
    <row r="33" spans="1:13" x14ac:dyDescent="0.3">
      <c r="E33" s="15" t="s">
        <v>138</v>
      </c>
      <c r="F33" s="59">
        <f>H33*G33</f>
        <v>184140</v>
      </c>
      <c r="G33" s="59">
        <v>110</v>
      </c>
      <c r="H33" s="67">
        <v>1674</v>
      </c>
      <c r="I33" s="62">
        <v>220</v>
      </c>
      <c r="J33" s="144">
        <f>H33*I33</f>
        <v>368280</v>
      </c>
      <c r="K33" s="144"/>
      <c r="L33" s="85" t="s">
        <v>265</v>
      </c>
      <c r="M33" s="62">
        <v>400000</v>
      </c>
    </row>
    <row r="34" spans="1:13" x14ac:dyDescent="0.3">
      <c r="E34" s="15" t="s">
        <v>139</v>
      </c>
      <c r="F34" s="59">
        <f t="shared" ref="F34:F39" si="2">H34*G34</f>
        <v>160337.20000000001</v>
      </c>
      <c r="G34" s="59">
        <v>73</v>
      </c>
      <c r="H34" s="67">
        <v>2196.4</v>
      </c>
      <c r="I34" s="62">
        <v>260</v>
      </c>
      <c r="J34" s="144">
        <f t="shared" ref="J34:J39" si="3">H34*I34</f>
        <v>571064</v>
      </c>
      <c r="K34" s="144"/>
      <c r="L34" s="85" t="s">
        <v>272</v>
      </c>
      <c r="M34" s="62">
        <v>200000</v>
      </c>
    </row>
    <row r="35" spans="1:13" x14ac:dyDescent="0.3">
      <c r="C35" s="126"/>
      <c r="E35" s="15" t="s">
        <v>264</v>
      </c>
      <c r="F35" s="59">
        <f t="shared" si="2"/>
        <v>162508.5</v>
      </c>
      <c r="G35" s="59">
        <v>67</v>
      </c>
      <c r="H35" s="67">
        <v>2425.5</v>
      </c>
      <c r="I35" s="62">
        <v>280</v>
      </c>
      <c r="J35" s="144">
        <f t="shared" si="3"/>
        <v>679140</v>
      </c>
      <c r="K35" s="144"/>
      <c r="L35" s="85" t="s">
        <v>273</v>
      </c>
      <c r="M35" s="62">
        <v>250000</v>
      </c>
    </row>
    <row r="36" spans="1:13" x14ac:dyDescent="0.3">
      <c r="E36" s="15" t="s">
        <v>140</v>
      </c>
      <c r="F36" s="59">
        <f t="shared" si="2"/>
        <v>80304.599999999991</v>
      </c>
      <c r="G36" s="59">
        <v>102</v>
      </c>
      <c r="H36" s="67">
        <v>787.3</v>
      </c>
      <c r="I36" s="62">
        <v>220</v>
      </c>
      <c r="J36" s="144">
        <f t="shared" si="3"/>
        <v>173206</v>
      </c>
      <c r="K36" s="144"/>
      <c r="L36" s="85" t="s">
        <v>274</v>
      </c>
      <c r="M36" s="62">
        <v>985721</v>
      </c>
    </row>
    <row r="37" spans="1:13" x14ac:dyDescent="0.3">
      <c r="E37" s="15"/>
      <c r="F37" s="59">
        <v>0</v>
      </c>
      <c r="G37" s="59"/>
      <c r="H37" s="67"/>
      <c r="I37" s="62"/>
      <c r="J37" s="144">
        <f t="shared" si="3"/>
        <v>0</v>
      </c>
      <c r="K37" s="144"/>
      <c r="L37" s="85"/>
      <c r="M37" s="62"/>
    </row>
    <row r="38" spans="1:13" x14ac:dyDescent="0.3">
      <c r="E38" s="15"/>
      <c r="F38" s="59">
        <f t="shared" si="2"/>
        <v>0</v>
      </c>
      <c r="G38" s="59"/>
      <c r="H38" s="67"/>
      <c r="I38" s="62"/>
      <c r="J38" s="144">
        <f t="shared" si="3"/>
        <v>0</v>
      </c>
      <c r="K38" s="144"/>
      <c r="L38" s="85"/>
      <c r="M38" s="62"/>
    </row>
    <row r="39" spans="1:13" x14ac:dyDescent="0.3">
      <c r="E39" s="15"/>
      <c r="F39" s="59">
        <f t="shared" si="2"/>
        <v>0</v>
      </c>
      <c r="G39" s="59"/>
      <c r="H39" s="67"/>
      <c r="I39" s="62"/>
      <c r="J39" s="144">
        <f t="shared" si="3"/>
        <v>0</v>
      </c>
      <c r="K39" s="144"/>
      <c r="L39" s="85"/>
      <c r="M39" s="62"/>
    </row>
    <row r="40" spans="1:13" x14ac:dyDescent="0.3">
      <c r="E40" s="52" t="s">
        <v>144</v>
      </c>
      <c r="F40" s="60">
        <f>SUM(F33:F38)</f>
        <v>587290.30000000005</v>
      </c>
      <c r="G40" s="60"/>
      <c r="H40" s="84">
        <f>SUM(H33:H39)</f>
        <v>7083.2</v>
      </c>
      <c r="I40" s="52"/>
      <c r="J40" s="145">
        <f>SUM(J33:J39)</f>
        <v>1791690</v>
      </c>
      <c r="K40" s="145"/>
      <c r="L40" s="52" t="s">
        <v>179</v>
      </c>
      <c r="M40" s="5">
        <f>SUM(M33:M39)</f>
        <v>1835721</v>
      </c>
    </row>
    <row r="41" spans="1:13" ht="15" thickBot="1" x14ac:dyDescent="0.35">
      <c r="E41" s="52" t="s">
        <v>220</v>
      </c>
      <c r="F41" s="109" t="str">
        <f>CONCATENATE(ROUND((F40/F31)*100,2),"%")</f>
        <v>69.09%</v>
      </c>
      <c r="G41" s="15"/>
      <c r="H41" s="58"/>
      <c r="I41" s="15"/>
      <c r="J41" s="146"/>
      <c r="K41" s="146"/>
      <c r="L41" s="83" t="s">
        <v>180</v>
      </c>
      <c r="M41" s="105">
        <f>J40-M40</f>
        <v>-44031</v>
      </c>
    </row>
    <row r="42" spans="1:13" x14ac:dyDescent="0.3">
      <c r="D42" s="40"/>
      <c r="L42" s="68"/>
      <c r="M42" s="40"/>
    </row>
    <row r="43" spans="1:13" x14ac:dyDescent="0.3">
      <c r="A43" s="147" t="s">
        <v>201</v>
      </c>
      <c r="B43" s="147"/>
      <c r="C43" s="147"/>
      <c r="D43" s="59"/>
      <c r="E43" s="15"/>
      <c r="F43" s="3" t="e">
        <f>D43/E43</f>
        <v>#DIV/0!</v>
      </c>
      <c r="G43" s="5" t="e">
        <f>F43*265</f>
        <v>#DIV/0!</v>
      </c>
      <c r="H43" s="101"/>
      <c r="I43" s="15"/>
      <c r="J43" s="15"/>
      <c r="K43" s="5"/>
      <c r="L43" s="15"/>
      <c r="M43" s="15"/>
    </row>
    <row r="44" spans="1:13" x14ac:dyDescent="0.3">
      <c r="D44" s="40"/>
      <c r="F44" s="26"/>
      <c r="G44" s="26"/>
      <c r="H44" s="26"/>
      <c r="I44" s="26"/>
      <c r="J44" s="26"/>
      <c r="K44" s="26"/>
    </row>
    <row r="54" spans="6:6" x14ac:dyDescent="0.3">
      <c r="F54" s="40"/>
    </row>
  </sheetData>
  <mergeCells count="25">
    <mergeCell ref="J38:K38"/>
    <mergeCell ref="J39:K39"/>
    <mergeCell ref="J40:K40"/>
    <mergeCell ref="J41:K41"/>
    <mergeCell ref="A43:C43"/>
    <mergeCell ref="L32:M32"/>
    <mergeCell ref="J33:K33"/>
    <mergeCell ref="J34:K34"/>
    <mergeCell ref="J35:K35"/>
    <mergeCell ref="J36:K36"/>
    <mergeCell ref="J37:K37"/>
    <mergeCell ref="G14:I14"/>
    <mergeCell ref="H15:I15"/>
    <mergeCell ref="H16:I16"/>
    <mergeCell ref="G17:I17"/>
    <mergeCell ref="J31:K31"/>
    <mergeCell ref="J32:K32"/>
    <mergeCell ref="B3:F3"/>
    <mergeCell ref="G3:I3"/>
    <mergeCell ref="J3:N3"/>
    <mergeCell ref="B1:F1"/>
    <mergeCell ref="H1:I1"/>
    <mergeCell ref="K1:L1"/>
    <mergeCell ref="B2:C2"/>
    <mergeCell ref="H2:I2"/>
  </mergeCells>
  <conditionalFormatting sqref="K1:L1">
    <cfRule type="cellIs" dxfId="24" priority="2" operator="greaterThan">
      <formula>0</formula>
    </cfRule>
    <cfRule type="cellIs" dxfId="23" priority="3" operator="lessThan">
      <formula>0</formula>
    </cfRule>
  </conditionalFormatting>
  <conditionalFormatting sqref="L5">
    <cfRule type="duplicateValues" dxfId="22" priority="1"/>
  </conditionalFormatting>
  <conditionalFormatting sqref="L6:L22">
    <cfRule type="duplicateValues" dxfId="21" priority="4"/>
  </conditionalFormatting>
  <conditionalFormatting sqref="M5:M22">
    <cfRule type="duplicateValues" dxfId="20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18ED2-6372-4138-81BF-D827AE5BAE54}">
  <dimension ref="A1:M56"/>
  <sheetViews>
    <sheetView zoomScaleNormal="100" workbookViewId="0">
      <pane ySplit="1" topLeftCell="A2" activePane="bottomLeft" state="frozen"/>
      <selection pane="bottomLeft" activeCell="K19" sqref="K19"/>
    </sheetView>
  </sheetViews>
  <sheetFormatPr defaultRowHeight="14.4" x14ac:dyDescent="0.3"/>
  <cols>
    <col min="1" max="1" width="3" style="6" bestFit="1" customWidth="1"/>
    <col min="2" max="2" width="10.77734375" style="6" bestFit="1" customWidth="1"/>
    <col min="3" max="3" width="18.21875" style="1" bestFit="1" customWidth="1"/>
    <col min="4" max="4" width="21.6640625" style="1" bestFit="1" customWidth="1"/>
    <col min="5" max="5" width="25" style="1" bestFit="1" customWidth="1"/>
    <col min="6" max="6" width="10.33203125" style="1" bestFit="1" customWidth="1"/>
    <col min="7" max="7" width="14.77734375" style="1" bestFit="1" customWidth="1"/>
    <col min="8" max="8" width="9.77734375" style="1" customWidth="1"/>
    <col min="9" max="9" width="8.33203125" style="1" customWidth="1"/>
    <col min="10" max="10" width="10.33203125" style="1" bestFit="1" customWidth="1"/>
    <col min="11" max="11" width="40" style="1" bestFit="1" customWidth="1"/>
    <col min="12" max="12" width="15.88671875" style="1" customWidth="1"/>
    <col min="13" max="13" width="22.5546875" style="1" customWidth="1"/>
    <col min="14" max="16384" width="8.88671875" style="1"/>
  </cols>
  <sheetData>
    <row r="1" spans="1:13" ht="16.2" thickBot="1" x14ac:dyDescent="0.35">
      <c r="A1" s="161" t="s">
        <v>283</v>
      </c>
      <c r="B1" s="162"/>
      <c r="C1" s="162"/>
      <c r="D1" s="162"/>
      <c r="E1" s="163"/>
      <c r="F1" s="16" t="s">
        <v>87</v>
      </c>
      <c r="G1" s="151">
        <v>45840</v>
      </c>
      <c r="H1" s="152"/>
      <c r="I1" s="17" t="s">
        <v>36</v>
      </c>
      <c r="J1" s="164">
        <f>L2-D2</f>
        <v>1125929.5</v>
      </c>
      <c r="K1" s="165"/>
      <c r="L1" s="18"/>
      <c r="M1" s="19"/>
    </row>
    <row r="2" spans="1:13" ht="15.6" x14ac:dyDescent="0.3">
      <c r="A2" s="166"/>
      <c r="B2" s="167"/>
      <c r="C2" s="13" t="s">
        <v>32</v>
      </c>
      <c r="D2" s="12">
        <f>SUM(D5:D30)</f>
        <v>1410000</v>
      </c>
      <c r="E2" s="20"/>
      <c r="F2" s="32" t="s">
        <v>100</v>
      </c>
      <c r="G2" s="153" t="s">
        <v>299</v>
      </c>
      <c r="H2" s="168"/>
      <c r="I2" s="38"/>
      <c r="J2" s="10"/>
      <c r="K2" s="11" t="s">
        <v>32</v>
      </c>
      <c r="L2" s="12">
        <f>SUM(L5:L22)</f>
        <v>2535929.5</v>
      </c>
      <c r="M2" s="20"/>
    </row>
    <row r="3" spans="1:13" x14ac:dyDescent="0.3">
      <c r="A3" s="169" t="s">
        <v>116</v>
      </c>
      <c r="B3" s="170"/>
      <c r="C3" s="171"/>
      <c r="D3" s="171"/>
      <c r="E3" s="172"/>
      <c r="F3" s="155" t="s">
        <v>101</v>
      </c>
      <c r="G3" s="156"/>
      <c r="H3" s="156"/>
      <c r="I3" s="169" t="s">
        <v>117</v>
      </c>
      <c r="J3" s="170"/>
      <c r="K3" s="171"/>
      <c r="L3" s="171"/>
      <c r="M3" s="172"/>
    </row>
    <row r="4" spans="1:13" x14ac:dyDescent="0.3">
      <c r="A4" s="41" t="s">
        <v>0</v>
      </c>
      <c r="B4" s="2" t="s">
        <v>3</v>
      </c>
      <c r="C4" s="3" t="s">
        <v>1</v>
      </c>
      <c r="D4" s="3" t="s">
        <v>31</v>
      </c>
      <c r="E4" s="22" t="s">
        <v>2</v>
      </c>
      <c r="F4" s="21" t="s">
        <v>3</v>
      </c>
      <c r="G4" s="103" t="s">
        <v>88</v>
      </c>
      <c r="H4" s="103" t="s">
        <v>100</v>
      </c>
      <c r="I4" s="41" t="s">
        <v>0</v>
      </c>
      <c r="J4" s="2" t="s">
        <v>3</v>
      </c>
      <c r="K4" s="3" t="s">
        <v>1</v>
      </c>
      <c r="L4" s="3" t="s">
        <v>31</v>
      </c>
      <c r="M4" s="22" t="s">
        <v>2</v>
      </c>
    </row>
    <row r="5" spans="1:13" x14ac:dyDescent="0.3">
      <c r="A5" s="41">
        <v>1</v>
      </c>
      <c r="B5" s="7">
        <v>45840</v>
      </c>
      <c r="C5" s="26" t="s">
        <v>258</v>
      </c>
      <c r="D5" s="9">
        <v>300000</v>
      </c>
      <c r="E5" s="23" t="s">
        <v>321</v>
      </c>
      <c r="F5" s="45">
        <v>45884</v>
      </c>
      <c r="G5" s="46">
        <v>135</v>
      </c>
      <c r="H5" s="49" t="str">
        <f>IF(ISBLANK(F5),"",CONCATENATE(F5-$G$1+1," days"))</f>
        <v>45 days</v>
      </c>
      <c r="I5" s="21">
        <v>1</v>
      </c>
      <c r="J5" s="45">
        <v>45893</v>
      </c>
      <c r="K5" s="3" t="s">
        <v>286</v>
      </c>
      <c r="L5" s="5">
        <v>521040</v>
      </c>
      <c r="M5" s="22"/>
    </row>
    <row r="6" spans="1:13" x14ac:dyDescent="0.3">
      <c r="A6" s="41">
        <v>2</v>
      </c>
      <c r="B6" s="7"/>
      <c r="C6" s="3" t="s">
        <v>271</v>
      </c>
      <c r="D6" s="5">
        <v>160000</v>
      </c>
      <c r="E6" s="23"/>
      <c r="F6" s="45">
        <v>45889</v>
      </c>
      <c r="G6" s="46">
        <v>120</v>
      </c>
      <c r="H6" s="49" t="str">
        <f t="shared" ref="H6:H13" si="0">IF(ISBLANK(F6),"",CONCATENATE(F6-$G$1+1," days"))</f>
        <v>50 days</v>
      </c>
      <c r="I6" s="21">
        <v>2</v>
      </c>
      <c r="J6" s="4">
        <v>45900</v>
      </c>
      <c r="K6" s="3" t="s">
        <v>291</v>
      </c>
      <c r="L6" s="5">
        <v>756496</v>
      </c>
      <c r="M6" s="22"/>
    </row>
    <row r="7" spans="1:13" x14ac:dyDescent="0.3">
      <c r="A7" s="41">
        <v>3</v>
      </c>
      <c r="B7" s="7"/>
      <c r="C7" s="3" t="s">
        <v>292</v>
      </c>
      <c r="D7" s="5">
        <v>920000</v>
      </c>
      <c r="E7" s="23"/>
      <c r="F7" s="45">
        <v>45893</v>
      </c>
      <c r="G7" s="46">
        <v>98</v>
      </c>
      <c r="H7" s="49" t="str">
        <f t="shared" si="0"/>
        <v>54 days</v>
      </c>
      <c r="I7" s="21">
        <v>3</v>
      </c>
      <c r="J7" s="4">
        <v>45901</v>
      </c>
      <c r="K7" s="3" t="s">
        <v>296</v>
      </c>
      <c r="L7" s="5">
        <v>940405.5</v>
      </c>
      <c r="M7" s="22" t="s">
        <v>294</v>
      </c>
    </row>
    <row r="8" spans="1:13" x14ac:dyDescent="0.3">
      <c r="A8" s="41">
        <v>4</v>
      </c>
      <c r="B8" s="7"/>
      <c r="C8" s="3" t="s">
        <v>295</v>
      </c>
      <c r="D8" s="5">
        <v>30000</v>
      </c>
      <c r="E8" s="22"/>
      <c r="F8" s="45">
        <v>45899</v>
      </c>
      <c r="G8" s="46">
        <v>78</v>
      </c>
      <c r="H8" s="49" t="str">
        <f t="shared" si="0"/>
        <v>60 days</v>
      </c>
      <c r="I8" s="21">
        <v>4</v>
      </c>
      <c r="J8" s="4">
        <v>45912</v>
      </c>
      <c r="K8" s="3" t="s">
        <v>303</v>
      </c>
      <c r="L8" s="5">
        <v>317988</v>
      </c>
      <c r="M8" s="22"/>
    </row>
    <row r="9" spans="1:13" x14ac:dyDescent="0.3">
      <c r="A9" s="41">
        <v>5</v>
      </c>
      <c r="B9" s="132"/>
      <c r="C9" s="15"/>
      <c r="D9" s="15"/>
      <c r="E9" s="22"/>
      <c r="F9" s="48">
        <v>45900</v>
      </c>
      <c r="G9" s="46">
        <v>81</v>
      </c>
      <c r="H9" s="49" t="str">
        <f t="shared" si="0"/>
        <v>61 days</v>
      </c>
      <c r="I9" s="21">
        <v>5</v>
      </c>
      <c r="J9" s="4"/>
      <c r="K9" s="3"/>
      <c r="L9" s="5"/>
      <c r="M9" s="22"/>
    </row>
    <row r="10" spans="1:13" x14ac:dyDescent="0.3">
      <c r="A10" s="41">
        <v>6</v>
      </c>
      <c r="B10" s="132"/>
      <c r="C10" s="15"/>
      <c r="D10" s="15"/>
      <c r="E10" s="22"/>
      <c r="F10" s="48">
        <v>45901</v>
      </c>
      <c r="G10" s="46">
        <v>79</v>
      </c>
      <c r="H10" s="49" t="str">
        <f t="shared" si="0"/>
        <v>62 days</v>
      </c>
      <c r="I10" s="21">
        <v>6</v>
      </c>
      <c r="J10" s="2"/>
      <c r="K10" s="3"/>
      <c r="L10" s="5"/>
      <c r="M10" s="22"/>
    </row>
    <row r="11" spans="1:13" x14ac:dyDescent="0.3">
      <c r="A11" s="41">
        <v>7</v>
      </c>
      <c r="C11" s="15"/>
      <c r="D11" s="15"/>
      <c r="E11" s="22"/>
      <c r="F11" s="48"/>
      <c r="G11" s="46"/>
      <c r="H11" s="49" t="str">
        <f t="shared" si="0"/>
        <v/>
      </c>
      <c r="I11" s="21">
        <v>7</v>
      </c>
      <c r="J11" s="2"/>
      <c r="K11" s="3"/>
      <c r="L11" s="5"/>
      <c r="M11" s="22"/>
    </row>
    <row r="12" spans="1:13" x14ac:dyDescent="0.3">
      <c r="A12" s="41">
        <v>8</v>
      </c>
      <c r="B12" s="7"/>
      <c r="C12" s="3"/>
      <c r="D12" s="5"/>
      <c r="E12" s="57"/>
      <c r="F12" s="48"/>
      <c r="G12" s="113"/>
      <c r="H12" s="125" t="str">
        <f t="shared" si="0"/>
        <v/>
      </c>
      <c r="I12" s="41">
        <v>8</v>
      </c>
      <c r="J12" s="2"/>
      <c r="K12" s="3"/>
      <c r="L12" s="5"/>
      <c r="M12" s="22"/>
    </row>
    <row r="13" spans="1:13" x14ac:dyDescent="0.3">
      <c r="A13" s="41">
        <v>9</v>
      </c>
      <c r="B13" s="7"/>
      <c r="C13" s="3"/>
      <c r="D13" s="5"/>
      <c r="E13" s="57"/>
      <c r="F13" s="48"/>
      <c r="G13" s="113"/>
      <c r="H13" s="125" t="str">
        <f t="shared" si="0"/>
        <v/>
      </c>
      <c r="I13" s="41">
        <v>9</v>
      </c>
      <c r="J13" s="2"/>
      <c r="K13" s="3"/>
      <c r="L13" s="5"/>
      <c r="M13" s="22"/>
    </row>
    <row r="14" spans="1:13" ht="15" thickBot="1" x14ac:dyDescent="0.35">
      <c r="A14" s="41">
        <v>10</v>
      </c>
      <c r="B14" s="7"/>
      <c r="C14" s="3"/>
      <c r="D14" s="5"/>
      <c r="E14" s="69"/>
      <c r="F14" s="148" t="s">
        <v>140</v>
      </c>
      <c r="G14" s="149"/>
      <c r="H14" s="150"/>
      <c r="I14" s="21">
        <v>10</v>
      </c>
      <c r="J14" s="2"/>
      <c r="K14" s="3"/>
      <c r="L14" s="5"/>
      <c r="M14" s="22"/>
    </row>
    <row r="15" spans="1:13" ht="15" thickBot="1" x14ac:dyDescent="0.35">
      <c r="A15" s="41">
        <v>11</v>
      </c>
      <c r="B15" s="7"/>
      <c r="C15" s="3"/>
      <c r="D15" s="5"/>
      <c r="E15" s="22"/>
      <c r="F15" s="16" t="s">
        <v>87</v>
      </c>
      <c r="G15" s="151">
        <v>45840</v>
      </c>
      <c r="H15" s="152"/>
      <c r="I15" s="21">
        <v>11</v>
      </c>
      <c r="J15" s="2"/>
      <c r="K15" s="3"/>
      <c r="L15" s="5"/>
      <c r="M15" s="22"/>
    </row>
    <row r="16" spans="1:13" x14ac:dyDescent="0.3">
      <c r="A16" s="41">
        <v>12</v>
      </c>
      <c r="B16" s="7"/>
      <c r="C16" s="3"/>
      <c r="D16" s="5"/>
      <c r="E16" s="22"/>
      <c r="F16" s="32" t="s">
        <v>100</v>
      </c>
      <c r="G16" s="153" t="s">
        <v>302</v>
      </c>
      <c r="H16" s="154"/>
      <c r="I16" s="21">
        <v>12</v>
      </c>
      <c r="J16" s="2"/>
      <c r="K16" s="3"/>
      <c r="L16" s="5"/>
      <c r="M16" s="22"/>
    </row>
    <row r="17" spans="1:13" x14ac:dyDescent="0.3">
      <c r="A17" s="41">
        <v>13</v>
      </c>
      <c r="B17" s="7"/>
      <c r="C17" s="3"/>
      <c r="D17" s="5"/>
      <c r="E17" s="22"/>
      <c r="F17" s="155" t="s">
        <v>101</v>
      </c>
      <c r="G17" s="156"/>
      <c r="H17" s="157"/>
      <c r="I17" s="21">
        <v>13</v>
      </c>
      <c r="J17" s="2"/>
      <c r="K17" s="3"/>
      <c r="L17" s="5"/>
      <c r="M17" s="22"/>
    </row>
    <row r="18" spans="1:13" x14ac:dyDescent="0.3">
      <c r="A18" s="41">
        <v>14</v>
      </c>
      <c r="B18" s="7"/>
      <c r="C18" s="3"/>
      <c r="D18" s="5"/>
      <c r="E18" s="22"/>
      <c r="F18" s="21" t="s">
        <v>3</v>
      </c>
      <c r="G18" s="2" t="s">
        <v>88</v>
      </c>
      <c r="H18" s="2" t="s">
        <v>100</v>
      </c>
      <c r="I18" s="41">
        <v>14</v>
      </c>
      <c r="J18" s="2"/>
      <c r="K18" s="3"/>
      <c r="L18" s="5"/>
      <c r="M18" s="22"/>
    </row>
    <row r="19" spans="1:13" x14ac:dyDescent="0.3">
      <c r="A19" s="41">
        <v>15</v>
      </c>
      <c r="B19" s="7"/>
      <c r="C19" s="3"/>
      <c r="D19" s="5"/>
      <c r="E19" s="22"/>
      <c r="F19" s="45">
        <v>45884</v>
      </c>
      <c r="G19" s="46">
        <v>150</v>
      </c>
      <c r="H19" s="49" t="str">
        <f>IF(ISBLANK(F19),"",CONCATENATE(F19-$G$15+1," days"))</f>
        <v>45 days</v>
      </c>
      <c r="I19" s="21">
        <v>15</v>
      </c>
      <c r="J19" s="2"/>
      <c r="K19" s="3"/>
      <c r="L19" s="5"/>
      <c r="M19" s="22"/>
    </row>
    <row r="20" spans="1:13" x14ac:dyDescent="0.3">
      <c r="A20" s="41">
        <v>16</v>
      </c>
      <c r="B20" s="4"/>
      <c r="C20" s="3"/>
      <c r="D20" s="5"/>
      <c r="E20" s="22"/>
      <c r="F20" s="45">
        <v>45889</v>
      </c>
      <c r="G20" s="46">
        <v>120</v>
      </c>
      <c r="H20" s="49" t="str">
        <f t="shared" ref="H20:H26" si="1">IF(ISBLANK(F20),"",CONCATENATE(F20-$G$15+1," days"))</f>
        <v>50 days</v>
      </c>
      <c r="I20" s="21">
        <v>16</v>
      </c>
      <c r="J20" s="2"/>
      <c r="K20" s="3"/>
      <c r="L20" s="5"/>
      <c r="M20" s="22"/>
    </row>
    <row r="21" spans="1:13" x14ac:dyDescent="0.3">
      <c r="A21" s="41">
        <v>17</v>
      </c>
      <c r="B21" s="4"/>
      <c r="C21" s="3"/>
      <c r="D21" s="5"/>
      <c r="E21" s="22"/>
      <c r="F21" s="45">
        <v>45893</v>
      </c>
      <c r="G21" s="46">
        <v>97</v>
      </c>
      <c r="H21" s="49" t="str">
        <f t="shared" si="1"/>
        <v>54 days</v>
      </c>
      <c r="I21" s="21">
        <v>17</v>
      </c>
      <c r="J21" s="2"/>
      <c r="K21" s="3"/>
      <c r="L21" s="5"/>
      <c r="M21" s="22"/>
    </row>
    <row r="22" spans="1:13" x14ac:dyDescent="0.3">
      <c r="A22" s="41">
        <v>18</v>
      </c>
      <c r="B22" s="4"/>
      <c r="C22" s="3"/>
      <c r="D22" s="5"/>
      <c r="E22" s="22"/>
      <c r="F22" s="48">
        <v>45899</v>
      </c>
      <c r="G22" s="46">
        <v>80</v>
      </c>
      <c r="H22" s="49" t="str">
        <f t="shared" si="1"/>
        <v>60 days</v>
      </c>
      <c r="I22" s="21">
        <v>18</v>
      </c>
      <c r="J22" s="2"/>
      <c r="K22" s="3"/>
      <c r="L22" s="5"/>
      <c r="M22" s="22"/>
    </row>
    <row r="23" spans="1:13" x14ac:dyDescent="0.3">
      <c r="A23" s="41">
        <v>19</v>
      </c>
      <c r="B23" s="4"/>
      <c r="C23" s="3"/>
      <c r="D23" s="5"/>
      <c r="E23" s="22"/>
      <c r="F23" s="48">
        <v>45900</v>
      </c>
      <c r="G23" s="46">
        <v>74</v>
      </c>
      <c r="H23" s="49" t="str">
        <f t="shared" si="1"/>
        <v>61 days</v>
      </c>
      <c r="I23" s="21">
        <v>19</v>
      </c>
      <c r="J23" s="15"/>
      <c r="K23" s="15"/>
      <c r="L23" s="15"/>
      <c r="M23" s="34"/>
    </row>
    <row r="24" spans="1:13" x14ac:dyDescent="0.3">
      <c r="A24" s="41">
        <v>20</v>
      </c>
      <c r="B24" s="4"/>
      <c r="C24" s="3"/>
      <c r="D24" s="5"/>
      <c r="E24" s="22"/>
      <c r="F24" s="48">
        <v>45907</v>
      </c>
      <c r="G24" s="46">
        <v>56</v>
      </c>
      <c r="H24" s="49" t="str">
        <f t="shared" si="1"/>
        <v>68 days</v>
      </c>
      <c r="I24" s="21">
        <v>20</v>
      </c>
      <c r="J24" s="15"/>
      <c r="K24" s="15"/>
      <c r="L24" s="15"/>
      <c r="M24" s="34"/>
    </row>
    <row r="25" spans="1:13" x14ac:dyDescent="0.3">
      <c r="A25" s="41">
        <v>21</v>
      </c>
      <c r="B25" s="4"/>
      <c r="C25" s="3"/>
      <c r="D25" s="5"/>
      <c r="E25" s="22"/>
      <c r="F25" s="48">
        <v>45910</v>
      </c>
      <c r="G25" s="46">
        <v>50</v>
      </c>
      <c r="H25" s="49" t="str">
        <f t="shared" si="1"/>
        <v>71 days</v>
      </c>
      <c r="I25" s="21">
        <v>21</v>
      </c>
      <c r="J25" s="15"/>
      <c r="K25" s="15"/>
      <c r="L25" s="15"/>
      <c r="M25" s="34"/>
    </row>
    <row r="26" spans="1:13" x14ac:dyDescent="0.3">
      <c r="A26" s="41">
        <v>22</v>
      </c>
      <c r="B26" s="4"/>
      <c r="C26" s="3"/>
      <c r="D26" s="5"/>
      <c r="E26" s="22"/>
      <c r="F26" s="48">
        <v>45912</v>
      </c>
      <c r="G26" s="46">
        <v>48</v>
      </c>
      <c r="H26" s="49" t="str">
        <f t="shared" si="1"/>
        <v>73 days</v>
      </c>
      <c r="I26" s="21">
        <v>22</v>
      </c>
      <c r="J26" s="15"/>
      <c r="K26" s="15"/>
      <c r="L26" s="15"/>
      <c r="M26" s="34"/>
    </row>
    <row r="27" spans="1:13" x14ac:dyDescent="0.3">
      <c r="A27" s="41">
        <v>23</v>
      </c>
      <c r="B27" s="4"/>
      <c r="C27" s="3"/>
      <c r="D27" s="5"/>
      <c r="E27" s="22"/>
      <c r="F27" s="35"/>
      <c r="G27" s="46"/>
      <c r="H27" s="49"/>
      <c r="I27" s="21">
        <v>23</v>
      </c>
      <c r="J27" s="15"/>
      <c r="K27" s="15"/>
      <c r="L27" s="15"/>
      <c r="M27" s="34"/>
    </row>
    <row r="28" spans="1:13" x14ac:dyDescent="0.3">
      <c r="A28" s="41">
        <v>24</v>
      </c>
      <c r="B28" s="4"/>
      <c r="C28" s="3"/>
      <c r="D28" s="5"/>
      <c r="E28" s="22"/>
      <c r="F28" s="35"/>
      <c r="G28" s="46"/>
      <c r="H28" s="49"/>
      <c r="I28" s="21">
        <v>24</v>
      </c>
      <c r="J28" s="15"/>
      <c r="K28" s="15"/>
      <c r="L28" s="15"/>
      <c r="M28" s="34"/>
    </row>
    <row r="29" spans="1:13" x14ac:dyDescent="0.3">
      <c r="A29" s="41">
        <v>25</v>
      </c>
      <c r="B29" s="71"/>
      <c r="C29" s="72"/>
      <c r="D29" s="73"/>
      <c r="E29" s="74"/>
      <c r="F29" s="75"/>
      <c r="G29" s="76"/>
      <c r="H29" s="77"/>
      <c r="I29" s="21">
        <v>25</v>
      </c>
      <c r="J29" s="70"/>
      <c r="K29" s="70"/>
      <c r="L29" s="70"/>
      <c r="M29" s="78"/>
    </row>
    <row r="30" spans="1:13" ht="15" thickBot="1" x14ac:dyDescent="0.35">
      <c r="A30" s="79"/>
      <c r="B30" s="27"/>
      <c r="C30" s="28"/>
      <c r="D30" s="63"/>
      <c r="E30" s="64"/>
      <c r="F30" s="36"/>
      <c r="G30" s="47"/>
      <c r="H30" s="51"/>
      <c r="I30" s="36"/>
      <c r="J30" s="39"/>
      <c r="K30" s="70"/>
      <c r="L30" s="70"/>
      <c r="M30" s="37"/>
    </row>
    <row r="31" spans="1:13" x14ac:dyDescent="0.3">
      <c r="A31" s="24"/>
      <c r="B31" s="25"/>
      <c r="C31" s="26"/>
      <c r="D31" s="66" t="s">
        <v>149</v>
      </c>
      <c r="E31" s="86">
        <v>1050000</v>
      </c>
      <c r="F31" s="93" t="s">
        <v>284</v>
      </c>
      <c r="G31" s="130">
        <v>900000</v>
      </c>
      <c r="H31" s="61" t="s">
        <v>285</v>
      </c>
      <c r="I31" s="175">
        <v>150000</v>
      </c>
      <c r="J31" s="175"/>
      <c r="K31" s="100"/>
      <c r="L31" s="100"/>
    </row>
    <row r="32" spans="1:13" x14ac:dyDescent="0.3">
      <c r="D32" s="61" t="s">
        <v>146</v>
      </c>
      <c r="E32" s="93" t="s">
        <v>136</v>
      </c>
      <c r="F32" s="93" t="s">
        <v>88</v>
      </c>
      <c r="G32" s="93" t="s">
        <v>186</v>
      </c>
      <c r="H32" s="93" t="s">
        <v>147</v>
      </c>
      <c r="I32" s="158" t="s">
        <v>148</v>
      </c>
      <c r="J32" s="158"/>
      <c r="K32" s="159" t="s">
        <v>253</v>
      </c>
      <c r="L32" s="159"/>
    </row>
    <row r="33" spans="1:12" x14ac:dyDescent="0.3">
      <c r="D33" s="15" t="s">
        <v>287</v>
      </c>
      <c r="E33" s="59">
        <f>G33*F33</f>
        <v>190815.8</v>
      </c>
      <c r="F33" s="59">
        <v>98</v>
      </c>
      <c r="G33" s="67">
        <v>1947.1</v>
      </c>
      <c r="H33" s="62">
        <v>240</v>
      </c>
      <c r="I33" s="144">
        <f>G33*H33</f>
        <v>467304</v>
      </c>
      <c r="J33" s="144"/>
      <c r="K33" s="85" t="s">
        <v>297</v>
      </c>
      <c r="L33" s="62">
        <v>100000</v>
      </c>
    </row>
    <row r="34" spans="1:12" x14ac:dyDescent="0.3">
      <c r="D34" s="15" t="s">
        <v>288</v>
      </c>
      <c r="E34" s="59">
        <f t="shared" ref="E34:E39" si="2">G34*F34</f>
        <v>21718.3</v>
      </c>
      <c r="F34" s="59">
        <v>97</v>
      </c>
      <c r="G34" s="67">
        <v>223.9</v>
      </c>
      <c r="H34" s="62">
        <v>240</v>
      </c>
      <c r="I34" s="144">
        <f t="shared" ref="I34:I39" si="3">G34*H34</f>
        <v>53736</v>
      </c>
      <c r="J34" s="144"/>
      <c r="K34" s="85" t="s">
        <v>301</v>
      </c>
      <c r="L34" s="62">
        <v>600000</v>
      </c>
    </row>
    <row r="35" spans="1:12" x14ac:dyDescent="0.3">
      <c r="B35" s="126"/>
      <c r="D35" s="15" t="s">
        <v>289</v>
      </c>
      <c r="E35" s="59">
        <f t="shared" si="2"/>
        <v>185004</v>
      </c>
      <c r="F35" s="59">
        <v>81</v>
      </c>
      <c r="G35" s="67">
        <v>2284</v>
      </c>
      <c r="H35" s="62">
        <v>265</v>
      </c>
      <c r="I35" s="144">
        <f t="shared" si="3"/>
        <v>605260</v>
      </c>
      <c r="J35" s="144"/>
      <c r="K35" s="85" t="s">
        <v>305</v>
      </c>
      <c r="L35" s="62">
        <v>700000</v>
      </c>
    </row>
    <row r="36" spans="1:12" x14ac:dyDescent="0.3">
      <c r="D36" s="15" t="s">
        <v>290</v>
      </c>
      <c r="E36" s="59">
        <f t="shared" si="2"/>
        <v>42231.8</v>
      </c>
      <c r="F36" s="59">
        <v>74</v>
      </c>
      <c r="G36" s="67">
        <v>570.70000000000005</v>
      </c>
      <c r="H36" s="62">
        <v>265</v>
      </c>
      <c r="I36" s="144">
        <f t="shared" si="3"/>
        <v>151235.5</v>
      </c>
      <c r="J36" s="144"/>
      <c r="K36" s="85" t="s">
        <v>143</v>
      </c>
      <c r="L36" s="62">
        <v>920000</v>
      </c>
    </row>
    <row r="37" spans="1:12" x14ac:dyDescent="0.3">
      <c r="D37" s="15" t="s">
        <v>293</v>
      </c>
      <c r="E37" s="59">
        <f t="shared" si="2"/>
        <v>280347.3</v>
      </c>
      <c r="F37" s="59">
        <v>79</v>
      </c>
      <c r="G37" s="67">
        <v>3548.7</v>
      </c>
      <c r="H37" s="62">
        <v>265</v>
      </c>
      <c r="I37" s="144">
        <f t="shared" si="3"/>
        <v>940405.5</v>
      </c>
      <c r="J37" s="144"/>
      <c r="K37" s="85" t="s">
        <v>306</v>
      </c>
      <c r="L37" s="62">
        <v>16000</v>
      </c>
    </row>
    <row r="38" spans="1:12" x14ac:dyDescent="0.3">
      <c r="D38" s="15" t="s">
        <v>304</v>
      </c>
      <c r="E38" s="59">
        <f t="shared" si="2"/>
        <v>46252.800000000003</v>
      </c>
      <c r="F38" s="59">
        <v>48</v>
      </c>
      <c r="G38" s="67">
        <v>963.6</v>
      </c>
      <c r="H38" s="62">
        <v>330</v>
      </c>
      <c r="I38" s="144">
        <f t="shared" si="3"/>
        <v>317988</v>
      </c>
      <c r="J38" s="144"/>
      <c r="K38" s="85" t="s">
        <v>308</v>
      </c>
      <c r="L38" s="62">
        <v>200000</v>
      </c>
    </row>
    <row r="39" spans="1:12" x14ac:dyDescent="0.3">
      <c r="D39" s="15"/>
      <c r="E39" s="59">
        <f t="shared" si="2"/>
        <v>0</v>
      </c>
      <c r="F39" s="59"/>
      <c r="G39" s="67"/>
      <c r="H39" s="62"/>
      <c r="I39" s="144">
        <f t="shared" si="3"/>
        <v>0</v>
      </c>
      <c r="J39" s="144"/>
      <c r="K39" s="85"/>
      <c r="L39" s="62"/>
    </row>
    <row r="40" spans="1:12" x14ac:dyDescent="0.3">
      <c r="D40" s="52" t="s">
        <v>144</v>
      </c>
      <c r="E40" s="60">
        <f>SUM(E33:E38)</f>
        <v>766370</v>
      </c>
      <c r="F40" s="60"/>
      <c r="G40" s="84">
        <f>SUM(G33:G39)</f>
        <v>9538</v>
      </c>
      <c r="H40" s="52"/>
      <c r="I40" s="145">
        <f>SUM(I33:I39)</f>
        <v>2535929</v>
      </c>
      <c r="J40" s="145"/>
      <c r="K40" s="52" t="s">
        <v>179</v>
      </c>
      <c r="L40" s="5">
        <f>SUM(L33:L39)</f>
        <v>2536000</v>
      </c>
    </row>
    <row r="41" spans="1:12" ht="15" thickBot="1" x14ac:dyDescent="0.35">
      <c r="D41" s="52" t="s">
        <v>220</v>
      </c>
      <c r="E41" s="109" t="str">
        <f>CONCATENATE(ROUND((E40/E31)*100,2),"%")</f>
        <v>72.99%</v>
      </c>
      <c r="F41" s="15"/>
      <c r="G41" s="58"/>
      <c r="H41" s="15"/>
      <c r="I41" s="146"/>
      <c r="J41" s="146"/>
      <c r="K41" s="83" t="s">
        <v>180</v>
      </c>
      <c r="L41" s="5">
        <f>I40-L40</f>
        <v>-71</v>
      </c>
    </row>
    <row r="42" spans="1:12" x14ac:dyDescent="0.3">
      <c r="C42" s="40"/>
      <c r="K42" s="68"/>
      <c r="L42" s="40"/>
    </row>
    <row r="43" spans="1:12" x14ac:dyDescent="0.3">
      <c r="A43" s="147" t="s">
        <v>298</v>
      </c>
      <c r="B43" s="147"/>
      <c r="C43" s="59"/>
      <c r="D43" s="15"/>
      <c r="E43" s="131" t="e">
        <f>C43/D43</f>
        <v>#DIV/0!</v>
      </c>
      <c r="F43" s="62"/>
      <c r="G43" s="101" t="e">
        <f>E43*F43</f>
        <v>#DIV/0!</v>
      </c>
      <c r="H43" s="15"/>
      <c r="I43" s="15"/>
      <c r="J43" s="5"/>
      <c r="K43" s="15"/>
      <c r="L43" s="15"/>
    </row>
    <row r="44" spans="1:12" x14ac:dyDescent="0.3">
      <c r="C44" s="40"/>
      <c r="E44" s="26"/>
      <c r="F44" s="26"/>
      <c r="G44" s="26"/>
      <c r="H44" s="26"/>
      <c r="I44" s="26"/>
      <c r="J44" s="26"/>
    </row>
    <row r="46" spans="1:12" x14ac:dyDescent="0.3">
      <c r="D46" s="133"/>
    </row>
    <row r="54" spans="5:9" x14ac:dyDescent="0.3">
      <c r="E54" s="40"/>
    </row>
    <row r="56" spans="5:9" x14ac:dyDescent="0.3">
      <c r="I56" s="1" t="s">
        <v>232</v>
      </c>
    </row>
  </sheetData>
  <mergeCells count="25">
    <mergeCell ref="I38:J38"/>
    <mergeCell ref="I39:J39"/>
    <mergeCell ref="I40:J40"/>
    <mergeCell ref="I41:J41"/>
    <mergeCell ref="A43:B43"/>
    <mergeCell ref="K32:L32"/>
    <mergeCell ref="I33:J33"/>
    <mergeCell ref="I34:J34"/>
    <mergeCell ref="I35:J35"/>
    <mergeCell ref="I36:J36"/>
    <mergeCell ref="I37:J37"/>
    <mergeCell ref="F14:H14"/>
    <mergeCell ref="G15:H15"/>
    <mergeCell ref="G16:H16"/>
    <mergeCell ref="F17:H17"/>
    <mergeCell ref="I31:J31"/>
    <mergeCell ref="I32:J32"/>
    <mergeCell ref="A3:E3"/>
    <mergeCell ref="F3:H3"/>
    <mergeCell ref="I3:M3"/>
    <mergeCell ref="A1:E1"/>
    <mergeCell ref="G1:H1"/>
    <mergeCell ref="J1:K1"/>
    <mergeCell ref="A2:B2"/>
    <mergeCell ref="G2:H2"/>
  </mergeCells>
  <conditionalFormatting sqref="J1:K1">
    <cfRule type="cellIs" dxfId="19" priority="2" operator="greaterThan">
      <formula>0</formula>
    </cfRule>
    <cfRule type="cellIs" dxfId="18" priority="3" operator="lessThan">
      <formula>0</formula>
    </cfRule>
  </conditionalFormatting>
  <conditionalFormatting sqref="K5">
    <cfRule type="duplicateValues" dxfId="17" priority="1"/>
  </conditionalFormatting>
  <conditionalFormatting sqref="K6:K22">
    <cfRule type="duplicateValues" dxfId="16" priority="4"/>
  </conditionalFormatting>
  <conditionalFormatting sqref="L5:L22">
    <cfRule type="duplicateValues" dxfId="15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29A4-AED8-468D-AD74-507461002B42}">
  <dimension ref="A1:M56"/>
  <sheetViews>
    <sheetView zoomScaleNormal="100"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width="3" style="6" bestFit="1" customWidth="1"/>
    <col min="2" max="2" width="10.77734375" style="6" bestFit="1" customWidth="1"/>
    <col min="3" max="3" width="18.21875" style="1" bestFit="1" customWidth="1"/>
    <col min="4" max="4" width="21.6640625" style="1" bestFit="1" customWidth="1"/>
    <col min="5" max="5" width="17.6640625" style="1" bestFit="1" customWidth="1"/>
    <col min="6" max="6" width="10.5546875" style="1" bestFit="1" customWidth="1"/>
    <col min="7" max="7" width="14.77734375" style="1" bestFit="1" customWidth="1"/>
    <col min="8" max="8" width="9.77734375" style="1" customWidth="1"/>
    <col min="9" max="9" width="8.33203125" style="1" customWidth="1"/>
    <col min="10" max="10" width="10.33203125" style="1" bestFit="1" customWidth="1"/>
    <col min="11" max="11" width="40" style="1" bestFit="1" customWidth="1"/>
    <col min="12" max="12" width="15.88671875" style="1" customWidth="1"/>
    <col min="13" max="13" width="22.5546875" style="1" customWidth="1"/>
    <col min="14" max="16384" width="8.88671875" style="1"/>
  </cols>
  <sheetData>
    <row r="1" spans="1:13" ht="16.2" thickBot="1" x14ac:dyDescent="0.35">
      <c r="A1" s="161" t="s">
        <v>326</v>
      </c>
      <c r="B1" s="162"/>
      <c r="C1" s="162"/>
      <c r="D1" s="162"/>
      <c r="E1" s="163"/>
      <c r="F1" s="16" t="s">
        <v>87</v>
      </c>
      <c r="G1" s="151">
        <v>45918</v>
      </c>
      <c r="H1" s="152"/>
      <c r="I1" s="17" t="s">
        <v>36</v>
      </c>
      <c r="J1" s="164">
        <f>L2-D2</f>
        <v>979350</v>
      </c>
      <c r="K1" s="165"/>
      <c r="L1" s="18"/>
      <c r="M1" s="19"/>
    </row>
    <row r="2" spans="1:13" ht="15.6" x14ac:dyDescent="0.3">
      <c r="A2" s="166"/>
      <c r="B2" s="167"/>
      <c r="C2" s="13" t="s">
        <v>32</v>
      </c>
      <c r="D2" s="12">
        <f>SUM(D5:D30)</f>
        <v>1551000</v>
      </c>
      <c r="E2" s="20"/>
      <c r="F2" s="32" t="s">
        <v>100</v>
      </c>
      <c r="G2" s="153" t="s">
        <v>268</v>
      </c>
      <c r="H2" s="168"/>
      <c r="I2" s="38"/>
      <c r="J2" s="10"/>
      <c r="K2" s="11" t="s">
        <v>32</v>
      </c>
      <c r="L2" s="12">
        <f>SUM(L5:L22)</f>
        <v>2530350</v>
      </c>
      <c r="M2" s="20"/>
    </row>
    <row r="3" spans="1:13" x14ac:dyDescent="0.3">
      <c r="A3" s="169" t="s">
        <v>116</v>
      </c>
      <c r="B3" s="170"/>
      <c r="C3" s="171"/>
      <c r="D3" s="171"/>
      <c r="E3" s="172"/>
      <c r="F3" s="155" t="s">
        <v>101</v>
      </c>
      <c r="G3" s="156"/>
      <c r="H3" s="156"/>
      <c r="I3" s="169" t="s">
        <v>117</v>
      </c>
      <c r="J3" s="170"/>
      <c r="K3" s="171"/>
      <c r="L3" s="171"/>
      <c r="M3" s="172"/>
    </row>
    <row r="4" spans="1:13" x14ac:dyDescent="0.3">
      <c r="A4" s="41" t="s">
        <v>0</v>
      </c>
      <c r="B4" s="2" t="s">
        <v>3</v>
      </c>
      <c r="C4" s="3" t="s">
        <v>1</v>
      </c>
      <c r="D4" s="3" t="s">
        <v>31</v>
      </c>
      <c r="E4" s="22" t="s">
        <v>2</v>
      </c>
      <c r="F4" s="21" t="s">
        <v>3</v>
      </c>
      <c r="G4" s="103" t="s">
        <v>88</v>
      </c>
      <c r="H4" s="103" t="s">
        <v>100</v>
      </c>
      <c r="I4" s="41" t="s">
        <v>0</v>
      </c>
      <c r="J4" s="2" t="s">
        <v>3</v>
      </c>
      <c r="K4" s="3" t="s">
        <v>1</v>
      </c>
      <c r="L4" s="3" t="s">
        <v>31</v>
      </c>
      <c r="M4" s="22" t="s">
        <v>2</v>
      </c>
    </row>
    <row r="5" spans="1:13" x14ac:dyDescent="0.3">
      <c r="A5" s="41">
        <v>1</v>
      </c>
      <c r="B5" s="7">
        <v>45918</v>
      </c>
      <c r="C5" s="26" t="s">
        <v>64</v>
      </c>
      <c r="D5" s="9">
        <v>288000</v>
      </c>
      <c r="E5" s="23" t="s">
        <v>322</v>
      </c>
      <c r="F5" s="45">
        <v>45972</v>
      </c>
      <c r="G5" s="46">
        <v>90</v>
      </c>
      <c r="H5" s="49" t="str">
        <f>IF(ISBLANK(F5),"",CONCATENATE(F5-$G$1+1," days"))</f>
        <v>55 days</v>
      </c>
      <c r="I5" s="21">
        <v>1</v>
      </c>
      <c r="J5" s="45">
        <v>45975</v>
      </c>
      <c r="K5" s="3" t="s">
        <v>318</v>
      </c>
      <c r="L5" s="5">
        <v>496056</v>
      </c>
      <c r="M5" s="22"/>
    </row>
    <row r="6" spans="1:13" x14ac:dyDescent="0.3">
      <c r="A6" s="41">
        <v>2</v>
      </c>
      <c r="B6" s="7">
        <v>45918</v>
      </c>
      <c r="C6" s="3" t="s">
        <v>307</v>
      </c>
      <c r="D6" s="5">
        <v>17500</v>
      </c>
      <c r="E6" s="23"/>
      <c r="F6" s="45">
        <v>45974</v>
      </c>
      <c r="G6" s="46">
        <v>93</v>
      </c>
      <c r="H6" s="49" t="str">
        <f t="shared" ref="H6:H13" si="0">IF(ISBLANK(F6),"",CONCATENATE(F6-$G$1+1," days"))</f>
        <v>57 days</v>
      </c>
      <c r="I6" s="21">
        <v>2</v>
      </c>
      <c r="J6" s="4">
        <v>45985</v>
      </c>
      <c r="K6" s="3" t="s">
        <v>324</v>
      </c>
      <c r="L6" s="5">
        <v>644160</v>
      </c>
      <c r="M6" s="22"/>
    </row>
    <row r="7" spans="1:13" x14ac:dyDescent="0.3">
      <c r="A7" s="41">
        <v>3</v>
      </c>
      <c r="B7" s="7">
        <v>45961</v>
      </c>
      <c r="C7" s="3" t="s">
        <v>330</v>
      </c>
      <c r="D7" s="5">
        <v>996000</v>
      </c>
      <c r="E7" s="23"/>
      <c r="F7" s="45">
        <v>45975</v>
      </c>
      <c r="G7" s="46">
        <v>88</v>
      </c>
      <c r="H7" s="49" t="str">
        <f t="shared" si="0"/>
        <v>58 days</v>
      </c>
      <c r="I7" s="21">
        <v>3</v>
      </c>
      <c r="J7" s="4">
        <v>45995</v>
      </c>
      <c r="K7" s="3" t="s">
        <v>328</v>
      </c>
      <c r="L7" s="5">
        <v>1136588</v>
      </c>
      <c r="M7" s="22"/>
    </row>
    <row r="8" spans="1:13" x14ac:dyDescent="0.3">
      <c r="A8" s="41">
        <v>4</v>
      </c>
      <c r="B8" s="7">
        <v>45956</v>
      </c>
      <c r="C8" s="3" t="s">
        <v>319</v>
      </c>
      <c r="D8" s="5">
        <v>15000</v>
      </c>
      <c r="E8" s="22"/>
      <c r="F8" s="45">
        <v>45982</v>
      </c>
      <c r="G8" s="46">
        <v>72</v>
      </c>
      <c r="H8" s="49" t="str">
        <f t="shared" si="0"/>
        <v>65 days</v>
      </c>
      <c r="I8" s="21">
        <v>4</v>
      </c>
      <c r="J8" s="4">
        <v>45995</v>
      </c>
      <c r="K8" s="3" t="s">
        <v>329</v>
      </c>
      <c r="L8" s="5">
        <v>244273.5</v>
      </c>
      <c r="M8" s="22"/>
    </row>
    <row r="9" spans="1:13" x14ac:dyDescent="0.3">
      <c r="A9" s="41">
        <v>5</v>
      </c>
      <c r="B9" s="7">
        <v>45995</v>
      </c>
      <c r="C9" s="3" t="s">
        <v>327</v>
      </c>
      <c r="D9" s="5">
        <v>100000</v>
      </c>
      <c r="E9" s="22"/>
      <c r="F9" s="48">
        <v>45985</v>
      </c>
      <c r="G9" s="46">
        <v>68</v>
      </c>
      <c r="H9" s="49" t="str">
        <f t="shared" si="0"/>
        <v>68 days</v>
      </c>
      <c r="I9" s="21">
        <v>5</v>
      </c>
      <c r="J9" s="4">
        <v>46001</v>
      </c>
      <c r="K9" s="3" t="s">
        <v>333</v>
      </c>
      <c r="L9" s="5">
        <v>3182.5</v>
      </c>
      <c r="M9" s="22"/>
    </row>
    <row r="10" spans="1:13" x14ac:dyDescent="0.3">
      <c r="A10" s="41">
        <v>6</v>
      </c>
      <c r="B10" s="7">
        <v>45995</v>
      </c>
      <c r="C10" s="3" t="s">
        <v>155</v>
      </c>
      <c r="D10" s="5">
        <v>70000</v>
      </c>
      <c r="E10" s="22"/>
      <c r="F10" s="48">
        <v>45991</v>
      </c>
      <c r="G10" s="46">
        <v>62</v>
      </c>
      <c r="H10" s="49" t="str">
        <f t="shared" si="0"/>
        <v>74 days</v>
      </c>
      <c r="I10" s="21">
        <v>6</v>
      </c>
      <c r="J10" s="4">
        <v>46003</v>
      </c>
      <c r="K10" s="3" t="s">
        <v>332</v>
      </c>
      <c r="L10" s="5">
        <v>6090</v>
      </c>
      <c r="M10" s="22"/>
    </row>
    <row r="11" spans="1:13" x14ac:dyDescent="0.3">
      <c r="A11" s="41">
        <v>7</v>
      </c>
      <c r="B11" s="7">
        <v>45995</v>
      </c>
      <c r="C11" s="3" t="s">
        <v>340</v>
      </c>
      <c r="D11" s="5">
        <v>34500</v>
      </c>
      <c r="E11" s="22"/>
      <c r="F11" s="48">
        <v>45995</v>
      </c>
      <c r="G11" s="46">
        <v>58</v>
      </c>
      <c r="H11" s="49" t="str">
        <f t="shared" si="0"/>
        <v>78 days</v>
      </c>
      <c r="I11" s="21">
        <v>7</v>
      </c>
      <c r="J11" s="2"/>
      <c r="K11" s="3"/>
      <c r="L11" s="5"/>
      <c r="M11" s="22"/>
    </row>
    <row r="12" spans="1:13" x14ac:dyDescent="0.3">
      <c r="A12" s="41">
        <v>8</v>
      </c>
      <c r="B12" s="7">
        <v>45995</v>
      </c>
      <c r="C12" s="3" t="s">
        <v>341</v>
      </c>
      <c r="D12" s="5">
        <v>30000</v>
      </c>
      <c r="E12" s="57"/>
      <c r="F12" s="48"/>
      <c r="G12" s="113"/>
      <c r="H12" s="125" t="str">
        <f t="shared" si="0"/>
        <v/>
      </c>
      <c r="I12" s="41">
        <v>8</v>
      </c>
      <c r="J12" s="2"/>
      <c r="K12" s="3"/>
      <c r="L12" s="5"/>
      <c r="M12" s="22"/>
    </row>
    <row r="13" spans="1:13" x14ac:dyDescent="0.3">
      <c r="A13" s="41">
        <v>9</v>
      </c>
      <c r="B13" s="7"/>
      <c r="C13" s="3"/>
      <c r="D13" s="5"/>
      <c r="E13" s="57"/>
      <c r="F13" s="48"/>
      <c r="G13" s="113"/>
      <c r="H13" s="125" t="str">
        <f t="shared" si="0"/>
        <v/>
      </c>
      <c r="I13" s="41">
        <v>9</v>
      </c>
      <c r="J13" s="2"/>
      <c r="K13" s="3"/>
      <c r="L13" s="5"/>
      <c r="M13" s="22"/>
    </row>
    <row r="14" spans="1:13" ht="15" thickBot="1" x14ac:dyDescent="0.35">
      <c r="A14" s="41">
        <v>10</v>
      </c>
      <c r="B14" s="7"/>
      <c r="C14" s="3"/>
      <c r="D14" s="5"/>
      <c r="E14" s="69"/>
      <c r="F14" s="148" t="s">
        <v>140</v>
      </c>
      <c r="G14" s="149"/>
      <c r="H14" s="150"/>
      <c r="I14" s="21">
        <v>10</v>
      </c>
      <c r="J14" s="2"/>
      <c r="K14" s="3"/>
      <c r="L14" s="5"/>
      <c r="M14" s="22"/>
    </row>
    <row r="15" spans="1:13" ht="15" thickBot="1" x14ac:dyDescent="0.35">
      <c r="A15" s="41">
        <v>11</v>
      </c>
      <c r="B15" s="7"/>
      <c r="C15" s="3"/>
      <c r="D15" s="5"/>
      <c r="E15" s="22"/>
      <c r="F15" s="16" t="s">
        <v>87</v>
      </c>
      <c r="G15" s="151">
        <v>45918</v>
      </c>
      <c r="H15" s="152"/>
      <c r="I15" s="21">
        <v>11</v>
      </c>
      <c r="J15" s="2"/>
      <c r="K15" s="3"/>
      <c r="L15" s="5"/>
      <c r="M15" s="22"/>
    </row>
    <row r="16" spans="1:13" x14ac:dyDescent="0.3">
      <c r="A16" s="41">
        <v>12</v>
      </c>
      <c r="B16" s="7"/>
      <c r="C16" s="3"/>
      <c r="D16" s="5"/>
      <c r="E16" s="22"/>
      <c r="F16" s="32" t="s">
        <v>100</v>
      </c>
      <c r="G16" s="153" t="s">
        <v>268</v>
      </c>
      <c r="H16" s="154"/>
      <c r="I16" s="21">
        <v>12</v>
      </c>
      <c r="J16" s="2"/>
      <c r="K16" s="3"/>
      <c r="L16" s="5"/>
      <c r="M16" s="22"/>
    </row>
    <row r="17" spans="1:13" x14ac:dyDescent="0.3">
      <c r="A17" s="41">
        <v>13</v>
      </c>
      <c r="B17" s="7"/>
      <c r="C17" s="3"/>
      <c r="D17" s="5"/>
      <c r="E17" s="22"/>
      <c r="F17" s="155" t="s">
        <v>101</v>
      </c>
      <c r="G17" s="156"/>
      <c r="H17" s="157"/>
      <c r="I17" s="21">
        <v>13</v>
      </c>
      <c r="J17" s="2"/>
      <c r="K17" s="3"/>
      <c r="L17" s="5"/>
      <c r="M17" s="22"/>
    </row>
    <row r="18" spans="1:13" x14ac:dyDescent="0.3">
      <c r="A18" s="41">
        <v>14</v>
      </c>
      <c r="B18" s="7"/>
      <c r="C18" s="3"/>
      <c r="D18" s="5"/>
      <c r="E18" s="22"/>
      <c r="F18" s="21" t="s">
        <v>3</v>
      </c>
      <c r="G18" s="2" t="s">
        <v>88</v>
      </c>
      <c r="H18" s="2" t="s">
        <v>100</v>
      </c>
      <c r="I18" s="41">
        <v>14</v>
      </c>
      <c r="J18" s="2" t="s">
        <v>232</v>
      </c>
      <c r="K18" s="3"/>
      <c r="L18" s="5"/>
      <c r="M18" s="22"/>
    </row>
    <row r="19" spans="1:13" x14ac:dyDescent="0.3">
      <c r="A19" s="41">
        <v>15</v>
      </c>
      <c r="B19" s="7"/>
      <c r="C19" s="3"/>
      <c r="D19" s="5"/>
      <c r="E19" s="22"/>
      <c r="F19" s="45">
        <v>45972</v>
      </c>
      <c r="G19" s="46">
        <v>130</v>
      </c>
      <c r="H19" s="49" t="str">
        <f>IF(ISBLANK(F19),"",CONCATENATE(F19-$G$15+1," days"))</f>
        <v>55 days</v>
      </c>
      <c r="I19" s="21">
        <v>15</v>
      </c>
      <c r="J19" s="2"/>
      <c r="K19" s="3"/>
      <c r="L19" s="5"/>
      <c r="M19" s="22"/>
    </row>
    <row r="20" spans="1:13" x14ac:dyDescent="0.3">
      <c r="A20" s="41">
        <v>16</v>
      </c>
      <c r="B20" s="4"/>
      <c r="C20" s="3"/>
      <c r="D20" s="5"/>
      <c r="E20" s="22"/>
      <c r="F20" s="45">
        <v>45979</v>
      </c>
      <c r="G20" s="46">
        <v>110</v>
      </c>
      <c r="H20" s="49" t="str">
        <f t="shared" ref="H20:H25" si="1">IF(ISBLANK(F20),"",CONCATENATE(F20-$G$15+1," days"))</f>
        <v>62 days</v>
      </c>
      <c r="I20" s="21">
        <v>16</v>
      </c>
      <c r="J20" s="2"/>
      <c r="K20" s="3"/>
      <c r="L20" s="5"/>
      <c r="M20" s="22"/>
    </row>
    <row r="21" spans="1:13" x14ac:dyDescent="0.3">
      <c r="A21" s="41">
        <v>17</v>
      </c>
      <c r="B21" s="4"/>
      <c r="C21" s="3"/>
      <c r="D21" s="5"/>
      <c r="E21" s="22"/>
      <c r="F21" s="45">
        <v>45991</v>
      </c>
      <c r="G21" s="46">
        <v>93</v>
      </c>
      <c r="H21" s="49" t="str">
        <f t="shared" si="1"/>
        <v>74 days</v>
      </c>
      <c r="I21" s="21">
        <v>17</v>
      </c>
      <c r="J21" s="2"/>
      <c r="K21" s="3"/>
      <c r="L21" s="5"/>
      <c r="M21" s="22"/>
    </row>
    <row r="22" spans="1:13" x14ac:dyDescent="0.3">
      <c r="A22" s="41">
        <v>18</v>
      </c>
      <c r="B22" s="4"/>
      <c r="C22" s="3"/>
      <c r="D22" s="5"/>
      <c r="E22" s="22"/>
      <c r="F22" s="48">
        <v>45995</v>
      </c>
      <c r="G22" s="46">
        <v>78</v>
      </c>
      <c r="H22" s="49" t="str">
        <f t="shared" si="1"/>
        <v>78 days</v>
      </c>
      <c r="I22" s="21">
        <v>18</v>
      </c>
      <c r="J22" s="2"/>
      <c r="K22" s="3"/>
      <c r="L22" s="5"/>
      <c r="M22" s="22"/>
    </row>
    <row r="23" spans="1:13" x14ac:dyDescent="0.3">
      <c r="A23" s="41">
        <v>19</v>
      </c>
      <c r="B23" s="4"/>
      <c r="C23" s="3"/>
      <c r="D23" s="5"/>
      <c r="E23" s="22"/>
      <c r="F23" s="48"/>
      <c r="G23" s="46"/>
      <c r="H23" s="49" t="str">
        <f t="shared" si="1"/>
        <v/>
      </c>
      <c r="I23" s="21">
        <v>19</v>
      </c>
      <c r="J23" s="15"/>
      <c r="K23" s="15"/>
      <c r="L23" s="15"/>
      <c r="M23" s="34"/>
    </row>
    <row r="24" spans="1:13" x14ac:dyDescent="0.3">
      <c r="A24" s="41">
        <v>20</v>
      </c>
      <c r="B24" s="4"/>
      <c r="C24" s="3"/>
      <c r="D24" s="5"/>
      <c r="E24" s="22"/>
      <c r="F24" s="35"/>
      <c r="G24" s="46"/>
      <c r="H24" s="49" t="str">
        <f t="shared" si="1"/>
        <v/>
      </c>
      <c r="I24" s="21">
        <v>20</v>
      </c>
      <c r="J24" s="15"/>
      <c r="K24" s="15"/>
      <c r="L24" s="15"/>
      <c r="M24" s="34"/>
    </row>
    <row r="25" spans="1:13" x14ac:dyDescent="0.3">
      <c r="A25" s="41">
        <v>21</v>
      </c>
      <c r="B25" s="4"/>
      <c r="C25" s="3"/>
      <c r="D25" s="5"/>
      <c r="E25" s="22"/>
      <c r="F25" s="35"/>
      <c r="G25" s="46"/>
      <c r="H25" s="49" t="str">
        <f t="shared" si="1"/>
        <v/>
      </c>
      <c r="I25" s="21">
        <v>21</v>
      </c>
      <c r="J25" s="15"/>
      <c r="K25" s="15"/>
      <c r="L25" s="15"/>
      <c r="M25" s="34"/>
    </row>
    <row r="26" spans="1:13" x14ac:dyDescent="0.3">
      <c r="A26" s="41">
        <v>22</v>
      </c>
      <c r="B26" s="4"/>
      <c r="C26" s="3"/>
      <c r="D26" s="5"/>
      <c r="E26" s="22"/>
      <c r="F26" s="35"/>
      <c r="G26" s="46"/>
      <c r="H26" s="49"/>
      <c r="I26" s="21">
        <v>22</v>
      </c>
      <c r="J26" s="15"/>
      <c r="K26" s="15"/>
      <c r="L26" s="15"/>
      <c r="M26" s="34"/>
    </row>
    <row r="27" spans="1:13" x14ac:dyDescent="0.3">
      <c r="A27" s="41">
        <v>23</v>
      </c>
      <c r="B27" s="4"/>
      <c r="C27" s="3"/>
      <c r="D27" s="5"/>
      <c r="E27" s="22"/>
      <c r="F27" s="35"/>
      <c r="G27" s="46"/>
      <c r="H27" s="49"/>
      <c r="I27" s="21">
        <v>23</v>
      </c>
      <c r="J27" s="15"/>
      <c r="K27" s="15"/>
      <c r="L27" s="15"/>
      <c r="M27" s="34"/>
    </row>
    <row r="28" spans="1:13" x14ac:dyDescent="0.3">
      <c r="A28" s="41">
        <v>24</v>
      </c>
      <c r="B28" s="4"/>
      <c r="C28" s="3"/>
      <c r="D28" s="5"/>
      <c r="E28" s="22"/>
      <c r="F28" s="35"/>
      <c r="G28" s="46"/>
      <c r="H28" s="49"/>
      <c r="I28" s="21">
        <v>24</v>
      </c>
      <c r="J28" s="15"/>
      <c r="K28" s="15"/>
      <c r="L28" s="15"/>
      <c r="M28" s="34"/>
    </row>
    <row r="29" spans="1:13" x14ac:dyDescent="0.3">
      <c r="A29" s="41">
        <v>25</v>
      </c>
      <c r="B29" s="71"/>
      <c r="C29" s="72"/>
      <c r="D29" s="73"/>
      <c r="E29" s="74"/>
      <c r="F29" s="75"/>
      <c r="G29" s="76"/>
      <c r="H29" s="77"/>
      <c r="I29" s="21">
        <v>25</v>
      </c>
      <c r="J29" s="70"/>
      <c r="K29" s="70"/>
      <c r="L29" s="70"/>
      <c r="M29" s="78"/>
    </row>
    <row r="30" spans="1:13" ht="15" thickBot="1" x14ac:dyDescent="0.35">
      <c r="A30" s="79"/>
      <c r="B30" s="27"/>
      <c r="C30" s="28"/>
      <c r="D30" s="63"/>
      <c r="E30" s="64"/>
      <c r="F30" s="36"/>
      <c r="G30" s="47"/>
      <c r="H30" s="51"/>
      <c r="I30" s="36"/>
      <c r="J30" s="39"/>
      <c r="K30" s="70"/>
      <c r="L30" s="70"/>
      <c r="M30" s="78"/>
    </row>
    <row r="31" spans="1:13" x14ac:dyDescent="0.3">
      <c r="A31" s="24"/>
      <c r="B31" s="25"/>
      <c r="C31" s="26"/>
      <c r="D31" s="66" t="s">
        <v>149</v>
      </c>
      <c r="E31" s="86">
        <v>900000</v>
      </c>
      <c r="F31" s="93" t="s">
        <v>284</v>
      </c>
      <c r="G31" s="86">
        <v>750000</v>
      </c>
      <c r="H31" s="61" t="s">
        <v>285</v>
      </c>
      <c r="I31" s="86">
        <v>150000</v>
      </c>
      <c r="J31" s="86"/>
      <c r="K31" s="100"/>
      <c r="L31" s="135"/>
      <c r="M31" s="15"/>
    </row>
    <row r="32" spans="1:13" x14ac:dyDescent="0.3">
      <c r="D32" s="61" t="s">
        <v>146</v>
      </c>
      <c r="E32" s="93" t="s">
        <v>136</v>
      </c>
      <c r="F32" s="93" t="s">
        <v>88</v>
      </c>
      <c r="G32" s="93" t="s">
        <v>186</v>
      </c>
      <c r="H32" s="93" t="s">
        <v>147</v>
      </c>
      <c r="I32" s="158" t="s">
        <v>148</v>
      </c>
      <c r="J32" s="158"/>
      <c r="K32" s="159" t="s">
        <v>253</v>
      </c>
      <c r="L32" s="160"/>
      <c r="M32" s="15"/>
    </row>
    <row r="33" spans="1:13" x14ac:dyDescent="0.3">
      <c r="D33" s="15" t="s">
        <v>317</v>
      </c>
      <c r="E33" s="59">
        <f>G33*F33</f>
        <v>181887.2</v>
      </c>
      <c r="F33" s="59">
        <v>88</v>
      </c>
      <c r="G33" s="67">
        <v>2066.9</v>
      </c>
      <c r="H33" s="62">
        <v>240</v>
      </c>
      <c r="I33" s="144">
        <f>G33*H33</f>
        <v>496056</v>
      </c>
      <c r="J33" s="144"/>
      <c r="K33" s="85" t="s">
        <v>331</v>
      </c>
      <c r="L33" s="136">
        <v>50000</v>
      </c>
      <c r="M33" s="15"/>
    </row>
    <row r="34" spans="1:13" x14ac:dyDescent="0.3">
      <c r="D34" s="15" t="s">
        <v>320</v>
      </c>
      <c r="E34" s="59">
        <f t="shared" ref="E34:E39" si="2">G34*F34</f>
        <v>146009.59999999998</v>
      </c>
      <c r="F34" s="59">
        <v>68</v>
      </c>
      <c r="G34" s="67">
        <v>2147.1999999999998</v>
      </c>
      <c r="H34" s="62">
        <v>300</v>
      </c>
      <c r="I34" s="144">
        <f t="shared" ref="I34:I39" si="3">G34*H34</f>
        <v>644160</v>
      </c>
      <c r="J34" s="144"/>
      <c r="K34" s="85" t="s">
        <v>143</v>
      </c>
      <c r="L34" s="136">
        <v>996688</v>
      </c>
      <c r="M34" s="15"/>
    </row>
    <row r="35" spans="1:13" x14ac:dyDescent="0.3">
      <c r="B35" s="126"/>
      <c r="D35" s="15" t="s">
        <v>264</v>
      </c>
      <c r="E35" s="59">
        <f t="shared" si="2"/>
        <v>196782.40000000002</v>
      </c>
      <c r="F35" s="59">
        <v>58</v>
      </c>
      <c r="G35" s="67">
        <v>3392.8</v>
      </c>
      <c r="H35" s="62">
        <v>335</v>
      </c>
      <c r="I35" s="144">
        <f t="shared" si="3"/>
        <v>1136588</v>
      </c>
      <c r="J35" s="144"/>
      <c r="K35" s="85" t="s">
        <v>342</v>
      </c>
      <c r="L35" s="136">
        <v>500000</v>
      </c>
      <c r="M35" s="15" t="s">
        <v>232</v>
      </c>
    </row>
    <row r="36" spans="1:13" x14ac:dyDescent="0.3">
      <c r="D36" s="15" t="s">
        <v>323</v>
      </c>
      <c r="E36" s="59">
        <f t="shared" si="2"/>
        <v>66853.8</v>
      </c>
      <c r="F36" s="59">
        <v>78</v>
      </c>
      <c r="G36" s="67">
        <v>857.1</v>
      </c>
      <c r="H36" s="62">
        <v>285</v>
      </c>
      <c r="I36" s="144">
        <f t="shared" si="3"/>
        <v>244273.5</v>
      </c>
      <c r="J36" s="144"/>
      <c r="K36" s="85" t="s">
        <v>343</v>
      </c>
      <c r="L36" s="136">
        <v>500000</v>
      </c>
      <c r="M36" s="15"/>
    </row>
    <row r="37" spans="1:13" x14ac:dyDescent="0.3">
      <c r="D37" s="15" t="s">
        <v>333</v>
      </c>
      <c r="E37" s="59">
        <f t="shared" si="2"/>
        <v>570</v>
      </c>
      <c r="F37" s="59">
        <v>60</v>
      </c>
      <c r="G37" s="67">
        <v>9.5</v>
      </c>
      <c r="H37" s="62">
        <v>335</v>
      </c>
      <c r="I37" s="144">
        <f t="shared" si="3"/>
        <v>3182.5</v>
      </c>
      <c r="J37" s="144"/>
      <c r="K37" s="85" t="s">
        <v>345</v>
      </c>
      <c r="L37" s="136">
        <v>300000</v>
      </c>
      <c r="M37" s="15"/>
    </row>
    <row r="38" spans="1:13" x14ac:dyDescent="0.3">
      <c r="D38" s="15" t="s">
        <v>332</v>
      </c>
      <c r="E38" s="59">
        <f t="shared" si="2"/>
        <v>1680</v>
      </c>
      <c r="F38" s="59">
        <v>80</v>
      </c>
      <c r="G38" s="67">
        <v>21</v>
      </c>
      <c r="H38" s="62">
        <v>290</v>
      </c>
      <c r="I38" s="144">
        <f t="shared" si="3"/>
        <v>6090</v>
      </c>
      <c r="J38" s="144"/>
      <c r="K38" s="85" t="s">
        <v>331</v>
      </c>
      <c r="L38" s="136">
        <v>50000</v>
      </c>
      <c r="M38" s="15"/>
    </row>
    <row r="39" spans="1:13" x14ac:dyDescent="0.3">
      <c r="D39" s="15"/>
      <c r="E39" s="59">
        <f t="shared" si="2"/>
        <v>0</v>
      </c>
      <c r="F39" s="59"/>
      <c r="G39" s="67"/>
      <c r="H39" s="62"/>
      <c r="I39" s="144">
        <f t="shared" si="3"/>
        <v>0</v>
      </c>
      <c r="J39" s="144"/>
      <c r="K39" s="85" t="s">
        <v>155</v>
      </c>
      <c r="L39" s="136">
        <v>136000</v>
      </c>
      <c r="M39" s="15"/>
    </row>
    <row r="40" spans="1:13" x14ac:dyDescent="0.3">
      <c r="D40" s="52" t="s">
        <v>144</v>
      </c>
      <c r="E40" s="60">
        <f>SUM(E33:E38)</f>
        <v>593783</v>
      </c>
      <c r="F40" s="60"/>
      <c r="G40" s="84">
        <f>SUM(G33:G39)</f>
        <v>8494.5</v>
      </c>
      <c r="H40" s="52"/>
      <c r="I40" s="145">
        <f>SUM(I33:I39)</f>
        <v>2530350</v>
      </c>
      <c r="J40" s="145"/>
      <c r="K40" s="52" t="s">
        <v>179</v>
      </c>
      <c r="L40" s="137">
        <f>SUM(L33:L39)</f>
        <v>2532688</v>
      </c>
      <c r="M40" s="15"/>
    </row>
    <row r="41" spans="1:13" ht="15" thickBot="1" x14ac:dyDescent="0.35">
      <c r="D41" s="52" t="s">
        <v>220</v>
      </c>
      <c r="E41" s="109" t="str">
        <f>CONCATENATE(ROUND((E40/E31)*100,2),"%")</f>
        <v>65.98%</v>
      </c>
      <c r="F41" s="15"/>
      <c r="G41" s="58"/>
      <c r="H41" s="15"/>
      <c r="I41" s="146"/>
      <c r="J41" s="146"/>
      <c r="K41" s="83" t="s">
        <v>180</v>
      </c>
      <c r="L41" s="105">
        <f>I40-L40</f>
        <v>-2338</v>
      </c>
      <c r="M41" s="15"/>
    </row>
    <row r="42" spans="1:13" x14ac:dyDescent="0.3">
      <c r="C42" s="40"/>
      <c r="K42" s="68"/>
      <c r="L42" s="40"/>
    </row>
    <row r="43" spans="1:13" x14ac:dyDescent="0.3">
      <c r="A43" s="147" t="s">
        <v>298</v>
      </c>
      <c r="B43" s="147"/>
      <c r="C43" s="59"/>
      <c r="D43" s="15"/>
      <c r="E43" s="131" t="e">
        <f>C43/D43</f>
        <v>#DIV/0!</v>
      </c>
      <c r="F43" s="62"/>
      <c r="G43" s="101" t="e">
        <f>E43*F43</f>
        <v>#DIV/0!</v>
      </c>
      <c r="H43" s="15"/>
      <c r="I43" s="15"/>
      <c r="J43" s="5"/>
      <c r="K43" s="15"/>
      <c r="L43" s="15"/>
      <c r="M43" s="15"/>
    </row>
    <row r="44" spans="1:13" x14ac:dyDescent="0.3">
      <c r="A44" s="147" t="s">
        <v>298</v>
      </c>
      <c r="B44" s="147"/>
      <c r="C44" s="59"/>
      <c r="D44" s="15"/>
      <c r="E44" s="131" t="e">
        <f>C44/D44</f>
        <v>#DIV/0!</v>
      </c>
      <c r="F44" s="62"/>
      <c r="G44" s="101" t="e">
        <f>E44*F44</f>
        <v>#DIV/0!</v>
      </c>
      <c r="H44" s="15"/>
      <c r="I44" s="15"/>
      <c r="J44" s="5"/>
      <c r="K44" s="15"/>
      <c r="L44" s="15"/>
      <c r="M44" s="15"/>
    </row>
    <row r="45" spans="1:13" x14ac:dyDescent="0.3">
      <c r="G45" s="111" t="e">
        <f>G43+G44</f>
        <v>#DIV/0!</v>
      </c>
    </row>
    <row r="47" spans="1:13" x14ac:dyDescent="0.3">
      <c r="B47"/>
    </row>
    <row r="54" spans="5:9" x14ac:dyDescent="0.3">
      <c r="E54" s="40"/>
    </row>
    <row r="56" spans="5:9" x14ac:dyDescent="0.3">
      <c r="I56" s="1" t="s">
        <v>232</v>
      </c>
    </row>
  </sheetData>
  <mergeCells count="25">
    <mergeCell ref="I39:J39"/>
    <mergeCell ref="I40:J40"/>
    <mergeCell ref="I41:J41"/>
    <mergeCell ref="A43:B43"/>
    <mergeCell ref="I33:J33"/>
    <mergeCell ref="I34:J34"/>
    <mergeCell ref="I35:J35"/>
    <mergeCell ref="I36:J36"/>
    <mergeCell ref="I38:J38"/>
    <mergeCell ref="A44:B44"/>
    <mergeCell ref="A3:E3"/>
    <mergeCell ref="F3:H3"/>
    <mergeCell ref="I3:M3"/>
    <mergeCell ref="A1:E1"/>
    <mergeCell ref="G1:H1"/>
    <mergeCell ref="J1:K1"/>
    <mergeCell ref="A2:B2"/>
    <mergeCell ref="G2:H2"/>
    <mergeCell ref="I37:J37"/>
    <mergeCell ref="F14:H14"/>
    <mergeCell ref="G15:H15"/>
    <mergeCell ref="G16:H16"/>
    <mergeCell ref="F17:H17"/>
    <mergeCell ref="I32:J32"/>
    <mergeCell ref="K32:L32"/>
  </mergeCells>
  <conditionalFormatting sqref="J1:K1">
    <cfRule type="cellIs" dxfId="14" priority="2" operator="greaterThan">
      <formula>0</formula>
    </cfRule>
    <cfRule type="cellIs" dxfId="13" priority="3" operator="lessThan">
      <formula>0</formula>
    </cfRule>
  </conditionalFormatting>
  <conditionalFormatting sqref="K5:K6">
    <cfRule type="duplicateValues" dxfId="12" priority="1"/>
  </conditionalFormatting>
  <conditionalFormatting sqref="K7:K22">
    <cfRule type="duplicateValues" dxfId="11" priority="4"/>
  </conditionalFormatting>
  <conditionalFormatting sqref="L5:L22">
    <cfRule type="duplicateValues" dxfId="10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E841-7702-478F-8CE2-6F66B0872426}">
  <dimension ref="A1:M56"/>
  <sheetViews>
    <sheetView topLeftCell="C1" zoomScale="105" zoomScaleNormal="100" workbookViewId="0">
      <pane ySplit="1" topLeftCell="A4" activePane="bottomLeft" state="frozen"/>
      <selection pane="bottomLeft" activeCell="M7" sqref="M7"/>
    </sheetView>
  </sheetViews>
  <sheetFormatPr defaultRowHeight="14.4" x14ac:dyDescent="0.3"/>
  <cols>
    <col min="1" max="1" width="3" style="6" bestFit="1" customWidth="1"/>
    <col min="2" max="2" width="12.88671875" style="6" customWidth="1"/>
    <col min="3" max="3" width="11.6640625" style="1" customWidth="1"/>
    <col min="4" max="4" width="15.5546875" style="1" customWidth="1"/>
    <col min="5" max="5" width="27.5546875" style="1" bestFit="1" customWidth="1"/>
    <col min="6" max="6" width="10.5546875" style="1" bestFit="1" customWidth="1"/>
    <col min="7" max="7" width="14.77734375" style="1" bestFit="1" customWidth="1"/>
    <col min="8" max="8" width="9.77734375" style="1" customWidth="1"/>
    <col min="9" max="9" width="8.33203125" style="1" customWidth="1"/>
    <col min="10" max="10" width="10.6640625" style="1" bestFit="1" customWidth="1"/>
    <col min="11" max="11" width="40" style="1" bestFit="1" customWidth="1"/>
    <col min="12" max="12" width="15.88671875" style="1" customWidth="1"/>
    <col min="13" max="13" width="22.5546875" style="1" customWidth="1"/>
    <col min="14" max="16384" width="8.88671875" style="1"/>
  </cols>
  <sheetData>
    <row r="1" spans="1:13" ht="16.2" thickBot="1" x14ac:dyDescent="0.35">
      <c r="A1" s="161" t="s">
        <v>349</v>
      </c>
      <c r="B1" s="162"/>
      <c r="C1" s="162"/>
      <c r="D1" s="162"/>
      <c r="E1" s="163"/>
      <c r="F1" s="16" t="s">
        <v>87</v>
      </c>
      <c r="G1" s="151">
        <v>46016</v>
      </c>
      <c r="H1" s="152"/>
      <c r="I1" s="17" t="s">
        <v>36</v>
      </c>
      <c r="J1" s="164">
        <f>L2-D2</f>
        <v>-469722.5</v>
      </c>
      <c r="K1" s="165"/>
      <c r="L1" s="18"/>
      <c r="M1" s="19"/>
    </row>
    <row r="2" spans="1:13" ht="15.6" x14ac:dyDescent="0.3">
      <c r="A2" s="166"/>
      <c r="B2" s="167"/>
      <c r="C2" s="13" t="s">
        <v>32</v>
      </c>
      <c r="D2" s="12">
        <f>SUM(D5:D30)</f>
        <v>585000</v>
      </c>
      <c r="E2" s="20"/>
      <c r="F2" s="32" t="s">
        <v>100</v>
      </c>
      <c r="G2" s="153" t="s">
        <v>351</v>
      </c>
      <c r="H2" s="168"/>
      <c r="I2" s="38"/>
      <c r="J2" s="10"/>
      <c r="K2" s="11" t="s">
        <v>32</v>
      </c>
      <c r="L2" s="12">
        <f>SUM(L5:L22)</f>
        <v>115277.5</v>
      </c>
      <c r="M2" s="20"/>
    </row>
    <row r="3" spans="1:13" x14ac:dyDescent="0.3">
      <c r="A3" s="169" t="s">
        <v>116</v>
      </c>
      <c r="B3" s="170"/>
      <c r="C3" s="171"/>
      <c r="D3" s="171"/>
      <c r="E3" s="172"/>
      <c r="F3" s="155" t="s">
        <v>101</v>
      </c>
      <c r="G3" s="156"/>
      <c r="H3" s="156"/>
      <c r="I3" s="169" t="s">
        <v>117</v>
      </c>
      <c r="J3" s="170"/>
      <c r="K3" s="171"/>
      <c r="L3" s="171"/>
      <c r="M3" s="172"/>
    </row>
    <row r="4" spans="1:13" x14ac:dyDescent="0.3">
      <c r="A4" s="41" t="s">
        <v>0</v>
      </c>
      <c r="B4" s="2" t="s">
        <v>3</v>
      </c>
      <c r="C4" s="3" t="s">
        <v>1</v>
      </c>
      <c r="D4" s="3" t="s">
        <v>31</v>
      </c>
      <c r="E4" s="22" t="s">
        <v>2</v>
      </c>
      <c r="F4" s="21" t="s">
        <v>3</v>
      </c>
      <c r="G4" s="103" t="s">
        <v>88</v>
      </c>
      <c r="H4" s="103" t="s">
        <v>100</v>
      </c>
      <c r="I4" s="41" t="s">
        <v>0</v>
      </c>
      <c r="J4" s="2" t="s">
        <v>3</v>
      </c>
      <c r="K4" s="3" t="s">
        <v>1</v>
      </c>
      <c r="L4" s="3" t="s">
        <v>31</v>
      </c>
      <c r="M4" s="22" t="s">
        <v>2</v>
      </c>
    </row>
    <row r="5" spans="1:13" x14ac:dyDescent="0.3">
      <c r="A5" s="41">
        <v>1</v>
      </c>
      <c r="B5" s="7">
        <v>46016</v>
      </c>
      <c r="C5" s="26" t="s">
        <v>64</v>
      </c>
      <c r="D5" s="9">
        <v>288000</v>
      </c>
      <c r="E5" s="23" t="s">
        <v>346</v>
      </c>
      <c r="F5" s="45">
        <v>46049</v>
      </c>
      <c r="G5" s="46">
        <v>518</v>
      </c>
      <c r="H5" s="49" t="str">
        <f>IF(ISBLANK(F5),"",CONCATENATE(F5-$G$1+1," days"))</f>
        <v>34 days</v>
      </c>
      <c r="I5" s="21">
        <v>1</v>
      </c>
      <c r="J5" s="45">
        <v>46046</v>
      </c>
      <c r="K5" s="3" t="s">
        <v>353</v>
      </c>
      <c r="L5" s="5">
        <v>0</v>
      </c>
      <c r="M5" s="22" t="s">
        <v>348</v>
      </c>
    </row>
    <row r="6" spans="1:13" x14ac:dyDescent="0.3">
      <c r="A6" s="41">
        <v>2</v>
      </c>
      <c r="B6" s="7">
        <v>46016</v>
      </c>
      <c r="C6" s="3" t="s">
        <v>344</v>
      </c>
      <c r="D6" s="5">
        <v>13000</v>
      </c>
      <c r="E6" s="23"/>
      <c r="F6" s="45"/>
      <c r="G6" s="46"/>
      <c r="H6" s="49" t="str">
        <f t="shared" ref="H6:H13" si="0">IF(ISBLANK(F6),"",CONCATENATE(F6-$G$1+1," days"))</f>
        <v/>
      </c>
      <c r="I6" s="21">
        <v>2</v>
      </c>
      <c r="J6" s="4">
        <v>46049</v>
      </c>
      <c r="K6" s="3" t="s">
        <v>352</v>
      </c>
      <c r="L6" s="5">
        <v>115277.5</v>
      </c>
      <c r="M6" s="22" t="s">
        <v>348</v>
      </c>
    </row>
    <row r="7" spans="1:13" x14ac:dyDescent="0.3">
      <c r="A7" s="41">
        <v>3</v>
      </c>
      <c r="B7" s="7">
        <v>46046</v>
      </c>
      <c r="C7" s="3" t="s">
        <v>355</v>
      </c>
      <c r="D7" s="5">
        <v>250000</v>
      </c>
      <c r="E7" s="23"/>
      <c r="F7" s="45"/>
      <c r="G7" s="46"/>
      <c r="H7" s="49" t="str">
        <f t="shared" si="0"/>
        <v/>
      </c>
      <c r="I7" s="21">
        <v>3</v>
      </c>
      <c r="J7" s="4"/>
      <c r="K7" s="3"/>
      <c r="L7" s="5"/>
      <c r="M7" s="22"/>
    </row>
    <row r="8" spans="1:13" x14ac:dyDescent="0.3">
      <c r="A8" s="41">
        <v>4</v>
      </c>
      <c r="B8" s="7">
        <v>46046</v>
      </c>
      <c r="C8" s="3" t="s">
        <v>340</v>
      </c>
      <c r="D8" s="5">
        <v>34000</v>
      </c>
      <c r="E8" s="22"/>
      <c r="F8" s="45"/>
      <c r="G8" s="46"/>
      <c r="H8" s="49" t="str">
        <f t="shared" si="0"/>
        <v/>
      </c>
      <c r="I8" s="21">
        <v>4</v>
      </c>
      <c r="J8" s="4"/>
      <c r="K8" s="3"/>
      <c r="L8" s="5"/>
      <c r="M8" s="22"/>
    </row>
    <row r="9" spans="1:13" x14ac:dyDescent="0.3">
      <c r="A9" s="41">
        <v>5</v>
      </c>
      <c r="B9" s="132"/>
      <c r="C9" s="15"/>
      <c r="D9" s="15"/>
      <c r="E9" s="22"/>
      <c r="F9" s="48"/>
      <c r="G9" s="46"/>
      <c r="H9" s="49" t="str">
        <f t="shared" si="0"/>
        <v/>
      </c>
      <c r="I9" s="21">
        <v>5</v>
      </c>
      <c r="J9" s="4"/>
      <c r="K9" s="3"/>
      <c r="L9" s="5"/>
      <c r="M9" s="22"/>
    </row>
    <row r="10" spans="1:13" x14ac:dyDescent="0.3">
      <c r="A10" s="41">
        <v>6</v>
      </c>
      <c r="B10" s="132"/>
      <c r="C10" s="15"/>
      <c r="D10" s="15"/>
      <c r="E10" s="22"/>
      <c r="F10" s="48"/>
      <c r="G10" s="46"/>
      <c r="H10" s="49" t="str">
        <f t="shared" si="0"/>
        <v/>
      </c>
      <c r="I10" s="21">
        <v>6</v>
      </c>
      <c r="J10" s="2"/>
      <c r="K10" s="3"/>
      <c r="L10" s="5"/>
      <c r="M10" s="22"/>
    </row>
    <row r="11" spans="1:13" x14ac:dyDescent="0.3">
      <c r="A11" s="41">
        <v>7</v>
      </c>
      <c r="C11" s="15"/>
      <c r="D11" s="15"/>
      <c r="E11" s="22"/>
      <c r="F11" s="48"/>
      <c r="G11" s="46"/>
      <c r="H11" s="49" t="str">
        <f t="shared" si="0"/>
        <v/>
      </c>
      <c r="I11" s="21">
        <v>7</v>
      </c>
      <c r="J11" s="2"/>
      <c r="K11" s="3"/>
      <c r="L11" s="5"/>
      <c r="M11" s="22"/>
    </row>
    <row r="12" spans="1:13" x14ac:dyDescent="0.3">
      <c r="A12" s="41">
        <v>8</v>
      </c>
      <c r="B12" s="7"/>
      <c r="C12" s="3"/>
      <c r="D12" s="5"/>
      <c r="E12" s="57"/>
      <c r="F12" s="48"/>
      <c r="G12" s="113"/>
      <c r="H12" s="125" t="str">
        <f t="shared" si="0"/>
        <v/>
      </c>
      <c r="I12" s="41">
        <v>8</v>
      </c>
      <c r="J12" s="2"/>
      <c r="K12" s="3"/>
      <c r="L12" s="5"/>
      <c r="M12" s="22"/>
    </row>
    <row r="13" spans="1:13" x14ac:dyDescent="0.3">
      <c r="A13" s="41">
        <v>9</v>
      </c>
      <c r="B13" s="7"/>
      <c r="C13" s="3"/>
      <c r="D13" s="5"/>
      <c r="E13" s="57"/>
      <c r="F13" s="48"/>
      <c r="G13" s="113"/>
      <c r="H13" s="125" t="str">
        <f t="shared" si="0"/>
        <v/>
      </c>
      <c r="I13" s="41">
        <v>9</v>
      </c>
      <c r="J13" s="2"/>
      <c r="K13" s="3"/>
      <c r="L13" s="5"/>
      <c r="M13" s="22"/>
    </row>
    <row r="14" spans="1:13" ht="15" thickBot="1" x14ac:dyDescent="0.35">
      <c r="A14" s="41">
        <v>10</v>
      </c>
      <c r="B14" s="7"/>
      <c r="C14" s="3"/>
      <c r="D14" s="5"/>
      <c r="E14" s="69"/>
      <c r="F14" s="148" t="s">
        <v>140</v>
      </c>
      <c r="G14" s="149"/>
      <c r="H14" s="150"/>
      <c r="I14" s="21">
        <v>10</v>
      </c>
      <c r="J14" s="2"/>
      <c r="K14" s="3"/>
      <c r="L14" s="5"/>
      <c r="M14" s="22"/>
    </row>
    <row r="15" spans="1:13" ht="15" thickBot="1" x14ac:dyDescent="0.35">
      <c r="A15" s="41">
        <v>11</v>
      </c>
      <c r="B15" s="7"/>
      <c r="C15" s="3"/>
      <c r="D15" s="5"/>
      <c r="E15" s="22"/>
      <c r="F15" s="16" t="s">
        <v>87</v>
      </c>
      <c r="G15" s="151">
        <v>46016</v>
      </c>
      <c r="H15" s="152"/>
      <c r="I15" s="21">
        <v>11</v>
      </c>
      <c r="J15" s="2"/>
      <c r="K15" s="3"/>
      <c r="L15" s="5"/>
      <c r="M15" s="22"/>
    </row>
    <row r="16" spans="1:13" x14ac:dyDescent="0.3">
      <c r="A16" s="41">
        <v>12</v>
      </c>
      <c r="B16" s="7"/>
      <c r="C16" s="3"/>
      <c r="D16" s="5"/>
      <c r="E16" s="22"/>
      <c r="F16" s="32" t="s">
        <v>100</v>
      </c>
      <c r="G16" s="153" t="s">
        <v>347</v>
      </c>
      <c r="H16" s="154"/>
      <c r="I16" s="21">
        <v>12</v>
      </c>
      <c r="J16" s="2"/>
      <c r="K16" s="3"/>
      <c r="L16" s="5"/>
      <c r="M16" s="22"/>
    </row>
    <row r="17" spans="1:13" x14ac:dyDescent="0.3">
      <c r="A17" s="41">
        <v>13</v>
      </c>
      <c r="B17" s="7"/>
      <c r="C17" s="3"/>
      <c r="D17" s="5"/>
      <c r="E17" s="22"/>
      <c r="F17" s="155" t="s">
        <v>101</v>
      </c>
      <c r="G17" s="156"/>
      <c r="H17" s="157"/>
      <c r="I17" s="21">
        <v>13</v>
      </c>
      <c r="J17" s="2"/>
      <c r="K17" s="3"/>
      <c r="L17" s="5"/>
      <c r="M17" s="22"/>
    </row>
    <row r="18" spans="1:13" x14ac:dyDescent="0.3">
      <c r="A18" s="41">
        <v>14</v>
      </c>
      <c r="B18" s="7"/>
      <c r="C18" s="3"/>
      <c r="D18" s="5"/>
      <c r="E18" s="22"/>
      <c r="F18" s="21" t="s">
        <v>3</v>
      </c>
      <c r="G18" s="2" t="s">
        <v>88</v>
      </c>
      <c r="H18" s="2" t="s">
        <v>100</v>
      </c>
      <c r="I18" s="41">
        <v>14</v>
      </c>
      <c r="J18" s="2"/>
      <c r="K18" s="3"/>
      <c r="L18" s="5"/>
      <c r="M18" s="22"/>
    </row>
    <row r="19" spans="1:13" x14ac:dyDescent="0.3">
      <c r="A19" s="41">
        <v>15</v>
      </c>
      <c r="B19" s="7"/>
      <c r="C19" s="3"/>
      <c r="D19" s="5"/>
      <c r="E19" s="22"/>
      <c r="F19" s="45"/>
      <c r="G19" s="46"/>
      <c r="H19" s="49" t="str">
        <f>IF(ISBLANK(F19),"",CONCATENATE(F19-$G$15+1," days"))</f>
        <v/>
      </c>
      <c r="I19" s="21">
        <v>15</v>
      </c>
      <c r="J19" s="2"/>
      <c r="K19" s="3"/>
      <c r="L19" s="5"/>
      <c r="M19" s="22"/>
    </row>
    <row r="20" spans="1:13" x14ac:dyDescent="0.3">
      <c r="A20" s="41">
        <v>16</v>
      </c>
      <c r="B20" s="4"/>
      <c r="C20" s="3"/>
      <c r="D20" s="5"/>
      <c r="E20" s="22"/>
      <c r="F20" s="45"/>
      <c r="G20" s="46"/>
      <c r="H20" s="49" t="str">
        <f t="shared" ref="H20:H25" si="1">IF(ISBLANK(F20),"",CONCATENATE(F20-$G$15+1," days"))</f>
        <v/>
      </c>
      <c r="I20" s="21">
        <v>16</v>
      </c>
      <c r="J20" s="2"/>
      <c r="K20" s="3"/>
      <c r="L20" s="5"/>
      <c r="M20" s="22"/>
    </row>
    <row r="21" spans="1:13" x14ac:dyDescent="0.3">
      <c r="A21" s="41">
        <v>17</v>
      </c>
      <c r="B21" s="4"/>
      <c r="C21" s="3"/>
      <c r="D21" s="5"/>
      <c r="E21" s="22"/>
      <c r="F21" s="45"/>
      <c r="G21" s="46"/>
      <c r="H21" s="49" t="str">
        <f t="shared" si="1"/>
        <v/>
      </c>
      <c r="I21" s="21">
        <v>17</v>
      </c>
      <c r="J21" s="2"/>
      <c r="K21" s="3"/>
      <c r="L21" s="5"/>
      <c r="M21" s="22"/>
    </row>
    <row r="22" spans="1:13" x14ac:dyDescent="0.3">
      <c r="A22" s="41">
        <v>18</v>
      </c>
      <c r="B22" s="4"/>
      <c r="C22" s="3"/>
      <c r="D22" s="5"/>
      <c r="E22" s="22"/>
      <c r="F22" s="48"/>
      <c r="G22" s="46"/>
      <c r="H22" s="49" t="str">
        <f t="shared" si="1"/>
        <v/>
      </c>
      <c r="I22" s="21">
        <v>18</v>
      </c>
      <c r="J22" s="2"/>
      <c r="K22" s="3"/>
      <c r="L22" s="5"/>
      <c r="M22" s="22"/>
    </row>
    <row r="23" spans="1:13" x14ac:dyDescent="0.3">
      <c r="A23" s="41">
        <v>19</v>
      </c>
      <c r="B23" s="4"/>
      <c r="C23" s="3"/>
      <c r="D23" s="5"/>
      <c r="E23" s="22"/>
      <c r="F23" s="48"/>
      <c r="G23" s="46"/>
      <c r="H23" s="49" t="str">
        <f t="shared" si="1"/>
        <v/>
      </c>
      <c r="I23" s="21">
        <v>19</v>
      </c>
      <c r="J23" s="15"/>
      <c r="K23" s="15"/>
      <c r="L23" s="15"/>
      <c r="M23" s="34"/>
    </row>
    <row r="24" spans="1:13" x14ac:dyDescent="0.3">
      <c r="A24" s="41">
        <v>20</v>
      </c>
      <c r="B24" s="4"/>
      <c r="C24" s="3"/>
      <c r="D24" s="5"/>
      <c r="E24" s="22"/>
      <c r="F24" s="35"/>
      <c r="G24" s="46"/>
      <c r="H24" s="49" t="str">
        <f t="shared" si="1"/>
        <v/>
      </c>
      <c r="I24" s="21">
        <v>20</v>
      </c>
      <c r="J24" s="15"/>
      <c r="K24" s="15"/>
      <c r="L24" s="15"/>
      <c r="M24" s="34"/>
    </row>
    <row r="25" spans="1:13" x14ac:dyDescent="0.3">
      <c r="A25" s="41">
        <v>21</v>
      </c>
      <c r="B25" s="4"/>
      <c r="C25" s="3"/>
      <c r="D25" s="5"/>
      <c r="E25" s="22"/>
      <c r="F25" s="35"/>
      <c r="G25" s="46"/>
      <c r="H25" s="49" t="str">
        <f t="shared" si="1"/>
        <v/>
      </c>
      <c r="I25" s="21">
        <v>21</v>
      </c>
      <c r="J25" s="15"/>
      <c r="K25" s="15"/>
      <c r="L25" s="15"/>
      <c r="M25" s="34"/>
    </row>
    <row r="26" spans="1:13" x14ac:dyDescent="0.3">
      <c r="A26" s="41">
        <v>22</v>
      </c>
      <c r="B26" s="4"/>
      <c r="C26" s="3"/>
      <c r="D26" s="5"/>
      <c r="E26" s="22"/>
      <c r="F26" s="35"/>
      <c r="G26" s="46"/>
      <c r="H26" s="49"/>
      <c r="I26" s="21">
        <v>22</v>
      </c>
      <c r="J26" s="15"/>
      <c r="K26" s="15"/>
      <c r="L26" s="15"/>
      <c r="M26" s="34"/>
    </row>
    <row r="27" spans="1:13" x14ac:dyDescent="0.3">
      <c r="A27" s="41">
        <v>23</v>
      </c>
      <c r="B27" s="4"/>
      <c r="C27" s="3"/>
      <c r="D27" s="5"/>
      <c r="E27" s="22"/>
      <c r="F27" s="35"/>
      <c r="G27" s="46"/>
      <c r="H27" s="49"/>
      <c r="I27" s="21">
        <v>23</v>
      </c>
      <c r="J27" s="15"/>
      <c r="K27" s="15"/>
      <c r="L27" s="15"/>
      <c r="M27" s="34"/>
    </row>
    <row r="28" spans="1:13" x14ac:dyDescent="0.3">
      <c r="A28" s="41">
        <v>24</v>
      </c>
      <c r="B28" s="4"/>
      <c r="C28" s="3"/>
      <c r="D28" s="5"/>
      <c r="E28" s="22"/>
      <c r="F28" s="35"/>
      <c r="G28" s="46"/>
      <c r="H28" s="49"/>
      <c r="I28" s="21">
        <v>24</v>
      </c>
      <c r="J28" s="15"/>
      <c r="K28" s="15"/>
      <c r="L28" s="15"/>
      <c r="M28" s="34"/>
    </row>
    <row r="29" spans="1:13" x14ac:dyDescent="0.3">
      <c r="A29" s="41">
        <v>25</v>
      </c>
      <c r="B29" s="71"/>
      <c r="C29" s="72"/>
      <c r="D29" s="73"/>
      <c r="E29" s="74"/>
      <c r="F29" s="75"/>
      <c r="G29" s="76"/>
      <c r="H29" s="77"/>
      <c r="I29" s="21">
        <v>25</v>
      </c>
      <c r="J29" s="70"/>
      <c r="K29" s="70"/>
      <c r="L29" s="70"/>
      <c r="M29" s="78"/>
    </row>
    <row r="30" spans="1:13" ht="15" thickBot="1" x14ac:dyDescent="0.35">
      <c r="A30" s="79"/>
      <c r="B30" s="27"/>
      <c r="C30" s="28"/>
      <c r="D30" s="63"/>
      <c r="E30" s="64"/>
      <c r="F30" s="36"/>
      <c r="G30" s="47"/>
      <c r="H30" s="51"/>
      <c r="I30" s="36"/>
      <c r="J30" s="39"/>
      <c r="K30" s="70"/>
      <c r="L30" s="70"/>
      <c r="M30" s="78"/>
    </row>
    <row r="31" spans="1:13" x14ac:dyDescent="0.3">
      <c r="A31" s="24"/>
      <c r="B31" s="25"/>
      <c r="C31" s="26"/>
      <c r="D31" s="66" t="s">
        <v>149</v>
      </c>
      <c r="E31" s="86">
        <v>990000</v>
      </c>
      <c r="F31" s="93" t="s">
        <v>284</v>
      </c>
      <c r="G31" s="86">
        <v>830000</v>
      </c>
      <c r="H31" s="61" t="s">
        <v>285</v>
      </c>
      <c r="I31" s="86">
        <v>160000</v>
      </c>
      <c r="J31" s="86"/>
      <c r="K31" s="100"/>
      <c r="L31" s="135"/>
      <c r="M31" s="15"/>
    </row>
    <row r="32" spans="1:13" x14ac:dyDescent="0.3">
      <c r="D32" s="61" t="s">
        <v>146</v>
      </c>
      <c r="E32" s="93" t="s">
        <v>136</v>
      </c>
      <c r="F32" s="93" t="s">
        <v>88</v>
      </c>
      <c r="G32" s="93" t="s">
        <v>186</v>
      </c>
      <c r="H32" s="93" t="s">
        <v>147</v>
      </c>
      <c r="I32" s="158" t="s">
        <v>148</v>
      </c>
      <c r="J32" s="158"/>
      <c r="K32" s="159" t="s">
        <v>253</v>
      </c>
      <c r="L32" s="160"/>
      <c r="M32" s="15"/>
    </row>
    <row r="33" spans="1:13" x14ac:dyDescent="0.3">
      <c r="D33" s="15" t="s">
        <v>352</v>
      </c>
      <c r="E33" s="59">
        <f>G33*F33</f>
        <v>918673</v>
      </c>
      <c r="F33" s="59">
        <v>518</v>
      </c>
      <c r="G33" s="67">
        <v>1773.5</v>
      </c>
      <c r="H33" s="62">
        <v>65</v>
      </c>
      <c r="I33" s="144">
        <f>G33*H33</f>
        <v>115277.5</v>
      </c>
      <c r="J33" s="144"/>
      <c r="K33" s="85" t="s">
        <v>143</v>
      </c>
      <c r="L33" s="136">
        <v>250000</v>
      </c>
      <c r="M33" s="15"/>
    </row>
    <row r="34" spans="1:13" x14ac:dyDescent="0.3">
      <c r="D34" s="15"/>
      <c r="E34" s="59">
        <f t="shared" ref="E34:E39" si="2">G34*F34</f>
        <v>0</v>
      </c>
      <c r="F34" s="59"/>
      <c r="G34" s="67"/>
      <c r="H34" s="62"/>
      <c r="I34" s="144">
        <f t="shared" ref="I34:I39" si="3">G34*H34</f>
        <v>0</v>
      </c>
      <c r="J34" s="144"/>
      <c r="K34" s="85"/>
      <c r="L34" s="136"/>
      <c r="M34" s="15"/>
    </row>
    <row r="35" spans="1:13" x14ac:dyDescent="0.3">
      <c r="B35" s="126"/>
      <c r="D35" s="15"/>
      <c r="E35" s="59">
        <f t="shared" si="2"/>
        <v>0</v>
      </c>
      <c r="F35" s="59"/>
      <c r="G35" s="67"/>
      <c r="H35" s="62"/>
      <c r="I35" s="144">
        <f t="shared" si="3"/>
        <v>0</v>
      </c>
      <c r="J35" s="144"/>
      <c r="K35" s="85"/>
      <c r="L35" s="136"/>
      <c r="M35" s="15" t="s">
        <v>232</v>
      </c>
    </row>
    <row r="36" spans="1:13" x14ac:dyDescent="0.3">
      <c r="D36" s="15"/>
      <c r="E36" s="59">
        <f t="shared" si="2"/>
        <v>0</v>
      </c>
      <c r="F36" s="59"/>
      <c r="G36" s="67"/>
      <c r="H36" s="62"/>
      <c r="I36" s="144">
        <f t="shared" si="3"/>
        <v>0</v>
      </c>
      <c r="J36" s="144"/>
      <c r="K36" s="2"/>
      <c r="L36" s="136"/>
      <c r="M36" s="15"/>
    </row>
    <row r="37" spans="1:13" x14ac:dyDescent="0.3">
      <c r="D37" s="15"/>
      <c r="E37" s="59">
        <f t="shared" si="2"/>
        <v>0</v>
      </c>
      <c r="F37" s="59"/>
      <c r="G37" s="67"/>
      <c r="H37" s="62"/>
      <c r="I37" s="144">
        <f t="shared" si="3"/>
        <v>0</v>
      </c>
      <c r="J37" s="144"/>
      <c r="K37" s="85"/>
      <c r="L37" s="136"/>
      <c r="M37" s="15"/>
    </row>
    <row r="38" spans="1:13" x14ac:dyDescent="0.3">
      <c r="D38" s="15"/>
      <c r="E38" s="59">
        <f t="shared" si="2"/>
        <v>0</v>
      </c>
      <c r="F38" s="59"/>
      <c r="G38" s="67"/>
      <c r="H38" s="62"/>
      <c r="I38" s="144">
        <f t="shared" si="3"/>
        <v>0</v>
      </c>
      <c r="J38" s="144"/>
      <c r="K38" s="85"/>
      <c r="L38" s="136"/>
      <c r="M38" s="15"/>
    </row>
    <row r="39" spans="1:13" x14ac:dyDescent="0.3">
      <c r="D39" s="15"/>
      <c r="E39" s="59">
        <f t="shared" si="2"/>
        <v>0</v>
      </c>
      <c r="F39" s="59"/>
      <c r="G39" s="67"/>
      <c r="H39" s="62"/>
      <c r="I39" s="144">
        <f t="shared" si="3"/>
        <v>0</v>
      </c>
      <c r="J39" s="144"/>
      <c r="K39" s="85"/>
      <c r="L39" s="136"/>
      <c r="M39" s="15"/>
    </row>
    <row r="40" spans="1:13" x14ac:dyDescent="0.3">
      <c r="D40" s="52" t="s">
        <v>144</v>
      </c>
      <c r="E40" s="60">
        <f>SUM(E33:E38)</f>
        <v>918673</v>
      </c>
      <c r="F40" s="60"/>
      <c r="G40" s="84">
        <f>SUM(G33:G39)</f>
        <v>1773.5</v>
      </c>
      <c r="H40" s="52"/>
      <c r="I40" s="145">
        <f>SUM(I33:I39)</f>
        <v>115277.5</v>
      </c>
      <c r="J40" s="145"/>
      <c r="K40" s="52" t="s">
        <v>179</v>
      </c>
      <c r="L40" s="137">
        <f>SUM(L33:L39)</f>
        <v>250000</v>
      </c>
      <c r="M40" s="15"/>
    </row>
    <row r="41" spans="1:13" ht="15" thickBot="1" x14ac:dyDescent="0.35">
      <c r="D41" s="52" t="s">
        <v>220</v>
      </c>
      <c r="E41" s="109" t="str">
        <f>CONCATENATE(ROUND((E40/E31)*100,2),"%")</f>
        <v>92.8%</v>
      </c>
      <c r="F41" s="15"/>
      <c r="G41" s="58"/>
      <c r="H41" s="15"/>
      <c r="I41" s="146"/>
      <c r="J41" s="146"/>
      <c r="K41" s="83" t="s">
        <v>180</v>
      </c>
      <c r="L41" s="105">
        <f>I40-L40</f>
        <v>-134722.5</v>
      </c>
      <c r="M41" s="15"/>
    </row>
    <row r="42" spans="1:13" x14ac:dyDescent="0.3">
      <c r="C42" s="40"/>
      <c r="K42" s="68"/>
      <c r="L42" s="40"/>
    </row>
    <row r="43" spans="1:13" x14ac:dyDescent="0.3">
      <c r="A43" s="147" t="s">
        <v>298</v>
      </c>
      <c r="B43" s="147"/>
      <c r="C43" s="59"/>
      <c r="D43" s="15"/>
      <c r="E43" s="131" t="e">
        <f>C43/D43</f>
        <v>#DIV/0!</v>
      </c>
      <c r="F43" s="62"/>
      <c r="G43" s="101" t="e">
        <f>E43*F43</f>
        <v>#DIV/0!</v>
      </c>
      <c r="H43" s="15"/>
      <c r="I43" s="15"/>
      <c r="J43" s="5"/>
      <c r="K43" s="15"/>
      <c r="L43" s="15"/>
      <c r="M43" s="15"/>
    </row>
    <row r="44" spans="1:13" x14ac:dyDescent="0.3">
      <c r="A44" s="147" t="s">
        <v>298</v>
      </c>
      <c r="B44" s="147"/>
      <c r="C44" s="59"/>
      <c r="D44" s="15"/>
      <c r="E44" s="131" t="e">
        <f>C44/D44</f>
        <v>#DIV/0!</v>
      </c>
      <c r="F44" s="62"/>
      <c r="G44" s="101" t="e">
        <f>E44*F44</f>
        <v>#DIV/0!</v>
      </c>
      <c r="H44" s="15"/>
      <c r="I44" s="15"/>
      <c r="J44" s="5"/>
      <c r="K44" s="15"/>
      <c r="L44" s="15"/>
      <c r="M44" s="15"/>
    </row>
    <row r="45" spans="1:13" x14ac:dyDescent="0.3">
      <c r="G45" s="111" t="e">
        <f>G43+G44</f>
        <v>#DIV/0!</v>
      </c>
    </row>
    <row r="47" spans="1:13" x14ac:dyDescent="0.3">
      <c r="B47"/>
    </row>
    <row r="54" spans="5:9" x14ac:dyDescent="0.3">
      <c r="E54" s="40"/>
    </row>
    <row r="56" spans="5:9" x14ac:dyDescent="0.3">
      <c r="I56" s="1" t="s">
        <v>232</v>
      </c>
    </row>
  </sheetData>
  <mergeCells count="25">
    <mergeCell ref="K32:L32"/>
    <mergeCell ref="A1:E1"/>
    <mergeCell ref="G1:H1"/>
    <mergeCell ref="J1:K1"/>
    <mergeCell ref="A2:B2"/>
    <mergeCell ref="G2:H2"/>
    <mergeCell ref="A3:E3"/>
    <mergeCell ref="F3:H3"/>
    <mergeCell ref="I3:M3"/>
    <mergeCell ref="I38:J38"/>
    <mergeCell ref="F14:H14"/>
    <mergeCell ref="G15:H15"/>
    <mergeCell ref="G16:H16"/>
    <mergeCell ref="F17:H17"/>
    <mergeCell ref="I32:J32"/>
    <mergeCell ref="I33:J33"/>
    <mergeCell ref="I34:J34"/>
    <mergeCell ref="I35:J35"/>
    <mergeCell ref="I36:J36"/>
    <mergeCell ref="I37:J37"/>
    <mergeCell ref="I39:J39"/>
    <mergeCell ref="I40:J40"/>
    <mergeCell ref="I41:J41"/>
    <mergeCell ref="A43:B43"/>
    <mergeCell ref="A44:B44"/>
  </mergeCells>
  <conditionalFormatting sqref="J1:K1">
    <cfRule type="cellIs" dxfId="9" priority="2" operator="greaterThan">
      <formula>0</formula>
    </cfRule>
    <cfRule type="cellIs" dxfId="8" priority="3" operator="lessThan">
      <formula>0</formula>
    </cfRule>
  </conditionalFormatting>
  <conditionalFormatting sqref="K5:K6">
    <cfRule type="duplicateValues" dxfId="7" priority="1"/>
  </conditionalFormatting>
  <conditionalFormatting sqref="K7:K22">
    <cfRule type="duplicateValues" dxfId="6" priority="4"/>
  </conditionalFormatting>
  <conditionalFormatting sqref="L5:L22">
    <cfRule type="duplicateValues" dxfId="5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1FE6-E0E4-43F0-8D9C-DE2275D7EDC6}">
  <dimension ref="A1:M56"/>
  <sheetViews>
    <sheetView tabSelected="1" zoomScaleNormal="100" workbookViewId="0">
      <pane ySplit="1" topLeftCell="A2" activePane="bottomLeft" state="frozen"/>
      <selection pane="bottomLeft" activeCell="E50" sqref="E50"/>
    </sheetView>
  </sheetViews>
  <sheetFormatPr defaultRowHeight="14.4" x14ac:dyDescent="0.3"/>
  <cols>
    <col min="1" max="1" width="3" style="6" bestFit="1" customWidth="1"/>
    <col min="2" max="2" width="12.88671875" style="6" customWidth="1"/>
    <col min="3" max="3" width="11.6640625" style="1" customWidth="1"/>
    <col min="4" max="4" width="15.5546875" style="1" customWidth="1"/>
    <col min="5" max="5" width="27.5546875" style="1" bestFit="1" customWidth="1"/>
    <col min="6" max="6" width="10.5546875" style="1" bestFit="1" customWidth="1"/>
    <col min="7" max="7" width="14.77734375" style="1" bestFit="1" customWidth="1"/>
    <col min="8" max="8" width="9.77734375" style="1" customWidth="1"/>
    <col min="9" max="9" width="8.33203125" style="1" customWidth="1"/>
    <col min="10" max="10" width="10.33203125" style="1" bestFit="1" customWidth="1"/>
    <col min="11" max="11" width="40" style="1" bestFit="1" customWidth="1"/>
    <col min="12" max="12" width="15.88671875" style="1" customWidth="1"/>
    <col min="13" max="13" width="22.5546875" style="1" customWidth="1"/>
    <col min="14" max="16384" width="8.88671875" style="1"/>
  </cols>
  <sheetData>
    <row r="1" spans="1:13" ht="16.2" thickBot="1" x14ac:dyDescent="0.35">
      <c r="A1" s="161" t="s">
        <v>350</v>
      </c>
      <c r="B1" s="162"/>
      <c r="C1" s="162"/>
      <c r="D1" s="162"/>
      <c r="E1" s="163"/>
      <c r="F1" s="16" t="s">
        <v>87</v>
      </c>
      <c r="G1" s="151">
        <v>46068</v>
      </c>
      <c r="H1" s="152"/>
      <c r="I1" s="17" t="s">
        <v>36</v>
      </c>
      <c r="J1" s="164">
        <f>L2-D2</f>
        <v>-289000</v>
      </c>
      <c r="K1" s="165"/>
      <c r="L1" s="18"/>
      <c r="M1" s="19"/>
    </row>
    <row r="2" spans="1:13" ht="15.6" x14ac:dyDescent="0.3">
      <c r="A2" s="166"/>
      <c r="B2" s="167"/>
      <c r="C2" s="13" t="s">
        <v>32</v>
      </c>
      <c r="D2" s="12">
        <f>SUM(D5:D30)</f>
        <v>289000</v>
      </c>
      <c r="E2" s="20"/>
      <c r="F2" s="32" t="s">
        <v>100</v>
      </c>
      <c r="G2" s="153" t="str">
        <f ca="1">IF(ISBLANK(G1),"",CONCATENATE(_xlfn.DAYS(TODAY(), G1-1)," Days"))</f>
        <v>2 Days</v>
      </c>
      <c r="H2" s="168"/>
      <c r="I2" s="38"/>
      <c r="J2" s="10"/>
      <c r="K2" s="11" t="s">
        <v>32</v>
      </c>
      <c r="L2" s="12">
        <f>SUM(L5:L22)</f>
        <v>0</v>
      </c>
      <c r="M2" s="20"/>
    </row>
    <row r="3" spans="1:13" x14ac:dyDescent="0.3">
      <c r="A3" s="169" t="s">
        <v>116</v>
      </c>
      <c r="B3" s="170"/>
      <c r="C3" s="171"/>
      <c r="D3" s="171"/>
      <c r="E3" s="172"/>
      <c r="F3" s="155" t="s">
        <v>101</v>
      </c>
      <c r="G3" s="156"/>
      <c r="H3" s="156"/>
      <c r="I3" s="169" t="s">
        <v>117</v>
      </c>
      <c r="J3" s="170"/>
      <c r="K3" s="171"/>
      <c r="L3" s="171"/>
      <c r="M3" s="172"/>
    </row>
    <row r="4" spans="1:13" x14ac:dyDescent="0.3">
      <c r="A4" s="41" t="s">
        <v>0</v>
      </c>
      <c r="B4" s="2" t="s">
        <v>3</v>
      </c>
      <c r="C4" s="3" t="s">
        <v>1</v>
      </c>
      <c r="D4" s="3" t="s">
        <v>31</v>
      </c>
      <c r="E4" s="22" t="s">
        <v>2</v>
      </c>
      <c r="F4" s="21" t="s">
        <v>3</v>
      </c>
      <c r="G4" s="103" t="s">
        <v>88</v>
      </c>
      <c r="H4" s="103" t="s">
        <v>100</v>
      </c>
      <c r="I4" s="41" t="s">
        <v>0</v>
      </c>
      <c r="J4" s="2" t="s">
        <v>3</v>
      </c>
      <c r="K4" s="3" t="s">
        <v>1</v>
      </c>
      <c r="L4" s="3" t="s">
        <v>31</v>
      </c>
      <c r="M4" s="22" t="s">
        <v>2</v>
      </c>
    </row>
    <row r="5" spans="1:13" x14ac:dyDescent="0.3">
      <c r="A5" s="41">
        <v>1</v>
      </c>
      <c r="B5" s="7">
        <v>45703</v>
      </c>
      <c r="C5" s="26" t="s">
        <v>64</v>
      </c>
      <c r="D5" s="9">
        <v>256000</v>
      </c>
      <c r="E5" s="23"/>
      <c r="F5" s="45"/>
      <c r="G5" s="46"/>
      <c r="H5" s="49" t="str">
        <f>IF(ISBLANK(F5),"",CONCATENATE(F5-$G$1+1," days"))</f>
        <v/>
      </c>
      <c r="I5" s="21">
        <v>1</v>
      </c>
      <c r="J5" s="45"/>
      <c r="K5" s="3"/>
      <c r="L5" s="5"/>
      <c r="M5" s="22"/>
    </row>
    <row r="6" spans="1:13" x14ac:dyDescent="0.3">
      <c r="A6" s="41">
        <v>2</v>
      </c>
      <c r="B6" s="7">
        <v>45703</v>
      </c>
      <c r="C6" s="3" t="s">
        <v>344</v>
      </c>
      <c r="D6" s="5">
        <v>33000</v>
      </c>
      <c r="E6" s="23"/>
      <c r="F6" s="45"/>
      <c r="G6" s="46"/>
      <c r="H6" s="49" t="str">
        <f t="shared" ref="H6:H13" si="0">IF(ISBLANK(F6),"",CONCATENATE(F6-$G$1+1," days"))</f>
        <v/>
      </c>
      <c r="I6" s="21">
        <v>2</v>
      </c>
      <c r="J6" s="4"/>
      <c r="K6" s="3"/>
      <c r="L6" s="5"/>
      <c r="M6" s="22"/>
    </row>
    <row r="7" spans="1:13" x14ac:dyDescent="0.3">
      <c r="A7" s="41">
        <v>3</v>
      </c>
      <c r="B7" s="7"/>
      <c r="C7" s="3"/>
      <c r="D7" s="5"/>
      <c r="E7" s="23"/>
      <c r="F7" s="45"/>
      <c r="G7" s="46"/>
      <c r="H7" s="49" t="str">
        <f t="shared" si="0"/>
        <v/>
      </c>
      <c r="I7" s="21">
        <v>3</v>
      </c>
      <c r="J7" s="4"/>
      <c r="K7" s="3"/>
      <c r="L7" s="5"/>
      <c r="M7" s="22"/>
    </row>
    <row r="8" spans="1:13" x14ac:dyDescent="0.3">
      <c r="A8" s="41">
        <v>4</v>
      </c>
      <c r="B8" s="7"/>
      <c r="C8" s="3"/>
      <c r="D8" s="5"/>
      <c r="E8" s="22"/>
      <c r="F8" s="45"/>
      <c r="G8" s="46"/>
      <c r="H8" s="49" t="str">
        <f t="shared" si="0"/>
        <v/>
      </c>
      <c r="I8" s="21">
        <v>4</v>
      </c>
      <c r="J8" s="4"/>
      <c r="K8" s="3"/>
      <c r="L8" s="5"/>
      <c r="M8" s="22"/>
    </row>
    <row r="9" spans="1:13" x14ac:dyDescent="0.3">
      <c r="A9" s="41">
        <v>5</v>
      </c>
      <c r="B9" s="132"/>
      <c r="C9" s="15"/>
      <c r="D9" s="15"/>
      <c r="E9" s="22"/>
      <c r="F9" s="48"/>
      <c r="G9" s="46"/>
      <c r="H9" s="49" t="str">
        <f t="shared" si="0"/>
        <v/>
      </c>
      <c r="I9" s="21">
        <v>5</v>
      </c>
      <c r="J9" s="4"/>
      <c r="K9" s="3"/>
      <c r="L9" s="5"/>
      <c r="M9" s="22"/>
    </row>
    <row r="10" spans="1:13" x14ac:dyDescent="0.3">
      <c r="A10" s="41">
        <v>6</v>
      </c>
      <c r="B10" s="132"/>
      <c r="C10" s="15"/>
      <c r="D10" s="15"/>
      <c r="E10" s="22"/>
      <c r="F10" s="48"/>
      <c r="G10" s="46"/>
      <c r="H10" s="49" t="str">
        <f t="shared" si="0"/>
        <v/>
      </c>
      <c r="I10" s="21">
        <v>6</v>
      </c>
      <c r="J10" s="2"/>
      <c r="K10" s="3"/>
      <c r="L10" s="5"/>
      <c r="M10" s="22"/>
    </row>
    <row r="11" spans="1:13" x14ac:dyDescent="0.3">
      <c r="A11" s="41">
        <v>7</v>
      </c>
      <c r="C11" s="15"/>
      <c r="D11" s="15"/>
      <c r="E11" s="22"/>
      <c r="F11" s="48"/>
      <c r="G11" s="46"/>
      <c r="H11" s="49" t="str">
        <f t="shared" si="0"/>
        <v/>
      </c>
      <c r="I11" s="21">
        <v>7</v>
      </c>
      <c r="J11" s="2"/>
      <c r="K11" s="3"/>
      <c r="L11" s="5"/>
      <c r="M11" s="22"/>
    </row>
    <row r="12" spans="1:13" x14ac:dyDescent="0.3">
      <c r="A12" s="41">
        <v>8</v>
      </c>
      <c r="B12" s="7"/>
      <c r="C12" s="3"/>
      <c r="D12" s="5"/>
      <c r="E12" s="57"/>
      <c r="F12" s="48"/>
      <c r="G12" s="113"/>
      <c r="H12" s="125" t="str">
        <f t="shared" si="0"/>
        <v/>
      </c>
      <c r="I12" s="41">
        <v>8</v>
      </c>
      <c r="J12" s="2"/>
      <c r="K12" s="3"/>
      <c r="L12" s="5"/>
      <c r="M12" s="22"/>
    </row>
    <row r="13" spans="1:13" x14ac:dyDescent="0.3">
      <c r="A13" s="41">
        <v>9</v>
      </c>
      <c r="B13" s="7"/>
      <c r="C13" s="3"/>
      <c r="D13" s="5"/>
      <c r="E13" s="57"/>
      <c r="F13" s="48"/>
      <c r="G13" s="113"/>
      <c r="H13" s="125" t="str">
        <f t="shared" si="0"/>
        <v/>
      </c>
      <c r="I13" s="41">
        <v>9</v>
      </c>
      <c r="J13" s="2"/>
      <c r="K13" s="3"/>
      <c r="L13" s="5"/>
      <c r="M13" s="22"/>
    </row>
    <row r="14" spans="1:13" ht="15" thickBot="1" x14ac:dyDescent="0.35">
      <c r="A14" s="41">
        <v>10</v>
      </c>
      <c r="B14" s="7"/>
      <c r="C14" s="3"/>
      <c r="D14" s="5"/>
      <c r="E14" s="69"/>
      <c r="F14" s="148" t="s">
        <v>140</v>
      </c>
      <c r="G14" s="149"/>
      <c r="H14" s="150"/>
      <c r="I14" s="21">
        <v>10</v>
      </c>
      <c r="J14" s="2"/>
      <c r="K14" s="3"/>
      <c r="L14" s="5"/>
      <c r="M14" s="22"/>
    </row>
    <row r="15" spans="1:13" ht="15" thickBot="1" x14ac:dyDescent="0.35">
      <c r="A15" s="41">
        <v>11</v>
      </c>
      <c r="B15" s="7"/>
      <c r="C15" s="3"/>
      <c r="D15" s="5"/>
      <c r="E15" s="22"/>
      <c r="F15" s="16" t="s">
        <v>87</v>
      </c>
      <c r="G15" s="151">
        <v>46068</v>
      </c>
      <c r="H15" s="152"/>
      <c r="I15" s="21">
        <v>11</v>
      </c>
      <c r="J15" s="2"/>
      <c r="K15" s="3"/>
      <c r="L15" s="5"/>
      <c r="M15" s="22"/>
    </row>
    <row r="16" spans="1:13" x14ac:dyDescent="0.3">
      <c r="A16" s="41">
        <v>12</v>
      </c>
      <c r="B16" s="7"/>
      <c r="C16" s="3"/>
      <c r="D16" s="5"/>
      <c r="E16" s="22"/>
      <c r="F16" s="32" t="s">
        <v>100</v>
      </c>
      <c r="G16" s="153" t="str">
        <f ca="1">IF(ISBLANK(G15),"",CONCATENATE(_xlfn.DAYS(TODAY(), G1-1)," Days"))</f>
        <v>2 Days</v>
      </c>
      <c r="H16" s="154"/>
      <c r="I16" s="21">
        <v>12</v>
      </c>
      <c r="J16" s="2"/>
      <c r="K16" s="3"/>
      <c r="L16" s="5"/>
      <c r="M16" s="22"/>
    </row>
    <row r="17" spans="1:13" x14ac:dyDescent="0.3">
      <c r="A17" s="41">
        <v>13</v>
      </c>
      <c r="B17" s="7"/>
      <c r="C17" s="3"/>
      <c r="D17" s="5"/>
      <c r="E17" s="22"/>
      <c r="F17" s="155" t="s">
        <v>101</v>
      </c>
      <c r="G17" s="156"/>
      <c r="H17" s="157"/>
      <c r="I17" s="21">
        <v>13</v>
      </c>
      <c r="J17" s="2"/>
      <c r="K17" s="3"/>
      <c r="L17" s="5"/>
      <c r="M17" s="22"/>
    </row>
    <row r="18" spans="1:13" x14ac:dyDescent="0.3">
      <c r="A18" s="41">
        <v>14</v>
      </c>
      <c r="B18" s="7"/>
      <c r="C18" s="3"/>
      <c r="D18" s="5"/>
      <c r="E18" s="22"/>
      <c r="F18" s="21" t="s">
        <v>3</v>
      </c>
      <c r="G18" s="2" t="s">
        <v>88</v>
      </c>
      <c r="H18" s="2" t="s">
        <v>100</v>
      </c>
      <c r="I18" s="41">
        <v>14</v>
      </c>
      <c r="J18" s="2"/>
      <c r="K18" s="3"/>
      <c r="L18" s="5"/>
      <c r="M18" s="22"/>
    </row>
    <row r="19" spans="1:13" x14ac:dyDescent="0.3">
      <c r="A19" s="41">
        <v>15</v>
      </c>
      <c r="B19" s="7"/>
      <c r="C19" s="3"/>
      <c r="D19" s="5"/>
      <c r="E19" s="22"/>
      <c r="F19" s="45"/>
      <c r="G19" s="46"/>
      <c r="H19" s="49" t="str">
        <f>IF(ISBLANK(F19),"",CONCATENATE(F19-$G$15+1," days"))</f>
        <v/>
      </c>
      <c r="I19" s="21">
        <v>15</v>
      </c>
      <c r="J19" s="2"/>
      <c r="K19" s="3"/>
      <c r="L19" s="5"/>
      <c r="M19" s="22"/>
    </row>
    <row r="20" spans="1:13" x14ac:dyDescent="0.3">
      <c r="A20" s="41">
        <v>16</v>
      </c>
      <c r="B20" s="4"/>
      <c r="C20" s="3"/>
      <c r="D20" s="5"/>
      <c r="E20" s="22"/>
      <c r="F20" s="45"/>
      <c r="G20" s="46"/>
      <c r="H20" s="49" t="str">
        <f t="shared" ref="H20:H25" si="1">IF(ISBLANK(F20),"",CONCATENATE(F20-$G$15+1," days"))</f>
        <v/>
      </c>
      <c r="I20" s="21">
        <v>16</v>
      </c>
      <c r="J20" s="2"/>
      <c r="K20" s="3"/>
      <c r="L20" s="5"/>
      <c r="M20" s="22"/>
    </row>
    <row r="21" spans="1:13" x14ac:dyDescent="0.3">
      <c r="A21" s="41">
        <v>17</v>
      </c>
      <c r="B21" s="4"/>
      <c r="C21" s="3"/>
      <c r="D21" s="5"/>
      <c r="E21" s="22"/>
      <c r="F21" s="45"/>
      <c r="G21" s="46"/>
      <c r="H21" s="49" t="str">
        <f t="shared" si="1"/>
        <v/>
      </c>
      <c r="I21" s="21">
        <v>17</v>
      </c>
      <c r="J21" s="2"/>
      <c r="K21" s="3"/>
      <c r="L21" s="5"/>
      <c r="M21" s="22"/>
    </row>
    <row r="22" spans="1:13" x14ac:dyDescent="0.3">
      <c r="A22" s="41">
        <v>18</v>
      </c>
      <c r="B22" s="4"/>
      <c r="C22" s="3"/>
      <c r="D22" s="5"/>
      <c r="E22" s="22"/>
      <c r="F22" s="48"/>
      <c r="G22" s="46"/>
      <c r="H22" s="49" t="str">
        <f t="shared" si="1"/>
        <v/>
      </c>
      <c r="I22" s="21">
        <v>18</v>
      </c>
      <c r="J22" s="2"/>
      <c r="K22" s="3"/>
      <c r="L22" s="5"/>
      <c r="M22" s="22"/>
    </row>
    <row r="23" spans="1:13" x14ac:dyDescent="0.3">
      <c r="A23" s="41">
        <v>19</v>
      </c>
      <c r="B23" s="4"/>
      <c r="C23" s="3"/>
      <c r="D23" s="5"/>
      <c r="E23" s="22"/>
      <c r="F23" s="48"/>
      <c r="G23" s="46"/>
      <c r="H23" s="49" t="str">
        <f t="shared" si="1"/>
        <v/>
      </c>
      <c r="I23" s="21">
        <v>19</v>
      </c>
      <c r="J23" s="15"/>
      <c r="K23" s="15"/>
      <c r="L23" s="15"/>
      <c r="M23" s="34"/>
    </row>
    <row r="24" spans="1:13" x14ac:dyDescent="0.3">
      <c r="A24" s="41">
        <v>20</v>
      </c>
      <c r="B24" s="4"/>
      <c r="C24" s="3"/>
      <c r="D24" s="5"/>
      <c r="E24" s="22"/>
      <c r="F24" s="35"/>
      <c r="G24" s="46"/>
      <c r="H24" s="49" t="str">
        <f t="shared" si="1"/>
        <v/>
      </c>
      <c r="I24" s="21">
        <v>20</v>
      </c>
      <c r="J24" s="15"/>
      <c r="K24" s="15"/>
      <c r="L24" s="15"/>
      <c r="M24" s="34"/>
    </row>
    <row r="25" spans="1:13" x14ac:dyDescent="0.3">
      <c r="A25" s="41">
        <v>21</v>
      </c>
      <c r="B25" s="4"/>
      <c r="C25" s="3"/>
      <c r="D25" s="5"/>
      <c r="E25" s="22"/>
      <c r="F25" s="35"/>
      <c r="G25" s="46"/>
      <c r="H25" s="49" t="str">
        <f t="shared" si="1"/>
        <v/>
      </c>
      <c r="I25" s="21">
        <v>21</v>
      </c>
      <c r="J25" s="15"/>
      <c r="K25" s="15"/>
      <c r="L25" s="15"/>
      <c r="M25" s="34"/>
    </row>
    <row r="26" spans="1:13" x14ac:dyDescent="0.3">
      <c r="A26" s="41">
        <v>22</v>
      </c>
      <c r="B26" s="4"/>
      <c r="C26" s="3"/>
      <c r="D26" s="5"/>
      <c r="E26" s="22"/>
      <c r="F26" s="35"/>
      <c r="G26" s="46"/>
      <c r="H26" s="49"/>
      <c r="I26" s="21">
        <v>22</v>
      </c>
      <c r="J26" s="15"/>
      <c r="K26" s="15"/>
      <c r="L26" s="15"/>
      <c r="M26" s="34"/>
    </row>
    <row r="27" spans="1:13" x14ac:dyDescent="0.3">
      <c r="A27" s="41">
        <v>23</v>
      </c>
      <c r="B27" s="4"/>
      <c r="C27" s="3"/>
      <c r="D27" s="5"/>
      <c r="E27" s="22"/>
      <c r="F27" s="35"/>
      <c r="G27" s="46"/>
      <c r="H27" s="49"/>
      <c r="I27" s="21">
        <v>23</v>
      </c>
      <c r="J27" s="15"/>
      <c r="K27" s="15"/>
      <c r="L27" s="15"/>
      <c r="M27" s="34"/>
    </row>
    <row r="28" spans="1:13" x14ac:dyDescent="0.3">
      <c r="A28" s="41">
        <v>24</v>
      </c>
      <c r="B28" s="4"/>
      <c r="C28" s="3"/>
      <c r="D28" s="5"/>
      <c r="E28" s="22"/>
      <c r="F28" s="35"/>
      <c r="G28" s="46"/>
      <c r="H28" s="49"/>
      <c r="I28" s="21">
        <v>24</v>
      </c>
      <c r="J28" s="15"/>
      <c r="K28" s="15"/>
      <c r="L28" s="15"/>
      <c r="M28" s="34"/>
    </row>
    <row r="29" spans="1:13" x14ac:dyDescent="0.3">
      <c r="A29" s="41">
        <v>25</v>
      </c>
      <c r="B29" s="71"/>
      <c r="C29" s="72"/>
      <c r="D29" s="73"/>
      <c r="E29" s="74"/>
      <c r="F29" s="75"/>
      <c r="G29" s="76"/>
      <c r="H29" s="77"/>
      <c r="I29" s="21">
        <v>25</v>
      </c>
      <c r="J29" s="70"/>
      <c r="K29" s="70"/>
      <c r="L29" s="70"/>
      <c r="M29" s="78"/>
    </row>
    <row r="30" spans="1:13" ht="15" thickBot="1" x14ac:dyDescent="0.35">
      <c r="A30" s="79"/>
      <c r="B30" s="27"/>
      <c r="C30" s="28"/>
      <c r="D30" s="63"/>
      <c r="E30" s="64"/>
      <c r="F30" s="36"/>
      <c r="G30" s="47"/>
      <c r="H30" s="51"/>
      <c r="I30" s="36"/>
      <c r="J30" s="39"/>
      <c r="K30" s="70"/>
      <c r="L30" s="70"/>
      <c r="M30" s="78"/>
    </row>
    <row r="31" spans="1:13" x14ac:dyDescent="0.3">
      <c r="A31" s="24"/>
      <c r="B31" s="25"/>
      <c r="C31" s="26"/>
      <c r="D31" s="66" t="s">
        <v>149</v>
      </c>
      <c r="E31" s="86">
        <f>G31+I31</f>
        <v>800000</v>
      </c>
      <c r="F31" s="93" t="s">
        <v>284</v>
      </c>
      <c r="G31" s="86">
        <v>700000</v>
      </c>
      <c r="H31" s="61" t="s">
        <v>285</v>
      </c>
      <c r="I31" s="86">
        <v>100000</v>
      </c>
      <c r="J31" s="86"/>
      <c r="K31" s="100"/>
      <c r="L31" s="135"/>
      <c r="M31" s="15"/>
    </row>
    <row r="32" spans="1:13" x14ac:dyDescent="0.3">
      <c r="D32" s="61" t="s">
        <v>146</v>
      </c>
      <c r="E32" s="93" t="s">
        <v>136</v>
      </c>
      <c r="F32" s="93" t="s">
        <v>88</v>
      </c>
      <c r="G32" s="93" t="s">
        <v>186</v>
      </c>
      <c r="H32" s="93" t="s">
        <v>147</v>
      </c>
      <c r="I32" s="158" t="s">
        <v>148</v>
      </c>
      <c r="J32" s="158"/>
      <c r="K32" s="159" t="s">
        <v>253</v>
      </c>
      <c r="L32" s="160"/>
      <c r="M32" s="15"/>
    </row>
    <row r="33" spans="1:13" x14ac:dyDescent="0.3">
      <c r="D33" s="15"/>
      <c r="E33" s="59">
        <f>G33*F33</f>
        <v>0</v>
      </c>
      <c r="F33" s="59"/>
      <c r="G33" s="67"/>
      <c r="H33" s="62"/>
      <c r="I33" s="144">
        <f>G33*H33</f>
        <v>0</v>
      </c>
      <c r="J33" s="144"/>
      <c r="K33" s="85"/>
      <c r="L33" s="136"/>
      <c r="M33" s="15"/>
    </row>
    <row r="34" spans="1:13" x14ac:dyDescent="0.3">
      <c r="D34" s="15"/>
      <c r="E34" s="59">
        <f t="shared" ref="E34:E39" si="2">G34*F34</f>
        <v>0</v>
      </c>
      <c r="F34" s="59"/>
      <c r="G34" s="67"/>
      <c r="H34" s="62"/>
      <c r="I34" s="144">
        <f t="shared" ref="I34:I39" si="3">G34*H34</f>
        <v>0</v>
      </c>
      <c r="J34" s="144"/>
      <c r="K34" s="85"/>
      <c r="L34" s="136"/>
      <c r="M34" s="15"/>
    </row>
    <row r="35" spans="1:13" x14ac:dyDescent="0.3">
      <c r="B35" s="126"/>
      <c r="D35" s="15"/>
      <c r="E35" s="59">
        <f t="shared" si="2"/>
        <v>0</v>
      </c>
      <c r="F35" s="59"/>
      <c r="G35" s="67"/>
      <c r="H35" s="62"/>
      <c r="I35" s="144">
        <f t="shared" si="3"/>
        <v>0</v>
      </c>
      <c r="J35" s="144"/>
      <c r="K35" s="85"/>
      <c r="L35" s="136"/>
      <c r="M35" s="15" t="s">
        <v>232</v>
      </c>
    </row>
    <row r="36" spans="1:13" x14ac:dyDescent="0.3">
      <c r="D36" s="15"/>
      <c r="E36" s="59">
        <f t="shared" si="2"/>
        <v>0</v>
      </c>
      <c r="F36" s="59"/>
      <c r="G36" s="67"/>
      <c r="H36" s="62"/>
      <c r="I36" s="144">
        <f t="shared" si="3"/>
        <v>0</v>
      </c>
      <c r="J36" s="144"/>
      <c r="K36" s="2"/>
      <c r="L36" s="136"/>
      <c r="M36" s="15"/>
    </row>
    <row r="37" spans="1:13" x14ac:dyDescent="0.3">
      <c r="D37" s="15"/>
      <c r="E37" s="59">
        <f t="shared" si="2"/>
        <v>0</v>
      </c>
      <c r="F37" s="59"/>
      <c r="G37" s="67"/>
      <c r="H37" s="62"/>
      <c r="I37" s="144">
        <f t="shared" si="3"/>
        <v>0</v>
      </c>
      <c r="J37" s="144"/>
      <c r="K37" s="85"/>
      <c r="L37" s="136"/>
      <c r="M37" s="15"/>
    </row>
    <row r="38" spans="1:13" x14ac:dyDescent="0.3">
      <c r="D38" s="15"/>
      <c r="E38" s="59">
        <f t="shared" si="2"/>
        <v>0</v>
      </c>
      <c r="F38" s="59"/>
      <c r="G38" s="67"/>
      <c r="H38" s="62"/>
      <c r="I38" s="144">
        <f t="shared" si="3"/>
        <v>0</v>
      </c>
      <c r="J38" s="144"/>
      <c r="K38" s="85"/>
      <c r="L38" s="136"/>
      <c r="M38" s="15"/>
    </row>
    <row r="39" spans="1:13" x14ac:dyDescent="0.3">
      <c r="D39" s="15"/>
      <c r="E39" s="59">
        <f t="shared" si="2"/>
        <v>0</v>
      </c>
      <c r="F39" s="59"/>
      <c r="G39" s="67"/>
      <c r="H39" s="62"/>
      <c r="I39" s="144">
        <f t="shared" si="3"/>
        <v>0</v>
      </c>
      <c r="J39" s="144"/>
      <c r="K39" s="85"/>
      <c r="L39" s="136"/>
      <c r="M39" s="15"/>
    </row>
    <row r="40" spans="1:13" x14ac:dyDescent="0.3">
      <c r="D40" s="52" t="s">
        <v>144</v>
      </c>
      <c r="E40" s="60">
        <f>SUM(E33:E38)</f>
        <v>0</v>
      </c>
      <c r="F40" s="60"/>
      <c r="G40" s="84">
        <f>SUM(G33:G39)</f>
        <v>0</v>
      </c>
      <c r="H40" s="52"/>
      <c r="I40" s="145">
        <f>SUM(I33:I39)</f>
        <v>0</v>
      </c>
      <c r="J40" s="145"/>
      <c r="K40" s="52" t="s">
        <v>179</v>
      </c>
      <c r="L40" s="137">
        <f>SUM(L33:L39)</f>
        <v>0</v>
      </c>
      <c r="M40" s="15"/>
    </row>
    <row r="41" spans="1:13" ht="15" thickBot="1" x14ac:dyDescent="0.35">
      <c r="D41" s="52" t="s">
        <v>220</v>
      </c>
      <c r="E41" s="109" t="str">
        <f>CONCATENATE(ROUND((E40/E31)*100,2),"%")</f>
        <v>0%</v>
      </c>
      <c r="F41" s="15"/>
      <c r="G41" s="58"/>
      <c r="H41" s="15"/>
      <c r="I41" s="146"/>
      <c r="J41" s="146"/>
      <c r="K41" s="83" t="s">
        <v>180</v>
      </c>
      <c r="L41" s="105">
        <f>I40-L40</f>
        <v>0</v>
      </c>
      <c r="M41" s="15"/>
    </row>
    <row r="42" spans="1:13" x14ac:dyDescent="0.3">
      <c r="C42" s="40"/>
      <c r="K42" s="68"/>
      <c r="L42" s="40"/>
    </row>
    <row r="43" spans="1:13" x14ac:dyDescent="0.3">
      <c r="A43" s="147" t="s">
        <v>298</v>
      </c>
      <c r="B43" s="147"/>
      <c r="C43" s="59"/>
      <c r="D43" s="15"/>
      <c r="E43" s="131" t="e">
        <f>C43/D43</f>
        <v>#DIV/0!</v>
      </c>
      <c r="F43" s="62"/>
      <c r="G43" s="101" t="e">
        <f>E43*F43</f>
        <v>#DIV/0!</v>
      </c>
      <c r="H43" s="15"/>
      <c r="I43" s="15"/>
      <c r="J43" s="5"/>
      <c r="K43" s="15"/>
      <c r="L43" s="15"/>
      <c r="M43" s="15"/>
    </row>
    <row r="44" spans="1:13" x14ac:dyDescent="0.3">
      <c r="A44" s="147" t="s">
        <v>298</v>
      </c>
      <c r="B44" s="147"/>
      <c r="C44" s="59"/>
      <c r="D44" s="15"/>
      <c r="E44" s="131" t="e">
        <f>C44/D44</f>
        <v>#DIV/0!</v>
      </c>
      <c r="F44" s="62"/>
      <c r="G44" s="101" t="e">
        <f>E44*F44</f>
        <v>#DIV/0!</v>
      </c>
      <c r="H44" s="15"/>
      <c r="I44" s="15"/>
      <c r="J44" s="5"/>
      <c r="K44" s="15"/>
      <c r="L44" s="15"/>
      <c r="M44" s="15"/>
    </row>
    <row r="45" spans="1:13" x14ac:dyDescent="0.3">
      <c r="G45" s="111" t="e">
        <f>G43+G44</f>
        <v>#DIV/0!</v>
      </c>
    </row>
    <row r="54" spans="5:9" x14ac:dyDescent="0.3">
      <c r="E54" s="40"/>
    </row>
    <row r="56" spans="5:9" x14ac:dyDescent="0.3">
      <c r="I56" s="1" t="s">
        <v>232</v>
      </c>
    </row>
  </sheetData>
  <mergeCells count="25">
    <mergeCell ref="K32:L32"/>
    <mergeCell ref="A1:E1"/>
    <mergeCell ref="G1:H1"/>
    <mergeCell ref="J1:K1"/>
    <mergeCell ref="A2:B2"/>
    <mergeCell ref="G2:H2"/>
    <mergeCell ref="A3:E3"/>
    <mergeCell ref="F3:H3"/>
    <mergeCell ref="I3:M3"/>
    <mergeCell ref="I38:J38"/>
    <mergeCell ref="F14:H14"/>
    <mergeCell ref="G15:H15"/>
    <mergeCell ref="G16:H16"/>
    <mergeCell ref="F17:H17"/>
    <mergeCell ref="I32:J32"/>
    <mergeCell ref="I33:J33"/>
    <mergeCell ref="I34:J34"/>
    <mergeCell ref="I35:J35"/>
    <mergeCell ref="I36:J36"/>
    <mergeCell ref="I37:J37"/>
    <mergeCell ref="I39:J39"/>
    <mergeCell ref="I40:J40"/>
    <mergeCell ref="I41:J41"/>
    <mergeCell ref="A43:B43"/>
    <mergeCell ref="A44:B44"/>
  </mergeCells>
  <conditionalFormatting sqref="J1:K1">
    <cfRule type="cellIs" dxfId="4" priority="2" operator="greaterThan">
      <formula>0</formula>
    </cfRule>
    <cfRule type="cellIs" dxfId="3" priority="3" operator="lessThan">
      <formula>0</formula>
    </cfRule>
  </conditionalFormatting>
  <conditionalFormatting sqref="K5:K6">
    <cfRule type="duplicateValues" dxfId="2" priority="1"/>
  </conditionalFormatting>
  <conditionalFormatting sqref="K7:K22">
    <cfRule type="duplicateValues" dxfId="1" priority="4"/>
  </conditionalFormatting>
  <conditionalFormatting sqref="L5:L22">
    <cfRule type="duplicateValues" dxfId="0" priority="5"/>
  </conditionalFormatting>
  <pageMargins left="0.7" right="0.7" top="0.75" bottom="0.75" header="0.3" footer="0.3"/>
  <pageSetup paperSize="9" orientation="portrait" r:id="rId1"/>
  <headerFooter>
    <oddFooter>&amp;C_x000D_&amp;1#&amp;"Calibri"&amp;8&amp;K000000 INTERNAL USE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7927-4220-4E4C-ACDC-68E20558EC44}">
  <dimension ref="A1:V35"/>
  <sheetViews>
    <sheetView zoomScale="104" zoomScaleNormal="110"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width="3.5546875" style="87" customWidth="1"/>
    <col min="2" max="2" width="18.5546875" style="129" bestFit="1" customWidth="1"/>
    <col min="3" max="3" width="8" bestFit="1" customWidth="1"/>
    <col min="4" max="4" width="11.6640625" bestFit="1" customWidth="1"/>
    <col min="5" max="6" width="12.6640625" bestFit="1" customWidth="1"/>
    <col min="7" max="7" width="6.109375" bestFit="1" customWidth="1"/>
    <col min="8" max="8" width="7.5546875" bestFit="1" customWidth="1"/>
    <col min="9" max="9" width="10.33203125" customWidth="1"/>
    <col min="12" max="12" width="14.88671875" bestFit="1" customWidth="1"/>
    <col min="17" max="17" width="6" customWidth="1"/>
    <col min="18" max="18" width="5.5546875" customWidth="1"/>
    <col min="20" max="20" width="15" bestFit="1" customWidth="1"/>
    <col min="21" max="21" width="9.6640625" customWidth="1"/>
    <col min="22" max="22" width="0.44140625" customWidth="1"/>
  </cols>
  <sheetData>
    <row r="1" spans="1:22" x14ac:dyDescent="0.3">
      <c r="A1" s="90" t="s">
        <v>0</v>
      </c>
      <c r="B1" s="127" t="s">
        <v>337</v>
      </c>
      <c r="C1" s="91" t="s">
        <v>187</v>
      </c>
      <c r="D1" s="95" t="s">
        <v>36</v>
      </c>
      <c r="E1" s="94" t="s">
        <v>117</v>
      </c>
      <c r="F1" s="92" t="s">
        <v>116</v>
      </c>
      <c r="G1" s="92" t="s">
        <v>88</v>
      </c>
      <c r="H1" s="142" t="s">
        <v>100</v>
      </c>
      <c r="I1" s="185" t="s">
        <v>212</v>
      </c>
      <c r="J1" s="185"/>
      <c r="K1" s="185"/>
      <c r="L1" s="185"/>
      <c r="M1" s="186"/>
      <c r="N1" s="182" t="str">
        <f ca="1">DATEDIF(T1,TODAY(),"y")&amp;" year, "&amp;DATEDIF(T1,TODAY(),"ym")&amp;" months, "&amp;TODAY()-DATE(YEAR(TODAY()),MONTH(TODAY()),1)&amp;" days"</f>
        <v>2 year, 10 months, 15 days</v>
      </c>
      <c r="O1" s="183"/>
      <c r="P1" s="183"/>
      <c r="Q1" s="183"/>
      <c r="R1" s="184"/>
      <c r="S1" s="8" t="s">
        <v>211</v>
      </c>
      <c r="T1" s="104">
        <v>45023</v>
      </c>
      <c r="U1" s="8"/>
      <c r="V1" s="8"/>
    </row>
    <row r="2" spans="1:22" x14ac:dyDescent="0.3">
      <c r="A2" s="88">
        <v>1</v>
      </c>
      <c r="B2" s="128" t="str">
        <f>'Term-1'!$B$1</f>
        <v>May2023 - Sept2023</v>
      </c>
      <c r="C2" s="8" t="s">
        <v>188</v>
      </c>
      <c r="D2" s="96">
        <f>IF(F2="","",E2-F2)</f>
        <v>-782674</v>
      </c>
      <c r="E2" s="89">
        <f>'Term-1'!$M$2</f>
        <v>1268250</v>
      </c>
      <c r="F2" s="89">
        <f>'Term-1'!$E$2</f>
        <v>2050924</v>
      </c>
      <c r="G2" s="143">
        <f>MIN('Term-1'!H5:H11)</f>
        <v>80</v>
      </c>
      <c r="H2" s="141" t="str" cm="1">
        <f t="array" ref="H2:I2">'Term-1'!H2:I2</f>
        <v>75 days</v>
      </c>
      <c r="I2">
        <v>0</v>
      </c>
    </row>
    <row r="3" spans="1:22" x14ac:dyDescent="0.3">
      <c r="A3" s="88">
        <v>2</v>
      </c>
      <c r="B3" s="128" t="str">
        <f>'Term-2'!$B$1</f>
        <v>Sept2023 - Nov2023</v>
      </c>
      <c r="C3" s="8" t="s">
        <v>189</v>
      </c>
      <c r="D3" s="96">
        <f t="shared" ref="D3:D7" si="0">IF(F3="","",E3-F3)</f>
        <v>-218110</v>
      </c>
      <c r="E3" s="89">
        <f>'Term-2'!$M$2</f>
        <v>300000</v>
      </c>
      <c r="F3" s="89">
        <f>'Term-2'!$E$2</f>
        <v>518110</v>
      </c>
      <c r="G3" s="143">
        <f>MIN('Term-2'!H5:H11)</f>
        <v>325</v>
      </c>
      <c r="H3" s="141" t="str" cm="1">
        <f t="array" ref="H3:I3">'Term-2'!H2:I2</f>
        <v>50 days</v>
      </c>
      <c r="I3">
        <v>0</v>
      </c>
    </row>
    <row r="4" spans="1:22" x14ac:dyDescent="0.3">
      <c r="A4" s="88">
        <v>3</v>
      </c>
      <c r="B4" s="128" t="str">
        <f>'Term-3'!$B$1</f>
        <v>Nov2023 - Jan2024</v>
      </c>
      <c r="C4" s="8" t="s">
        <v>190</v>
      </c>
      <c r="D4" s="96">
        <f t="shared" si="0"/>
        <v>-470000</v>
      </c>
      <c r="E4" s="89">
        <f>'Term-3'!$M$2</f>
        <v>120000</v>
      </c>
      <c r="F4" s="89">
        <f>'Term-3'!$E$2</f>
        <v>590000</v>
      </c>
      <c r="G4" s="143">
        <f>MIN('Term-3'!H5:H11)</f>
        <v>325</v>
      </c>
      <c r="H4" s="141" t="str" cm="1">
        <f t="array" ref="H4:I4">'Term-3'!H2:I2</f>
        <v>61 days</v>
      </c>
      <c r="I4">
        <v>0</v>
      </c>
    </row>
    <row r="5" spans="1:22" x14ac:dyDescent="0.3">
      <c r="A5" s="88">
        <v>4</v>
      </c>
      <c r="B5" s="128" t="str">
        <f>'Term-4'!$B$1</f>
        <v>Feb2024 - May2024</v>
      </c>
      <c r="C5" s="8" t="s">
        <v>191</v>
      </c>
      <c r="D5" s="96">
        <f t="shared" si="0"/>
        <v>1098545</v>
      </c>
      <c r="E5" s="89">
        <f>'Term-4'!$M$2</f>
        <v>2700044</v>
      </c>
      <c r="F5" s="89">
        <f>'Term-4'!$E$2</f>
        <v>1601499</v>
      </c>
      <c r="G5" s="143">
        <f>MIN('Term-4'!H5:H11)</f>
        <v>62</v>
      </c>
      <c r="H5" s="141" t="str" cm="1">
        <f t="array" ref="H5:I5">'Term-4'!H2:I2</f>
        <v>72 Days</v>
      </c>
      <c r="I5">
        <v>0</v>
      </c>
    </row>
    <row r="6" spans="1:22" x14ac:dyDescent="0.3">
      <c r="A6" s="88">
        <v>5</v>
      </c>
      <c r="B6" s="128" t="str">
        <f>'Term-5'!$B$1</f>
        <v>July 2024 - Sept2024</v>
      </c>
      <c r="C6" s="8" t="s">
        <v>192</v>
      </c>
      <c r="D6" s="96">
        <f t="shared" si="0"/>
        <v>391120</v>
      </c>
      <c r="E6" s="89">
        <f>'Term-5'!$M$2</f>
        <v>1612322</v>
      </c>
      <c r="F6" s="89">
        <f>'Term-5'!$E$2</f>
        <v>1221202</v>
      </c>
      <c r="G6" s="143">
        <f>MIN('Term-5'!H5:H11)</f>
        <v>110</v>
      </c>
      <c r="H6" s="141" t="str" cm="1">
        <f t="array" ref="H6:I6">'Term-5'!H2:I2</f>
        <v>58 Days</v>
      </c>
      <c r="I6">
        <v>0</v>
      </c>
    </row>
    <row r="7" spans="1:22" x14ac:dyDescent="0.3">
      <c r="A7" s="88">
        <v>6</v>
      </c>
      <c r="B7" s="128" t="str">
        <f>'Term-6'!$B$1</f>
        <v>Sep2024 - Nov2024</v>
      </c>
      <c r="C7" s="8" t="s">
        <v>193</v>
      </c>
      <c r="D7" s="96">
        <f t="shared" si="0"/>
        <v>1002304</v>
      </c>
      <c r="E7" s="89">
        <f>'Term-6'!$M$2</f>
        <v>2415103</v>
      </c>
      <c r="F7" s="89">
        <f>'Term-6'!$E$2</f>
        <v>1412799</v>
      </c>
      <c r="G7" s="143">
        <f>MIN('Term-6'!H5:H11)</f>
        <v>65</v>
      </c>
      <c r="H7" s="141" t="str" cm="1">
        <f t="array" ref="H7:I7">'Term-6'!H2:I2</f>
        <v>73 Days</v>
      </c>
      <c r="I7">
        <v>0</v>
      </c>
    </row>
    <row r="8" spans="1:22" x14ac:dyDescent="0.3">
      <c r="A8" s="88">
        <v>7</v>
      </c>
      <c r="B8" s="128" t="str">
        <f>'Term-7'!$B$1</f>
        <v>Dec2024 - Feb2025</v>
      </c>
      <c r="C8" s="8" t="s">
        <v>209</v>
      </c>
      <c r="D8" s="96">
        <f t="shared" ref="D8:D10" si="1">IF(F8="","",E8-F8)</f>
        <v>528979</v>
      </c>
      <c r="E8" s="89">
        <f>'Term-7'!$M$2</f>
        <v>2031828</v>
      </c>
      <c r="F8" s="89">
        <f>'Term-7'!$E$2</f>
        <v>1502849</v>
      </c>
      <c r="G8" s="143">
        <f>MIN('Term-7'!H5:H11)</f>
        <v>97</v>
      </c>
      <c r="H8" s="141" t="str" cm="1">
        <f t="array" ref="H8:I8">'Term-7'!H2:I2</f>
        <v>79 Days</v>
      </c>
      <c r="I8">
        <v>0</v>
      </c>
    </row>
    <row r="9" spans="1:22" x14ac:dyDescent="0.3">
      <c r="A9" s="88">
        <v>8</v>
      </c>
      <c r="B9" s="128" t="str">
        <f>'Term-8'!$B$1</f>
        <v>Feb2025 - May2025</v>
      </c>
      <c r="C9" s="8" t="s">
        <v>250</v>
      </c>
      <c r="D9" s="96">
        <f t="shared" si="1"/>
        <v>405496</v>
      </c>
      <c r="E9" s="89">
        <f>'Term-8'!$M$2</f>
        <v>1791690</v>
      </c>
      <c r="F9" s="89">
        <f>'Term-8'!$E$2</f>
        <v>1386194</v>
      </c>
      <c r="G9" s="143">
        <f>MIN('Term-8'!H5:H11)</f>
        <v>67</v>
      </c>
      <c r="H9" s="141" t="str" cm="1">
        <f t="array" ref="H9:I9">'Term-8'!H2:I2</f>
        <v>78 Days</v>
      </c>
      <c r="I9">
        <v>0</v>
      </c>
    </row>
    <row r="10" spans="1:22" x14ac:dyDescent="0.3">
      <c r="A10" s="88">
        <v>9</v>
      </c>
      <c r="B10" s="128" t="str">
        <f>'Term-9'!$A$1</f>
        <v>July2025 - Sept2025</v>
      </c>
      <c r="C10" s="8" t="s">
        <v>266</v>
      </c>
      <c r="D10" s="96">
        <f t="shared" si="1"/>
        <v>1125929.5</v>
      </c>
      <c r="E10" s="89">
        <f>'Term-9'!$L$2</f>
        <v>2535929.5</v>
      </c>
      <c r="F10" s="89">
        <f>'Term-9'!$D$2</f>
        <v>1410000</v>
      </c>
      <c r="G10" s="143">
        <f>MIN('Term-9'!G5:G13)</f>
        <v>78</v>
      </c>
      <c r="H10" s="141" t="str" cm="1">
        <f t="array" ref="H10:I10">'Term-9'!G2:H2</f>
        <v>62 Days</v>
      </c>
      <c r="I10">
        <v>0</v>
      </c>
    </row>
    <row r="11" spans="1:22" x14ac:dyDescent="0.3">
      <c r="A11" s="88">
        <v>10</v>
      </c>
      <c r="B11" s="128" t="str">
        <f>'Term-10'!$A$1</f>
        <v>Sept2025 - Dec2025</v>
      </c>
      <c r="C11" s="8" t="s">
        <v>300</v>
      </c>
      <c r="D11" s="96">
        <f t="shared" ref="D11" si="2">IF(F11="","",E11-F11)</f>
        <v>979350</v>
      </c>
      <c r="E11" s="89">
        <f>'Term-10'!$L$2</f>
        <v>2530350</v>
      </c>
      <c r="F11" s="89">
        <f>'Term-10'!$D$2</f>
        <v>1551000</v>
      </c>
      <c r="G11" s="143">
        <f>MIN('Term-10'!G5:G13)</f>
        <v>58</v>
      </c>
      <c r="H11" s="141" t="str" cm="1">
        <f t="array" ref="H11:I11">'Term-10'!G2:H2</f>
        <v>78 Days</v>
      </c>
      <c r="I11">
        <v>0</v>
      </c>
    </row>
    <row r="12" spans="1:22" x14ac:dyDescent="0.3">
      <c r="A12" s="88">
        <v>11</v>
      </c>
      <c r="B12" s="128" t="str">
        <f>'Term-11'!$A$1</f>
        <v>Dec2025 - Jan2026</v>
      </c>
      <c r="C12" s="8" t="s">
        <v>325</v>
      </c>
      <c r="D12" s="96">
        <f t="shared" ref="D12" si="3">IF(F12="","",E12-F12)</f>
        <v>-469722.5</v>
      </c>
      <c r="E12" s="89">
        <f>'Term-11'!$L$2</f>
        <v>115277.5</v>
      </c>
      <c r="F12" s="89">
        <f>'Term-11'!$D$2</f>
        <v>585000</v>
      </c>
      <c r="G12" s="143">
        <f>MIN('Term-11'!G5:G13)</f>
        <v>518</v>
      </c>
      <c r="H12" s="141" t="str" cm="1">
        <f t="array" ref="H12:I12">'Term-11'!G2:H2</f>
        <v>34 Days</v>
      </c>
      <c r="I12">
        <v>0</v>
      </c>
    </row>
    <row r="13" spans="1:22" x14ac:dyDescent="0.3">
      <c r="A13" s="88">
        <v>12</v>
      </c>
      <c r="B13" s="128" t="str">
        <f>'Term-11'!$A$1</f>
        <v>Dec2025 - Jan2026</v>
      </c>
      <c r="C13" s="8" t="s">
        <v>354</v>
      </c>
      <c r="D13" s="96">
        <f t="shared" ref="D13" si="4">IF(F13="","",E13-F13)</f>
        <v>-289000</v>
      </c>
      <c r="E13" s="89">
        <f>'Term-12'!$L$2</f>
        <v>0</v>
      </c>
      <c r="F13" s="89">
        <f>'Term-12'!$D$2</f>
        <v>289000</v>
      </c>
      <c r="G13" s="143">
        <f>MIN('Term-12'!G6:G14)</f>
        <v>0</v>
      </c>
      <c r="H13" s="141" cm="1">
        <f t="array" ref="H13:I13">'Term-12'!G3:H3</f>
        <v>0</v>
      </c>
      <c r="I13">
        <v>0</v>
      </c>
    </row>
    <row r="14" spans="1:22" x14ac:dyDescent="0.3">
      <c r="A14" s="88">
        <v>13</v>
      </c>
      <c r="B14" s="128"/>
      <c r="C14" s="8"/>
      <c r="D14" s="96"/>
      <c r="E14" s="89"/>
      <c r="F14" s="89"/>
      <c r="G14" s="143"/>
      <c r="H14" s="141"/>
    </row>
    <row r="15" spans="1:22" x14ac:dyDescent="0.3">
      <c r="A15" s="88">
        <v>14</v>
      </c>
      <c r="B15" s="128"/>
      <c r="C15" s="8"/>
      <c r="D15" s="96"/>
      <c r="E15" s="89"/>
      <c r="F15" s="89"/>
      <c r="G15" s="143"/>
      <c r="H15" s="141"/>
    </row>
    <row r="16" spans="1:22" x14ac:dyDescent="0.3">
      <c r="A16" s="88">
        <v>15</v>
      </c>
      <c r="B16" s="128"/>
      <c r="C16" s="8"/>
      <c r="D16" s="96"/>
      <c r="E16" s="89"/>
      <c r="F16" s="89"/>
      <c r="G16" s="143"/>
      <c r="H16" s="141"/>
    </row>
    <row r="17" spans="1:8" x14ac:dyDescent="0.3">
      <c r="A17" s="88">
        <v>16</v>
      </c>
      <c r="B17" s="128"/>
      <c r="C17" s="8"/>
      <c r="D17" s="96"/>
      <c r="E17" s="89"/>
      <c r="F17" s="89"/>
      <c r="G17" s="143"/>
      <c r="H17" s="141"/>
    </row>
    <row r="18" spans="1:8" x14ac:dyDescent="0.3">
      <c r="A18" s="88">
        <v>17</v>
      </c>
      <c r="B18" s="128"/>
      <c r="C18" s="8"/>
      <c r="D18" s="96"/>
      <c r="E18" s="89"/>
      <c r="F18" s="108"/>
      <c r="G18" s="143"/>
      <c r="H18" s="88"/>
    </row>
    <row r="19" spans="1:8" x14ac:dyDescent="0.3">
      <c r="A19" s="88">
        <v>18</v>
      </c>
      <c r="B19" s="128"/>
      <c r="C19" s="8"/>
      <c r="D19" s="96"/>
      <c r="E19" s="89"/>
      <c r="F19" s="89"/>
      <c r="G19" s="143"/>
      <c r="H19" s="141"/>
    </row>
    <row r="20" spans="1:8" x14ac:dyDescent="0.3">
      <c r="A20" s="88">
        <v>19</v>
      </c>
      <c r="B20" s="128"/>
      <c r="C20" s="8"/>
      <c r="D20" s="96"/>
      <c r="E20" s="89"/>
      <c r="F20" s="89"/>
      <c r="G20" s="143"/>
      <c r="H20" s="141"/>
    </row>
    <row r="21" spans="1:8" x14ac:dyDescent="0.3">
      <c r="A21" s="88">
        <v>20</v>
      </c>
      <c r="B21" s="128"/>
      <c r="C21" s="8"/>
      <c r="D21" s="96"/>
      <c r="E21" s="89"/>
      <c r="F21" s="89"/>
      <c r="G21" s="143"/>
      <c r="H21" s="141"/>
    </row>
    <row r="22" spans="1:8" x14ac:dyDescent="0.3">
      <c r="A22" s="88">
        <v>21</v>
      </c>
      <c r="B22" s="128"/>
      <c r="C22" s="8"/>
      <c r="D22" s="96"/>
      <c r="E22" s="89"/>
      <c r="F22" s="89"/>
      <c r="G22" s="143"/>
      <c r="H22" s="141"/>
    </row>
    <row r="23" spans="1:8" x14ac:dyDescent="0.3">
      <c r="A23" s="88">
        <v>22</v>
      </c>
      <c r="B23" s="128"/>
      <c r="C23" s="8"/>
      <c r="D23" s="96"/>
      <c r="E23" s="89"/>
      <c r="F23" s="89"/>
      <c r="G23" s="143"/>
      <c r="H23" s="141"/>
    </row>
    <row r="24" spans="1:8" x14ac:dyDescent="0.3">
      <c r="A24" s="88">
        <v>23</v>
      </c>
      <c r="B24" s="128"/>
      <c r="C24" s="8"/>
      <c r="D24" s="96"/>
      <c r="E24" s="89"/>
      <c r="F24" s="89"/>
      <c r="G24" s="143"/>
      <c r="H24" s="141"/>
    </row>
    <row r="25" spans="1:8" x14ac:dyDescent="0.3">
      <c r="A25" s="179" t="s">
        <v>194</v>
      </c>
      <c r="B25" s="180"/>
      <c r="C25" s="181"/>
      <c r="D25" s="9">
        <f>SUM(D2:D24)</f>
        <v>3302217</v>
      </c>
      <c r="E25" s="89">
        <f>SUM(E2:E24)</f>
        <v>17420794</v>
      </c>
      <c r="F25" s="89">
        <f>SUM(F2:F24)</f>
        <v>14118577</v>
      </c>
      <c r="G25" s="143"/>
      <c r="H25" s="89"/>
    </row>
    <row r="27" spans="1:8" x14ac:dyDescent="0.3">
      <c r="B27" s="138" t="s">
        <v>334</v>
      </c>
    </row>
    <row r="28" spans="1:8" x14ac:dyDescent="0.3">
      <c r="A28" s="90" t="s">
        <v>0</v>
      </c>
      <c r="B28" s="91" t="s">
        <v>335</v>
      </c>
      <c r="C28" s="95" t="s">
        <v>336</v>
      </c>
      <c r="D28" s="94" t="s">
        <v>36</v>
      </c>
    </row>
    <row r="29" spans="1:8" x14ac:dyDescent="0.3">
      <c r="A29" s="88">
        <v>1</v>
      </c>
      <c r="B29" s="128">
        <v>2023</v>
      </c>
      <c r="C29" s="108">
        <f>COUNTIF(C2:C4, "*")</f>
        <v>3</v>
      </c>
      <c r="D29" s="89">
        <f>SUM(D2:D4)</f>
        <v>-1470784</v>
      </c>
    </row>
    <row r="30" spans="1:8" x14ac:dyDescent="0.3">
      <c r="A30" s="88">
        <v>2</v>
      </c>
      <c r="B30" s="128">
        <v>2024</v>
      </c>
      <c r="C30" s="108">
        <f>COUNTIF(C4:C7, "*")</f>
        <v>4</v>
      </c>
      <c r="D30" s="89">
        <f>SUM(D5:D7)</f>
        <v>2491969</v>
      </c>
    </row>
    <row r="31" spans="1:8" x14ac:dyDescent="0.3">
      <c r="A31" s="88">
        <v>3</v>
      </c>
      <c r="B31" s="128">
        <v>2025</v>
      </c>
      <c r="C31" s="108">
        <f>COUNTIF(C8:C11, "*")</f>
        <v>4</v>
      </c>
      <c r="D31" s="89">
        <f>SUM(D8:D11)</f>
        <v>3039754.5</v>
      </c>
    </row>
    <row r="32" spans="1:8" x14ac:dyDescent="0.3">
      <c r="A32" s="88">
        <v>4</v>
      </c>
      <c r="B32" s="128">
        <v>2026</v>
      </c>
      <c r="C32" s="108">
        <f>COUNTIF(C12:C15, "*")</f>
        <v>2</v>
      </c>
      <c r="D32" s="89">
        <f>SUM(D12:D15)</f>
        <v>-758722.5</v>
      </c>
    </row>
    <row r="33" spans="1:4" x14ac:dyDescent="0.3">
      <c r="A33" s="88">
        <v>5</v>
      </c>
      <c r="B33" s="128">
        <v>2027</v>
      </c>
      <c r="C33" s="108"/>
      <c r="D33" s="108"/>
    </row>
    <row r="34" spans="1:4" x14ac:dyDescent="0.3">
      <c r="A34" s="88">
        <v>6</v>
      </c>
      <c r="B34" s="128">
        <v>2028</v>
      </c>
      <c r="C34" s="108"/>
      <c r="D34" s="108"/>
    </row>
    <row r="35" spans="1:4" x14ac:dyDescent="0.3">
      <c r="A35" s="139"/>
      <c r="B35" s="140"/>
      <c r="C35" s="8" t="s">
        <v>144</v>
      </c>
      <c r="D35" s="9">
        <f>SUM(D29:D34)</f>
        <v>3302217</v>
      </c>
    </row>
  </sheetData>
  <mergeCells count="3">
    <mergeCell ref="A25:C25"/>
    <mergeCell ref="N1:R1"/>
    <mergeCell ref="I1:M1"/>
  </mergeCells>
  <phoneticPr fontId="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FBE2-11C6-4994-AF06-5D9D4133A216}">
  <dimension ref="A1:N20"/>
  <sheetViews>
    <sheetView workbookViewId="0">
      <selection activeCell="G2" sqref="G2"/>
    </sheetView>
  </sheetViews>
  <sheetFormatPr defaultRowHeight="14.4" x14ac:dyDescent="0.3"/>
  <cols>
    <col min="1" max="1" width="2" style="87" bestFit="1" customWidth="1"/>
    <col min="2" max="2" width="35.21875" bestFit="1" customWidth="1"/>
    <col min="3" max="3" width="36.33203125" bestFit="1" customWidth="1"/>
    <col min="4" max="4" width="34.5546875" bestFit="1" customWidth="1"/>
    <col min="5" max="5" width="29.88671875" bestFit="1" customWidth="1"/>
  </cols>
  <sheetData>
    <row r="1" spans="1:14" x14ac:dyDescent="0.3">
      <c r="A1" s="106" t="s">
        <v>0</v>
      </c>
      <c r="B1" s="107" t="s">
        <v>217</v>
      </c>
      <c r="C1" s="107" t="s">
        <v>218</v>
      </c>
      <c r="D1" s="107" t="s">
        <v>219</v>
      </c>
    </row>
    <row r="2" spans="1:14" x14ac:dyDescent="0.3">
      <c r="A2" s="88">
        <v>1</v>
      </c>
      <c r="B2" s="108" t="s">
        <v>215</v>
      </c>
      <c r="C2" s="108" t="s">
        <v>214</v>
      </c>
      <c r="D2" s="108" t="s">
        <v>216</v>
      </c>
    </row>
    <row r="3" spans="1:14" x14ac:dyDescent="0.3">
      <c r="A3" s="88"/>
      <c r="B3" s="108" t="s">
        <v>309</v>
      </c>
      <c r="C3" s="108" t="s">
        <v>310</v>
      </c>
      <c r="D3" s="108" t="s">
        <v>314</v>
      </c>
      <c r="E3" s="134" t="s">
        <v>313</v>
      </c>
      <c r="G3" s="117"/>
      <c r="H3" s="117"/>
      <c r="I3" s="117"/>
      <c r="J3" s="117"/>
    </row>
    <row r="4" spans="1:14" x14ac:dyDescent="0.3">
      <c r="A4" s="88"/>
      <c r="B4" s="108" t="s">
        <v>311</v>
      </c>
      <c r="C4" s="108"/>
      <c r="D4" s="108" t="s">
        <v>312</v>
      </c>
      <c r="G4" s="117"/>
      <c r="H4" s="117"/>
      <c r="I4" s="117"/>
      <c r="J4" s="117"/>
    </row>
    <row r="5" spans="1:14" x14ac:dyDescent="0.3">
      <c r="A5" s="88"/>
      <c r="B5" s="108" t="s">
        <v>315</v>
      </c>
      <c r="C5" s="108"/>
      <c r="D5" s="108" t="s">
        <v>316</v>
      </c>
      <c r="G5" s="117"/>
      <c r="H5" s="117"/>
      <c r="I5" s="117"/>
      <c r="J5" s="117"/>
    </row>
    <row r="6" spans="1:14" x14ac:dyDescent="0.3">
      <c r="A6" s="88"/>
      <c r="B6" s="108"/>
      <c r="C6" s="108"/>
      <c r="D6" s="108"/>
      <c r="G6" s="117"/>
      <c r="H6" s="117"/>
      <c r="I6" s="117"/>
      <c r="J6" s="117"/>
      <c r="L6" s="117"/>
    </row>
    <row r="7" spans="1:14" x14ac:dyDescent="0.3">
      <c r="A7" s="88"/>
      <c r="B7" s="108"/>
      <c r="C7" s="108"/>
      <c r="D7" s="108"/>
      <c r="G7" s="117"/>
      <c r="H7" s="117"/>
      <c r="I7" s="117"/>
      <c r="J7" s="117"/>
      <c r="L7" s="117"/>
    </row>
    <row r="8" spans="1:14" x14ac:dyDescent="0.3">
      <c r="A8" s="88"/>
      <c r="B8" s="108"/>
      <c r="C8" s="108"/>
      <c r="D8" s="108"/>
      <c r="G8" s="117"/>
      <c r="H8" s="117"/>
      <c r="I8" s="117"/>
      <c r="J8" s="117"/>
    </row>
    <row r="9" spans="1:14" x14ac:dyDescent="0.3">
      <c r="A9" s="88"/>
      <c r="B9" s="108"/>
      <c r="C9" s="108"/>
      <c r="D9" s="108"/>
      <c r="G9" s="118"/>
      <c r="H9" s="118"/>
      <c r="I9" s="118"/>
      <c r="J9" s="118"/>
      <c r="K9" s="118"/>
      <c r="L9" s="118"/>
    </row>
    <row r="10" spans="1:14" x14ac:dyDescent="0.3">
      <c r="A10" s="88"/>
      <c r="B10" s="108"/>
      <c r="C10" s="108"/>
      <c r="D10" s="108"/>
      <c r="H10" s="117"/>
    </row>
    <row r="11" spans="1:14" x14ac:dyDescent="0.3">
      <c r="A11" s="88"/>
      <c r="B11" s="108"/>
      <c r="C11" s="108"/>
      <c r="D11" s="108"/>
      <c r="H11" s="117"/>
    </row>
    <row r="12" spans="1:14" x14ac:dyDescent="0.3">
      <c r="A12" s="88"/>
      <c r="B12" s="108"/>
      <c r="C12" s="108"/>
      <c r="D12" s="108"/>
    </row>
    <row r="13" spans="1:14" x14ac:dyDescent="0.3">
      <c r="A13" s="88"/>
      <c r="B13" s="108"/>
      <c r="C13" s="108"/>
      <c r="D13" s="108"/>
    </row>
    <row r="14" spans="1:14" x14ac:dyDescent="0.3">
      <c r="A14" s="88"/>
      <c r="B14" s="108"/>
      <c r="C14" s="108"/>
      <c r="D14" s="108"/>
    </row>
    <row r="15" spans="1:14" x14ac:dyDescent="0.3">
      <c r="A15" s="88"/>
      <c r="B15" s="108"/>
      <c r="C15" s="108"/>
      <c r="D15" s="108"/>
      <c r="N15" s="116"/>
    </row>
    <row r="16" spans="1:14" x14ac:dyDescent="0.3">
      <c r="A16" s="88"/>
      <c r="B16" s="108"/>
      <c r="C16" s="108"/>
      <c r="D16" s="108"/>
      <c r="F16" s="118"/>
    </row>
    <row r="17" spans="1:6" x14ac:dyDescent="0.3">
      <c r="A17" s="88"/>
      <c r="B17" s="108"/>
      <c r="C17" s="108"/>
      <c r="D17" s="108"/>
      <c r="F17" s="117"/>
    </row>
    <row r="18" spans="1:6" x14ac:dyDescent="0.3">
      <c r="A18" s="88"/>
      <c r="B18" s="108"/>
      <c r="C18" s="108"/>
      <c r="D18" s="108"/>
    </row>
    <row r="19" spans="1:6" x14ac:dyDescent="0.3">
      <c r="A19" s="88"/>
      <c r="B19" s="108"/>
      <c r="C19" s="108"/>
      <c r="D19" s="108"/>
      <c r="F19" s="118"/>
    </row>
    <row r="20" spans="1:6" x14ac:dyDescent="0.3">
      <c r="A20" s="88"/>
      <c r="B20" s="108"/>
      <c r="C20" s="108"/>
      <c r="D20" s="108"/>
    </row>
  </sheetData>
  <pageMargins left="0.7" right="0.7" top="0.75" bottom="0.75" header="0.3" footer="0.3"/>
  <pageSetup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Term-1</vt:lpstr>
      <vt:lpstr>Term-2</vt:lpstr>
      <vt:lpstr>Term-3</vt:lpstr>
      <vt:lpstr>Term-4</vt:lpstr>
      <vt:lpstr>Term-5</vt:lpstr>
      <vt:lpstr>Term-6</vt:lpstr>
      <vt:lpstr>Term-7</vt:lpstr>
      <vt:lpstr>Term-8</vt:lpstr>
      <vt:lpstr>Term-9</vt:lpstr>
      <vt:lpstr>Term-10</vt:lpstr>
      <vt:lpstr>Term-11</vt:lpstr>
      <vt:lpstr>Term-12</vt:lpstr>
      <vt:lpstr>Summary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2026-02-16T15:14:16Z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04591e-2156-4e7e-b8dc-60ccb91b4f06_Enabled">
    <vt:lpwstr>true</vt:lpwstr>
  </property>
  <property fmtid="{D5CDD505-2E9C-101B-9397-08002B2CF9AE}" pid="3" name="MSIP_Label_1a04591e-2156-4e7e-b8dc-60ccb91b4f06_SetDate">
    <vt:lpwstr>2024-04-04T13:12:00Z</vt:lpwstr>
  </property>
  <property fmtid="{D5CDD505-2E9C-101B-9397-08002B2CF9AE}" pid="4" name="MSIP_Label_1a04591e-2156-4e7e-b8dc-60ccb91b4f06_Method">
    <vt:lpwstr>Standard</vt:lpwstr>
  </property>
  <property fmtid="{D5CDD505-2E9C-101B-9397-08002B2CF9AE}" pid="5" name="MSIP_Label_1a04591e-2156-4e7e-b8dc-60ccb91b4f06_Name">
    <vt:lpwstr>Internal-THD</vt:lpwstr>
  </property>
  <property fmtid="{D5CDD505-2E9C-101B-9397-08002B2CF9AE}" pid="6" name="MSIP_Label_1a04591e-2156-4e7e-b8dc-60ccb91b4f06_SiteId">
    <vt:lpwstr>fb7e6711-b619-4fbe-afe6-f83b12673323</vt:lpwstr>
  </property>
  <property fmtid="{D5CDD505-2E9C-101B-9397-08002B2CF9AE}" pid="7" name="MSIP_Label_1a04591e-2156-4e7e-b8dc-60ccb91b4f06_ActionId">
    <vt:lpwstr>3fa4bc73-b7dc-4b22-9252-8e284fbd147c</vt:lpwstr>
  </property>
  <property fmtid="{D5CDD505-2E9C-101B-9397-08002B2CF9AE}" pid="8" name="MSIP_Label_1a04591e-2156-4e7e-b8dc-60ccb91b4f06_ContentBits">
    <vt:lpwstr>2</vt:lpwstr>
  </property>
</Properties>
</file>