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0" documentId="13_ncr:1_{B0058005-5278-48DC-861E-C9B9E446EF49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19" l="1"/>
  <c r="L41" i="18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<sst xmlns="http://schemas.openxmlformats.org/spreadsheetml/2006/main" count="902" uniqueCount="356">
  <si>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</si>
  <si>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</si>
  <si>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</si>
  <si>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</si>
  <si>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</si>
  <si>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</si>
  <si>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</si>
  <si>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</si>
  <si>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</si>
  <si>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</si>
  <si>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</si>
  <si>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</si>
  <si>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</si>
  <si>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</si>
  <si>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</si>
  <si>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</si>
  <si>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</si>
  <si>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</si>
  <si>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</si>
  <si>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</si>
  <si>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</si>
  <si>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</si>
  <si>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</si>
  <si>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</si>
  <si>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</si>
  <si>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</si>
  <si>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</si>
  <si>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</si>
  <si>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</si>
  <si>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</si>
  <si>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</si>
  <si>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</si>
  <si>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</si>
  <si>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</si>
  <si>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</si>
  <si>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</si>
  <si>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</si>
  <si>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</si>
  <si>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</si>
  <si>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</si>
  <si>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</si>
  <si>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</si>
  <si>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</si>
  <si>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</si>
  <si>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</si>
  <si>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</si>
  <si>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</si>
  <si>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</si>
  <si>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</si>
  <si>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</si>
  <si>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</si>
  <si>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</si>
  <si>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</si>
  <si>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</si>
  <si>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</si>
  <si>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</si>
  <si>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</si>
  <si>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</si>
  <si>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</si>
  <si>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</si>
  <si>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</si>
  <si>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</si>
  <si>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</si>
  <si>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</si>
  <si>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</si>
  <si>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</si>
  <si>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</si>
  <si>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</si>
  <si>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</si>
  <si>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</si>
  <si>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</si>
  <si>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</si>
  <si>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</si>
  <si>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</si>
  <si>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</si>
  <si>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</si>
  <si>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</si>
  <si>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</si>
  <si>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</si>
  <si>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</si>
  <si>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</si>
  <si>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</si>
  <si>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</si>
  <si>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</si>
  <si>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</si>
  <si>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</si>
  <si>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</si>
  <si>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</si>
  <si>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</si>
  <si>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</si>
  <si>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</si>
  <si>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</si>
  <si>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</si>
  <si>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</si>
  <si>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</si>
  <si>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</si>
  <si>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</si>
  <si>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</si>
  <si>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</si>
  <si>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</si>
  <si>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</si>
  <si>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</si>
  <si>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</si>
  <si>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</si>
  <si>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</si>
  <si>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</si>
  <si>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</si>
  <si>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</si>
  <si>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</si>
  <si>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</si>
  <si>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</si>
  <si>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</si>
  <si>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</si>
  <si>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</si>
  <si>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</si>
  <si>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</si>
  <si>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</si>
  <si>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</si>
  <si>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</si>
  <si>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</si>
  <si>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</si>
  <si>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</si>
  <si>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</si>
  <si>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</si>
  <si>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</si>
  <si>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</si>
  <si>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</si>
  <si>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</si>
  <si>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</si>
  <si>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</si>
  <si>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</si>
  <si>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</si>
  <si>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</si>
  <si>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</si>
  <si>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</si>
  <si>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</si>
  <si>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</si>
  <si>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</si>
  <si>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</si>
  <si>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</si>
  <si>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</si>
  <si>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</si>
  <si>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</si>
  <si>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</si>
  <si>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</si>
  <si>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</si>
  <si>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</si>
  <si>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</si>
  <si>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</si>
  <si>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</si>
  <si>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</si>
  <si>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</si>
  <si>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</si>
  <si>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</si>
  <si>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</si>
  <si>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</si>
  <si>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</si>
  <si>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</si>
  <si>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</si>
  <si>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</si>
  <si>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</si>
  <si>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</si>
  <si>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</si>
  <si>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</si>
  <si>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</si>
  <si>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</si>
  <si>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</si>
  <si>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</si>
  <si>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</si>
  <si>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</si>
  <si>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</si>
  <si>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</si>
  <si>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</si>
  <si>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</si>
  <si>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</si>
  <si>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</si>
  <si>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</si>
  <si>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</si>
  <si>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</si>
  <si>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</si>
  <si>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</si>
  <si>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</si>
  <si>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</si>
  <si>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</si>
  <si>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</si>
  <si>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</si>
  <si>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</si>
  <si>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</si>
  <si>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</si>
  <si>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</si>
  <si>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</si>
  <si>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</si>
  <si>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</si>
  <si>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</si>
  <si>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</si>
  <si>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</si>
  <si>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</si>
  <si>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</si>
  <si>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</si>
  <si>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</si>
  <si>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</si>
  <si>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</si>
  <si>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</si>
  <si>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</si>
  <si>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</si>
  <si>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</si>
  <si>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</si>
  <si>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</si>
  <si>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</si>
  <si>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</si>
  <si>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</si>
  <si>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</si>
  <si>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</si>
  <si>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</si>
  <si>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</si>
  <si>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</si>
  <si>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</si>
  <si>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</si>
  <si>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</si>
  <si>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</si>
  <si>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</si>
  <si>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</si>
  <si>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</si>
  <si>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</si>
  <si>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</si>
  <si>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</si>
  <si>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</si>
  <si>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</si>
  <si>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</si>
  <si>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</si>
  <si>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</si>
  <si>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</si>
  <si>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</si>
  <si>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</si>
  <si>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</si>
  <si>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</si>
  <si>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</si>
  <si>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</si>
  <si>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</si>
  <si>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</si>
  <si>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</si>
  <si>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</si>
  <si>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</si>
  <si>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</si>
  <si>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</si>
  <si>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</si>
  <si>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</si>
  <si>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</si>
  <si>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</si>
  <si>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</si>
  <si>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</si>
  <si>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</si>
  <si>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</si>
  <si>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</si>
  <si>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</si>
  <si>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</si>
  <si>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</si>
  <si>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</si>
  <si>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</si>
  <si>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</si>
  <si>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</si>
  <si>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</si>
  <si>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</si>
  <si>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</si>
  <si>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</si>
  <si>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</si>
  <si>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</si>
  <si>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</si>
  <si>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</si>
  <si>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</si>
  <si>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</si>
  <si>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</si>
  <si>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</si>
  <si>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</si>
  <si>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</si>
  <si>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</si>
  <si>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</si>
  <si>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</si>
  <si>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</si>
  <si>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</si>
  <si>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</si>
  <si>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</si>
  <si>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</si>
  <si>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</si>
  <si>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</si>
  <si>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</si>
  <si>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</si>
  <si>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</si>
  <si>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</si>
  <si>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</si>
  <si>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</si>
  <si>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</si>
  <si>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</si>
  <si>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</si>
  <si>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</si>
  <si>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</si>
  <si>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</si>
  <si>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</si>
  <si>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</si>
  <si>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</si>
  <si>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</si>
  <si>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</si>
  <si>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</si>
  <si>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</si>
  <si>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</si>
  <si>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</si>
  <si>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</si>
  <si>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</si>
  <si>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</si>
  <si>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</si>
  <si>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</si>
  <si>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</si>
  <si>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</si>
  <si>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</si>
  <si>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</si>
  <si>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</si>
  <si>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</si>
  <si>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</si>
  <si>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</si>
  <si>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</si>
  <si>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</si>
  <si>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</si>
  <si>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</si>
  <si>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</si>
  <si>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</si>
  <si>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</si>
  <si>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</si>
  <si>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</si>
  <si>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</si>
  <si>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</si>
  <si>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</si>
  <si>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</si>
  <si>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</si>
  <si>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</si>
  <si>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</si>
  <si>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</si>
  <si>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</si>
  <si>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</si>
  <si>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</si>
  <si>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</si>
  <si>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</si>
  <si>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</si>
  <si>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</si>
  <si>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</si>
  <si>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</si>
  <si>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</si>
  <si>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</si>
  <si>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</si>
  <si>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</si>
  <si>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</si>
  <si>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</si>
  <si>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</si>
  <si>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</si>
  <si>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</si>
  <si>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</si>
  <si>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5 tons so far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</si>
</sst>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-879045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2712172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-1348767.5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265</v>
      </c>
      <c r="C1" s="147"/>
      <c r="D1" s="147"/>
      <c r="E1" s="147"/>
      <c r="F1" s="148"/>
      <c r="G1" s="16" t="s">
        <v>87</v>
      </c>
      <c r="H1" s="149">
        <v>45076</v>
      </c>
      <c r="I1" s="150"/>
      <c r="J1" s="17" t="s">
        <v>36</v>
      </c>
      <c r="K1" s="151">
        <f>M2-E2</f>
        <v>-782674</v>
      </c>
      <c r="L1" s="152"/>
      <c r="M1" s="18"/>
      <c r="N1" s="19"/>
    </row>
    <row r="2" spans="1:14" ht="15.6" x14ac:dyDescent="0.3">
      <c r="A2" s="43">
        <f>SUM(A5:A105)</f>
        <v>473100</v>
      </c>
      <c r="B2" s="153"/>
      <c r="C2" s="154"/>
      <c r="D2" s="13" t="s">
        <v>32</v>
      </c>
      <c r="E2" s="12">
        <f>SUM(E5:E105)</f>
        <v>2050924</v>
      </c>
      <c r="F2" s="20"/>
      <c r="G2" s="32" t="s">
        <v>100</v>
      </c>
      <c r="H2" s="155" t="s">
        <v>327</v>
      </c>
      <c r="I2" s="156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5" t="s">
        <v>328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266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-218110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518110</v>
      </c>
      <c r="F2" s="20"/>
      <c r="G2" s="32" t="s">
        <v>100</v>
      </c>
      <c r="H2" s="155" t="s">
        <v>353</v>
      </c>
      <c r="I2" s="156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353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267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-470000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590000</v>
      </c>
      <c r="F2" s="20"/>
      <c r="G2" s="32" t="s">
        <v>100</v>
      </c>
      <c r="H2" s="155" t="s">
        <v>354</v>
      </c>
      <c r="I2" s="156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354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268</v>
      </c>
      <c r="C1" s="147"/>
      <c r="D1" s="147"/>
      <c r="E1" s="147"/>
      <c r="F1" s="148"/>
      <c r="G1" s="16" t="s">
        <v>87</v>
      </c>
      <c r="H1" s="149">
        <v>45345</v>
      </c>
      <c r="I1" s="150"/>
      <c r="J1" s="17" t="s">
        <v>36</v>
      </c>
      <c r="K1" s="151">
        <f>M2-E2</f>
        <v>1098545</v>
      </c>
      <c r="L1" s="152"/>
      <c r="M1" s="18"/>
      <c r="N1" s="19"/>
    </row>
    <row r="2" spans="1:14" ht="15.6" x14ac:dyDescent="0.3">
      <c r="A2" s="43">
        <f>SUM(A5:A26)</f>
        <v>0</v>
      </c>
      <c r="B2" s="153"/>
      <c r="C2" s="154"/>
      <c r="D2" s="13" t="s">
        <v>32</v>
      </c>
      <c r="E2" s="12">
        <f>SUM(E5:E26)</f>
        <v>1601499</v>
      </c>
      <c r="F2" s="20"/>
      <c r="G2" s="32" t="s">
        <v>100</v>
      </c>
      <c r="H2" s="155" t="s">
        <v>342</v>
      </c>
      <c r="I2" s="156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45345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69" t="s">
        <v>148</v>
      </c>
      <c r="K28" s="169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3">
        <f>H29*I29</f>
        <v>0</v>
      </c>
      <c r="K29" s="163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3">
        <f t="shared" ref="J30:J33" si="1">H30*I30</f>
        <v>432360.00000000006</v>
      </c>
      <c r="K30" s="163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3">
        <f t="shared" si="1"/>
        <v>454020</v>
      </c>
      <c r="K31" s="163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3">
        <f t="shared" si="1"/>
        <v>541000</v>
      </c>
      <c r="K32" s="163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3">
        <f t="shared" si="1"/>
        <v>253179</v>
      </c>
      <c r="K33" s="163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3">
        <f t="shared" ref="J34:J35" si="2">H34*I34</f>
        <v>1014090</v>
      </c>
      <c r="K34" s="163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3">
        <f t="shared" si="2"/>
        <v>11395</v>
      </c>
      <c r="K35" s="163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0">
        <f>SUM(J29:J35)</f>
        <v>2706044</v>
      </c>
      <c r="K36" s="170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71"/>
      <c r="K37" s="171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H15:I15"/>
    <mergeCell ref="J28:K28"/>
    <mergeCell ref="J29:K29"/>
    <mergeCell ref="B3:F3"/>
    <mergeCell ref="G3:I3"/>
    <mergeCell ref="J3:N3"/>
    <mergeCell ref="H4:I4"/>
    <mergeCell ref="G14:I14"/>
    <mergeCell ref="G17:I17"/>
    <mergeCell ref="B1:F1"/>
    <mergeCell ref="H1:I1"/>
    <mergeCell ref="K1:L1"/>
    <mergeCell ref="B2:C2"/>
    <mergeCell ref="H2:I2"/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269</v>
      </c>
      <c r="C1" s="147"/>
      <c r="D1" s="147"/>
      <c r="E1" s="147"/>
      <c r="F1" s="148"/>
      <c r="G1" s="16" t="s">
        <v>87</v>
      </c>
      <c r="H1" s="149">
        <v>45477</v>
      </c>
      <c r="I1" s="150"/>
      <c r="J1" s="17" t="s">
        <v>36</v>
      </c>
      <c r="K1" s="151">
        <f>M2-E2</f>
        <v>391120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1221202</v>
      </c>
      <c r="F2" s="20"/>
      <c r="G2" s="32" t="s">
        <v>100</v>
      </c>
      <c r="H2" s="155" t="s">
        <v>343</v>
      </c>
      <c r="I2" s="156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9">
        <v>45477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3">
        <f>H33*I33</f>
        <v>1327120.2</v>
      </c>
      <c r="K33" s="163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3">
        <f t="shared" ref="J34:J39" si="3">H34*I34</f>
        <v>7470</v>
      </c>
      <c r="K34" s="163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3">
        <f t="shared" si="3"/>
        <v>267050</v>
      </c>
      <c r="K35" s="163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0">
        <f t="shared" si="3"/>
        <v>10682</v>
      </c>
      <c r="K36" s="170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0">
        <f>SUM(J33:J39)</f>
        <v>1612322.2</v>
      </c>
      <c r="K40" s="170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71"/>
      <c r="K41" s="171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270</v>
      </c>
      <c r="C1" s="147"/>
      <c r="D1" s="147"/>
      <c r="E1" s="147"/>
      <c r="F1" s="148"/>
      <c r="G1" s="16" t="s">
        <v>87</v>
      </c>
      <c r="H1" s="149">
        <v>45548</v>
      </c>
      <c r="I1" s="150"/>
      <c r="J1" s="17" t="s">
        <v>36</v>
      </c>
      <c r="K1" s="151">
        <f>M2-E2</f>
        <v>1002304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1412799</v>
      </c>
      <c r="F2" s="20"/>
      <c r="G2" s="32" t="s">
        <v>100</v>
      </c>
      <c r="H2" s="155" t="s">
        <v>291</v>
      </c>
      <c r="I2" s="156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9">
        <v>45561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5" t="s">
        <v>291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3">
        <f>H33*I33</f>
        <v>558927</v>
      </c>
      <c r="K33" s="163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3">
        <f t="shared" ref="J34:J39" si="3">H34*I34</f>
        <v>1478368</v>
      </c>
      <c r="K34" s="163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3">
        <f t="shared" si="3"/>
        <v>377808</v>
      </c>
      <c r="K35" s="163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0">
        <f>SUM(J33:J39)</f>
        <v>2415103</v>
      </c>
      <c r="K42" s="170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71"/>
      <c r="K43" s="171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2" t="s">
        <v>196</v>
      </c>
      <c r="B45" s="172"/>
      <c r="C45" s="172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  <mergeCell ref="G14:I14"/>
    <mergeCell ref="H15:I15"/>
    <mergeCell ref="G17:I17"/>
    <mergeCell ref="J31:K31"/>
    <mergeCell ref="H16:I16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271</v>
      </c>
      <c r="C1" s="147"/>
      <c r="D1" s="147"/>
      <c r="E1" s="147"/>
      <c r="F1" s="148"/>
      <c r="G1" s="16" t="s">
        <v>87</v>
      </c>
      <c r="H1" s="149">
        <v>45631</v>
      </c>
      <c r="I1" s="150"/>
      <c r="J1" s="17" t="s">
        <v>36</v>
      </c>
      <c r="K1" s="151">
        <f>M2-E2</f>
        <v>528979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1502849</v>
      </c>
      <c r="F2" s="20"/>
      <c r="G2" s="32" t="s">
        <v>100</v>
      </c>
      <c r="H2" s="155" t="s">
        <v>345</v>
      </c>
      <c r="I2" s="156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45653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5" t="s">
        <v>346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3">
        <f>H33*I33</f>
        <v>526627.5</v>
      </c>
      <c r="K33" s="163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3">
        <f t="shared" ref="J34:J39" si="3">H34*I34</f>
        <v>1357200</v>
      </c>
      <c r="K34" s="163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3">
        <f t="shared" si="3"/>
        <v>148000</v>
      </c>
      <c r="K35" s="163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0">
        <f>SUM(J33:J39)</f>
        <v>2031827.5</v>
      </c>
      <c r="K40" s="170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71"/>
      <c r="K41" s="171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272</v>
      </c>
      <c r="C1" s="147"/>
      <c r="D1" s="147"/>
      <c r="E1" s="147"/>
      <c r="F1" s="148"/>
      <c r="G1" s="16" t="s">
        <v>87</v>
      </c>
      <c r="H1" s="149">
        <v>45714</v>
      </c>
      <c r="I1" s="150"/>
      <c r="J1" s="17" t="s">
        <v>36</v>
      </c>
      <c r="K1" s="151">
        <f>M2-E2</f>
        <v>405496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1386194</v>
      </c>
      <c r="F2" s="20"/>
      <c r="G2" s="32" t="s">
        <v>100</v>
      </c>
      <c r="H2" s="155" t="s">
        <v>347</v>
      </c>
      <c r="I2" s="156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9">
        <v>45743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5" t="s">
        <v>348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3">
        <f>H33*I33</f>
        <v>368280</v>
      </c>
      <c r="K33" s="163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3">
        <f t="shared" ref="J34:J39" si="3">H34*I34</f>
        <v>571064</v>
      </c>
      <c r="K34" s="163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3">
        <f t="shared" si="3"/>
        <v>679140</v>
      </c>
      <c r="K35" s="163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3">
        <f t="shared" si="3"/>
        <v>173206</v>
      </c>
      <c r="K36" s="163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3">
        <f t="shared" si="3"/>
        <v>0</v>
      </c>
      <c r="K37" s="163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0">
        <f>SUM(J33:J39)</f>
        <v>1791690</v>
      </c>
      <c r="K40" s="170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71"/>
      <c r="K41" s="171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31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273</v>
      </c>
      <c r="B1" s="147"/>
      <c r="C1" s="147"/>
      <c r="D1" s="147"/>
      <c r="E1" s="148"/>
      <c r="F1" s="16" t="s">
        <v>87</v>
      </c>
      <c r="G1" s="149">
        <v>45840</v>
      </c>
      <c r="H1" s="150"/>
      <c r="I1" s="17" t="s">
        <v>36</v>
      </c>
      <c r="J1" s="151">
        <f>L2-D2</f>
        <v>1125929.5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1410000</v>
      </c>
      <c r="E2" s="20"/>
      <c r="F2" s="32" t="s">
        <v>100</v>
      </c>
      <c r="G2" s="155" t="s">
        <v>349</v>
      </c>
      <c r="H2" s="156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45840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291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4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3">
        <f>G33*H33</f>
        <v>467304</v>
      </c>
      <c r="J33" s="163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3">
        <f t="shared" ref="I34:I39" si="3">G34*H34</f>
        <v>53736</v>
      </c>
      <c r="J34" s="163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3">
        <f t="shared" si="3"/>
        <v>605260</v>
      </c>
      <c r="J35" s="163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3">
        <f t="shared" si="3"/>
        <v>151235.5</v>
      </c>
      <c r="J36" s="163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3">
        <f t="shared" si="3"/>
        <v>940405.5</v>
      </c>
      <c r="J37" s="163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3">
        <f t="shared" si="3"/>
        <v>317988</v>
      </c>
      <c r="J38" s="163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0">
        <f>SUM(I33:I39)</f>
        <v>2535929</v>
      </c>
      <c r="J40" s="170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71"/>
      <c r="J41" s="171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0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315</v>
      </c>
      <c r="B1" s="147"/>
      <c r="C1" s="147"/>
      <c r="D1" s="147"/>
      <c r="E1" s="148"/>
      <c r="F1" s="16" t="s">
        <v>87</v>
      </c>
      <c r="G1" s="149">
        <v>45918</v>
      </c>
      <c r="H1" s="150"/>
      <c r="I1" s="17" t="s">
        <v>36</v>
      </c>
      <c r="J1" s="151">
        <f>L2-D2</f>
        <v>979350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1551000</v>
      </c>
      <c r="E2" s="20"/>
      <c r="F2" s="32" t="s">
        <v>100</v>
      </c>
      <c r="G2" s="155" t="s">
        <v>347</v>
      </c>
      <c r="H2" s="156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45918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347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3">
        <f>G33*H33</f>
        <v>496056</v>
      </c>
      <c r="J33" s="163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3">
        <f t="shared" ref="I34:I39" si="3">G34*H34</f>
        <v>644160</v>
      </c>
      <c r="J34" s="163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3">
        <f t="shared" si="3"/>
        <v>1136588</v>
      </c>
      <c r="J35" s="163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3">
        <f t="shared" si="3"/>
        <v>244273.5</v>
      </c>
      <c r="J36" s="163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3">
        <f t="shared" si="3"/>
        <v>3182.5</v>
      </c>
      <c r="J37" s="163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3">
        <f t="shared" si="3"/>
        <v>6090</v>
      </c>
      <c r="J38" s="163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0">
        <f>SUM(I33:I39)</f>
        <v>2530350</v>
      </c>
      <c r="J40" s="170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71"/>
      <c r="J41" s="171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336</v>
      </c>
      <c r="B1" s="147"/>
      <c r="C1" s="147"/>
      <c r="D1" s="147"/>
      <c r="E1" s="148"/>
      <c r="F1" s="16" t="s">
        <v>87</v>
      </c>
      <c r="G1" s="149">
        <v>46016</v>
      </c>
      <c r="H1" s="150"/>
      <c r="I1" s="17" t="s">
        <v>36</v>
      </c>
      <c r="J1" s="151">
        <f>L2-D2</f>
        <v>-469722.5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585000</v>
      </c>
      <c r="E2" s="20"/>
      <c r="F2" s="32" t="s">
        <v>100</v>
      </c>
      <c r="G2" s="155" t="s">
        <v>350</v>
      </c>
      <c r="H2" s="156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46016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351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3">
        <f>G33*H33</f>
        <v>115277.5</v>
      </c>
      <c r="J33" s="163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0">
        <f>SUM(I33:I39)</f>
        <v>115277.5</v>
      </c>
      <c r="J40" s="170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71"/>
      <c r="J41" s="171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337</v>
      </c>
      <c r="B1" s="147"/>
      <c r="C1" s="147"/>
      <c r="D1" s="147"/>
      <c r="E1" s="148"/>
      <c r="F1" s="16" t="s">
        <v>87</v>
      </c>
      <c r="G1" s="149">
        <v>46068</v>
      </c>
      <c r="H1" s="150"/>
      <c r="I1" s="17" t="s">
        <v>36</v>
      </c>
      <c r="J1" s="151">
        <f>L2-D2</f>
        <v>-879045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879045</v>
      </c>
      <c r="E2" s="20"/>
      <c r="F2" s="32" t="s">
        <v>100</v>
      </c>
      <c r="G2" s="155" t="str">
        <f ca="1">IF(ISBLANK(G1),"",CONCATENATE(_xlfn.DAYS(TODAY(), G1-1)," days"))</f>
        <v>55 days</v>
      </c>
      <c r="H2" s="156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26" t="s">
        <v>308</v>
      </c>
      <c r="D9" s="9">
        <v>6000</v>
      </c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7">
        <v>46111</v>
      </c>
      <c r="C10" s="26" t="s">
        <v>143</v>
      </c>
      <c r="D10" s="9">
        <v>500000</v>
      </c>
      <c r="E10" s="22" t="s">
        <v>355</v>
      </c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26"/>
      <c r="D14" s="9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46068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tr">
        <f ca="1">IF(ISBLANK(G15),"",CONCATENATE(_xlfn.DAYS(TODAY(), G1-1)," days"))</f>
        <v>55 days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3">
        <f>G33*H33</f>
        <v>0</v>
      </c>
      <c r="J33" s="163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70">
        <f>SUM(I33:I39)</f>
        <v>0</v>
      </c>
      <c r="J40" s="170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71"/>
      <c r="J41" s="171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>
        <v>700000</v>
      </c>
      <c r="D43" s="15">
        <v>140</v>
      </c>
      <c r="E43" s="131">
        <f>C43/D43</f>
        <v>5000</v>
      </c>
      <c r="F43" s="62">
        <v>200</v>
      </c>
      <c r="G43" s="101">
        <f>E43*F43</f>
        <v>1000000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>
        <v>100000</v>
      </c>
      <c r="D44" s="15">
        <v>140</v>
      </c>
      <c r="E44" s="131">
        <f>C44/D44</f>
        <v>714.28571428571433</v>
      </c>
      <c r="F44" s="62">
        <v>0</v>
      </c>
      <c r="G44" s="101">
        <f>E44*F44</f>
        <v>0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1000000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9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-879045</v>
      </c>
      <c r="E13" s="89">
        <f>'Term-12'!$L$2</f>
        <v>0</v>
      </c>
      <c r="F13" s="89">
        <f>'Term-12'!$D$2</f>
        <v>879045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2712172</v>
      </c>
      <c r="E25" s="89">
        <f>SUM(E2:E24)</f>
        <v>17420794</v>
      </c>
      <c r="F25" s="89">
        <f>SUM(F2:F24)</f>
        <v>14708622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-1348767.5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2712172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2026-04-10T17:01:57Z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