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codeName="ThisWorkbook" defaultThemeVersion="124226"/>
  <xr:revisionPtr revIDLastSave="0" documentId="13_ncr:1_{D3A3B4B3-F231-4CA5-B4CD-AA7E10E7C08E}" xr6:coauthVersionLast="47" xr6:coauthVersionMax="47" xr10:uidLastSave="{00000000-0000-0000-0000-000000000000}"/>
  <bookViews>
    <workbookView xWindow="11352" yWindow="180" windowWidth="11688" windowHeight="12060" tabRatio="706" firstSheet="10" activeTab="13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B14" i="12"/>
  <c r="E2" i="19"/>
  <c r="F13" i="12" s="1"/>
  <c r="H13" i="12" a="1"/>
  <c r="H13" i="12" s="1"/>
  <c r="F44" i="20"/>
  <c r="H44" i="20" s="1"/>
  <c r="F43" i="20"/>
  <c r="H43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H16" i="20"/>
  <c r="I13" i="20"/>
  <c r="I12" i="20"/>
  <c r="I11" i="20"/>
  <c r="I10" i="20"/>
  <c r="I9" i="20"/>
  <c r="I8" i="20"/>
  <c r="I7" i="20"/>
  <c r="I6" i="20"/>
  <c r="I5" i="20"/>
  <c r="M2" i="20"/>
  <c r="E14" i="12" s="1"/>
  <c r="H2" i="20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N1" i="12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D14" i="12" l="1"/>
  <c r="F40" i="18"/>
  <c r="F41" i="18" s="1"/>
  <c r="J40" i="18"/>
  <c r="H45" i="20"/>
  <c r="J40" i="20"/>
  <c r="M41" i="20" s="1"/>
  <c r="F40" i="20"/>
  <c r="F41" i="20" s="1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E6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2" i="4"/>
  <c r="E2" i="4"/>
  <c r="F2" i="12" s="1"/>
  <c r="D2" i="12" s="1"/>
  <c r="M2" i="4"/>
  <c r="E2" i="12" s="1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<sst xmlns="http://schemas.openxmlformats.org/spreadsheetml/2006/main" count="885" uniqueCount="295">
  <si>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</si>
  <si>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</si>
  <si>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</si>
  <si>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</si>
  <si>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</si>
  <si>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</si>
  <si>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</si>
  <si>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</si>
  <si>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</si>
  <si>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</si>
  <si>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</si>
  <si>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</si>
  <si>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</si>
  <si>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</si>
  <si>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</si>
  <si>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</si>
  <si>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</si>
  <si>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</si>
  <si>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</si>
  <si>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</si>
  <si>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</si>
  <si>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</si>
  <si>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</si>
  <si>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</si>
  <si>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</si>
  <si>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</si>
  <si>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</si>
  <si>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</si>
  <si>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</si>
  <si>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</si>
  <si>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</si>
  <si>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</si>
  <si>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</si>
  <si>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</si>
  <si>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</si>
  <si>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</si>
  <si>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</si>
  <si>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</si>
  <si>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</si>
  <si>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</si>
  <si>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</si>
  <si>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</si>
  <si>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</si>
  <si>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</si>
  <si>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</si>
  <si>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</si>
  <si>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</si>
  <si>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</si>
  <si>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</si>
  <si>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</si>
  <si>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</si>
  <si>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</si>
  <si>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</si>
  <si>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</si>
  <si>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</si>
  <si>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</si>
  <si>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</si>
  <si>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</si>
  <si>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</si>
  <si>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</si>
  <si>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</si>
  <si>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</si>
  <si>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</si>
  <si>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</si>
  <si>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</si>
  <si>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</si>
  <si>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</si>
  <si>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</si>
  <si>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</si>
  <si>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</si>
  <si>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</si>
  <si>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</si>
  <si>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</si>
  <si>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</si>
  <si>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</si>
  <si>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</si>
  <si>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</si>
  <si>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</si>
  <si>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</si>
  <si>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</si>
  <si>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</si>
  <si>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</si>
  <si>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</si>
  <si>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</si>
  <si>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</si>
  <si>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</si>
  <si>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</si>
  <si>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</si>
  <si>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</si>
  <si>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</si>
  <si>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</si>
  <si>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</si>
  <si>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</si>
  <si>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</si>
  <si>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</si>
  <si>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</si>
  <si>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</si>
  <si>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</si>
  <si>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</si>
  <si>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</si>
  <si>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</si>
  <si>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</si>
  <si>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</si>
  <si>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</si>
  <si>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</si>
  <si>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</si>
  <si>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</si>
  <si>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</si>
  <si>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</si>
  <si>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</si>
  <si>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</si>
  <si>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</si>
  <si>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</si>
  <si>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</si>
  <si>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</si>
  <si>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</si>
  <si>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</si>
  <si>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</si>
  <si>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</si>
  <si>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</si>
  <si>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</si>
  <si>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</si>
  <si>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</si>
  <si>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</si>
  <si>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</si>
  <si>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</si>
  <si>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</si>
  <si>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</si>
  <si>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</si>
  <si>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</si>
  <si>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</si>
  <si>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</si>
  <si>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</si>
  <si>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</si>
  <si>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</si>
  <si>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</si>
  <si>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</si>
  <si>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</si>
  <si>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</si>
  <si>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</si>
  <si>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</si>
  <si>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</si>
  <si>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</si>
  <si>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</si>
  <si>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</si>
  <si>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</si>
  <si>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</si>
  <si>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</si>
  <si>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</si>
  <si>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</si>
  <si>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</si>
  <si>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</si>
  <si>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</si>
  <si>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</si>
  <si>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</si>
  <si>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</si>
  <si>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</si>
  <si>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</si>
  <si>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</si>
  <si>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</si>
  <si>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</si>
  <si>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</si>
  <si>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</si>
  <si>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</si>
  <si>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</si>
  <si>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</si>
  <si>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</si>
  <si>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</si>
  <si>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</si>
  <si>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</si>
  <si>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</si>
  <si>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</si>
  <si>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</si>
  <si>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</si>
  <si>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</si>
  <si>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</si>
  <si>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</si>
  <si>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</si>
  <si>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</si>
  <si>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</si>
  <si>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</si>
  <si>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</si>
  <si>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</si>
  <si>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</si>
  <si>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</si>
  <si>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</si>
  <si>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</si>
  <si>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</si>
  <si>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</si>
  <si>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</si>
  <si>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</si>
  <si>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</si>
  <si>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</si>
  <si>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</si>
  <si>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</si>
  <si>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</si>
  <si>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</si>
  <si>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</si>
  <si>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</si>
  <si>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</si>
  <si>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</si>
  <si>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</si>
  <si>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</si>
  <si>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</si>
  <si>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</si>
  <si>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</si>
  <si>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</si>
  <si>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</si>
  <si>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</si>
  <si>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</si>
  <si>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</si>
  <si>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</si>
  <si>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</si>
  <si>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</si>
  <si>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</si>
  <si>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</si>
  <si>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</si>
  <si>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</si>
  <si>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</si>
  <si>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</si>
  <si>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</si>
  <si>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</si>
  <si>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</si>
  <si>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</si>
  <si>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</si>
  <si>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</si>
  <si>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</si>
  <si>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</si>
  <si>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</si>
  <si>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</si>
  <si>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</si>
  <si>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</si>
  <si>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</si>
  <si>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</si>
  <si>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</si>
  <si>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</si>
  <si>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</si>
  <si>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</si>
  <si>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</si>
  <si>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</si>
  <si>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</si>
  <si>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</si>
  <si>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</si>
  <si>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</si>
  <si>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</si>
  <si>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</si>
  <si>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</si>
  <si>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</si>
  <si>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</si>
  <si>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</si>
  <si>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</si>
  <si>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</si>
  <si>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</si>
  <si>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</si>
  <si>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</si>
  <si>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</si>
  <si>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</si>
  <si>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</si>
  <si>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</si>
  <si>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</si>
  <si>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</si>
  <si>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</si>
  <si>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</si>
  <si>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</si>
  <si>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</si>
  <si>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</si>
  <si>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</si>
  <si>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</si>
  <si>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</si>
  <si>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</si>
  <si>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</si>
  <si>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</si>
  <si>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</si>
  <si>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</si>
  <si>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</si>
  <si>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</si>
  <si>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</si>
  <si>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</si>
  <si>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</si>
  <si>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</si>
  <si>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</si>
  <si>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</si>
  <si>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</si>
  <si>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</si>
  <si>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</si>
  <si>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</si>
  <si>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</si>
  <si>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</si>
  <si>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</si>
  <si>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</si>
  <si>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</si>
  <si>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So far 5 tons</t>
  </si>
  <si>
    <t>JCB and Labor</t>
  </si>
  <si>
    <t>Bore</t>
  </si>
  <si>
    <t>Electric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</si>
</sst>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3382402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-678537.5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6"/>
  <sheetViews>
    <sheetView zoomScaleNormal="100" workbookViewId="0">
      <pane xSplit="13" ySplit="4" topLeftCell="Z16" activePane="bottomRight" state="frozen"/>
      <selection pane="topRight" activeCell="M1" sqref="M1"/>
      <selection pane="bottomLeft" activeCell="A5" sqref="A5"/>
      <selection pane="bottomRight" activeCell="F37" sqref="F3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181</v>
      </c>
      <c r="C1" s="148"/>
      <c r="D1" s="148"/>
      <c r="E1" s="148"/>
      <c r="F1" s="149"/>
      <c r="G1" s="16" t="s">
        <v>25</v>
      </c>
      <c r="H1" s="150">
        <v>45076</v>
      </c>
      <c r="I1" s="151"/>
      <c r="J1" s="17" t="s">
        <v>15</v>
      </c>
      <c r="K1" s="152">
        <f>M2-E2</f>
        <v>-782674</v>
      </c>
      <c r="L1" s="153"/>
      <c r="M1" s="18"/>
      <c r="N1" s="19"/>
    </row>
    <row r="2" spans="1:14" ht="15.6" x14ac:dyDescent="0.3">
      <c r="A2" s="42">
        <f>SUM(A5:A31)</f>
        <v>0</v>
      </c>
      <c r="B2" s="154"/>
      <c r="C2" s="155"/>
      <c r="D2" s="13" t="s">
        <v>14</v>
      </c>
      <c r="E2" s="12">
        <f>SUM(E5:E31)</f>
        <v>2050924</v>
      </c>
      <c r="F2" s="20"/>
      <c r="G2" s="32" t="s">
        <v>32</v>
      </c>
      <c r="H2" s="156" t="s">
        <v>243</v>
      </c>
      <c r="I2" s="157"/>
      <c r="J2" s="38"/>
      <c r="K2" s="10"/>
      <c r="L2" s="11" t="s">
        <v>14</v>
      </c>
      <c r="M2" s="12">
        <f>SUM(M5:M30)</f>
        <v>1268250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947000</v>
      </c>
      <c r="N5" s="22" t="s">
        <v>40</v>
      </c>
    </row>
    <row r="6" spans="1:14" x14ac:dyDescent="0.3">
      <c r="A6" s="15"/>
      <c r="B6" s="41">
        <v>2</v>
      </c>
      <c r="C6" s="7">
        <v>45027</v>
      </c>
      <c r="D6" s="8" t="s">
        <v>292</v>
      </c>
      <c r="E6" s="9">
        <v>21401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321250</v>
      </c>
      <c r="N6" s="22" t="s">
        <v>47</v>
      </c>
    </row>
    <row r="7" spans="1:14" x14ac:dyDescent="0.3">
      <c r="A7" s="15"/>
      <c r="B7" s="41">
        <v>3</v>
      </c>
      <c r="C7" s="7">
        <v>45029</v>
      </c>
      <c r="D7" s="3" t="s">
        <v>6</v>
      </c>
      <c r="E7" s="5">
        <v>64000</v>
      </c>
      <c r="F7" s="22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293</v>
      </c>
      <c r="E8" s="5">
        <v>30400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8</v>
      </c>
      <c r="E9" s="5">
        <v>47000</v>
      </c>
      <c r="F9" s="22" t="s">
        <v>9</v>
      </c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17302</v>
      </c>
      <c r="F10" s="22"/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4">
        <v>45062</v>
      </c>
      <c r="D12" s="3" t="s">
        <v>16</v>
      </c>
      <c r="E12" s="5">
        <v>12700</v>
      </c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4">
        <v>45065</v>
      </c>
      <c r="D14" s="3" t="s">
        <v>294</v>
      </c>
      <c r="E14" s="5">
        <v>58980</v>
      </c>
      <c r="F14" s="22"/>
      <c r="G14" s="32" t="s">
        <v>32</v>
      </c>
      <c r="H14" s="156" t="s">
        <v>244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45150</v>
      </c>
      <c r="D23" s="3" t="s">
        <v>42</v>
      </c>
      <c r="E23" s="5">
        <v>20000</v>
      </c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7">
        <v>45150</v>
      </c>
      <c r="D24" s="3" t="s">
        <v>49</v>
      </c>
      <c r="E24" s="5">
        <v>140000</v>
      </c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7">
        <v>45150</v>
      </c>
      <c r="D25" s="3" t="s">
        <v>31</v>
      </c>
      <c r="E25" s="5">
        <v>30000</v>
      </c>
      <c r="F25" s="22" t="s">
        <v>52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7">
        <v>45150</v>
      </c>
      <c r="D26" s="3" t="s">
        <v>48</v>
      </c>
      <c r="E26" s="5">
        <v>600000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45154</v>
      </c>
      <c r="D27" s="3" t="s">
        <v>77</v>
      </c>
      <c r="E27" s="5">
        <v>52980</v>
      </c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ht="15" thickBot="1" x14ac:dyDescent="0.35">
      <c r="A31" s="39"/>
      <c r="B31" s="41"/>
      <c r="C31" s="27"/>
      <c r="D31" s="28"/>
      <c r="E31" s="29"/>
      <c r="F31" s="30"/>
      <c r="G31" s="36"/>
      <c r="H31" s="46"/>
      <c r="I31" s="50"/>
      <c r="J31" s="36"/>
      <c r="K31" s="39"/>
      <c r="L31" s="39"/>
      <c r="M31" s="39"/>
      <c r="N31" s="37"/>
    </row>
    <row r="32" spans="1:19" x14ac:dyDescent="0.3">
      <c r="B32" s="24"/>
      <c r="C32" s="25"/>
      <c r="D32" s="26"/>
      <c r="E32" s="14"/>
      <c r="F32" s="26"/>
    </row>
    <row r="33" spans="2:6" x14ac:dyDescent="0.3">
      <c r="B33" s="24"/>
      <c r="C33" s="25"/>
      <c r="D33" s="26"/>
      <c r="E33" s="14"/>
      <c r="F33" s="26"/>
    </row>
    <row r="54" spans="7:7" x14ac:dyDescent="0.3">
      <c r="G54" s="40"/>
    </row>
    <row r="55" spans="7:7" x14ac:dyDescent="0.3">
      <c r="G55" s="40"/>
    </row>
    <row r="56" spans="7:7" x14ac:dyDescent="0.3">
      <c r="G56" s="14"/>
    </row>
    <row r="66" spans="6:6" x14ac:dyDescent="0.3">
      <c r="F66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K1:L1">
    <cfRule type="cellIs" dxfId="69" priority="6" operator="greaterThan">
      <formula>0</formula>
    </cfRule>
    <cfRule type="cellIs" dxfId="68" priority="7" operator="lessThan">
      <formula>0</formula>
    </cfRule>
  </conditionalFormatting>
  <conditionalFormatting sqref="S24:S26">
    <cfRule type="duplicateValues" dxfId="67" priority="1"/>
  </conditionalFormatting>
  <conditionalFormatting sqref="L5:L30">
    <cfRule type="duplicateValues" dxfId="3" priority="54"/>
  </conditionalFormatting>
  <conditionalFormatting sqref="M5:M30">
    <cfRule type="duplicateValues" dxfId="2" priority="55"/>
  </conditionalFormatting>
  <conditionalFormatting sqref="E5:E33">
    <cfRule type="duplicateValues" dxfId="1" priority="56"/>
  </conditionalFormatting>
  <conditionalFormatting sqref="D5:D33">
    <cfRule type="duplicateValues" dxfId="0" priority="58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182</v>
      </c>
      <c r="C1" s="148"/>
      <c r="D1" s="148"/>
      <c r="E1" s="148"/>
      <c r="F1" s="149"/>
      <c r="G1" s="16" t="s">
        <v>25</v>
      </c>
      <c r="H1" s="150">
        <v>45163</v>
      </c>
      <c r="I1" s="151"/>
      <c r="J1" s="17" t="s">
        <v>15</v>
      </c>
      <c r="K1" s="152">
        <f>M2-E2</f>
        <v>-218110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14</v>
      </c>
      <c r="E2" s="12">
        <f>SUM(E5:E30)</f>
        <v>518110</v>
      </c>
      <c r="F2" s="20"/>
      <c r="G2" s="32" t="s">
        <v>32</v>
      </c>
      <c r="H2" s="156" t="s">
        <v>269</v>
      </c>
      <c r="I2" s="157"/>
      <c r="J2" s="38"/>
      <c r="K2" s="10"/>
      <c r="L2" s="11" t="s">
        <v>14</v>
      </c>
      <c r="M2" s="12">
        <f>SUM(M5:M30)</f>
        <v>300000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66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53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6" t="s">
        <v>269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2">
    <cfRule type="duplicateValues" dxfId="66" priority="28"/>
  </conditionalFormatting>
  <conditionalFormatting sqref="E5:E32">
    <cfRule type="duplicateValues" dxfId="65" priority="30"/>
  </conditionalFormatting>
  <conditionalFormatting sqref="K1:L1">
    <cfRule type="cellIs" dxfId="64" priority="4" operator="greaterThan">
      <formula>0</formula>
    </cfRule>
    <cfRule type="cellIs" dxfId="63" priority="5" operator="lessThan">
      <formula>0</formula>
    </cfRule>
  </conditionalFormatting>
  <conditionalFormatting sqref="L5:L30">
    <cfRule type="duplicateValues" dxfId="62" priority="32"/>
  </conditionalFormatting>
  <conditionalFormatting sqref="M5:M30">
    <cfRule type="duplicateValues" dxfId="61" priority="33"/>
  </conditionalFormatting>
  <conditionalFormatting sqref="S24:S26">
    <cfRule type="duplicateValues" dxfId="60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183</v>
      </c>
      <c r="C1" s="148"/>
      <c r="D1" s="148"/>
      <c r="E1" s="148"/>
      <c r="F1" s="149"/>
      <c r="G1" s="16" t="s">
        <v>25</v>
      </c>
      <c r="H1" s="150">
        <v>45163</v>
      </c>
      <c r="I1" s="151"/>
      <c r="J1" s="17" t="s">
        <v>15</v>
      </c>
      <c r="K1" s="152">
        <f>M2-E2</f>
        <v>-470000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14</v>
      </c>
      <c r="E2" s="12">
        <f>SUM(E5:E30)</f>
        <v>590000</v>
      </c>
      <c r="F2" s="20"/>
      <c r="G2" s="32" t="s">
        <v>32</v>
      </c>
      <c r="H2" s="156" t="s">
        <v>270</v>
      </c>
      <c r="I2" s="157"/>
      <c r="J2" s="38"/>
      <c r="K2" s="10"/>
      <c r="L2" s="11" t="s">
        <v>14</v>
      </c>
      <c r="M2" s="12">
        <f>SUM(M5:M30)</f>
        <v>120000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109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77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6" t="s">
        <v>270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9" priority="22"/>
  </conditionalFormatting>
  <conditionalFormatting sqref="E5:E32">
    <cfRule type="duplicateValues" dxfId="58" priority="24"/>
  </conditionalFormatting>
  <conditionalFormatting sqref="K1:L1">
    <cfRule type="cellIs" dxfId="57" priority="4" operator="greaterThan">
      <formula>0</formula>
    </cfRule>
    <cfRule type="cellIs" dxfId="56" priority="5" operator="lessThan">
      <formula>0</formula>
    </cfRule>
  </conditionalFormatting>
  <conditionalFormatting sqref="L5:L30">
    <cfRule type="duplicateValues" dxfId="55" priority="26"/>
  </conditionalFormatting>
  <conditionalFormatting sqref="M5:M30">
    <cfRule type="duplicateValues" dxfId="54" priority="27"/>
  </conditionalFormatting>
  <conditionalFormatting sqref="S24:S26">
    <cfRule type="duplicateValues" dxfId="5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1" activePane="bottomRight" state="frozen"/>
      <selection pane="topRight" activeCell="M1" sqref="M1"/>
      <selection pane="bottomLeft" activeCell="A5" sqref="A5"/>
      <selection pane="bottomRight" activeCell="D9" sqref="D9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184</v>
      </c>
      <c r="C1" s="148"/>
      <c r="D1" s="148"/>
      <c r="E1" s="148"/>
      <c r="F1" s="149"/>
      <c r="G1" s="16" t="s">
        <v>25</v>
      </c>
      <c r="H1" s="150">
        <v>45345</v>
      </c>
      <c r="I1" s="151"/>
      <c r="J1" s="17" t="s">
        <v>15</v>
      </c>
      <c r="K1" s="152">
        <f>M2-E2</f>
        <v>1098545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1601499</v>
      </c>
      <c r="F2" s="20"/>
      <c r="G2" s="32" t="s">
        <v>32</v>
      </c>
      <c r="H2" s="156" t="s">
        <v>258</v>
      </c>
      <c r="I2" s="157"/>
      <c r="J2" s="38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114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61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115</v>
      </c>
      <c r="M6" s="5">
        <v>454020</v>
      </c>
      <c r="N6" s="22"/>
    </row>
    <row r="7" spans="1:14" x14ac:dyDescent="0.3">
      <c r="A7" s="15"/>
      <c r="B7" s="41">
        <v>3</v>
      </c>
      <c r="D7" s="8" t="s">
        <v>69</v>
      </c>
      <c r="E7" s="9">
        <v>436381</v>
      </c>
      <c r="F7" s="23" t="s">
        <v>160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60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75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116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68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94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0">
        <v>45345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54" t="s">
        <v>258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</row>
    <row r="33" spans="4:13" x14ac:dyDescent="0.3">
      <c r="D33" s="15" t="s">
        <v>55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56</v>
      </c>
      <c r="M33" s="1">
        <v>432360</v>
      </c>
    </row>
    <row r="34" spans="4:13" x14ac:dyDescent="0.3">
      <c r="D34" s="15" t="s">
        <v>56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61</v>
      </c>
      <c r="M34" s="1">
        <v>500000</v>
      </c>
    </row>
    <row r="35" spans="4:13" x14ac:dyDescent="0.3">
      <c r="D35" s="15" t="s">
        <v>57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71</v>
      </c>
      <c r="M35" s="1">
        <v>200000</v>
      </c>
    </row>
    <row r="36" spans="4:13" x14ac:dyDescent="0.3">
      <c r="D36" s="15" t="s">
        <v>63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72</v>
      </c>
      <c r="M36" s="1">
        <v>7000</v>
      </c>
    </row>
    <row r="37" spans="4:13" x14ac:dyDescent="0.3">
      <c r="D37" s="15" t="s">
        <v>58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61</v>
      </c>
      <c r="M37" s="1">
        <v>500000</v>
      </c>
    </row>
    <row r="38" spans="4:13" x14ac:dyDescent="0.3">
      <c r="D38" s="15" t="s">
        <v>59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73</v>
      </c>
      <c r="M38" s="1">
        <v>531845</v>
      </c>
    </row>
    <row r="39" spans="4:13" x14ac:dyDescent="0.3">
      <c r="D39" s="15" t="s">
        <v>70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73</v>
      </c>
      <c r="M39" s="1">
        <v>500000</v>
      </c>
    </row>
    <row r="40" spans="4:13" x14ac:dyDescent="0.3">
      <c r="D40" s="51" t="s">
        <v>62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72</v>
      </c>
      <c r="M40" s="1">
        <v>34000</v>
      </c>
    </row>
    <row r="41" spans="4:13" x14ac:dyDescent="0.3">
      <c r="D41" s="51" t="s">
        <v>130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74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52" priority="4" operator="greaterThan">
      <formula>0</formula>
    </cfRule>
    <cfRule type="cellIs" dxfId="51" priority="5" operator="lessThan">
      <formula>0</formula>
    </cfRule>
  </conditionalFormatting>
  <conditionalFormatting sqref="L5:L22">
    <cfRule type="duplicateValues" dxfId="50" priority="20"/>
  </conditionalFormatting>
  <conditionalFormatting sqref="M5:M22">
    <cfRule type="duplicateValues" dxfId="49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9" activePane="bottomRight" state="frozen"/>
      <selection pane="topRight" activeCell="M1" sqref="M1"/>
      <selection pane="bottomLeft" activeCell="A5" sqref="A5"/>
      <selection pane="bottomRight" activeCell="D30" sqref="D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185</v>
      </c>
      <c r="C1" s="148"/>
      <c r="D1" s="148"/>
      <c r="E1" s="148"/>
      <c r="F1" s="149"/>
      <c r="G1" s="16" t="s">
        <v>25</v>
      </c>
      <c r="H1" s="150">
        <v>45477</v>
      </c>
      <c r="I1" s="151"/>
      <c r="J1" s="17" t="s">
        <v>15</v>
      </c>
      <c r="K1" s="152">
        <f>M2-E2</f>
        <v>391120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1221202</v>
      </c>
      <c r="F2" s="20"/>
      <c r="G2" s="32" t="s">
        <v>32</v>
      </c>
      <c r="H2" s="156" t="s">
        <v>259</v>
      </c>
      <c r="I2" s="157"/>
      <c r="J2" s="38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76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80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19</v>
      </c>
      <c r="E6" s="9">
        <v>262500</v>
      </c>
      <c r="F6" s="23" t="s">
        <v>161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89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78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77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84</v>
      </c>
      <c r="E9" s="5">
        <v>623857</v>
      </c>
      <c r="F9" s="22" t="s">
        <v>83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85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88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96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98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/>
      <c r="E14" s="5"/>
      <c r="F14" s="68"/>
      <c r="G14" s="165" t="s">
        <v>94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/>
      <c r="E15" s="5"/>
      <c r="F15" s="22"/>
      <c r="G15" s="16" t="s">
        <v>25</v>
      </c>
      <c r="H15" s="150">
        <v>45477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/>
      <c r="E16" s="5"/>
      <c r="F16" s="22"/>
      <c r="G16" s="32" t="s">
        <v>32</v>
      </c>
      <c r="H16" s="54" t="s">
        <v>260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/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/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/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/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/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/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/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2" x14ac:dyDescent="0.3">
      <c r="D33" s="15" t="s">
        <v>79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90</v>
      </c>
      <c r="L33" s="61">
        <v>600000</v>
      </c>
    </row>
    <row r="34" spans="1:12" x14ac:dyDescent="0.3">
      <c r="D34" s="15" t="s">
        <v>86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91</v>
      </c>
      <c r="L34" s="61">
        <v>250000</v>
      </c>
    </row>
    <row r="35" spans="1:12" x14ac:dyDescent="0.3">
      <c r="D35" s="15" t="s">
        <v>87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91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73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97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62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130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92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93</v>
      </c>
      <c r="L42" s="81">
        <f>I40-L41</f>
        <v>1120.1999999999534</v>
      </c>
    </row>
    <row r="43" spans="1:12" x14ac:dyDescent="0.3">
      <c r="A43" s="176" t="s">
        <v>81</v>
      </c>
      <c r="B43" s="176"/>
      <c r="C43" s="176"/>
      <c r="F43" s="176" t="s">
        <v>82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8" priority="1" operator="greaterThan">
      <formula>0</formula>
    </cfRule>
    <cfRule type="cellIs" dxfId="47" priority="2" operator="lessThan">
      <formula>0</formula>
    </cfRule>
  </conditionalFormatting>
  <conditionalFormatting sqref="L5:L22">
    <cfRule type="duplicateValues" dxfId="46" priority="3"/>
  </conditionalFormatting>
  <conditionalFormatting sqref="M5:M22">
    <cfRule type="duplicateValues" dxfId="45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186</v>
      </c>
      <c r="C1" s="148"/>
      <c r="D1" s="148"/>
      <c r="E1" s="148"/>
      <c r="F1" s="149"/>
      <c r="G1" s="16" t="s">
        <v>25</v>
      </c>
      <c r="H1" s="150">
        <v>45548</v>
      </c>
      <c r="I1" s="151"/>
      <c r="J1" s="17" t="s">
        <v>15</v>
      </c>
      <c r="K1" s="152">
        <f>M2-E2</f>
        <v>1002304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1412799</v>
      </c>
      <c r="F2" s="20"/>
      <c r="G2" s="32" t="s">
        <v>32</v>
      </c>
      <c r="H2" s="156" t="s">
        <v>207</v>
      </c>
      <c r="I2" s="157"/>
      <c r="J2" s="38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19</v>
      </c>
      <c r="E5" s="9">
        <v>210000</v>
      </c>
      <c r="F5" s="23" t="s">
        <v>95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113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78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123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108</v>
      </c>
      <c r="E7" s="9">
        <v>35000</v>
      </c>
      <c r="F7" s="23" t="s">
        <v>95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132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110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29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29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111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146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118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145</v>
      </c>
      <c r="E14" s="5">
        <v>17400</v>
      </c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50">
        <v>45561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143</v>
      </c>
      <c r="E16" s="5">
        <v>27000</v>
      </c>
      <c r="F16" s="22"/>
      <c r="G16" s="32" t="s">
        <v>32</v>
      </c>
      <c r="H16" s="156" t="s">
        <v>207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144</v>
      </c>
      <c r="E17" s="5">
        <v>45000</v>
      </c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142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4" x14ac:dyDescent="0.3">
      <c r="D33" s="15" t="s">
        <v>56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131</v>
      </c>
      <c r="L33" s="61">
        <v>200000</v>
      </c>
    </row>
    <row r="34" spans="1:14" x14ac:dyDescent="0.3">
      <c r="D34" s="15" t="s">
        <v>117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71</v>
      </c>
      <c r="L34" s="61">
        <v>200000</v>
      </c>
    </row>
    <row r="35" spans="1:14" x14ac:dyDescent="0.3">
      <c r="D35" s="15" t="s">
        <v>58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73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90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19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300000</v>
      </c>
      <c r="N38" s="1" t="s">
        <v>142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49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73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73</v>
      </c>
      <c r="L41" s="61">
        <v>83600</v>
      </c>
    </row>
    <row r="42" spans="1:14" x14ac:dyDescent="0.3">
      <c r="D42" s="51" t="s">
        <v>62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92</v>
      </c>
      <c r="L42" s="5">
        <f>SUM(L33:L41)</f>
        <v>2424797</v>
      </c>
    </row>
    <row r="43" spans="1:14" ht="15" thickBot="1" x14ac:dyDescent="0.35">
      <c r="D43" s="51" t="s">
        <v>130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93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73" t="s">
        <v>112</v>
      </c>
      <c r="B45" s="173"/>
      <c r="C45" s="173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56</v>
      </c>
      <c r="D46" s="40"/>
      <c r="F46" s="6" t="s">
        <v>120</v>
      </c>
      <c r="I46" s="1" t="s">
        <v>147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71</v>
      </c>
      <c r="M49" s="61">
        <v>200000</v>
      </c>
    </row>
    <row r="50" spans="7:13" x14ac:dyDescent="0.3">
      <c r="H50" s="26"/>
      <c r="L50" s="57" t="s">
        <v>148</v>
      </c>
      <c r="M50" s="61">
        <v>400000</v>
      </c>
    </row>
    <row r="51" spans="7:13" x14ac:dyDescent="0.3">
      <c r="K51" s="40"/>
      <c r="L51" s="57" t="s">
        <v>149</v>
      </c>
      <c r="M51" s="61">
        <v>300000</v>
      </c>
    </row>
    <row r="52" spans="7:13" x14ac:dyDescent="0.3">
      <c r="L52" s="57" t="s">
        <v>150</v>
      </c>
      <c r="M52" s="61">
        <v>40000</v>
      </c>
    </row>
    <row r="53" spans="7:13" x14ac:dyDescent="0.3">
      <c r="L53" s="57" t="s">
        <v>151</v>
      </c>
      <c r="M53" s="61">
        <v>38000</v>
      </c>
    </row>
    <row r="54" spans="7:13" x14ac:dyDescent="0.3">
      <c r="L54" s="57" t="s">
        <v>152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62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5:C45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187</v>
      </c>
      <c r="C1" s="148"/>
      <c r="D1" s="148"/>
      <c r="E1" s="148"/>
      <c r="F1" s="149"/>
      <c r="G1" s="16" t="s">
        <v>25</v>
      </c>
      <c r="H1" s="150">
        <v>45631</v>
      </c>
      <c r="I1" s="151"/>
      <c r="J1" s="17" t="s">
        <v>15</v>
      </c>
      <c r="K1" s="152">
        <f>M2-E2</f>
        <v>528979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1502849</v>
      </c>
      <c r="F2" s="20"/>
      <c r="G2" s="32" t="s">
        <v>32</v>
      </c>
      <c r="H2" s="156" t="s">
        <v>261</v>
      </c>
      <c r="I2" s="157"/>
      <c r="J2" s="38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153</v>
      </c>
      <c r="E5" s="9">
        <v>265000</v>
      </c>
      <c r="F5" s="23" t="s">
        <v>154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158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21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164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29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165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108</v>
      </c>
      <c r="E8" s="9">
        <v>40000</v>
      </c>
      <c r="F8" s="22" t="s">
        <v>155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156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29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61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0">
        <v>45653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156" t="s">
        <v>262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170" t="s">
        <v>66</v>
      </c>
      <c r="J32" s="170"/>
      <c r="K32" s="145" t="s">
        <v>162</v>
      </c>
      <c r="L32" s="145"/>
    </row>
    <row r="33" spans="1:13" x14ac:dyDescent="0.3">
      <c r="D33" s="15" t="s">
        <v>56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64">
        <f>G33*H33</f>
        <v>526627.5</v>
      </c>
      <c r="J33" s="164"/>
      <c r="K33" s="84" t="s">
        <v>131</v>
      </c>
      <c r="L33" s="61">
        <v>200000</v>
      </c>
    </row>
    <row r="34" spans="1:13" x14ac:dyDescent="0.3">
      <c r="D34" s="15" t="s">
        <v>117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64">
        <f t="shared" ref="I34:I39" si="3">G34*H34</f>
        <v>1357200</v>
      </c>
      <c r="J34" s="164"/>
      <c r="K34" s="84" t="s">
        <v>131</v>
      </c>
      <c r="L34" s="61">
        <v>50000</v>
      </c>
    </row>
    <row r="35" spans="1:13" x14ac:dyDescent="0.3">
      <c r="D35" s="15" t="s">
        <v>58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64">
        <f t="shared" si="3"/>
        <v>148000</v>
      </c>
      <c r="J35" s="164"/>
      <c r="K35" s="84" t="s">
        <v>131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 t="s">
        <v>61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 t="s">
        <v>19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 t="s">
        <v>73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3" x14ac:dyDescent="0.3">
      <c r="D40" s="51" t="s">
        <v>62</v>
      </c>
      <c r="E40" s="59">
        <f>SUM(E33:E38)</f>
        <v>842685</v>
      </c>
      <c r="F40" s="59"/>
      <c r="G40" s="83">
        <f>SUM(G33:G39)</f>
        <v>8109.5</v>
      </c>
      <c r="H40" s="51"/>
      <c r="I40" s="171">
        <f>SUM(I33:I39)</f>
        <v>2031827.5</v>
      </c>
      <c r="J40" s="171"/>
      <c r="K40" s="51" t="s">
        <v>92</v>
      </c>
      <c r="L40" s="5">
        <f>SUM(L33:L39)</f>
        <v>2059600</v>
      </c>
    </row>
    <row r="41" spans="1:13" ht="15" thickBot="1" x14ac:dyDescent="0.35">
      <c r="D41" s="51" t="s">
        <v>130</v>
      </c>
      <c r="E41" s="107" t="str">
        <f>CONCATENATE(ROUND((E40/E31)*100,2),"%")</f>
        <v>91.1%</v>
      </c>
      <c r="F41" s="15"/>
      <c r="G41" s="57"/>
      <c r="H41" s="15"/>
      <c r="I41" s="172"/>
      <c r="J41" s="172"/>
      <c r="K41" s="82" t="s">
        <v>93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73" t="s">
        <v>112</v>
      </c>
      <c r="B43" s="173"/>
      <c r="C43" s="173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56</v>
      </c>
      <c r="D44" s="40"/>
      <c r="F44" s="60"/>
      <c r="G44" s="60" t="s">
        <v>21</v>
      </c>
      <c r="H44" s="60"/>
      <c r="I44" s="60" t="s">
        <v>19</v>
      </c>
      <c r="J44" s="60"/>
      <c r="K44" s="117" t="s">
        <v>141</v>
      </c>
    </row>
    <row r="45" spans="1:13" x14ac:dyDescent="0.3">
      <c r="B45"/>
      <c r="F45" s="92" t="s">
        <v>135</v>
      </c>
      <c r="G45" s="110">
        <v>34</v>
      </c>
      <c r="H45" s="92" t="s">
        <v>139</v>
      </c>
      <c r="I45" s="110">
        <v>2000</v>
      </c>
      <c r="J45" s="110" t="s">
        <v>140</v>
      </c>
      <c r="K45" s="122">
        <f>G47/11</f>
        <v>4867.636363636364</v>
      </c>
    </row>
    <row r="46" spans="1:13" x14ac:dyDescent="0.3">
      <c r="B46"/>
      <c r="F46" s="92" t="s">
        <v>133</v>
      </c>
      <c r="G46" s="110">
        <v>758</v>
      </c>
      <c r="H46" s="92" t="s">
        <v>134</v>
      </c>
      <c r="I46" s="60">
        <v>110000</v>
      </c>
      <c r="J46" s="60" t="s">
        <v>138</v>
      </c>
      <c r="K46" s="117">
        <v>1470</v>
      </c>
    </row>
    <row r="47" spans="1:13" x14ac:dyDescent="0.3">
      <c r="F47" s="3" t="s">
        <v>136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91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137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157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I37:J37"/>
    <mergeCell ref="G14:I14"/>
    <mergeCell ref="H15:I15"/>
    <mergeCell ref="H16:I16"/>
    <mergeCell ref="G17:I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C43"/>
  </mergeCells>
  <conditionalFormatting sqref="K1:L1">
    <cfRule type="cellIs" dxfId="40" priority="2" operator="greaterThan">
      <formula>0</formula>
    </cfRule>
    <cfRule type="cellIs" dxfId="39" priority="3" operator="lessThan">
      <formula>0</formula>
    </cfRule>
  </conditionalFormatting>
  <conditionalFormatting sqref="L5">
    <cfRule type="duplicateValues" dxfId="38" priority="1"/>
  </conditionalFormatting>
  <conditionalFormatting sqref="L6:L22">
    <cfRule type="duplicateValues" dxfId="37" priority="4"/>
  </conditionalFormatting>
  <conditionalFormatting sqref="M5:M22">
    <cfRule type="duplicateValues" dxfId="3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E2" sqref="E2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188</v>
      </c>
      <c r="C1" s="148"/>
      <c r="D1" s="148"/>
      <c r="E1" s="148"/>
      <c r="F1" s="149"/>
      <c r="G1" s="16" t="s">
        <v>25</v>
      </c>
      <c r="H1" s="150">
        <v>45714</v>
      </c>
      <c r="I1" s="151"/>
      <c r="J1" s="17" t="s">
        <v>15</v>
      </c>
      <c r="K1" s="152">
        <f>M2-E2</f>
        <v>405496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1386194</v>
      </c>
      <c r="F2" s="20"/>
      <c r="G2" s="32" t="s">
        <v>32</v>
      </c>
      <c r="H2" s="156" t="s">
        <v>263</v>
      </c>
      <c r="I2" s="157"/>
      <c r="J2" s="38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166</v>
      </c>
      <c r="E5" s="9">
        <v>257500</v>
      </c>
      <c r="F5" s="23" t="s">
        <v>163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169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167</v>
      </c>
      <c r="E6" s="9">
        <v>35000</v>
      </c>
      <c r="F6" s="23" t="s">
        <v>168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171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170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175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177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176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25</v>
      </c>
      <c r="H15" s="150">
        <v>45743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32</v>
      </c>
      <c r="H16" s="156" t="s">
        <v>264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3" x14ac:dyDescent="0.3">
      <c r="D33" s="15" t="s">
        <v>56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173</v>
      </c>
      <c r="L33" s="61">
        <v>400000</v>
      </c>
    </row>
    <row r="34" spans="1:13" x14ac:dyDescent="0.3">
      <c r="D34" s="15" t="s">
        <v>57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178</v>
      </c>
      <c r="L34" s="61">
        <v>200000</v>
      </c>
    </row>
    <row r="35" spans="1:13" x14ac:dyDescent="0.3">
      <c r="C35" s="124"/>
      <c r="D35" s="15" t="s">
        <v>172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179</v>
      </c>
      <c r="L35" s="61">
        <v>250000</v>
      </c>
    </row>
    <row r="36" spans="1:13" x14ac:dyDescent="0.3">
      <c r="D36" s="15" t="s">
        <v>58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180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62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92</v>
      </c>
      <c r="L40" s="5">
        <f>SUM(L33:L39)</f>
        <v>1835721</v>
      </c>
    </row>
    <row r="41" spans="1:13" ht="15" thickBot="1" x14ac:dyDescent="0.35">
      <c r="D41" s="51" t="s">
        <v>130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93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73" t="s">
        <v>112</v>
      </c>
      <c r="B43" s="173"/>
      <c r="C43" s="173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5" priority="2" operator="greaterThan">
      <formula>0</formula>
    </cfRule>
    <cfRule type="cellIs" dxfId="34" priority="3" operator="lessThan">
      <formula>0</formula>
    </cfRule>
  </conditionalFormatting>
  <conditionalFormatting sqref="L5">
    <cfRule type="duplicateValues" dxfId="33" priority="1"/>
  </conditionalFormatting>
  <conditionalFormatting sqref="L6:L22">
    <cfRule type="duplicateValues" dxfId="32" priority="4"/>
  </conditionalFormatting>
  <conditionalFormatting sqref="M5:M22">
    <cfRule type="duplicateValues" dxfId="3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zoomScaleNormal="100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189</v>
      </c>
      <c r="C1" s="148"/>
      <c r="D1" s="148"/>
      <c r="E1" s="148"/>
      <c r="F1" s="149"/>
      <c r="G1" s="16" t="s">
        <v>25</v>
      </c>
      <c r="H1" s="150">
        <v>45840</v>
      </c>
      <c r="I1" s="151"/>
      <c r="J1" s="17" t="s">
        <v>15</v>
      </c>
      <c r="K1" s="152">
        <f>M2-E2</f>
        <v>1125929.5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1410000</v>
      </c>
      <c r="F2" s="20"/>
      <c r="G2" s="32" t="s">
        <v>32</v>
      </c>
      <c r="H2" s="156" t="s">
        <v>265</v>
      </c>
      <c r="I2" s="157"/>
      <c r="J2" s="38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45840</v>
      </c>
      <c r="D5" s="26" t="s">
        <v>166</v>
      </c>
      <c r="E5" s="9">
        <v>300000</v>
      </c>
      <c r="F5" s="23" t="s">
        <v>226</v>
      </c>
      <c r="G5" s="44">
        <v>45884</v>
      </c>
      <c r="H5" s="45">
        <v>135</v>
      </c>
      <c r="I5" s="48" t="str">
        <f>IF(ISBLANK(G5),"",CONCATENATE(G5-$H$1+1," days"))</f>
        <v>45 days</v>
      </c>
      <c r="J5" s="21">
        <v>1</v>
      </c>
      <c r="K5" s="44">
        <v>45893</v>
      </c>
      <c r="L5" s="3" t="s">
        <v>192</v>
      </c>
      <c r="M5" s="5">
        <v>521040</v>
      </c>
      <c r="N5" s="22"/>
    </row>
    <row r="6" spans="2:14" x14ac:dyDescent="0.3">
      <c r="B6" s="41">
        <v>2</v>
      </c>
      <c r="C6" s="7"/>
      <c r="D6" s="3" t="s">
        <v>177</v>
      </c>
      <c r="E6" s="5">
        <v>160000</v>
      </c>
      <c r="F6" s="23"/>
      <c r="G6" s="44">
        <v>45889</v>
      </c>
      <c r="H6" s="45">
        <v>120</v>
      </c>
      <c r="I6" s="48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197</v>
      </c>
      <c r="M6" s="5">
        <v>756496</v>
      </c>
      <c r="N6" s="22"/>
    </row>
    <row r="7" spans="2:14" x14ac:dyDescent="0.3">
      <c r="B7" s="41">
        <v>3</v>
      </c>
      <c r="C7" s="7"/>
      <c r="D7" s="3" t="s">
        <v>198</v>
      </c>
      <c r="E7" s="5">
        <v>920000</v>
      </c>
      <c r="F7" s="23"/>
      <c r="G7" s="44">
        <v>45893</v>
      </c>
      <c r="H7" s="45">
        <v>98</v>
      </c>
      <c r="I7" s="48" t="str">
        <f t="shared" si="0"/>
        <v>54 days</v>
      </c>
      <c r="J7" s="21">
        <v>3</v>
      </c>
      <c r="K7" s="4">
        <v>45901</v>
      </c>
      <c r="L7" s="3" t="s">
        <v>202</v>
      </c>
      <c r="M7" s="5">
        <v>940405.5</v>
      </c>
      <c r="N7" s="22" t="s">
        <v>200</v>
      </c>
    </row>
    <row r="8" spans="2:14" x14ac:dyDescent="0.3">
      <c r="B8" s="41">
        <v>4</v>
      </c>
      <c r="C8" s="7"/>
      <c r="D8" s="3" t="s">
        <v>201</v>
      </c>
      <c r="E8" s="5">
        <v>30000</v>
      </c>
      <c r="F8" s="22"/>
      <c r="G8" s="44">
        <v>45899</v>
      </c>
      <c r="H8" s="45">
        <v>78</v>
      </c>
      <c r="I8" s="48" t="str">
        <f t="shared" si="0"/>
        <v>60 days</v>
      </c>
      <c r="J8" s="21">
        <v>4</v>
      </c>
      <c r="K8" s="4">
        <v>45912</v>
      </c>
      <c r="L8" s="3" t="s">
        <v>208</v>
      </c>
      <c r="M8" s="5">
        <v>317988</v>
      </c>
      <c r="N8" s="22"/>
    </row>
    <row r="9" spans="2:14" x14ac:dyDescent="0.3">
      <c r="B9" s="41">
        <v>5</v>
      </c>
      <c r="C9" s="130"/>
      <c r="D9" s="15"/>
      <c r="E9" s="15"/>
      <c r="F9" s="22"/>
      <c r="G9" s="47">
        <v>45900</v>
      </c>
      <c r="H9" s="45">
        <v>81</v>
      </c>
      <c r="I9" s="48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>
        <v>45901</v>
      </c>
      <c r="H10" s="45">
        <v>79</v>
      </c>
      <c r="I10" s="48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45840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207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45884</v>
      </c>
      <c r="H19" s="45">
        <v>150</v>
      </c>
      <c r="I19" s="48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45889</v>
      </c>
      <c r="H20" s="45">
        <v>120</v>
      </c>
      <c r="I20" s="48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45893</v>
      </c>
      <c r="H21" s="45">
        <v>97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45899</v>
      </c>
      <c r="H22" s="45">
        <v>80</v>
      </c>
      <c r="I22" s="48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45900</v>
      </c>
      <c r="H23" s="45">
        <v>74</v>
      </c>
      <c r="I23" s="48" t="str">
        <f t="shared" si="1"/>
        <v>61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47">
        <v>45907</v>
      </c>
      <c r="H24" s="45">
        <v>56</v>
      </c>
      <c r="I24" s="48" t="str">
        <f t="shared" si="1"/>
        <v>68 days</v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47">
        <v>45910</v>
      </c>
      <c r="H25" s="45">
        <v>50</v>
      </c>
      <c r="I25" s="48" t="str">
        <f t="shared" si="1"/>
        <v>71 days</v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47">
        <v>45912</v>
      </c>
      <c r="H26" s="45">
        <v>48</v>
      </c>
      <c r="I26" s="48" t="str">
        <f t="shared" si="1"/>
        <v>73 days</v>
      </c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2:14" x14ac:dyDescent="0.3">
      <c r="B31" s="24"/>
      <c r="C31" s="25"/>
      <c r="D31" s="26"/>
      <c r="E31" s="65" t="s">
        <v>67</v>
      </c>
      <c r="F31" s="85">
        <v>1050000</v>
      </c>
      <c r="G31" s="92" t="s">
        <v>190</v>
      </c>
      <c r="H31" s="128">
        <v>900000</v>
      </c>
      <c r="I31" s="60" t="s">
        <v>191</v>
      </c>
      <c r="J31" s="177">
        <v>150000</v>
      </c>
      <c r="K31" s="177"/>
      <c r="L31" s="98"/>
      <c r="M31" s="98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5"/>
    </row>
    <row r="33" spans="2:13" x14ac:dyDescent="0.3">
      <c r="E33" s="15" t="s">
        <v>193</v>
      </c>
      <c r="F33" s="58">
        <f>H33*G33</f>
        <v>190815.8</v>
      </c>
      <c r="G33" s="58">
        <v>98</v>
      </c>
      <c r="H33" s="66">
        <v>1947.1</v>
      </c>
      <c r="I33" s="61">
        <v>240</v>
      </c>
      <c r="J33" s="164">
        <f>H33*I33</f>
        <v>467304</v>
      </c>
      <c r="K33" s="164"/>
      <c r="L33" s="84" t="s">
        <v>203</v>
      </c>
      <c r="M33" s="61">
        <v>100000</v>
      </c>
    </row>
    <row r="34" spans="2:13" x14ac:dyDescent="0.3">
      <c r="E34" s="15" t="s">
        <v>194</v>
      </c>
      <c r="F34" s="58">
        <f t="shared" ref="F34:F39" si="2">H34*G34</f>
        <v>21718.3</v>
      </c>
      <c r="G34" s="58">
        <v>97</v>
      </c>
      <c r="H34" s="66">
        <v>223.9</v>
      </c>
      <c r="I34" s="61">
        <v>240</v>
      </c>
      <c r="J34" s="164">
        <f t="shared" ref="J34:J39" si="3">H34*I34</f>
        <v>53736</v>
      </c>
      <c r="K34" s="164"/>
      <c r="L34" s="84" t="s">
        <v>206</v>
      </c>
      <c r="M34" s="61">
        <v>600000</v>
      </c>
    </row>
    <row r="35" spans="2:13" x14ac:dyDescent="0.3">
      <c r="C35" s="124"/>
      <c r="E35" s="15" t="s">
        <v>195</v>
      </c>
      <c r="F35" s="58">
        <f t="shared" si="2"/>
        <v>185004</v>
      </c>
      <c r="G35" s="58">
        <v>81</v>
      </c>
      <c r="H35" s="66">
        <v>2284</v>
      </c>
      <c r="I35" s="61">
        <v>265</v>
      </c>
      <c r="J35" s="164">
        <f t="shared" si="3"/>
        <v>605260</v>
      </c>
      <c r="K35" s="164"/>
      <c r="L35" s="84" t="s">
        <v>210</v>
      </c>
      <c r="M35" s="61">
        <v>700000</v>
      </c>
    </row>
    <row r="36" spans="2:13" x14ac:dyDescent="0.3">
      <c r="E36" s="15" t="s">
        <v>196</v>
      </c>
      <c r="F36" s="58">
        <f t="shared" si="2"/>
        <v>42231.8</v>
      </c>
      <c r="G36" s="58">
        <v>74</v>
      </c>
      <c r="H36" s="66">
        <v>570.70000000000005</v>
      </c>
      <c r="I36" s="61">
        <v>265</v>
      </c>
      <c r="J36" s="164">
        <f t="shared" si="3"/>
        <v>151235.5</v>
      </c>
      <c r="K36" s="164"/>
      <c r="L36" s="84" t="s">
        <v>61</v>
      </c>
      <c r="M36" s="61">
        <v>920000</v>
      </c>
    </row>
    <row r="37" spans="2:13" x14ac:dyDescent="0.3">
      <c r="E37" s="15" t="s">
        <v>199</v>
      </c>
      <c r="F37" s="58">
        <f t="shared" si="2"/>
        <v>280347.3</v>
      </c>
      <c r="G37" s="58">
        <v>79</v>
      </c>
      <c r="H37" s="66">
        <v>3548.7</v>
      </c>
      <c r="I37" s="61">
        <v>265</v>
      </c>
      <c r="J37" s="164">
        <f t="shared" si="3"/>
        <v>940405.5</v>
      </c>
      <c r="K37" s="164"/>
      <c r="L37" s="84" t="s">
        <v>211</v>
      </c>
      <c r="M37" s="61">
        <v>16000</v>
      </c>
    </row>
    <row r="38" spans="2:13" x14ac:dyDescent="0.3">
      <c r="E38" s="15" t="s">
        <v>209</v>
      </c>
      <c r="F38" s="58">
        <f t="shared" si="2"/>
        <v>46252.800000000003</v>
      </c>
      <c r="G38" s="58">
        <v>48</v>
      </c>
      <c r="H38" s="66">
        <v>963.6</v>
      </c>
      <c r="I38" s="61">
        <v>330</v>
      </c>
      <c r="J38" s="164">
        <f t="shared" si="3"/>
        <v>317988</v>
      </c>
      <c r="K38" s="164"/>
      <c r="L38" s="84" t="s">
        <v>213</v>
      </c>
      <c r="M38" s="61">
        <v>200000</v>
      </c>
    </row>
    <row r="39" spans="2:13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61"/>
    </row>
    <row r="40" spans="2:13" x14ac:dyDescent="0.3">
      <c r="E40" s="51" t="s">
        <v>62</v>
      </c>
      <c r="F40" s="59">
        <f>SUM(F33:F38)</f>
        <v>766370</v>
      </c>
      <c r="G40" s="59"/>
      <c r="H40" s="83">
        <f>SUM(H33:H39)</f>
        <v>9538</v>
      </c>
      <c r="I40" s="51"/>
      <c r="J40" s="171">
        <f>SUM(J33:J39)</f>
        <v>2535929</v>
      </c>
      <c r="K40" s="171"/>
      <c r="L40" s="51" t="s">
        <v>92</v>
      </c>
      <c r="M40" s="5">
        <f>SUM(M33:M39)</f>
        <v>2536000</v>
      </c>
    </row>
    <row r="41" spans="2:13" ht="15" thickBot="1" x14ac:dyDescent="0.35">
      <c r="E41" s="51" t="s">
        <v>130</v>
      </c>
      <c r="F41" s="107" t="str">
        <f>CONCATENATE(ROUND((F40/F31)*100,2),"%")</f>
        <v>72.99%</v>
      </c>
      <c r="G41" s="15"/>
      <c r="H41" s="57"/>
      <c r="I41" s="15"/>
      <c r="J41" s="172"/>
      <c r="K41" s="172"/>
      <c r="L41" s="82" t="s">
        <v>93</v>
      </c>
      <c r="M41" s="5">
        <f>J40-M40</f>
        <v>-71</v>
      </c>
    </row>
    <row r="42" spans="2:13" x14ac:dyDescent="0.3">
      <c r="D42" s="40"/>
      <c r="L42" s="67"/>
      <c r="M42" s="40"/>
    </row>
    <row r="43" spans="2:13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</row>
    <row r="44" spans="2:13" x14ac:dyDescent="0.3">
      <c r="D44" s="40"/>
      <c r="F44" s="26"/>
      <c r="G44" s="26"/>
      <c r="H44" s="26"/>
      <c r="I44" s="26"/>
      <c r="J44" s="26"/>
      <c r="K44" s="26"/>
    </row>
    <row r="46" spans="2:13" x14ac:dyDescent="0.3">
      <c r="E46" s="131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8:K38"/>
    <mergeCell ref="J39:K39"/>
    <mergeCell ref="J40:K40"/>
    <mergeCell ref="J41:K41"/>
    <mergeCell ref="B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0" priority="2" operator="greaterThan">
      <formula>0</formula>
    </cfRule>
    <cfRule type="cellIs" dxfId="29" priority="3" operator="lessThan">
      <formula>0</formula>
    </cfRule>
  </conditionalFormatting>
  <conditionalFormatting sqref="L5">
    <cfRule type="duplicateValues" dxfId="28" priority="1"/>
  </conditionalFormatting>
  <conditionalFormatting sqref="L6:L22">
    <cfRule type="duplicateValues" dxfId="27" priority="4"/>
  </conditionalFormatting>
  <conditionalFormatting sqref="M5:M22">
    <cfRule type="duplicateValues" dxfId="2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Normal="100"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231</v>
      </c>
      <c r="C1" s="148"/>
      <c r="D1" s="148"/>
      <c r="E1" s="148"/>
      <c r="F1" s="149"/>
      <c r="G1" s="16" t="s">
        <v>25</v>
      </c>
      <c r="H1" s="150">
        <v>45918</v>
      </c>
      <c r="I1" s="151"/>
      <c r="J1" s="17" t="s">
        <v>15</v>
      </c>
      <c r="K1" s="152">
        <f>M2-E2</f>
        <v>979350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1551000</v>
      </c>
      <c r="F2" s="20"/>
      <c r="G2" s="32" t="s">
        <v>32</v>
      </c>
      <c r="H2" s="156" t="s">
        <v>263</v>
      </c>
      <c r="I2" s="157"/>
      <c r="J2" s="38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45918</v>
      </c>
      <c r="D5" s="26" t="s">
        <v>19</v>
      </c>
      <c r="E5" s="9">
        <v>288000</v>
      </c>
      <c r="F5" s="23" t="s">
        <v>227</v>
      </c>
      <c r="G5" s="44">
        <v>45972</v>
      </c>
      <c r="H5" s="45">
        <v>90</v>
      </c>
      <c r="I5" s="48" t="str">
        <f>IF(ISBLANK(G5),"",CONCATENATE(G5-$H$1+1," days"))</f>
        <v>55 days</v>
      </c>
      <c r="J5" s="21">
        <v>1</v>
      </c>
      <c r="K5" s="44">
        <v>45975</v>
      </c>
      <c r="L5" s="3" t="s">
        <v>223</v>
      </c>
      <c r="M5" s="5">
        <v>496056</v>
      </c>
      <c r="N5" s="22"/>
    </row>
    <row r="6" spans="2:14" x14ac:dyDescent="0.3">
      <c r="B6" s="41">
        <v>2</v>
      </c>
      <c r="C6" s="7">
        <v>45918</v>
      </c>
      <c r="D6" s="3" t="s">
        <v>212</v>
      </c>
      <c r="E6" s="5">
        <v>17500</v>
      </c>
      <c r="F6" s="23"/>
      <c r="G6" s="44">
        <v>45974</v>
      </c>
      <c r="H6" s="45">
        <v>93</v>
      </c>
      <c r="I6" s="48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229</v>
      </c>
      <c r="M6" s="5">
        <v>644160</v>
      </c>
      <c r="N6" s="22"/>
    </row>
    <row r="7" spans="2:14" x14ac:dyDescent="0.3">
      <c r="B7" s="41">
        <v>3</v>
      </c>
      <c r="C7" s="7">
        <v>45961</v>
      </c>
      <c r="D7" s="3" t="s">
        <v>235</v>
      </c>
      <c r="E7" s="5">
        <v>996000</v>
      </c>
      <c r="F7" s="23"/>
      <c r="G7" s="44">
        <v>45975</v>
      </c>
      <c r="H7" s="45">
        <v>88</v>
      </c>
      <c r="I7" s="48" t="str">
        <f t="shared" si="0"/>
        <v>58 days</v>
      </c>
      <c r="J7" s="21">
        <v>3</v>
      </c>
      <c r="K7" s="4">
        <v>45995</v>
      </c>
      <c r="L7" s="3" t="s">
        <v>233</v>
      </c>
      <c r="M7" s="5">
        <v>1136588</v>
      </c>
      <c r="N7" s="22"/>
    </row>
    <row r="8" spans="2:14" x14ac:dyDescent="0.3">
      <c r="B8" s="41">
        <v>4</v>
      </c>
      <c r="C8" s="7">
        <v>45956</v>
      </c>
      <c r="D8" s="3" t="s">
        <v>224</v>
      </c>
      <c r="E8" s="5">
        <v>15000</v>
      </c>
      <c r="F8" s="22"/>
      <c r="G8" s="44">
        <v>45982</v>
      </c>
      <c r="H8" s="45">
        <v>72</v>
      </c>
      <c r="I8" s="48" t="str">
        <f t="shared" si="0"/>
        <v>65 days</v>
      </c>
      <c r="J8" s="21">
        <v>4</v>
      </c>
      <c r="K8" s="4">
        <v>45995</v>
      </c>
      <c r="L8" s="3" t="s">
        <v>234</v>
      </c>
      <c r="M8" s="5">
        <v>244273.5</v>
      </c>
      <c r="N8" s="22"/>
    </row>
    <row r="9" spans="2:14" x14ac:dyDescent="0.3">
      <c r="B9" s="41">
        <v>5</v>
      </c>
      <c r="C9" s="7">
        <v>45995</v>
      </c>
      <c r="D9" s="3" t="s">
        <v>232</v>
      </c>
      <c r="E9" s="5">
        <v>100000</v>
      </c>
      <c r="F9" s="22"/>
      <c r="G9" s="47">
        <v>45985</v>
      </c>
      <c r="H9" s="45">
        <v>68</v>
      </c>
      <c r="I9" s="48" t="str">
        <f t="shared" si="0"/>
        <v>68 days</v>
      </c>
      <c r="J9" s="21">
        <v>5</v>
      </c>
      <c r="K9" s="4">
        <v>46001</v>
      </c>
      <c r="L9" s="3" t="s">
        <v>238</v>
      </c>
      <c r="M9" s="5">
        <v>3182.5</v>
      </c>
      <c r="N9" s="22"/>
    </row>
    <row r="10" spans="2:14" x14ac:dyDescent="0.3">
      <c r="B10" s="41">
        <v>6</v>
      </c>
      <c r="C10" s="7">
        <v>45995</v>
      </c>
      <c r="D10" s="3" t="s">
        <v>73</v>
      </c>
      <c r="E10" s="5">
        <v>70000</v>
      </c>
      <c r="F10" s="22"/>
      <c r="G10" s="47">
        <v>45991</v>
      </c>
      <c r="H10" s="45">
        <v>62</v>
      </c>
      <c r="I10" s="48" t="str">
        <f t="shared" si="0"/>
        <v>74 days</v>
      </c>
      <c r="J10" s="21">
        <v>6</v>
      </c>
      <c r="K10" s="4">
        <v>46003</v>
      </c>
      <c r="L10" s="3" t="s">
        <v>237</v>
      </c>
      <c r="M10" s="5">
        <v>6090</v>
      </c>
      <c r="N10" s="22"/>
    </row>
    <row r="11" spans="2:14" x14ac:dyDescent="0.3">
      <c r="B11" s="41">
        <v>7</v>
      </c>
      <c r="C11" s="7">
        <v>45995</v>
      </c>
      <c r="D11" s="3" t="s">
        <v>245</v>
      </c>
      <c r="E11" s="5">
        <v>34500</v>
      </c>
      <c r="F11" s="22"/>
      <c r="G11" s="47">
        <v>45995</v>
      </c>
      <c r="H11" s="45">
        <v>58</v>
      </c>
      <c r="I11" s="48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45995</v>
      </c>
      <c r="D12" s="3" t="s">
        <v>268</v>
      </c>
      <c r="E12" s="5">
        <v>30000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45918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263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 t="s">
        <v>142</v>
      </c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45972</v>
      </c>
      <c r="H19" s="45">
        <v>130</v>
      </c>
      <c r="I19" s="48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45979</v>
      </c>
      <c r="H20" s="45">
        <v>110</v>
      </c>
      <c r="I20" s="48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45991</v>
      </c>
      <c r="H21" s="45">
        <v>93</v>
      </c>
      <c r="I21" s="48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45995</v>
      </c>
      <c r="H22" s="45">
        <v>78</v>
      </c>
      <c r="I22" s="48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900000</v>
      </c>
      <c r="G31" s="92" t="s">
        <v>190</v>
      </c>
      <c r="H31" s="85">
        <v>750000</v>
      </c>
      <c r="I31" s="60" t="s">
        <v>191</v>
      </c>
      <c r="J31" s="85">
        <v>150000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222</v>
      </c>
      <c r="F33" s="58">
        <f>H33*G33</f>
        <v>181887.2</v>
      </c>
      <c r="G33" s="58">
        <v>88</v>
      </c>
      <c r="H33" s="66">
        <v>2066.9</v>
      </c>
      <c r="I33" s="61">
        <v>240</v>
      </c>
      <c r="J33" s="164">
        <f>H33*I33</f>
        <v>496056</v>
      </c>
      <c r="K33" s="164"/>
      <c r="L33" s="84" t="s">
        <v>236</v>
      </c>
      <c r="M33" s="134">
        <v>50000</v>
      </c>
      <c r="N33" s="15"/>
    </row>
    <row r="34" spans="2:14" x14ac:dyDescent="0.3">
      <c r="E34" s="15" t="s">
        <v>225</v>
      </c>
      <c r="F34" s="58">
        <f t="shared" ref="F34:F39" si="2">H34*G34</f>
        <v>146009.59999999998</v>
      </c>
      <c r="G34" s="58">
        <v>68</v>
      </c>
      <c r="H34" s="66">
        <v>2147.1999999999998</v>
      </c>
      <c r="I34" s="61">
        <v>300</v>
      </c>
      <c r="J34" s="164">
        <f t="shared" ref="J34:J39" si="3">H34*I34</f>
        <v>644160</v>
      </c>
      <c r="K34" s="164"/>
      <c r="L34" s="84" t="s">
        <v>61</v>
      </c>
      <c r="M34" s="134">
        <v>996688</v>
      </c>
      <c r="N34" s="15"/>
    </row>
    <row r="35" spans="2:14" x14ac:dyDescent="0.3">
      <c r="C35" s="124"/>
      <c r="E35" s="15" t="s">
        <v>172</v>
      </c>
      <c r="F35" s="58">
        <f t="shared" si="2"/>
        <v>196782.40000000002</v>
      </c>
      <c r="G35" s="58">
        <v>58</v>
      </c>
      <c r="H35" s="66">
        <v>3392.8</v>
      </c>
      <c r="I35" s="61">
        <v>335</v>
      </c>
      <c r="J35" s="164">
        <f t="shared" si="3"/>
        <v>1136588</v>
      </c>
      <c r="K35" s="164"/>
      <c r="L35" s="84" t="s">
        <v>246</v>
      </c>
      <c r="M35" s="134">
        <v>500000</v>
      </c>
      <c r="N35" s="15" t="s">
        <v>142</v>
      </c>
    </row>
    <row r="36" spans="2:14" x14ac:dyDescent="0.3">
      <c r="E36" s="15" t="s">
        <v>228</v>
      </c>
      <c r="F36" s="58">
        <f t="shared" si="2"/>
        <v>66853.8</v>
      </c>
      <c r="G36" s="58">
        <v>78</v>
      </c>
      <c r="H36" s="66">
        <v>857.1</v>
      </c>
      <c r="I36" s="61">
        <v>285</v>
      </c>
      <c r="J36" s="164">
        <f t="shared" si="3"/>
        <v>244273.5</v>
      </c>
      <c r="K36" s="164"/>
      <c r="L36" s="84" t="s">
        <v>247</v>
      </c>
      <c r="M36" s="134">
        <v>500000</v>
      </c>
      <c r="N36" s="15"/>
    </row>
    <row r="37" spans="2:14" x14ac:dyDescent="0.3">
      <c r="E37" s="15" t="s">
        <v>238</v>
      </c>
      <c r="F37" s="58">
        <f t="shared" si="2"/>
        <v>570</v>
      </c>
      <c r="G37" s="58">
        <v>60</v>
      </c>
      <c r="H37" s="66">
        <v>9.5</v>
      </c>
      <c r="I37" s="61">
        <v>335</v>
      </c>
      <c r="J37" s="164">
        <f t="shared" si="3"/>
        <v>3182.5</v>
      </c>
      <c r="K37" s="164"/>
      <c r="L37" s="84" t="s">
        <v>249</v>
      </c>
      <c r="M37" s="134">
        <v>300000</v>
      </c>
      <c r="N37" s="15"/>
    </row>
    <row r="38" spans="2:14" x14ac:dyDescent="0.3">
      <c r="E38" s="15" t="s">
        <v>237</v>
      </c>
      <c r="F38" s="58">
        <f t="shared" si="2"/>
        <v>1680</v>
      </c>
      <c r="G38" s="58">
        <v>80</v>
      </c>
      <c r="H38" s="66">
        <v>21</v>
      </c>
      <c r="I38" s="61">
        <v>290</v>
      </c>
      <c r="J38" s="164">
        <f t="shared" si="3"/>
        <v>6090</v>
      </c>
      <c r="K38" s="164"/>
      <c r="L38" s="84" t="s">
        <v>236</v>
      </c>
      <c r="M38" s="134">
        <v>50000</v>
      </c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 t="s">
        <v>73</v>
      </c>
      <c r="M39" s="134">
        <v>136000</v>
      </c>
      <c r="N39" s="15"/>
    </row>
    <row r="40" spans="2:14" x14ac:dyDescent="0.3">
      <c r="E40" s="51" t="s">
        <v>62</v>
      </c>
      <c r="F40" s="59">
        <f>SUM(F33:F38)</f>
        <v>593783</v>
      </c>
      <c r="G40" s="59"/>
      <c r="H40" s="83">
        <f>SUM(H33:H39)</f>
        <v>8494.5</v>
      </c>
      <c r="I40" s="51"/>
      <c r="J40" s="171">
        <f>SUM(J33:J39)</f>
        <v>2530350</v>
      </c>
      <c r="K40" s="171"/>
      <c r="L40" s="51" t="s">
        <v>92</v>
      </c>
      <c r="M40" s="135">
        <f>SUM(M33:M39)</f>
        <v>2532688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65.98%</v>
      </c>
      <c r="G41" s="15"/>
      <c r="H41" s="57"/>
      <c r="I41" s="15"/>
      <c r="J41" s="172"/>
      <c r="K41" s="172"/>
      <c r="L41" s="82" t="s">
        <v>93</v>
      </c>
      <c r="M41" s="103">
        <f>J40-M40</f>
        <v>-2338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</mergeCells>
  <conditionalFormatting sqref="K1:L1">
    <cfRule type="cellIs" dxfId="25" priority="2" operator="greaterThan">
      <formula>0</formula>
    </cfRule>
    <cfRule type="cellIs" dxfId="24" priority="3" operator="lessThan">
      <formula>0</formula>
    </cfRule>
  </conditionalFormatting>
  <conditionalFormatting sqref="L5:L6">
    <cfRule type="duplicateValues" dxfId="23" priority="1"/>
  </conditionalFormatting>
  <conditionalFormatting sqref="L7:L22">
    <cfRule type="duplicateValues" dxfId="22" priority="4"/>
  </conditionalFormatting>
  <conditionalFormatting sqref="M5:M22">
    <cfRule type="duplicateValues" dxfId="2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3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252</v>
      </c>
      <c r="C1" s="148"/>
      <c r="D1" s="148"/>
      <c r="E1" s="148"/>
      <c r="F1" s="149"/>
      <c r="G1" s="16" t="s">
        <v>25</v>
      </c>
      <c r="H1" s="150">
        <v>46016</v>
      </c>
      <c r="I1" s="151"/>
      <c r="J1" s="17" t="s">
        <v>15</v>
      </c>
      <c r="K1" s="152">
        <f>M2-E2</f>
        <v>-469722.5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585000</v>
      </c>
      <c r="F2" s="20"/>
      <c r="G2" s="32" t="s">
        <v>32</v>
      </c>
      <c r="H2" s="156" t="s">
        <v>266</v>
      </c>
      <c r="I2" s="157"/>
      <c r="J2" s="38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46016</v>
      </c>
      <c r="D5" s="26" t="s">
        <v>19</v>
      </c>
      <c r="E5" s="9">
        <v>288000</v>
      </c>
      <c r="F5" s="23" t="s">
        <v>250</v>
      </c>
      <c r="G5" s="44">
        <v>46049</v>
      </c>
      <c r="H5" s="45">
        <v>518</v>
      </c>
      <c r="I5" s="48" t="str">
        <f>IF(ISBLANK(G5),"",CONCATENATE(G5-$H$1+1," days"))</f>
        <v>34 days</v>
      </c>
      <c r="J5" s="21">
        <v>1</v>
      </c>
      <c r="K5" s="44">
        <v>46046</v>
      </c>
      <c r="L5" s="3" t="s">
        <v>255</v>
      </c>
      <c r="M5" s="5">
        <v>0</v>
      </c>
      <c r="N5" s="22" t="s">
        <v>251</v>
      </c>
    </row>
    <row r="6" spans="2:14" x14ac:dyDescent="0.3">
      <c r="B6" s="41">
        <v>2</v>
      </c>
      <c r="C6" s="7">
        <v>46016</v>
      </c>
      <c r="D6" s="3" t="s">
        <v>248</v>
      </c>
      <c r="E6" s="5">
        <v>13000</v>
      </c>
      <c r="F6" s="23"/>
      <c r="G6" s="44"/>
      <c r="H6" s="45"/>
      <c r="I6" s="48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254</v>
      </c>
      <c r="M6" s="5">
        <v>115277.5</v>
      </c>
      <c r="N6" s="22" t="s">
        <v>251</v>
      </c>
    </row>
    <row r="7" spans="2:14" x14ac:dyDescent="0.3">
      <c r="B7" s="41">
        <v>3</v>
      </c>
      <c r="C7" s="7">
        <v>46046</v>
      </c>
      <c r="D7" s="3" t="s">
        <v>257</v>
      </c>
      <c r="E7" s="5">
        <v>250000</v>
      </c>
      <c r="F7" s="23"/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46046</v>
      </c>
      <c r="D8" s="3" t="s">
        <v>245</v>
      </c>
      <c r="E8" s="5">
        <v>34000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/>
      <c r="D9" s="15"/>
      <c r="E9" s="15"/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46016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267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/>
      <c r="H19" s="45"/>
      <c r="I19" s="48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990000</v>
      </c>
      <c r="G31" s="92" t="s">
        <v>190</v>
      </c>
      <c r="H31" s="85">
        <v>830000</v>
      </c>
      <c r="I31" s="60" t="s">
        <v>191</v>
      </c>
      <c r="J31" s="85">
        <v>160000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254</v>
      </c>
      <c r="F33" s="58">
        <f>H33*G33</f>
        <v>918673</v>
      </c>
      <c r="G33" s="58">
        <v>518</v>
      </c>
      <c r="H33" s="66">
        <v>1773.5</v>
      </c>
      <c r="I33" s="61">
        <v>65</v>
      </c>
      <c r="J33" s="164">
        <f>H33*I33</f>
        <v>115277.5</v>
      </c>
      <c r="K33" s="164"/>
      <c r="L33" s="84" t="s">
        <v>61</v>
      </c>
      <c r="M33" s="134">
        <v>250000</v>
      </c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64">
        <f t="shared" ref="J34:J39" si="3">H34*I34</f>
        <v>0</v>
      </c>
      <c r="K34" s="164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64">
        <f t="shared" si="3"/>
        <v>0</v>
      </c>
      <c r="K35" s="164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64">
        <f t="shared" si="3"/>
        <v>0</v>
      </c>
      <c r="K36" s="164"/>
      <c r="L36" s="2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64">
        <f t="shared" si="3"/>
        <v>0</v>
      </c>
      <c r="K37" s="164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918673</v>
      </c>
      <c r="G40" s="59"/>
      <c r="H40" s="83">
        <f>SUM(H33:H39)</f>
        <v>1773.5</v>
      </c>
      <c r="I40" s="51"/>
      <c r="J40" s="171">
        <f>SUM(J33:J39)</f>
        <v>115277.5</v>
      </c>
      <c r="K40" s="171"/>
      <c r="L40" s="51" t="s">
        <v>92</v>
      </c>
      <c r="M40" s="135">
        <f>SUM(M33:M39)</f>
        <v>250000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92.8%</v>
      </c>
      <c r="G41" s="15"/>
      <c r="H41" s="57"/>
      <c r="I41" s="15"/>
      <c r="J41" s="172"/>
      <c r="K41" s="172"/>
      <c r="L41" s="82" t="s">
        <v>93</v>
      </c>
      <c r="M41" s="103">
        <f>J40-M40</f>
        <v>-134722.5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20" priority="2" operator="greaterThan">
      <formula>0</formula>
    </cfRule>
    <cfRule type="cellIs" dxfId="19" priority="3" operator="lessThan">
      <formula>0</formula>
    </cfRule>
  </conditionalFormatting>
  <conditionalFormatting sqref="L5:L6">
    <cfRule type="duplicateValues" dxfId="18" priority="1"/>
  </conditionalFormatting>
  <conditionalFormatting sqref="L7:L22">
    <cfRule type="duplicateValues" dxfId="17" priority="4"/>
  </conditionalFormatting>
  <conditionalFormatting sqref="M5:M22">
    <cfRule type="duplicateValues" dxfId="1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" activePane="bottomLeft" state="frozen"/>
      <selection pane="bottomLeft" activeCell="A4" sqref="A1:A1048576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253</v>
      </c>
      <c r="C1" s="148"/>
      <c r="D1" s="148"/>
      <c r="E1" s="148"/>
      <c r="F1" s="149"/>
      <c r="G1" s="16" t="s">
        <v>25</v>
      </c>
      <c r="H1" s="150">
        <v>46068</v>
      </c>
      <c r="I1" s="151"/>
      <c r="J1" s="17" t="s">
        <v>15</v>
      </c>
      <c r="K1" s="152">
        <f>M2-E2</f>
        <v>610376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1578900</v>
      </c>
      <c r="F2" s="20"/>
      <c r="G2" s="32" t="s">
        <v>32</v>
      </c>
      <c r="H2" s="156" t="s">
        <v>279</v>
      </c>
      <c r="I2" s="157"/>
      <c r="J2" s="38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46068</v>
      </c>
      <c r="D5" s="26" t="s">
        <v>19</v>
      </c>
      <c r="E5" s="9">
        <v>256000</v>
      </c>
      <c r="F5" s="23"/>
      <c r="G5" s="44">
        <v>46124</v>
      </c>
      <c r="H5" s="45">
        <v>166</v>
      </c>
      <c r="I5" s="48" t="str">
        <f>IF(ISBLANK(G5),"",CONCATENATE(G5-$H$1+1," days"))</f>
        <v>57 days</v>
      </c>
      <c r="J5" s="21">
        <v>1</v>
      </c>
      <c r="K5" s="44">
        <v>46132</v>
      </c>
      <c r="L5" s="3" t="s">
        <v>273</v>
      </c>
      <c r="M5" s="5">
        <v>456768</v>
      </c>
      <c r="N5" s="22"/>
    </row>
    <row r="6" spans="2:14" x14ac:dyDescent="0.3">
      <c r="B6" s="41">
        <v>2</v>
      </c>
      <c r="C6" s="7">
        <v>46068</v>
      </c>
      <c r="D6" s="3" t="s">
        <v>248</v>
      </c>
      <c r="E6" s="5">
        <v>33000</v>
      </c>
      <c r="F6" s="23" t="s">
        <v>284</v>
      </c>
      <c r="G6" s="44">
        <v>46127</v>
      </c>
      <c r="H6" s="45">
        <v>150</v>
      </c>
      <c r="I6" s="48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275</v>
      </c>
      <c r="M6" s="5">
        <v>1524733</v>
      </c>
      <c r="N6" s="22"/>
    </row>
    <row r="7" spans="2:14" x14ac:dyDescent="0.3">
      <c r="B7" s="41">
        <v>3</v>
      </c>
      <c r="C7" s="7">
        <v>46072</v>
      </c>
      <c r="D7" s="3" t="s">
        <v>29</v>
      </c>
      <c r="E7" s="5">
        <v>38672</v>
      </c>
      <c r="F7" s="23"/>
      <c r="G7" s="44">
        <v>46131</v>
      </c>
      <c r="H7" s="45">
        <v>133</v>
      </c>
      <c r="I7" s="48" t="str">
        <f t="shared" si="0"/>
        <v>64 days</v>
      </c>
      <c r="J7" s="21">
        <v>3</v>
      </c>
      <c r="K7" s="4">
        <v>46138</v>
      </c>
      <c r="L7" s="3" t="s">
        <v>276</v>
      </c>
      <c r="M7" s="5">
        <v>207775</v>
      </c>
      <c r="N7" s="22"/>
    </row>
    <row r="8" spans="2:14" x14ac:dyDescent="0.3">
      <c r="B8" s="41">
        <v>4</v>
      </c>
      <c r="C8" s="7">
        <v>46067</v>
      </c>
      <c r="D8" s="3" t="s">
        <v>29</v>
      </c>
      <c r="E8" s="5">
        <v>15813</v>
      </c>
      <c r="F8" s="22"/>
      <c r="G8" s="44">
        <v>46132</v>
      </c>
      <c r="H8" s="45">
        <v>131</v>
      </c>
      <c r="I8" s="48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46107</v>
      </c>
      <c r="D9" s="3" t="s">
        <v>224</v>
      </c>
      <c r="E9" s="9">
        <v>6000</v>
      </c>
      <c r="F9" s="22"/>
      <c r="G9" s="47">
        <v>46136</v>
      </c>
      <c r="H9" s="45">
        <v>126</v>
      </c>
      <c r="I9" s="48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46111</v>
      </c>
      <c r="D10" s="3" t="s">
        <v>61</v>
      </c>
      <c r="E10" s="9">
        <v>1030055</v>
      </c>
      <c r="F10" s="22" t="s">
        <v>274</v>
      </c>
      <c r="G10" s="47">
        <v>46137</v>
      </c>
      <c r="H10" s="45">
        <v>125</v>
      </c>
      <c r="I10" s="48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7">
        <v>46127</v>
      </c>
      <c r="D11" s="3" t="s">
        <v>29</v>
      </c>
      <c r="E11" s="5">
        <v>29560</v>
      </c>
      <c r="F11" s="22"/>
      <c r="G11" s="47">
        <v>46138</v>
      </c>
      <c r="H11" s="45">
        <v>121</v>
      </c>
      <c r="I11" s="48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46127</v>
      </c>
      <c r="D12" s="3" t="s">
        <v>49</v>
      </c>
      <c r="E12" s="5">
        <v>100000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>
        <v>46138</v>
      </c>
      <c r="D13" s="3" t="s">
        <v>280</v>
      </c>
      <c r="E13" s="5">
        <v>20800</v>
      </c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>
        <v>46138</v>
      </c>
      <c r="D14" s="3" t="s">
        <v>281</v>
      </c>
      <c r="E14" s="9">
        <v>4000</v>
      </c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>
        <v>46138</v>
      </c>
      <c r="D15" s="3" t="s">
        <v>201</v>
      </c>
      <c r="E15" s="5">
        <v>45000</v>
      </c>
      <c r="F15" s="22"/>
      <c r="G15" s="16" t="s">
        <v>25</v>
      </c>
      <c r="H15" s="150">
        <v>46068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279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46124</v>
      </c>
      <c r="H19" s="45">
        <v>135</v>
      </c>
      <c r="I19" s="48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46131</v>
      </c>
      <c r="H20" s="45">
        <v>97</v>
      </c>
      <c r="I20" s="48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>
        <v>46136</v>
      </c>
      <c r="H21" s="45">
        <v>85</v>
      </c>
      <c r="I21" s="48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46137</v>
      </c>
      <c r="H22" s="45">
        <v>76</v>
      </c>
      <c r="I22" s="48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46138</v>
      </c>
      <c r="H23" s="45">
        <v>90</v>
      </c>
      <c r="I23" s="48" t="str">
        <f t="shared" si="1"/>
        <v>71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222</v>
      </c>
      <c r="F33" s="58">
        <f>H33*G33</f>
        <v>255712</v>
      </c>
      <c r="G33" s="58">
        <v>131</v>
      </c>
      <c r="H33" s="66">
        <v>1952</v>
      </c>
      <c r="I33" s="61">
        <v>234</v>
      </c>
      <c r="J33" s="164">
        <f>H33*I33</f>
        <v>456768</v>
      </c>
      <c r="K33" s="164"/>
      <c r="L33" s="84" t="s">
        <v>271</v>
      </c>
      <c r="M33" s="134">
        <v>134360</v>
      </c>
      <c r="N33" s="15"/>
    </row>
    <row r="34" spans="2:14" x14ac:dyDescent="0.3">
      <c r="E34" s="15" t="s">
        <v>117</v>
      </c>
      <c r="F34" s="58">
        <f t="shared" ref="F34:F39" si="2">H34*G34</f>
        <v>723967.2</v>
      </c>
      <c r="G34" s="58">
        <v>121</v>
      </c>
      <c r="H34" s="66">
        <v>5983.2</v>
      </c>
      <c r="I34" s="61">
        <v>254</v>
      </c>
      <c r="J34" s="164">
        <f t="shared" ref="J34:J39" si="3">H34*I34</f>
        <v>1519732.8</v>
      </c>
      <c r="K34" s="164"/>
      <c r="L34" s="84" t="s">
        <v>272</v>
      </c>
      <c r="M34" s="134">
        <v>200000</v>
      </c>
      <c r="N34" s="15"/>
    </row>
    <row r="35" spans="2:14" x14ac:dyDescent="0.3">
      <c r="C35" s="124"/>
      <c r="E35" s="15" t="s">
        <v>277</v>
      </c>
      <c r="F35" s="58">
        <f t="shared" si="2"/>
        <v>4500</v>
      </c>
      <c r="G35" s="58">
        <v>90</v>
      </c>
      <c r="H35" s="66">
        <v>50</v>
      </c>
      <c r="I35" s="61">
        <v>100</v>
      </c>
      <c r="J35" s="164">
        <f t="shared" si="3"/>
        <v>5000</v>
      </c>
      <c r="K35" s="164"/>
      <c r="L35" s="84" t="s">
        <v>282</v>
      </c>
      <c r="M35" s="134">
        <v>50000</v>
      </c>
      <c r="N35" s="15" t="s">
        <v>142</v>
      </c>
    </row>
    <row r="36" spans="2:14" x14ac:dyDescent="0.3">
      <c r="E36" s="15" t="s">
        <v>147</v>
      </c>
      <c r="F36" s="58">
        <f t="shared" si="2"/>
        <v>64350</v>
      </c>
      <c r="G36" s="58">
        <v>90</v>
      </c>
      <c r="H36" s="66">
        <v>715</v>
      </c>
      <c r="I36" s="61">
        <v>285</v>
      </c>
      <c r="J36" s="164">
        <f t="shared" si="3"/>
        <v>203775</v>
      </c>
      <c r="K36" s="164"/>
      <c r="L36" s="84" t="s">
        <v>61</v>
      </c>
      <c r="M36" s="134">
        <v>1030055</v>
      </c>
      <c r="N36" s="15"/>
    </row>
    <row r="37" spans="2:14" x14ac:dyDescent="0.3">
      <c r="E37" s="15" t="s">
        <v>278</v>
      </c>
      <c r="F37" s="58">
        <f t="shared" si="2"/>
        <v>3600</v>
      </c>
      <c r="G37" s="58">
        <v>90</v>
      </c>
      <c r="H37" s="66">
        <v>40</v>
      </c>
      <c r="I37" s="61">
        <v>100</v>
      </c>
      <c r="J37" s="164">
        <f t="shared" si="3"/>
        <v>4000</v>
      </c>
      <c r="K37" s="164"/>
      <c r="L37" s="84" t="s">
        <v>131</v>
      </c>
      <c r="M37" s="134">
        <v>200000</v>
      </c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1052129.2</v>
      </c>
      <c r="G40" s="59"/>
      <c r="H40" s="83">
        <f>SUM(H33:H39)</f>
        <v>8740.2000000000007</v>
      </c>
      <c r="I40" s="51"/>
      <c r="J40" s="171">
        <f>SUM(J33:J39)</f>
        <v>2189275.7999999998</v>
      </c>
      <c r="K40" s="171"/>
      <c r="L40" s="51" t="s">
        <v>92</v>
      </c>
      <c r="M40" s="135">
        <f>SUM(M33:M39)</f>
        <v>1614415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131.52%</v>
      </c>
      <c r="G41" s="15"/>
      <c r="H41" s="57"/>
      <c r="I41" s="15"/>
      <c r="J41" s="172"/>
      <c r="K41" s="172"/>
      <c r="L41" s="82" t="s">
        <v>93</v>
      </c>
      <c r="M41" s="103">
        <f>J40-M40</f>
        <v>574860.79999999981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>
        <v>450000</v>
      </c>
      <c r="E43" s="15">
        <v>126</v>
      </c>
      <c r="F43" s="129">
        <f>D43/E43</f>
        <v>3571.4285714285716</v>
      </c>
      <c r="G43" s="61">
        <v>250</v>
      </c>
      <c r="H43" s="99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>
        <v>100000</v>
      </c>
      <c r="E44" s="15">
        <v>76</v>
      </c>
      <c r="F44" s="129">
        <f>D44/E44</f>
        <v>1315.7894736842106</v>
      </c>
      <c r="G44" s="61">
        <v>300</v>
      </c>
      <c r="H44" s="99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9">
        <f>H43+H44</f>
        <v>1287593.9849624061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5" priority="3" operator="greaterThan">
      <formula>0</formula>
    </cfRule>
    <cfRule type="cellIs" dxfId="14" priority="4" operator="lessThan">
      <formula>0</formula>
    </cfRule>
  </conditionalFormatting>
  <conditionalFormatting sqref="L5">
    <cfRule type="duplicateValues" dxfId="13" priority="1"/>
  </conditionalFormatting>
  <conditionalFormatting sqref="L6">
    <cfRule type="duplicateValues" dxfId="12" priority="2"/>
  </conditionalFormatting>
  <conditionalFormatting sqref="L7:L22">
    <cfRule type="duplicateValues" dxfId="11" priority="5"/>
  </conditionalFormatting>
  <conditionalFormatting sqref="M5:M22">
    <cfRule type="duplicateValues" dxfId="1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zoomScaleNormal="100" workbookViewId="0">
      <pane ySplit="1" topLeftCell="A2" activePane="bottomLeft" state="frozen"/>
      <selection pane="bottomLeft" activeCell="A4" sqref="A1:A1048576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286</v>
      </c>
      <c r="C1" s="148"/>
      <c r="D1" s="148"/>
      <c r="E1" s="148"/>
      <c r="F1" s="149"/>
      <c r="G1" s="16" t="s">
        <v>25</v>
      </c>
      <c r="H1" s="150">
        <v>46154</v>
      </c>
      <c r="I1" s="151"/>
      <c r="J1" s="17" t="s">
        <v>15</v>
      </c>
      <c r="K1" s="152">
        <f>M2-E2</f>
        <v>-819191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819191</v>
      </c>
      <c r="F2" s="20"/>
      <c r="G2" s="32" t="s">
        <v>32</v>
      </c>
      <c r="H2" s="156" t="str">
        <f ca="1">IF(ISBLANK(H1),"",CONCATENATE(_xlfn.DAYS(TODAY(), H1-1)," days"))</f>
        <v>50 days</v>
      </c>
      <c r="I2" s="157"/>
      <c r="J2" s="38"/>
      <c r="K2" s="10"/>
      <c r="L2" s="11" t="s">
        <v>14</v>
      </c>
      <c r="M2" s="12">
        <f>SUM(M5:M22)</f>
        <v>0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46154</v>
      </c>
      <c r="D5" s="26" t="s">
        <v>19</v>
      </c>
      <c r="E5" s="9">
        <v>256000</v>
      </c>
      <c r="F5" s="23" t="s">
        <v>283</v>
      </c>
      <c r="G5" s="44">
        <v>46184</v>
      </c>
      <c r="H5" s="45">
        <v>350</v>
      </c>
      <c r="I5" s="48" t="str">
        <f>IF(ISBLANK(G5),"",CONCATENATE(G5-$H$1+1," days"))</f>
        <v>31 days</v>
      </c>
      <c r="J5" s="21">
        <v>1</v>
      </c>
      <c r="K5" s="44"/>
      <c r="L5" s="3"/>
      <c r="M5" s="5"/>
      <c r="N5" s="22"/>
    </row>
    <row r="6" spans="2:14" x14ac:dyDescent="0.3">
      <c r="B6" s="41">
        <v>2</v>
      </c>
      <c r="C6" s="7">
        <v>46154</v>
      </c>
      <c r="D6" s="3" t="s">
        <v>78</v>
      </c>
      <c r="E6" s="5">
        <v>15000</v>
      </c>
      <c r="F6" s="23" t="s">
        <v>284</v>
      </c>
      <c r="G6" s="44"/>
      <c r="H6" s="45"/>
      <c r="I6" s="48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1">
        <v>3</v>
      </c>
      <c r="C7" s="7">
        <v>46152</v>
      </c>
      <c r="D7" s="3" t="s">
        <v>287</v>
      </c>
      <c r="E7" s="5">
        <v>10000</v>
      </c>
      <c r="F7" s="23" t="s">
        <v>288</v>
      </c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46161</v>
      </c>
      <c r="D8" s="3" t="s">
        <v>29</v>
      </c>
      <c r="E8" s="5">
        <v>14953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46167</v>
      </c>
      <c r="D9" s="3" t="s">
        <v>289</v>
      </c>
      <c r="E9" s="9">
        <v>3000</v>
      </c>
      <c r="F9" s="22" t="s">
        <v>58</v>
      </c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46191</v>
      </c>
      <c r="D10" s="3" t="s">
        <v>61</v>
      </c>
      <c r="E10" s="9">
        <v>500000</v>
      </c>
      <c r="F10" s="22" t="s">
        <v>291</v>
      </c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130">
        <v>46181</v>
      </c>
      <c r="D11" s="3" t="s">
        <v>29</v>
      </c>
      <c r="E11" s="5">
        <v>12238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46190</v>
      </c>
      <c r="D12" s="3" t="s">
        <v>290</v>
      </c>
      <c r="E12" s="5">
        <v>8000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130"/>
      <c r="D14" s="3"/>
      <c r="E14" s="9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46154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tr">
        <f ca="1">IF(ISBLANK(H15),"",CONCATENATE(_xlfn.DAYS(TODAY(), H1-1)," days"))</f>
        <v>50 days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46184</v>
      </c>
      <c r="H19" s="45">
        <v>350</v>
      </c>
      <c r="I19" s="48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/>
      <c r="F33" s="58">
        <f>H33*G33</f>
        <v>0</v>
      </c>
      <c r="G33" s="58"/>
      <c r="H33" s="66"/>
      <c r="I33" s="61"/>
      <c r="J33" s="164">
        <f>H33*I33</f>
        <v>0</v>
      </c>
      <c r="K33" s="164"/>
      <c r="L33" s="84"/>
      <c r="M33" s="134"/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64">
        <f t="shared" ref="J34:J39" si="3">H34*I34</f>
        <v>0</v>
      </c>
      <c r="K34" s="164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64">
        <f t="shared" si="3"/>
        <v>0</v>
      </c>
      <c r="K35" s="164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64">
        <f t="shared" si="3"/>
        <v>0</v>
      </c>
      <c r="K36" s="164"/>
      <c r="L36" s="84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64">
        <f t="shared" si="3"/>
        <v>0</v>
      </c>
      <c r="K37" s="164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0</v>
      </c>
      <c r="G40" s="59"/>
      <c r="H40" s="83">
        <f>SUM(H33:H39)</f>
        <v>0</v>
      </c>
      <c r="I40" s="51"/>
      <c r="J40" s="171">
        <f>SUM(J33:J39)</f>
        <v>0</v>
      </c>
      <c r="K40" s="171"/>
      <c r="L40" s="51" t="s">
        <v>92</v>
      </c>
      <c r="M40" s="135">
        <f>SUM(M33:M39)</f>
        <v>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0%</v>
      </c>
      <c r="G41" s="15"/>
      <c r="H41" s="57"/>
      <c r="I41" s="15"/>
      <c r="J41" s="172"/>
      <c r="K41" s="172"/>
      <c r="L41" s="82" t="s">
        <v>93</v>
      </c>
      <c r="M41" s="103">
        <f>J40-M40</f>
        <v>0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9" priority="3" operator="greaterThan">
      <formula>0</formula>
    </cfRule>
    <cfRule type="cellIs" dxfId="8" priority="4" operator="lessThan">
      <formula>0</formula>
    </cfRule>
  </conditionalFormatting>
  <conditionalFormatting sqref="L5">
    <cfRule type="duplicateValues" dxfId="7" priority="1"/>
  </conditionalFormatting>
  <conditionalFormatting sqref="L6">
    <cfRule type="duplicateValues" dxfId="6" priority="2"/>
  </conditionalFormatting>
  <conditionalFormatting sqref="L7:L22">
    <cfRule type="duplicateValues" dxfId="5" priority="5"/>
  </conditionalFormatting>
  <conditionalFormatting sqref="M5:M22">
    <cfRule type="duplicateValues" dxfId="4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tabSelected="1" zoomScale="104" zoomScaleNormal="110"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242</v>
      </c>
      <c r="C1" s="90" t="s">
        <v>100</v>
      </c>
      <c r="D1" s="94" t="s">
        <v>15</v>
      </c>
      <c r="E1" s="93" t="s">
        <v>37</v>
      </c>
      <c r="F1" s="91" t="s">
        <v>36</v>
      </c>
      <c r="G1" s="91" t="s">
        <v>26</v>
      </c>
      <c r="H1" s="139" t="s">
        <v>32</v>
      </c>
      <c r="I1" s="184" t="s">
        <v>122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2 months, 29 days</v>
      </c>
      <c r="O1" s="182"/>
      <c r="P1" s="182"/>
      <c r="Q1" s="182"/>
      <c r="R1" s="183"/>
      <c r="S1" s="8" t="s">
        <v>121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101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102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103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104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105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106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119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159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'Term-9'!$B$1</f>
        <v>July2025 - Sept2025</v>
      </c>
      <c r="C10" s="8" t="s">
        <v>174</v>
      </c>
      <c r="D10" s="95">
        <f t="shared" si="1"/>
        <v>1125929.5</v>
      </c>
      <c r="E10" s="88">
        <f>'Term-9'!$M$2</f>
        <v>2535929.5</v>
      </c>
      <c r="F10" s="88">
        <f>'Term-9'!$E$2</f>
        <v>1410000</v>
      </c>
      <c r="G10" s="140">
        <f>MIN('Term-9'!H5:H13)</f>
        <v>78</v>
      </c>
      <c r="H10" s="138" t="str" cm="1">
        <f t="array" ref="H10:I10">'Term-9'!H2:I2</f>
        <v>62 days</v>
      </c>
      <c r="I10">
        <v>0</v>
      </c>
    </row>
    <row r="11" spans="1:22" x14ac:dyDescent="0.3">
      <c r="A11" s="87">
        <v>10</v>
      </c>
      <c r="B11" s="126" t="str">
        <f>'Term-10'!$B$1</f>
        <v>Sept2025 - Dec2025</v>
      </c>
      <c r="C11" s="8" t="s">
        <v>205</v>
      </c>
      <c r="D11" s="95">
        <f t="shared" ref="D11" si="2">IF(F11="","",E11-F11)</f>
        <v>979350</v>
      </c>
      <c r="E11" s="88">
        <f>'Term-10'!$M$2</f>
        <v>2530350</v>
      </c>
      <c r="F11" s="88">
        <f>'Term-10'!$E$2</f>
        <v>1551000</v>
      </c>
      <c r="G11" s="140">
        <f>MIN('Term-10'!H5:H13)</f>
        <v>58</v>
      </c>
      <c r="H11" s="138" t="str" cm="1">
        <f t="array" ref="H11:I11">'Term-10'!H2:I2</f>
        <v>78 days</v>
      </c>
      <c r="I11">
        <v>0</v>
      </c>
    </row>
    <row r="12" spans="1:22" x14ac:dyDescent="0.3">
      <c r="A12" s="87">
        <v>11</v>
      </c>
      <c r="B12" s="126" t="str">
        <f>'Term-11'!$B$1</f>
        <v>Dec2025 - Jan2026</v>
      </c>
      <c r="C12" s="8" t="s">
        <v>230</v>
      </c>
      <c r="D12" s="95">
        <f t="shared" ref="D12" si="3">IF(F12="","",E12-F12)</f>
        <v>-469722.5</v>
      </c>
      <c r="E12" s="88">
        <f>'Term-11'!$M$2</f>
        <v>115277.5</v>
      </c>
      <c r="F12" s="88">
        <f>'Term-11'!$E$2</f>
        <v>585000</v>
      </c>
      <c r="G12" s="140">
        <f>MIN('Term-11'!H5:H13)</f>
        <v>518</v>
      </c>
      <c r="H12" s="138" t="str" cm="1">
        <f t="array" ref="H12:I12">'Term-11'!H2:I2</f>
        <v>34 days</v>
      </c>
      <c r="I12">
        <v>0</v>
      </c>
    </row>
    <row r="13" spans="1:22" x14ac:dyDescent="0.3">
      <c r="A13" s="87">
        <v>12</v>
      </c>
      <c r="B13" s="126" t="str">
        <f>'Term-12'!$B$1</f>
        <v>Feb2026 - Apr2026</v>
      </c>
      <c r="C13" s="8" t="s">
        <v>256</v>
      </c>
      <c r="D13" s="95">
        <f t="shared" ref="D13" si="4">IF(F13="","",E13-F13)</f>
        <v>610376</v>
      </c>
      <c r="E13" s="88">
        <f>'Term-12'!$M$2</f>
        <v>2189276</v>
      </c>
      <c r="F13" s="88">
        <f>'Term-12'!$E$2</f>
        <v>1578900</v>
      </c>
      <c r="G13" s="140">
        <f>MIN('Term-12'!H6:H14)</f>
        <v>121</v>
      </c>
      <c r="H13" s="138" t="str" cm="1">
        <f t="array" ref="H13:I13">'Term-12'!H2:I2</f>
        <v>71 days</v>
      </c>
      <c r="I13">
        <v>0</v>
      </c>
    </row>
    <row r="14" spans="1:22" x14ac:dyDescent="0.3">
      <c r="A14" s="87">
        <v>13</v>
      </c>
      <c r="B14" s="126" t="str">
        <f>'Term-13'!$B$1</f>
        <v>May2026 - July2026</v>
      </c>
      <c r="C14" s="8" t="s">
        <v>285</v>
      </c>
      <c r="D14" s="95">
        <f t="shared" ref="D14" si="5">IF(F14="","",E14-F14)</f>
        <v>-819191</v>
      </c>
      <c r="E14" s="88">
        <f>'Term-13'!$M$2</f>
        <v>0</v>
      </c>
      <c r="F14" s="88">
        <f>'Term-13'!$E$2</f>
        <v>819191</v>
      </c>
      <c r="G14" s="140">
        <f>MIN('Term-13'!H6:H14)</f>
        <v>0</v>
      </c>
      <c r="H14" s="138" cm="1">
        <f t="array" ref="H14:I14">'Term-13'!H3:I3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107</v>
      </c>
      <c r="B25" s="179"/>
      <c r="C25" s="180"/>
      <c r="D25" s="9">
        <f>SUM(D2:D24)</f>
        <v>3382402</v>
      </c>
      <c r="E25" s="88">
        <f>SUM(E2:E24)</f>
        <v>19610070</v>
      </c>
      <c r="F25" s="88">
        <f>SUM(F2:F24)</f>
        <v>16227668</v>
      </c>
      <c r="G25" s="140"/>
      <c r="H25" s="88"/>
    </row>
    <row r="27" spans="1:8" x14ac:dyDescent="0.3">
      <c r="B27" s="136" t="s">
        <v>239</v>
      </c>
    </row>
    <row r="28" spans="1:8" x14ac:dyDescent="0.3">
      <c r="A28" s="89" t="s">
        <v>0</v>
      </c>
      <c r="B28" s="90" t="s">
        <v>240</v>
      </c>
      <c r="C28" s="94" t="s">
        <v>241</v>
      </c>
      <c r="D28" s="93" t="s">
        <v>15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-678537.5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62</v>
      </c>
      <c r="C35" s="8">
        <f>SUM(C29:C34)</f>
        <v>13</v>
      </c>
      <c r="D35" s="9">
        <f>SUM(D29:D34)</f>
        <v>3382402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127</v>
      </c>
      <c r="C1" s="105" t="s">
        <v>128</v>
      </c>
      <c r="D1" s="105" t="s">
        <v>129</v>
      </c>
    </row>
    <row r="2" spans="1:14" x14ac:dyDescent="0.3">
      <c r="A2" s="87">
        <v>1</v>
      </c>
      <c r="B2" s="106" t="s">
        <v>125</v>
      </c>
      <c r="C2" s="106" t="s">
        <v>124</v>
      </c>
      <c r="D2" s="106" t="s">
        <v>126</v>
      </c>
    </row>
    <row r="3" spans="1:14" x14ac:dyDescent="0.3">
      <c r="A3" s="87"/>
      <c r="B3" s="106" t="s">
        <v>214</v>
      </c>
      <c r="C3" s="106" t="s">
        <v>215</v>
      </c>
      <c r="D3" s="106" t="s">
        <v>219</v>
      </c>
      <c r="E3" s="132" t="s">
        <v>218</v>
      </c>
      <c r="G3" s="115"/>
      <c r="H3" s="115"/>
      <c r="I3" s="115"/>
      <c r="J3" s="115"/>
    </row>
    <row r="4" spans="1:14" x14ac:dyDescent="0.3">
      <c r="A4" s="87"/>
      <c r="B4" s="106" t="s">
        <v>216</v>
      </c>
      <c r="C4" s="106"/>
      <c r="D4" s="106" t="s">
        <v>217</v>
      </c>
      <c r="G4" s="115"/>
      <c r="H4" s="115"/>
      <c r="I4" s="115"/>
      <c r="J4" s="115"/>
    </row>
    <row r="5" spans="1:14" x14ac:dyDescent="0.3">
      <c r="A5" s="87"/>
      <c r="B5" s="106" t="s">
        <v>220</v>
      </c>
      <c r="C5" s="106"/>
      <c r="D5" s="106" t="s">
        <v>221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2026-06-30T12:18:45Z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