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196243DC-DD23-4E5E-B793-D8665147A7D7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<sst xmlns="http://schemas.openxmlformats.org/spreadsheetml/2006/main" count="975" uniqueCount="372">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</sst>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3902640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-158299.5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263</v>
      </c>
      <c r="C1" s="163"/>
      <c r="D1" s="163"/>
      <c r="E1" s="163"/>
      <c r="F1" s="164"/>
      <c r="G1" s="16" t="s">
        <v>87</v>
      </c>
      <c r="H1" s="152">
        <v>45076</v>
      </c>
      <c r="I1" s="153"/>
      <c r="J1" s="17" t="s">
        <v>36</v>
      </c>
      <c r="K1" s="165">
        <f>M2-E2</f>
        <v>-782674</v>
      </c>
      <c r="L1" s="166"/>
      <c r="M1" s="18"/>
      <c r="N1" s="19"/>
    </row>
    <row r="2" spans="1:14" ht="15.6" x14ac:dyDescent="0.3">
      <c r="A2" s="42">
        <f>SUM(A5:A105)</f>
        <v>473100</v>
      </c>
      <c r="B2" s="167"/>
      <c r="C2" s="168"/>
      <c r="D2" s="13" t="s">
        <v>32</v>
      </c>
      <c r="E2" s="12">
        <f>SUM(E5:E105)</f>
        <v>2050924</v>
      </c>
      <c r="F2" s="20"/>
      <c r="G2" s="32" t="s">
        <v>100</v>
      </c>
      <c r="H2" s="154" t="s">
        <v>325</v>
      </c>
      <c r="I2" s="169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4" t="s">
        <v>326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264</v>
      </c>
      <c r="C1" s="163"/>
      <c r="D1" s="163"/>
      <c r="E1" s="163"/>
      <c r="F1" s="164"/>
      <c r="G1" s="16" t="s">
        <v>87</v>
      </c>
      <c r="H1" s="152">
        <v>45163</v>
      </c>
      <c r="I1" s="153"/>
      <c r="J1" s="17" t="s">
        <v>36</v>
      </c>
      <c r="K1" s="165">
        <f>M2-E2</f>
        <v>-218110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32</v>
      </c>
      <c r="E2" s="12">
        <f>SUM(E5:E30)</f>
        <v>518110</v>
      </c>
      <c r="F2" s="20"/>
      <c r="G2" s="32" t="s">
        <v>100</v>
      </c>
      <c r="H2" s="154" t="s">
        <v>351</v>
      </c>
      <c r="I2" s="169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351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265</v>
      </c>
      <c r="C1" s="163"/>
      <c r="D1" s="163"/>
      <c r="E1" s="163"/>
      <c r="F1" s="164"/>
      <c r="G1" s="16" t="s">
        <v>87</v>
      </c>
      <c r="H1" s="152">
        <v>45163</v>
      </c>
      <c r="I1" s="153"/>
      <c r="J1" s="17" t="s">
        <v>36</v>
      </c>
      <c r="K1" s="165">
        <f>M2-E2</f>
        <v>-470000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32</v>
      </c>
      <c r="E2" s="12">
        <f>SUM(E5:E30)</f>
        <v>590000</v>
      </c>
      <c r="F2" s="20"/>
      <c r="G2" s="32" t="s">
        <v>100</v>
      </c>
      <c r="H2" s="154" t="s">
        <v>352</v>
      </c>
      <c r="I2" s="169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9" t="s">
        <v>123</v>
      </c>
      <c r="H12" s="150"/>
      <c r="I12" s="151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2">
        <v>45163</v>
      </c>
      <c r="I13" s="153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4" t="s">
        <v>352</v>
      </c>
      <c r="I14" s="169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6" t="s">
        <v>101</v>
      </c>
      <c r="H15" s="157"/>
      <c r="I15" s="157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266</v>
      </c>
      <c r="C1" s="163"/>
      <c r="D1" s="163"/>
      <c r="E1" s="163"/>
      <c r="F1" s="164"/>
      <c r="G1" s="16" t="s">
        <v>87</v>
      </c>
      <c r="H1" s="152">
        <v>45345</v>
      </c>
      <c r="I1" s="153"/>
      <c r="J1" s="17" t="s">
        <v>36</v>
      </c>
      <c r="K1" s="165">
        <f>M2-E2</f>
        <v>1098545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1601499</v>
      </c>
      <c r="F2" s="20"/>
      <c r="G2" s="32" t="s">
        <v>100</v>
      </c>
      <c r="H2" s="154" t="s">
        <v>340</v>
      </c>
      <c r="I2" s="169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176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2">
        <v>45345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267</v>
      </c>
      <c r="C1" s="163"/>
      <c r="D1" s="163"/>
      <c r="E1" s="163"/>
      <c r="F1" s="164"/>
      <c r="G1" s="16" t="s">
        <v>87</v>
      </c>
      <c r="H1" s="152">
        <v>45477</v>
      </c>
      <c r="I1" s="153"/>
      <c r="J1" s="17" t="s">
        <v>36</v>
      </c>
      <c r="K1" s="165">
        <f>M2-E2</f>
        <v>391120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1221202</v>
      </c>
      <c r="F2" s="20"/>
      <c r="G2" s="32" t="s">
        <v>100</v>
      </c>
      <c r="H2" s="154" t="s">
        <v>341</v>
      </c>
      <c r="I2" s="169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49" t="s">
        <v>176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2">
        <v>45477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268</v>
      </c>
      <c r="C1" s="163"/>
      <c r="D1" s="163"/>
      <c r="E1" s="163"/>
      <c r="F1" s="164"/>
      <c r="G1" s="16" t="s">
        <v>87</v>
      </c>
      <c r="H1" s="152">
        <v>45548</v>
      </c>
      <c r="I1" s="153"/>
      <c r="J1" s="17" t="s">
        <v>36</v>
      </c>
      <c r="K1" s="165">
        <f>M2-E2</f>
        <v>1002304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1412799</v>
      </c>
      <c r="F2" s="20"/>
      <c r="G2" s="32" t="s">
        <v>100</v>
      </c>
      <c r="H2" s="154" t="s">
        <v>289</v>
      </c>
      <c r="I2" s="169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2">
        <v>45561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4" t="s">
        <v>289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48" t="s">
        <v>194</v>
      </c>
      <c r="B45" s="148"/>
      <c r="C45" s="148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G14:I14"/>
    <mergeCell ref="H15:I15"/>
    <mergeCell ref="G17:I17"/>
    <mergeCell ref="H16:I16"/>
    <mergeCell ref="A45:C45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269</v>
      </c>
      <c r="C1" s="163"/>
      <c r="D1" s="163"/>
      <c r="E1" s="163"/>
      <c r="F1" s="164"/>
      <c r="G1" s="16" t="s">
        <v>87</v>
      </c>
      <c r="H1" s="152">
        <v>45631</v>
      </c>
      <c r="I1" s="153"/>
      <c r="J1" s="17" t="s">
        <v>36</v>
      </c>
      <c r="K1" s="165">
        <f>M2-E2</f>
        <v>528979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1502849</v>
      </c>
      <c r="F2" s="20"/>
      <c r="G2" s="32" t="s">
        <v>100</v>
      </c>
      <c r="H2" s="154" t="s">
        <v>343</v>
      </c>
      <c r="I2" s="169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2">
        <v>45653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4" t="s">
        <v>344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0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45">
        <f>G33*H33</f>
        <v>526627.5</v>
      </c>
      <c r="J33" s="145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45">
        <f t="shared" ref="I34:I39" si="3">G34*H34</f>
        <v>1357200</v>
      </c>
      <c r="J34" s="145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45">
        <f t="shared" si="3"/>
        <v>148000</v>
      </c>
      <c r="J35" s="145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46">
        <f>SUM(I33:I39)</f>
        <v>2031827.5</v>
      </c>
      <c r="J40" s="146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47"/>
      <c r="J41" s="147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48" t="s">
        <v>194</v>
      </c>
      <c r="B43" s="148"/>
      <c r="C43" s="148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I38:J38"/>
    <mergeCell ref="I39:J39"/>
    <mergeCell ref="I40:J40"/>
    <mergeCell ref="I41:J41"/>
    <mergeCell ref="A43:C43"/>
    <mergeCell ref="K32:L32"/>
    <mergeCell ref="I33:J33"/>
    <mergeCell ref="I34:J34"/>
    <mergeCell ref="I35:J35"/>
    <mergeCell ref="I36:J36"/>
    <mergeCell ref="I37:J37"/>
    <mergeCell ref="G14:I14"/>
    <mergeCell ref="H15:I15"/>
    <mergeCell ref="H16:I16"/>
    <mergeCell ref="G17:I17"/>
    <mergeCell ref="I31:J31"/>
    <mergeCell ref="I32:J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270</v>
      </c>
      <c r="C1" s="163"/>
      <c r="D1" s="163"/>
      <c r="E1" s="163"/>
      <c r="F1" s="164"/>
      <c r="G1" s="16" t="s">
        <v>87</v>
      </c>
      <c r="H1" s="152">
        <v>45714</v>
      </c>
      <c r="I1" s="153"/>
      <c r="J1" s="17" t="s">
        <v>36</v>
      </c>
      <c r="K1" s="165">
        <f>M2-E2</f>
        <v>405496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32</v>
      </c>
      <c r="E2" s="12">
        <f>SUM(E5:E30)</f>
        <v>1386194</v>
      </c>
      <c r="F2" s="20"/>
      <c r="G2" s="32" t="s">
        <v>100</v>
      </c>
      <c r="H2" s="154" t="s">
        <v>345</v>
      </c>
      <c r="I2" s="169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70" t="s">
        <v>116</v>
      </c>
      <c r="C3" s="171"/>
      <c r="D3" s="172"/>
      <c r="E3" s="172"/>
      <c r="F3" s="173"/>
      <c r="G3" s="156" t="s">
        <v>101</v>
      </c>
      <c r="H3" s="157"/>
      <c r="I3" s="157"/>
      <c r="J3" s="170" t="s">
        <v>117</v>
      </c>
      <c r="K3" s="171"/>
      <c r="L3" s="172"/>
      <c r="M3" s="172"/>
      <c r="N3" s="173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49" t="s">
        <v>140</v>
      </c>
      <c r="H14" s="150"/>
      <c r="I14" s="151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2">
        <v>45743</v>
      </c>
      <c r="I15" s="15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4" t="s">
        <v>346</v>
      </c>
      <c r="I16" s="1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56" t="s">
        <v>101</v>
      </c>
      <c r="H17" s="157"/>
      <c r="I17" s="15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48" t="s">
        <v>194</v>
      </c>
      <c r="B43" s="148"/>
      <c r="C43" s="148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271</v>
      </c>
      <c r="B1" s="163"/>
      <c r="C1" s="163"/>
      <c r="D1" s="163"/>
      <c r="E1" s="164"/>
      <c r="F1" s="16" t="s">
        <v>87</v>
      </c>
      <c r="G1" s="152">
        <v>45840</v>
      </c>
      <c r="H1" s="153"/>
      <c r="I1" s="17" t="s">
        <v>36</v>
      </c>
      <c r="J1" s="165">
        <f>L2-D2</f>
        <v>1125929.5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1410000</v>
      </c>
      <c r="E2" s="20"/>
      <c r="F2" s="32" t="s">
        <v>100</v>
      </c>
      <c r="G2" s="154" t="s">
        <v>347</v>
      </c>
      <c r="H2" s="169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45840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289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0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45">
        <f>G33*H33</f>
        <v>467304</v>
      </c>
      <c r="J33" s="145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45">
        <f t="shared" ref="I34:I39" si="3">G34*H34</f>
        <v>53736</v>
      </c>
      <c r="J34" s="145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45">
        <f t="shared" si="3"/>
        <v>605260</v>
      </c>
      <c r="J35" s="145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45">
        <f t="shared" si="3"/>
        <v>151235.5</v>
      </c>
      <c r="J36" s="145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45">
        <f t="shared" si="3"/>
        <v>940405.5</v>
      </c>
      <c r="J37" s="145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45">
        <f t="shared" si="3"/>
        <v>317988</v>
      </c>
      <c r="J38" s="145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46">
        <f>SUM(I33:I39)</f>
        <v>2535929</v>
      </c>
      <c r="J40" s="146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47"/>
      <c r="J41" s="147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313</v>
      </c>
      <c r="B1" s="163"/>
      <c r="C1" s="163"/>
      <c r="D1" s="163"/>
      <c r="E1" s="164"/>
      <c r="F1" s="16" t="s">
        <v>87</v>
      </c>
      <c r="G1" s="152">
        <v>45918</v>
      </c>
      <c r="H1" s="153"/>
      <c r="I1" s="17" t="s">
        <v>36</v>
      </c>
      <c r="J1" s="165">
        <f>L2-D2</f>
        <v>979350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1551000</v>
      </c>
      <c r="E2" s="20"/>
      <c r="F2" s="32" t="s">
        <v>100</v>
      </c>
      <c r="G2" s="154" t="s">
        <v>345</v>
      </c>
      <c r="H2" s="169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45918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345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45">
        <f>G33*H33</f>
        <v>496056</v>
      </c>
      <c r="J33" s="145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45">
        <f t="shared" ref="I34:I39" si="3">G34*H34</f>
        <v>644160</v>
      </c>
      <c r="J34" s="145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45">
        <f t="shared" si="3"/>
        <v>1136588</v>
      </c>
      <c r="J35" s="145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45">
        <f t="shared" si="3"/>
        <v>244273.5</v>
      </c>
      <c r="J36" s="145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45">
        <f t="shared" si="3"/>
        <v>3182.5</v>
      </c>
      <c r="J37" s="145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45">
        <f t="shared" si="3"/>
        <v>6090</v>
      </c>
      <c r="J38" s="145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46">
        <f>SUM(I33:I39)</f>
        <v>2530350</v>
      </c>
      <c r="J40" s="146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47"/>
      <c r="J41" s="147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334</v>
      </c>
      <c r="B1" s="163"/>
      <c r="C1" s="163"/>
      <c r="D1" s="163"/>
      <c r="E1" s="164"/>
      <c r="F1" s="16" t="s">
        <v>87</v>
      </c>
      <c r="G1" s="152">
        <v>46016</v>
      </c>
      <c r="H1" s="153"/>
      <c r="I1" s="17" t="s">
        <v>36</v>
      </c>
      <c r="J1" s="165">
        <f>L2-D2</f>
        <v>-469722.5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585000</v>
      </c>
      <c r="E2" s="20"/>
      <c r="F2" s="32" t="s">
        <v>100</v>
      </c>
      <c r="G2" s="154" t="s">
        <v>348</v>
      </c>
      <c r="H2" s="169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46016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349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45">
        <f>G33*H33</f>
        <v>115277.5</v>
      </c>
      <c r="J33" s="145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45">
        <f t="shared" ref="I34:I39" si="3">G34*H34</f>
        <v>0</v>
      </c>
      <c r="J34" s="145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45">
        <f t="shared" si="3"/>
        <v>0</v>
      </c>
      <c r="J35" s="145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46">
        <f>SUM(I33:I39)</f>
        <v>115277.5</v>
      </c>
      <c r="J40" s="146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47"/>
      <c r="J41" s="147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zoomScale="95" zoomScaleNormal="100" workbookViewId="0">
      <pane ySplit="1" topLeftCell="A2" activePane="bottomLeft" state="frozen"/>
      <selection pane="bottomLeft" activeCell="E22" sqref="E22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335</v>
      </c>
      <c r="B1" s="163"/>
      <c r="C1" s="163"/>
      <c r="D1" s="163"/>
      <c r="E1" s="164"/>
      <c r="F1" s="16" t="s">
        <v>87</v>
      </c>
      <c r="G1" s="152">
        <v>46068</v>
      </c>
      <c r="H1" s="153"/>
      <c r="I1" s="17" t="s">
        <v>36</v>
      </c>
      <c r="J1" s="165">
        <f>L2-D2</f>
        <v>610376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1578900</v>
      </c>
      <c r="E2" s="20"/>
      <c r="F2" s="32" t="s">
        <v>100</v>
      </c>
      <c r="G2" s="154" t="s">
        <v>361</v>
      </c>
      <c r="H2" s="169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2">
        <v>46068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">
        <v>361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45">
        <f>G33*H33</f>
        <v>456768</v>
      </c>
      <c r="J33" s="145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45">
        <f t="shared" ref="I34:I39" si="3">G34*H34</f>
        <v>1519732.8</v>
      </c>
      <c r="J34" s="145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45">
        <f t="shared" si="3"/>
        <v>5000</v>
      </c>
      <c r="J35" s="145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45">
        <f t="shared" si="3"/>
        <v>203775</v>
      </c>
      <c r="J36" s="145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45">
        <f t="shared" si="3"/>
        <v>4000</v>
      </c>
      <c r="J37" s="145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46">
        <f>SUM(I33:I39)</f>
        <v>2189275.7999999998</v>
      </c>
      <c r="J40" s="146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47"/>
      <c r="J41" s="147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E10" sqref="E10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4" style="1" bestFit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2" t="s">
        <v>368</v>
      </c>
      <c r="B1" s="163"/>
      <c r="C1" s="163"/>
      <c r="D1" s="163"/>
      <c r="E1" s="164"/>
      <c r="F1" s="16" t="s">
        <v>87</v>
      </c>
      <c r="G1" s="152">
        <v>46154</v>
      </c>
      <c r="H1" s="153"/>
      <c r="I1" s="17" t="s">
        <v>36</v>
      </c>
      <c r="J1" s="165">
        <f>L2-D2</f>
        <v>-298953</v>
      </c>
      <c r="K1" s="166"/>
      <c r="L1" s="18"/>
      <c r="M1" s="19"/>
    </row>
    <row r="2" spans="1:13" ht="15.6" x14ac:dyDescent="0.3">
      <c r="A2" s="167"/>
      <c r="B2" s="168"/>
      <c r="C2" s="13" t="s">
        <v>32</v>
      </c>
      <c r="D2" s="12">
        <f>SUM(D5:D30)</f>
        <v>298953</v>
      </c>
      <c r="E2" s="20"/>
      <c r="F2" s="32" t="s">
        <v>100</v>
      </c>
      <c r="G2" s="154" t="str">
        <f ca="1">IF(ISBLANK(G1),"",CONCATENATE(_xlfn.DAYS(TODAY(), G1-1)," days"))</f>
        <v>17 days</v>
      </c>
      <c r="H2" s="169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70" t="s">
        <v>116</v>
      </c>
      <c r="B3" s="171"/>
      <c r="C3" s="172"/>
      <c r="D3" s="172"/>
      <c r="E3" s="173"/>
      <c r="F3" s="156" t="s">
        <v>101</v>
      </c>
      <c r="G3" s="157"/>
      <c r="H3" s="157"/>
      <c r="I3" s="170" t="s">
        <v>117</v>
      </c>
      <c r="J3" s="171"/>
      <c r="K3" s="172"/>
      <c r="L3" s="172"/>
      <c r="M3" s="173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/>
      <c r="G5" s="45"/>
      <c r="H5" s="48" t="str">
        <f>IF(ISBLANK(F5),"",CONCATENATE(F5-$G$1+1," days"))</f>
        <v/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46161</v>
      </c>
      <c r="C8" s="3" t="s">
        <v>96</v>
      </c>
      <c r="D8" s="5">
        <v>14953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46167</v>
      </c>
      <c r="C9" s="3" t="s">
        <v>371</v>
      </c>
      <c r="D9" s="9">
        <v>3000</v>
      </c>
      <c r="E9" s="22" t="s">
        <v>140</v>
      </c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3"/>
      <c r="D10" s="9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49" t="s">
        <v>140</v>
      </c>
      <c r="G14" s="150"/>
      <c r="H14" s="151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2">
        <v>46154</v>
      </c>
      <c r="H15" s="153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4" t="str">
        <f ca="1">IF(ISBLANK(G15),"",CONCATENATE(_xlfn.DAYS(TODAY(), G1-1)," days"))</f>
        <v>17 days</v>
      </c>
      <c r="H16" s="155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6" t="s">
        <v>101</v>
      </c>
      <c r="G17" s="157"/>
      <c r="H17" s="15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800000</v>
      </c>
      <c r="H31" s="60" t="s">
        <v>273</v>
      </c>
      <c r="I31" s="85">
        <v>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59" t="s">
        <v>148</v>
      </c>
      <c r="J32" s="159"/>
      <c r="K32" s="160" t="s">
        <v>244</v>
      </c>
      <c r="L32" s="161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45">
        <f>G33*H33</f>
        <v>0</v>
      </c>
      <c r="J33" s="145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45">
        <f t="shared" ref="I34:I39" si="3">G34*H34</f>
        <v>0</v>
      </c>
      <c r="J34" s="145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45">
        <f t="shared" si="3"/>
        <v>0</v>
      </c>
      <c r="J35" s="145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45">
        <f t="shared" si="3"/>
        <v>0</v>
      </c>
      <c r="J36" s="145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45">
        <f t="shared" si="3"/>
        <v>0</v>
      </c>
      <c r="J37" s="145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45">
        <f t="shared" si="3"/>
        <v>0</v>
      </c>
      <c r="J38" s="145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45">
        <f t="shared" si="3"/>
        <v>0</v>
      </c>
      <c r="J39" s="145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46">
        <f>SUM(I33:I39)</f>
        <v>0</v>
      </c>
      <c r="J40" s="146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47"/>
      <c r="J41" s="147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48" t="s">
        <v>286</v>
      </c>
      <c r="B43" s="148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8" t="s">
        <v>286</v>
      </c>
      <c r="B44" s="148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1 months, 27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-298953</v>
      </c>
      <c r="E14" s="88">
        <f>'Term-13'!$L$2</f>
        <v>0</v>
      </c>
      <c r="F14" s="88">
        <f>'Term-13'!$D$2</f>
        <v>298953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3902640</v>
      </c>
      <c r="E25" s="88">
        <f>SUM(E2:E24)</f>
        <v>19610070</v>
      </c>
      <c r="F25" s="88">
        <f>SUM(F2:F24)</f>
        <v>15707430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-158299.5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3902640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2026-05-28T05:28:33Z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