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vg86168\Workspace-Canada\TestNG-DocPrepV2\DataFiles\"/>
    </mc:Choice>
  </mc:AlternateContent>
  <bookViews>
    <workbookView xWindow="0" yWindow="0" windowWidth="15360" windowHeight="4890" tabRatio="975" activeTab="1"/>
  </bookViews>
  <sheets>
    <sheet name="ListValues" sheetId="7" r:id="rId1"/>
    <sheet name="CreateDAF" sheetId="3" r:id="rId2"/>
    <sheet name="CreateDopTxn" sheetId="54" r:id="rId3"/>
    <sheet name="DopTxnAmend" sheetId="33" r:id="rId4"/>
    <sheet name="CustomerTemplate" sheetId="34" r:id="rId5"/>
    <sheet name="VVDAFQuery" sheetId="27" r:id="rId6"/>
    <sheet name="VVDopTxnQuery" sheetId="29" r:id="rId7"/>
    <sheet name="VVDopTxnAmend" sheetId="30" r:id="rId8"/>
    <sheet name="VVUserQueue" sheetId="31" r:id="rId9"/>
    <sheet name="VVSetupQueue" sheetId="32" r:id="rId10"/>
    <sheet name="DAF_CreationsubForms" sheetId="6" r:id="rId11"/>
    <sheet name="Search_CustTemp" sheetId="35" r:id="rId12"/>
    <sheet name="DocUpload" sheetId="28" r:id="rId13"/>
    <sheet name="General" sheetId="36" r:id="rId14"/>
    <sheet name="Shipment" sheetId="37" r:id="rId15"/>
    <sheet name="Invoice" sheetId="38" r:id="rId16"/>
    <sheet name="PackingList" sheetId="39" r:id="rId17"/>
    <sheet name="DraftBL" sheetId="40" r:id="rId18"/>
    <sheet name="AWB" sheetId="41" r:id="rId19"/>
    <sheet name="FCR" sheetId="42" r:id="rId20"/>
    <sheet name="Insurance" sheetId="43" r:id="rId21"/>
    <sheet name="CO" sheetId="44" r:id="rId22"/>
    <sheet name="Certificate" sheetId="45" r:id="rId23"/>
    <sheet name="ShipAdvise" sheetId="46" r:id="rId24"/>
    <sheet name="BOE" sheetId="47" r:id="rId25"/>
    <sheet name="CCVO" sheetId="48" r:id="rId26"/>
    <sheet name="CollectionForm" sheetId="49" r:id="rId27"/>
    <sheet name="Others" sheetId="50" r:id="rId28"/>
    <sheet name="DeliveryOrder" sheetId="51" r:id="rId29"/>
    <sheet name="Check" sheetId="52" r:id="rId30"/>
    <sheet name="Printing" sheetId="53" r:id="rId31"/>
  </sheets>
  <calcPr calcId="162913"/>
</workbook>
</file>

<file path=xl/calcChain.xml><?xml version="1.0" encoding="utf-8"?>
<calcChain xmlns="http://schemas.openxmlformats.org/spreadsheetml/2006/main">
  <c r="H9" i="54" l="1"/>
  <c r="H10" i="54"/>
  <c r="H8" i="54"/>
  <c r="H7" i="54"/>
  <c r="H6" i="54"/>
  <c r="H5" i="54"/>
  <c r="H4" i="54"/>
  <c r="H3" i="54"/>
  <c r="H2" i="54"/>
  <c r="H13" i="54"/>
  <c r="H12" i="54"/>
  <c r="H11" i="54"/>
  <c r="F108" i="6" l="1"/>
  <c r="S4" i="3" s="1"/>
  <c r="S5" i="3" s="1"/>
  <c r="D153" i="36"/>
  <c r="D151" i="36"/>
  <c r="C132" i="6"/>
  <c r="D154" i="36" s="1"/>
  <c r="C131" i="6"/>
  <c r="C127" i="6"/>
  <c r="D150" i="36" s="1"/>
  <c r="C128" i="6"/>
  <c r="X11" i="3"/>
  <c r="D148" i="36" l="1"/>
  <c r="D147" i="36"/>
  <c r="D146" i="36"/>
  <c r="E91" i="36"/>
  <c r="E2" i="34"/>
  <c r="E2" i="33"/>
  <c r="E11" i="54"/>
  <c r="E2" i="54"/>
  <c r="C123" i="6" l="1"/>
  <c r="H34" i="7"/>
  <c r="G34" i="7"/>
  <c r="F34" i="7"/>
  <c r="H33" i="7"/>
  <c r="G33" i="7"/>
  <c r="F33" i="7"/>
  <c r="L34" i="7" l="1"/>
  <c r="L33" i="7"/>
  <c r="E2" i="27"/>
  <c r="G3" i="27" l="1"/>
  <c r="D9" i="6"/>
  <c r="D123" i="6" s="1"/>
  <c r="E123" i="6" s="1"/>
  <c r="AB3" i="27" s="1"/>
  <c r="G4" i="7"/>
  <c r="E5" i="35" s="1"/>
  <c r="H3" i="7"/>
  <c r="G3" i="7"/>
  <c r="U36" i="7"/>
  <c r="P36" i="7"/>
  <c r="O36" i="7"/>
  <c r="N36" i="7"/>
  <c r="U35" i="7"/>
  <c r="P35" i="7"/>
  <c r="O35" i="7"/>
  <c r="N35" i="7"/>
  <c r="U34" i="7"/>
  <c r="P34" i="7"/>
  <c r="O34" i="7"/>
  <c r="N34" i="7"/>
  <c r="U33" i="7"/>
  <c r="P33" i="7"/>
  <c r="O33" i="7"/>
  <c r="N33" i="7"/>
  <c r="U32" i="7"/>
  <c r="P32" i="7"/>
  <c r="O32" i="7"/>
  <c r="N32" i="7"/>
  <c r="H32" i="7"/>
  <c r="G32" i="7"/>
  <c r="F32" i="7"/>
  <c r="U31" i="7"/>
  <c r="P31" i="7"/>
  <c r="O31" i="7"/>
  <c r="N31" i="7"/>
  <c r="H31" i="7"/>
  <c r="G31" i="7"/>
  <c r="F31" i="7"/>
  <c r="U30" i="7"/>
  <c r="P30" i="7"/>
  <c r="O30" i="7"/>
  <c r="N30" i="7"/>
  <c r="H30" i="7"/>
  <c r="G30" i="7"/>
  <c r="F30" i="7"/>
  <c r="U29" i="7"/>
  <c r="P29" i="7"/>
  <c r="O29" i="7"/>
  <c r="N29" i="7"/>
  <c r="H29" i="7"/>
  <c r="G29" i="7"/>
  <c r="F29" i="7"/>
  <c r="U28" i="7"/>
  <c r="P28" i="7"/>
  <c r="O28" i="7"/>
  <c r="N28" i="7"/>
  <c r="H28" i="7"/>
  <c r="G28" i="7"/>
  <c r="F28" i="7"/>
  <c r="U27" i="7"/>
  <c r="P27" i="7"/>
  <c r="O27" i="7"/>
  <c r="N27" i="7"/>
  <c r="H27" i="7"/>
  <c r="G27" i="7"/>
  <c r="F27" i="7"/>
  <c r="U26" i="7"/>
  <c r="P26" i="7"/>
  <c r="O26" i="7"/>
  <c r="N26" i="7"/>
  <c r="H26" i="7"/>
  <c r="G26" i="7"/>
  <c r="F26" i="7"/>
  <c r="U25" i="7"/>
  <c r="P25" i="7"/>
  <c r="O25" i="7"/>
  <c r="N25" i="7"/>
  <c r="H25" i="7"/>
  <c r="G25" i="7"/>
  <c r="F25" i="7"/>
  <c r="U24" i="7"/>
  <c r="P24" i="7"/>
  <c r="O24" i="7"/>
  <c r="N24" i="7"/>
  <c r="H24" i="7"/>
  <c r="G24" i="7"/>
  <c r="F24" i="7"/>
  <c r="U23" i="7"/>
  <c r="P23" i="7"/>
  <c r="O23" i="7"/>
  <c r="N23" i="7"/>
  <c r="H23" i="7"/>
  <c r="G23" i="7"/>
  <c r="F23" i="7"/>
  <c r="U22" i="7"/>
  <c r="P22" i="7"/>
  <c r="O22" i="7"/>
  <c r="N22" i="7"/>
  <c r="H22" i="7"/>
  <c r="G22" i="7"/>
  <c r="F22" i="7"/>
  <c r="U21" i="7"/>
  <c r="P21" i="7"/>
  <c r="O21" i="7"/>
  <c r="N21" i="7"/>
  <c r="H21" i="7"/>
  <c r="G21" i="7"/>
  <c r="F21" i="7"/>
  <c r="U20" i="7"/>
  <c r="P20" i="7"/>
  <c r="O20" i="7"/>
  <c r="N20" i="7"/>
  <c r="H20" i="7"/>
  <c r="G20" i="7"/>
  <c r="F20" i="7"/>
  <c r="U19" i="7"/>
  <c r="P19" i="7"/>
  <c r="O19" i="7"/>
  <c r="N19" i="7"/>
  <c r="H19" i="7"/>
  <c r="G19" i="7"/>
  <c r="F19" i="7"/>
  <c r="U18" i="7"/>
  <c r="P18" i="7"/>
  <c r="O18" i="7"/>
  <c r="N18" i="7"/>
  <c r="H18" i="7"/>
  <c r="G18" i="7"/>
  <c r="F18" i="7"/>
  <c r="U17" i="7"/>
  <c r="P17" i="7"/>
  <c r="O17" i="7"/>
  <c r="N17" i="7"/>
  <c r="H17" i="7"/>
  <c r="G17" i="7"/>
  <c r="F17" i="7"/>
  <c r="U16" i="7"/>
  <c r="P16" i="7"/>
  <c r="O16" i="7"/>
  <c r="N16" i="7"/>
  <c r="H16" i="7"/>
  <c r="G16" i="7"/>
  <c r="F16" i="7"/>
  <c r="U15" i="7"/>
  <c r="P15" i="7"/>
  <c r="O15" i="7"/>
  <c r="N15" i="7"/>
  <c r="H15" i="7"/>
  <c r="G15" i="7"/>
  <c r="F15" i="7"/>
  <c r="U14" i="7"/>
  <c r="P14" i="7"/>
  <c r="O14" i="7"/>
  <c r="N14" i="7"/>
  <c r="H14" i="7"/>
  <c r="G14" i="7"/>
  <c r="F14" i="7"/>
  <c r="U13" i="7"/>
  <c r="P13" i="7"/>
  <c r="O13" i="7"/>
  <c r="N13" i="7"/>
  <c r="H13" i="7"/>
  <c r="G13" i="7"/>
  <c r="F13" i="7"/>
  <c r="U12" i="7"/>
  <c r="P12" i="7"/>
  <c r="O12" i="7"/>
  <c r="N12" i="7"/>
  <c r="H12" i="7"/>
  <c r="G12" i="7"/>
  <c r="F12" i="7"/>
  <c r="U11" i="7"/>
  <c r="P11" i="7"/>
  <c r="O11" i="7"/>
  <c r="N11" i="7"/>
  <c r="H11" i="7"/>
  <c r="G11" i="7"/>
  <c r="F11" i="7"/>
  <c r="U10" i="7"/>
  <c r="P10" i="7"/>
  <c r="O10" i="7"/>
  <c r="N10" i="7"/>
  <c r="H10" i="7"/>
  <c r="G10" i="7"/>
  <c r="F10" i="7"/>
  <c r="U9" i="7"/>
  <c r="P9" i="7"/>
  <c r="O9" i="7"/>
  <c r="N9" i="7"/>
  <c r="H9" i="7"/>
  <c r="G9" i="7"/>
  <c r="F9" i="7"/>
  <c r="U8" i="7"/>
  <c r="P8" i="7"/>
  <c r="O8" i="7"/>
  <c r="N8" i="7"/>
  <c r="H8" i="7"/>
  <c r="G8" i="7"/>
  <c r="F8" i="7"/>
  <c r="U7" i="7"/>
  <c r="P7" i="7"/>
  <c r="O7" i="7"/>
  <c r="N7" i="7"/>
  <c r="H7" i="7"/>
  <c r="G7" i="7"/>
  <c r="F7" i="7"/>
  <c r="D53" i="39" l="1"/>
  <c r="D5" i="38"/>
  <c r="E5" i="37"/>
  <c r="K6" i="36"/>
  <c r="F5" i="38"/>
  <c r="E158" i="36"/>
  <c r="O5" i="36"/>
  <c r="D5" i="35"/>
  <c r="F134" i="36"/>
  <c r="K5" i="37"/>
  <c r="L9" i="7"/>
  <c r="D6" i="6" s="1"/>
  <c r="E148" i="36" s="1"/>
  <c r="L13" i="7"/>
  <c r="L17" i="7"/>
  <c r="E94" i="36" s="1"/>
  <c r="L21" i="7"/>
  <c r="L25" i="7"/>
  <c r="L29" i="7"/>
  <c r="D17" i="6" s="1"/>
  <c r="D131" i="6" s="1"/>
  <c r="T33" i="7"/>
  <c r="T35" i="7"/>
  <c r="T9" i="7"/>
  <c r="T13" i="7"/>
  <c r="T17" i="7"/>
  <c r="T21" i="7"/>
  <c r="T25" i="7"/>
  <c r="T29" i="7"/>
  <c r="L7" i="7"/>
  <c r="L8" i="7"/>
  <c r="V10" i="7"/>
  <c r="L11" i="7"/>
  <c r="L12" i="7"/>
  <c r="M9" i="6" s="1"/>
  <c r="N3" i="27" s="1"/>
  <c r="V14" i="7"/>
  <c r="L15" i="7"/>
  <c r="E92" i="36" s="1"/>
  <c r="L16" i="7"/>
  <c r="E93" i="36" s="1"/>
  <c r="V18" i="7"/>
  <c r="L19" i="7"/>
  <c r="D11" i="6" s="1"/>
  <c r="L20" i="7"/>
  <c r="V22" i="7"/>
  <c r="L23" i="7"/>
  <c r="D13" i="6" s="1"/>
  <c r="D127" i="6" s="1"/>
  <c r="L24" i="7"/>
  <c r="D14" i="6" s="1"/>
  <c r="D128" i="6" s="1"/>
  <c r="E151" i="36" s="1"/>
  <c r="V26" i="7"/>
  <c r="L27" i="7"/>
  <c r="L28" i="7"/>
  <c r="V30" i="7"/>
  <c r="L31" i="7"/>
  <c r="L32" i="7"/>
  <c r="T10" i="7"/>
  <c r="T14" i="7"/>
  <c r="T18" i="7"/>
  <c r="T22" i="7"/>
  <c r="T26" i="7"/>
  <c r="T30" i="7"/>
  <c r="V8" i="7"/>
  <c r="L10" i="7"/>
  <c r="V12" i="7"/>
  <c r="L14" i="7"/>
  <c r="V16" i="7"/>
  <c r="L18" i="7"/>
  <c r="D10" i="6" s="1"/>
  <c r="V20" i="7"/>
  <c r="L22" i="7"/>
  <c r="V24" i="7"/>
  <c r="L26" i="7"/>
  <c r="D15" i="6" s="1"/>
  <c r="V28" i="7"/>
  <c r="L30" i="7"/>
  <c r="D18" i="6" s="1"/>
  <c r="D132" i="6" s="1"/>
  <c r="V32" i="7"/>
  <c r="V34" i="7"/>
  <c r="V36" i="7"/>
  <c r="T7" i="7"/>
  <c r="G2" i="34" s="1"/>
  <c r="T8" i="7"/>
  <c r="T11" i="7"/>
  <c r="T12" i="7"/>
  <c r="T15" i="7"/>
  <c r="T16" i="7"/>
  <c r="T19" i="7"/>
  <c r="T20" i="7"/>
  <c r="T23" i="7"/>
  <c r="T24" i="7"/>
  <c r="T27" i="7"/>
  <c r="T28" i="7"/>
  <c r="T31" i="7"/>
  <c r="T32" i="7"/>
  <c r="T34" i="7"/>
  <c r="T36" i="7"/>
  <c r="V7" i="7"/>
  <c r="B11" i="35" s="1"/>
  <c r="B12" i="35" s="1"/>
  <c r="V13" i="7"/>
  <c r="V17" i="7"/>
  <c r="V21" i="7"/>
  <c r="V27" i="7"/>
  <c r="V35" i="7"/>
  <c r="V9" i="7"/>
  <c r="V11" i="7"/>
  <c r="V15" i="7"/>
  <c r="V19" i="7"/>
  <c r="V23" i="7"/>
  <c r="V25" i="7"/>
  <c r="V29" i="7"/>
  <c r="V31" i="7"/>
  <c r="V33" i="7"/>
  <c r="E132" i="6" l="1"/>
  <c r="E154" i="36"/>
  <c r="E131" i="6"/>
  <c r="E153" i="36"/>
  <c r="E127" i="6"/>
  <c r="E150" i="36"/>
  <c r="D16" i="6"/>
  <c r="D12" i="6"/>
  <c r="M13" i="6"/>
  <c r="I10" i="3" s="1"/>
  <c r="E3" i="54"/>
  <c r="E4" i="54" s="1"/>
  <c r="E5" i="54" s="1"/>
  <c r="E6" i="54" s="1"/>
  <c r="E7" i="54" s="1"/>
  <c r="E8" i="54" s="1"/>
  <c r="E9" i="54" s="1"/>
  <c r="E10" i="54" s="1"/>
  <c r="BI2" i="54"/>
  <c r="BI3" i="54" s="1"/>
  <c r="BI4" i="54" s="1"/>
  <c r="BI5" i="54" s="1"/>
  <c r="BI6" i="54" s="1"/>
  <c r="BI7" i="54" s="1"/>
  <c r="BI12" i="54" s="1"/>
  <c r="BM2" i="54"/>
  <c r="BM3" i="54" s="1"/>
  <c r="BM4" i="54" s="1"/>
  <c r="BM5" i="54" s="1"/>
  <c r="BM6" i="54" s="1"/>
  <c r="BM7" i="54" s="1"/>
  <c r="BU2" i="54"/>
  <c r="BU3" i="54" s="1"/>
  <c r="BU4" i="54" s="1"/>
  <c r="BU5" i="54" s="1"/>
  <c r="BU6" i="54" s="1"/>
  <c r="BU7" i="54" s="1"/>
  <c r="BY2" i="54"/>
  <c r="BY3" i="54" s="1"/>
  <c r="BY4" i="54" s="1"/>
  <c r="BY5" i="54" s="1"/>
  <c r="BY6" i="54" s="1"/>
  <c r="BY7" i="54" s="1"/>
  <c r="BY8" i="54" s="1"/>
  <c r="BF3" i="54"/>
  <c r="BL3" i="54"/>
  <c r="BL4" i="54" s="1"/>
  <c r="BL5" i="54" s="1"/>
  <c r="BL6" i="54" s="1"/>
  <c r="BL7" i="54" s="1"/>
  <c r="BL8" i="54" s="1"/>
  <c r="BL13" i="54" s="1"/>
  <c r="BR3" i="54"/>
  <c r="CD3" i="54"/>
  <c r="CD4" i="54" s="1"/>
  <c r="CD5" i="54" s="1"/>
  <c r="CD6" i="54" s="1"/>
  <c r="CD7" i="54" s="1"/>
  <c r="CD8" i="54" s="1"/>
  <c r="CD13" i="54" s="1"/>
  <c r="BF4" i="54"/>
  <c r="BF5" i="54" s="1"/>
  <c r="BF6" i="54" s="1"/>
  <c r="BR4" i="54"/>
  <c r="BR5" i="54" s="1"/>
  <c r="BR6" i="54" s="1"/>
  <c r="BR7" i="54" s="1"/>
  <c r="BF7" i="54"/>
  <c r="BF12" i="54" s="1"/>
  <c r="E13" i="54"/>
  <c r="E14" i="54" s="1"/>
  <c r="L11" i="54"/>
  <c r="AF11" i="54"/>
  <c r="AG11" i="54"/>
  <c r="AH11" i="54"/>
  <c r="AI11" i="54"/>
  <c r="AO11" i="54"/>
  <c r="AP11" i="54"/>
  <c r="AQ11" i="54"/>
  <c r="BJ11" i="54"/>
  <c r="BL11" i="54"/>
  <c r="BN11" i="54"/>
  <c r="BU11" i="54"/>
  <c r="CB11" i="54"/>
  <c r="CD11" i="54"/>
  <c r="E12" i="54"/>
  <c r="AF12" i="54"/>
  <c r="AG12" i="54"/>
  <c r="AH12" i="54"/>
  <c r="AI12" i="54"/>
  <c r="AO12" i="54"/>
  <c r="AP12" i="54"/>
  <c r="AQ12" i="54"/>
  <c r="AF13" i="54"/>
  <c r="AG13" i="54"/>
  <c r="AH13" i="54"/>
  <c r="AI13" i="54"/>
  <c r="AO13" i="54"/>
  <c r="AP13" i="54"/>
  <c r="AQ13" i="54"/>
  <c r="P6" i="53"/>
  <c r="CA2" i="54" s="1"/>
  <c r="P7" i="53"/>
  <c r="CB2" i="54" s="1"/>
  <c r="CB3" i="54" s="1"/>
  <c r="CB4" i="54" s="1"/>
  <c r="CB5" i="54" s="1"/>
  <c r="CB6" i="54" s="1"/>
  <c r="CB7" i="54" s="1"/>
  <c r="P8" i="53"/>
  <c r="CC2" i="54" s="1"/>
  <c r="P9" i="53"/>
  <c r="CD2" i="54" s="1"/>
  <c r="P13" i="53"/>
  <c r="P14" i="53"/>
  <c r="P15" i="53"/>
  <c r="CA2" i="33" s="1"/>
  <c r="CA3" i="33" s="1"/>
  <c r="CA4" i="33" s="1"/>
  <c r="P16" i="53"/>
  <c r="R22" i="53"/>
  <c r="CG2" i="54" s="1"/>
  <c r="R26" i="53"/>
  <c r="F32" i="53"/>
  <c r="CF2" i="54" s="1"/>
  <c r="CF3" i="54" s="1"/>
  <c r="CF4" i="54" s="1"/>
  <c r="CF5" i="54" s="1"/>
  <c r="CF6" i="54" s="1"/>
  <c r="CF7" i="54" s="1"/>
  <c r="F36" i="53"/>
  <c r="CD2" i="33" s="1"/>
  <c r="CD3" i="33" s="1"/>
  <c r="CD4" i="33" s="1"/>
  <c r="H42" i="53"/>
  <c r="CE2" i="54" s="1"/>
  <c r="H46" i="53"/>
  <c r="N5" i="52"/>
  <c r="BX2" i="54" s="1"/>
  <c r="N6" i="52"/>
  <c r="N10" i="52"/>
  <c r="N11" i="52"/>
  <c r="F17" i="52"/>
  <c r="BZ2" i="54" s="1"/>
  <c r="BZ3" i="54" s="1"/>
  <c r="BZ4" i="54" s="1"/>
  <c r="BZ5" i="54" s="1"/>
  <c r="BZ6" i="54" s="1"/>
  <c r="BZ7" i="54" s="1"/>
  <c r="BZ8" i="54" s="1"/>
  <c r="BZ9" i="54" s="1"/>
  <c r="BZ10" i="54" s="1"/>
  <c r="F18" i="52"/>
  <c r="F21" i="52"/>
  <c r="J5" i="51"/>
  <c r="J9" i="51"/>
  <c r="BS2" i="33" s="1"/>
  <c r="BS3" i="33" s="1"/>
  <c r="BS4" i="33" s="1"/>
  <c r="P15" i="51"/>
  <c r="BV2" i="54" s="1"/>
  <c r="BV3" i="54" s="1"/>
  <c r="BV4" i="54" s="1"/>
  <c r="BV5" i="54" s="1"/>
  <c r="BV6" i="54" s="1"/>
  <c r="BV7" i="54" s="1"/>
  <c r="BV12" i="54" s="1"/>
  <c r="P16" i="51"/>
  <c r="BV8" i="54" s="1"/>
  <c r="BV9" i="54" s="1"/>
  <c r="BV10" i="54" s="1"/>
  <c r="P20" i="51"/>
  <c r="BT2" i="33" s="1"/>
  <c r="P21" i="51"/>
  <c r="M27" i="51"/>
  <c r="BW2" i="54" s="1"/>
  <c r="M31" i="51"/>
  <c r="Q5" i="50"/>
  <c r="BT2" i="54" s="1"/>
  <c r="BT3" i="54" s="1"/>
  <c r="BT4" i="54" s="1"/>
  <c r="BT5" i="54" s="1"/>
  <c r="BT6" i="54" s="1"/>
  <c r="BT7" i="54" s="1"/>
  <c r="Q9" i="50"/>
  <c r="G5" i="49"/>
  <c r="G9" i="49"/>
  <c r="I15" i="49"/>
  <c r="BN2" i="54" s="1"/>
  <c r="BN3" i="54" s="1"/>
  <c r="BN4" i="54" s="1"/>
  <c r="BN5" i="54" s="1"/>
  <c r="BN6" i="54" s="1"/>
  <c r="BN7" i="54" s="1"/>
  <c r="I19" i="49"/>
  <c r="H24" i="49"/>
  <c r="BO2" i="54" s="1"/>
  <c r="H28" i="49"/>
  <c r="W34" i="49"/>
  <c r="BP2" i="54" s="1"/>
  <c r="W35" i="49"/>
  <c r="BQ2" i="54" s="1"/>
  <c r="W39" i="49"/>
  <c r="W40" i="49"/>
  <c r="O46" i="49"/>
  <c r="BR2" i="54" s="1"/>
  <c r="BR11" i="54" s="1"/>
  <c r="O50" i="49"/>
  <c r="F56" i="49"/>
  <c r="BS2" i="54" s="1"/>
  <c r="F60" i="49"/>
  <c r="O66" i="49"/>
  <c r="O70" i="49"/>
  <c r="AR5" i="48"/>
  <c r="BL2" i="54" s="1"/>
  <c r="AR9" i="48"/>
  <c r="O15" i="48"/>
  <c r="O19" i="48"/>
  <c r="O5" i="47"/>
  <c r="BK2" i="54" s="1"/>
  <c r="O9" i="47"/>
  <c r="Z5" i="46"/>
  <c r="BJ2" i="54" s="1"/>
  <c r="BJ3" i="54" s="1"/>
  <c r="BJ4" i="54" s="1"/>
  <c r="BJ5" i="54" s="1"/>
  <c r="BJ6" i="54" s="1"/>
  <c r="BJ7" i="54" s="1"/>
  <c r="Z9" i="46"/>
  <c r="BH2" i="33" s="1"/>
  <c r="BH3" i="33" s="1"/>
  <c r="BH4" i="33" s="1"/>
  <c r="F5" i="45"/>
  <c r="BF2" i="54" s="1"/>
  <c r="BF11" i="54" s="1"/>
  <c r="F9" i="45"/>
  <c r="I15" i="45"/>
  <c r="BG2" i="54" s="1"/>
  <c r="I19" i="45"/>
  <c r="T25" i="45"/>
  <c r="BH2" i="54" s="1"/>
  <c r="T29" i="45"/>
  <c r="N36" i="45"/>
  <c r="N37" i="45"/>
  <c r="BI8" i="54" s="1"/>
  <c r="N38" i="45"/>
  <c r="N42" i="45"/>
  <c r="N43" i="45"/>
  <c r="N44" i="45"/>
  <c r="O5" i="44"/>
  <c r="BC2" i="54" s="1"/>
  <c r="O9" i="44"/>
  <c r="Q15" i="44"/>
  <c r="BD2" i="54" s="1"/>
  <c r="BD4" i="54" s="1"/>
  <c r="BD6" i="54" s="1"/>
  <c r="BD8" i="54" s="1"/>
  <c r="BD10" i="54" s="1"/>
  <c r="Q19" i="44"/>
  <c r="N26" i="44"/>
  <c r="BE2" i="54" s="1"/>
  <c r="N27" i="44"/>
  <c r="BE8" i="54" s="1"/>
  <c r="N31" i="44"/>
  <c r="BC2" i="33" s="1"/>
  <c r="BC3" i="33" s="1"/>
  <c r="N32" i="44"/>
  <c r="U6" i="43"/>
  <c r="BB2" i="54" s="1"/>
  <c r="BB11" i="54" s="1"/>
  <c r="U10" i="43"/>
  <c r="V5" i="42"/>
  <c r="AZ2" i="54" s="1"/>
  <c r="V9" i="42"/>
  <c r="AX2" i="33" s="1"/>
  <c r="AX3" i="33" s="1"/>
  <c r="AX4" i="33" s="1"/>
  <c r="O16" i="42"/>
  <c r="BA2" i="54" s="1"/>
  <c r="O20" i="42"/>
  <c r="O5" i="41"/>
  <c r="AV2" i="54" s="1"/>
  <c r="AV11" i="54" s="1"/>
  <c r="O9" i="41"/>
  <c r="I15" i="41"/>
  <c r="AW2" i="54" s="1"/>
  <c r="I19" i="41"/>
  <c r="F26" i="41"/>
  <c r="AX2" i="54" s="1"/>
  <c r="AX3" i="54" s="1"/>
  <c r="AX4" i="54" s="1"/>
  <c r="AX5" i="54" s="1"/>
  <c r="AX6" i="54" s="1"/>
  <c r="AX7" i="54" s="1"/>
  <c r="AX12" i="54" s="1"/>
  <c r="F30" i="41"/>
  <c r="AV2" i="33" s="1"/>
  <c r="AV3" i="33" s="1"/>
  <c r="AV4" i="33" s="1"/>
  <c r="S36" i="41"/>
  <c r="AY2" i="54" s="1"/>
  <c r="S40" i="41"/>
  <c r="Q5" i="40"/>
  <c r="AR2" i="54" s="1"/>
  <c r="Q9" i="40"/>
  <c r="I15" i="40"/>
  <c r="AS2" i="54" s="1"/>
  <c r="I19" i="40"/>
  <c r="G26" i="40"/>
  <c r="AT2" i="54" s="1"/>
  <c r="AT3" i="54" s="1"/>
  <c r="AT4" i="54" s="1"/>
  <c r="AT5" i="54" s="1"/>
  <c r="AT6" i="54" s="1"/>
  <c r="AT7" i="54" s="1"/>
  <c r="AT8" i="54" s="1"/>
  <c r="G30" i="40"/>
  <c r="AR2" i="33" s="1"/>
  <c r="AR3" i="33" s="1"/>
  <c r="AR4" i="33" s="1"/>
  <c r="S37" i="40"/>
  <c r="AU2" i="54" s="1"/>
  <c r="S41" i="40"/>
  <c r="M5" i="39"/>
  <c r="AJ2" i="54" s="1"/>
  <c r="AJ11" i="54" s="1"/>
  <c r="M9" i="39"/>
  <c r="M16" i="39"/>
  <c r="AK2" i="54" s="1"/>
  <c r="AK11" i="54" s="1"/>
  <c r="M17" i="39"/>
  <c r="AK3" i="54" s="1"/>
  <c r="M18" i="39"/>
  <c r="AK4" i="54" s="1"/>
  <c r="M19" i="39"/>
  <c r="AK5" i="54" s="1"/>
  <c r="AK8" i="54" s="1"/>
  <c r="M20" i="39"/>
  <c r="AK6" i="54" s="1"/>
  <c r="AK7" i="54" s="1"/>
  <c r="AK12" i="54" s="1"/>
  <c r="M21" i="39"/>
  <c r="M25" i="39"/>
  <c r="M26" i="39"/>
  <c r="M27" i="39"/>
  <c r="M28" i="39"/>
  <c r="M29" i="39"/>
  <c r="M30" i="39"/>
  <c r="G37" i="39"/>
  <c r="AL2" i="54" s="1"/>
  <c r="AL3" i="54" s="1"/>
  <c r="AL4" i="54" s="1"/>
  <c r="AL5" i="54" s="1"/>
  <c r="AL6" i="54" s="1"/>
  <c r="AL7" i="54" s="1"/>
  <c r="G38" i="39"/>
  <c r="G39" i="39"/>
  <c r="G40" i="39"/>
  <c r="G44" i="39"/>
  <c r="AJ2" i="33" s="1"/>
  <c r="AJ3" i="33" s="1"/>
  <c r="AJ4" i="33" s="1"/>
  <c r="G45" i="39"/>
  <c r="G46" i="39"/>
  <c r="G47" i="39"/>
  <c r="H53" i="39"/>
  <c r="I53" i="39"/>
  <c r="J53" i="39"/>
  <c r="K53" i="39"/>
  <c r="L53" i="39"/>
  <c r="M53" i="39"/>
  <c r="N53" i="39"/>
  <c r="O53" i="39"/>
  <c r="P53" i="39"/>
  <c r="Q53" i="39"/>
  <c r="R53" i="39"/>
  <c r="S53" i="39"/>
  <c r="T56" i="39"/>
  <c r="AK2" i="33" s="1"/>
  <c r="AK3" i="33" s="1"/>
  <c r="AK4" i="33" s="1"/>
  <c r="I63" i="39"/>
  <c r="AN2" i="54" s="1"/>
  <c r="I67" i="39"/>
  <c r="R9" i="38"/>
  <c r="Z2" i="33" s="1"/>
  <c r="Z3" i="33" s="1"/>
  <c r="Z4" i="33" s="1"/>
  <c r="I17" i="38"/>
  <c r="AD2" i="54" s="1"/>
  <c r="AD3" i="54" s="1"/>
  <c r="AD4" i="54" s="1"/>
  <c r="AD5" i="54" s="1"/>
  <c r="AD6" i="54" s="1"/>
  <c r="AD7" i="54" s="1"/>
  <c r="I21" i="38"/>
  <c r="AB2" i="33" s="1"/>
  <c r="AB3" i="33" s="1"/>
  <c r="AB4" i="33" s="1"/>
  <c r="O28" i="38"/>
  <c r="AE2" i="54" s="1"/>
  <c r="O29" i="38"/>
  <c r="AE8" i="54" s="1"/>
  <c r="O33" i="38"/>
  <c r="O34" i="38"/>
  <c r="O41" i="38"/>
  <c r="AC2" i="54" s="1"/>
  <c r="O45" i="38"/>
  <c r="AA2" i="33" s="1"/>
  <c r="AA3" i="33" s="1"/>
  <c r="AA4" i="33" s="1"/>
  <c r="Q9" i="37"/>
  <c r="Y2" i="33" s="1"/>
  <c r="Y3" i="33" s="1"/>
  <c r="Y4" i="33" s="1"/>
  <c r="U7" i="36"/>
  <c r="M8" i="54" s="1"/>
  <c r="U11" i="36"/>
  <c r="K2" i="33" s="1"/>
  <c r="U12" i="36"/>
  <c r="K3" i="33" s="1"/>
  <c r="U13" i="36"/>
  <c r="K4" i="33" s="1"/>
  <c r="L19" i="36"/>
  <c r="O2" i="54" s="1"/>
  <c r="L23" i="36"/>
  <c r="J29" i="36"/>
  <c r="P2" i="54" s="1"/>
  <c r="P3" i="54" s="1"/>
  <c r="P4" i="54" s="1"/>
  <c r="P5" i="54" s="1"/>
  <c r="P6" i="54" s="1"/>
  <c r="P7" i="54" s="1"/>
  <c r="P12" i="54" s="1"/>
  <c r="J30" i="36"/>
  <c r="J34" i="36"/>
  <c r="N2" i="33" s="1"/>
  <c r="N3" i="33" s="1"/>
  <c r="J35" i="36"/>
  <c r="P8" i="54" s="1"/>
  <c r="P9" i="54" s="1"/>
  <c r="P10" i="54" s="1"/>
  <c r="K41" i="36"/>
  <c r="Q2" i="54" s="1"/>
  <c r="K45" i="36"/>
  <c r="I51" i="36"/>
  <c r="R2" i="54" s="1"/>
  <c r="R3" i="54" s="1"/>
  <c r="R4" i="54" s="1"/>
  <c r="R5" i="54" s="1"/>
  <c r="R6" i="54" s="1"/>
  <c r="R7" i="54" s="1"/>
  <c r="R12" i="54" s="1"/>
  <c r="I55" i="36"/>
  <c r="P2" i="33" s="1"/>
  <c r="P3" i="33" s="1"/>
  <c r="E61" i="36"/>
  <c r="S2" i="54" s="1"/>
  <c r="E65" i="36"/>
  <c r="Q2" i="33" s="1"/>
  <c r="Q3" i="33" s="1"/>
  <c r="Q4" i="33" s="1"/>
  <c r="E71" i="36"/>
  <c r="T2" i="54" s="1"/>
  <c r="T3" i="54" s="1"/>
  <c r="T4" i="54" s="1"/>
  <c r="T5" i="54" s="1"/>
  <c r="T6" i="54" s="1"/>
  <c r="T7" i="54" s="1"/>
  <c r="E75" i="36"/>
  <c r="R2" i="33" s="1"/>
  <c r="R3" i="33" s="1"/>
  <c r="R4" i="33" s="1"/>
  <c r="F81" i="36"/>
  <c r="U2" i="54" s="1"/>
  <c r="F85" i="36"/>
  <c r="S2" i="33" s="1"/>
  <c r="S3" i="33" s="1"/>
  <c r="S4" i="33" s="1"/>
  <c r="L91" i="36"/>
  <c r="V2" i="54" s="1"/>
  <c r="V3" i="54" s="1"/>
  <c r="V4" i="54" s="1"/>
  <c r="V5" i="54" s="1"/>
  <c r="V6" i="54" s="1"/>
  <c r="V7" i="54" s="1"/>
  <c r="V8" i="54" s="1"/>
  <c r="V9" i="54" s="1"/>
  <c r="V10" i="54" s="1"/>
  <c r="L98" i="36"/>
  <c r="D104" i="36"/>
  <c r="W2" i="54" s="1"/>
  <c r="W3" i="54" s="1"/>
  <c r="W4" i="54" s="1"/>
  <c r="W5" i="54" s="1"/>
  <c r="W6" i="54" s="1"/>
  <c r="W7" i="54" s="1"/>
  <c r="I114" i="36"/>
  <c r="X2" i="54" s="1"/>
  <c r="I118" i="36"/>
  <c r="G124" i="36"/>
  <c r="Y2" i="54" s="1"/>
  <c r="Y11" i="54" s="1"/>
  <c r="G128" i="36"/>
  <c r="W2" i="33" s="1"/>
  <c r="W3" i="33" s="1"/>
  <c r="W4" i="33" s="1"/>
  <c r="G138" i="36"/>
  <c r="D158" i="36"/>
  <c r="D160" i="36"/>
  <c r="D162" i="36"/>
  <c r="D163" i="36"/>
  <c r="D166" i="36"/>
  <c r="D165" i="36"/>
  <c r="O174" i="36"/>
  <c r="N2" i="54" s="1"/>
  <c r="N3" i="54" s="1"/>
  <c r="N4" i="54" s="1"/>
  <c r="N5" i="54" s="1"/>
  <c r="N6" i="54" s="1"/>
  <c r="N7" i="54" s="1"/>
  <c r="N8" i="54" s="1"/>
  <c r="O178" i="36"/>
  <c r="L2" i="33" s="1"/>
  <c r="E11" i="35"/>
  <c r="S3" i="34" s="1"/>
  <c r="S5" i="34" s="1"/>
  <c r="E3" i="34"/>
  <c r="E4" i="34" s="1"/>
  <c r="E5" i="34" s="1"/>
  <c r="E3" i="33"/>
  <c r="E4" i="33" s="1"/>
  <c r="M2" i="33"/>
  <c r="M3" i="33" s="1"/>
  <c r="M4" i="33" s="1"/>
  <c r="O2" i="33"/>
  <c r="O3" i="33" s="1"/>
  <c r="O4" i="33" s="1"/>
  <c r="T2" i="33"/>
  <c r="V2" i="33"/>
  <c r="V3" i="33" s="1"/>
  <c r="V4" i="33" s="1"/>
  <c r="X2" i="33"/>
  <c r="X3" i="33" s="1"/>
  <c r="X4" i="33" s="1"/>
  <c r="AC2" i="33"/>
  <c r="AC3" i="33" s="1"/>
  <c r="AH2" i="33"/>
  <c r="AH3" i="33" s="1"/>
  <c r="AH4" i="33" s="1"/>
  <c r="AI2" i="33"/>
  <c r="AI3" i="33" s="1"/>
  <c r="AL2" i="33"/>
  <c r="AL3" i="33" s="1"/>
  <c r="AL4" i="33" s="1"/>
  <c r="AP2" i="33"/>
  <c r="AP3" i="33" s="1"/>
  <c r="AP4" i="33" s="1"/>
  <c r="AQ2" i="33"/>
  <c r="AQ3" i="33" s="1"/>
  <c r="AQ4" i="33" s="1"/>
  <c r="AS2" i="33"/>
  <c r="AS3" i="33" s="1"/>
  <c r="AS4" i="33" s="1"/>
  <c r="AT2" i="33"/>
  <c r="AT3" i="33" s="1"/>
  <c r="AT4" i="33" s="1"/>
  <c r="AU2" i="33"/>
  <c r="AU3" i="33" s="1"/>
  <c r="AU4" i="33" s="1"/>
  <c r="AW2" i="33"/>
  <c r="AW3" i="33" s="1"/>
  <c r="AW4" i="33" s="1"/>
  <c r="AY2" i="33"/>
  <c r="AZ2" i="33"/>
  <c r="BA2" i="33"/>
  <c r="BA3" i="33" s="1"/>
  <c r="BA4" i="33" s="1"/>
  <c r="BB2" i="33"/>
  <c r="BB3" i="33" s="1"/>
  <c r="BB4" i="33" s="1"/>
  <c r="BD2" i="33"/>
  <c r="BD3" i="33" s="1"/>
  <c r="BD4" i="33" s="1"/>
  <c r="BE2" i="33"/>
  <c r="BE3" i="33" s="1"/>
  <c r="BE4" i="33" s="1"/>
  <c r="BF2" i="33"/>
  <c r="BF3" i="33" s="1"/>
  <c r="BF4" i="33" s="1"/>
  <c r="BG2" i="33"/>
  <c r="BG3" i="33" s="1"/>
  <c r="BI2" i="33"/>
  <c r="BI3" i="33" s="1"/>
  <c r="BI4" i="33" s="1"/>
  <c r="BJ2" i="33"/>
  <c r="BJ3" i="33" s="1"/>
  <c r="BJ4" i="33" s="1"/>
  <c r="BK2" i="33"/>
  <c r="BK3" i="33" s="1"/>
  <c r="BK4" i="33" s="1"/>
  <c r="BL2" i="33"/>
  <c r="BL3" i="33" s="1"/>
  <c r="BM2" i="33"/>
  <c r="BM3" i="33" s="1"/>
  <c r="BM4" i="33" s="1"/>
  <c r="BN2" i="33"/>
  <c r="BN3" i="33" s="1"/>
  <c r="BN4" i="33" s="1"/>
  <c r="BO2" i="33"/>
  <c r="BP2" i="33"/>
  <c r="BQ2" i="33"/>
  <c r="BQ3" i="33" s="1"/>
  <c r="BQ4" i="33" s="1"/>
  <c r="BR2" i="33"/>
  <c r="BR3" i="33" s="1"/>
  <c r="BR4" i="33" s="1"/>
  <c r="BU2" i="33"/>
  <c r="BU3" i="33" s="1"/>
  <c r="BV2" i="33"/>
  <c r="BV3" i="33" s="1"/>
  <c r="BV4" i="33" s="1"/>
  <c r="BW2" i="33"/>
  <c r="BW3" i="33" s="1"/>
  <c r="BW4" i="33" s="1"/>
  <c r="BX2" i="33"/>
  <c r="BY2" i="33"/>
  <c r="BY3" i="33" s="1"/>
  <c r="BY4" i="33" s="1"/>
  <c r="BZ2" i="33"/>
  <c r="BZ3" i="33" s="1"/>
  <c r="BZ4" i="33" s="1"/>
  <c r="CB2" i="33"/>
  <c r="CB3" i="33" s="1"/>
  <c r="CB4" i="33" s="1"/>
  <c r="CC2" i="33"/>
  <c r="CE2" i="33"/>
  <c r="T3" i="33"/>
  <c r="T4" i="33" s="1"/>
  <c r="AY3" i="33"/>
  <c r="AY4" i="33" s="1"/>
  <c r="AZ3" i="33"/>
  <c r="AZ4" i="33" s="1"/>
  <c r="BO3" i="33"/>
  <c r="BO4" i="33" s="1"/>
  <c r="BP3" i="33"/>
  <c r="BP4" i="33" s="1"/>
  <c r="BT3" i="33"/>
  <c r="BT4" i="33" s="1"/>
  <c r="BX3" i="33"/>
  <c r="BX4" i="33" s="1"/>
  <c r="CC3" i="33"/>
  <c r="CC4" i="33" s="1"/>
  <c r="CE3" i="33"/>
  <c r="CE4" i="33" s="1"/>
  <c r="AC4" i="33"/>
  <c r="AI4" i="33"/>
  <c r="BC4" i="33"/>
  <c r="BG4" i="33"/>
  <c r="BU4" i="33"/>
  <c r="X3" i="54" l="1"/>
  <c r="X4" i="54" s="1"/>
  <c r="X5" i="54" s="1"/>
  <c r="X6" i="54" s="1"/>
  <c r="X7" i="54" s="1"/>
  <c r="X11" i="54"/>
  <c r="AU3" i="54"/>
  <c r="AU4" i="54" s="1"/>
  <c r="AU5" i="54" s="1"/>
  <c r="AU6" i="54" s="1"/>
  <c r="AU7" i="54" s="1"/>
  <c r="AU11" i="54"/>
  <c r="AY3" i="54"/>
  <c r="AY4" i="54" s="1"/>
  <c r="AY5" i="54" s="1"/>
  <c r="AY6" i="54" s="1"/>
  <c r="AY7" i="54" s="1"/>
  <c r="AY11" i="54"/>
  <c r="AW3" i="54"/>
  <c r="AW4" i="54" s="1"/>
  <c r="AW5" i="54" s="1"/>
  <c r="AW6" i="54" s="1"/>
  <c r="AW7" i="54" s="1"/>
  <c r="AW11" i="54"/>
  <c r="BE3" i="54"/>
  <c r="BE4" i="54"/>
  <c r="BE6" i="54"/>
  <c r="BE7" i="54"/>
  <c r="BE12" i="54" s="1"/>
  <c r="BE5" i="54"/>
  <c r="BE11" i="54"/>
  <c r="BC3" i="54"/>
  <c r="BC4" i="54" s="1"/>
  <c r="BC5" i="54" s="1"/>
  <c r="BC6" i="54" s="1"/>
  <c r="BC7" i="54" s="1"/>
  <c r="BC11" i="54"/>
  <c r="BG3" i="54"/>
  <c r="BG4" i="54" s="1"/>
  <c r="BG5" i="54" s="1"/>
  <c r="BG6" i="54" s="1"/>
  <c r="BG7" i="54" s="1"/>
  <c r="BG11" i="54"/>
  <c r="BK3" i="54"/>
  <c r="BK4" i="54" s="1"/>
  <c r="BK5" i="54" s="1"/>
  <c r="BK6" i="54" s="1"/>
  <c r="BK7" i="54" s="1"/>
  <c r="BK11" i="54"/>
  <c r="BS3" i="54"/>
  <c r="BS4" i="54" s="1"/>
  <c r="BS5" i="54" s="1"/>
  <c r="BS6" i="54" s="1"/>
  <c r="BS7" i="54" s="1"/>
  <c r="BS11" i="54"/>
  <c r="BO3" i="54"/>
  <c r="BO4" i="54" s="1"/>
  <c r="BO5" i="54" s="1"/>
  <c r="BO6" i="54" s="1"/>
  <c r="BO7" i="54" s="1"/>
  <c r="BO11" i="54"/>
  <c r="BW4" i="54"/>
  <c r="BW6" i="54" s="1"/>
  <c r="BW8" i="54" s="1"/>
  <c r="BW3" i="54"/>
  <c r="BW5" i="54" s="1"/>
  <c r="BW7" i="54" s="1"/>
  <c r="BW9" i="54" s="1"/>
  <c r="BW11" i="54"/>
  <c r="CB8" i="54"/>
  <c r="CB12" i="54"/>
  <c r="AE3" i="54"/>
  <c r="AE4" i="54" s="1"/>
  <c r="AE5" i="54" s="1"/>
  <c r="AE6" i="54" s="1"/>
  <c r="AE7" i="54" s="1"/>
  <c r="AE12" i="54" s="1"/>
  <c r="AE11" i="54"/>
  <c r="S11" i="54"/>
  <c r="S3" i="54"/>
  <c r="S4" i="54" s="1"/>
  <c r="S5" i="54" s="1"/>
  <c r="S6" i="54" s="1"/>
  <c r="S7" i="54" s="1"/>
  <c r="S8" i="54" s="1"/>
  <c r="Q3" i="54"/>
  <c r="Q4" i="54" s="1"/>
  <c r="Q5" i="54" s="1"/>
  <c r="Q6" i="54" s="1"/>
  <c r="Q7" i="54" s="1"/>
  <c r="Q8" i="54" s="1"/>
  <c r="Q11" i="54"/>
  <c r="O3" i="54"/>
  <c r="O4" i="54" s="1"/>
  <c r="O5" i="54" s="1"/>
  <c r="O6" i="54" s="1"/>
  <c r="O7" i="54" s="1"/>
  <c r="O12" i="54" s="1"/>
  <c r="O11" i="54"/>
  <c r="M9" i="54"/>
  <c r="M10" i="54" s="1"/>
  <c r="M13" i="54"/>
  <c r="AE9" i="54"/>
  <c r="AE10" i="54" s="1"/>
  <c r="AE13" i="54"/>
  <c r="AN3" i="54"/>
  <c r="AN4" i="54" s="1"/>
  <c r="AN5" i="54" s="1"/>
  <c r="AN6" i="54" s="1"/>
  <c r="AN7" i="54" s="1"/>
  <c r="AN8" i="54" s="1"/>
  <c r="AN11" i="54"/>
  <c r="AK9" i="54"/>
  <c r="AK10" i="54" s="1"/>
  <c r="AK13" i="54"/>
  <c r="BE9" i="54"/>
  <c r="BE10" i="54" s="1"/>
  <c r="BE13" i="54"/>
  <c r="BI9" i="54"/>
  <c r="BI10" i="54" s="1"/>
  <c r="BI13" i="54"/>
  <c r="BQ3" i="54"/>
  <c r="BQ4" i="54" s="1"/>
  <c r="BQ5" i="54" s="1"/>
  <c r="BQ6" i="54" s="1"/>
  <c r="BQ7" i="54" s="1"/>
  <c r="BQ8" i="54" s="1"/>
  <c r="BQ11" i="54"/>
  <c r="CE3" i="54"/>
  <c r="CE4" i="54" s="1"/>
  <c r="CE5" i="54" s="1"/>
  <c r="CE6" i="54" s="1"/>
  <c r="CE7" i="54" s="1"/>
  <c r="CE8" i="54" s="1"/>
  <c r="CE11" i="54"/>
  <c r="CC3" i="54"/>
  <c r="CC4" i="54" s="1"/>
  <c r="CC5" i="54" s="1"/>
  <c r="CC6" i="54" s="1"/>
  <c r="CC7" i="54" s="1"/>
  <c r="CC8" i="54" s="1"/>
  <c r="CC13" i="54" s="1"/>
  <c r="CC11" i="54"/>
  <c r="CA3" i="54"/>
  <c r="CA4" i="54" s="1"/>
  <c r="CA5" i="54" s="1"/>
  <c r="CA6" i="54" s="1"/>
  <c r="CA7" i="54" s="1"/>
  <c r="CA12" i="54" s="1"/>
  <c r="CA11" i="54"/>
  <c r="CF11" i="54"/>
  <c r="AL11" i="54"/>
  <c r="AD11" i="54"/>
  <c r="T11" i="54"/>
  <c r="R11" i="54"/>
  <c r="P11" i="54"/>
  <c r="N11" i="54"/>
  <c r="BB3" i="54"/>
  <c r="BB4" i="54" s="1"/>
  <c r="AV3" i="54"/>
  <c r="AV4" i="54" s="1"/>
  <c r="AV5" i="54" s="1"/>
  <c r="AV6" i="54" s="1"/>
  <c r="AV7" i="54" s="1"/>
  <c r="Y3" i="54"/>
  <c r="Y4" i="54" s="1"/>
  <c r="Y5" i="54" s="1"/>
  <c r="Y6" i="54" s="1"/>
  <c r="Y7" i="54" s="1"/>
  <c r="Y8" i="54" s="1"/>
  <c r="N12" i="54"/>
  <c r="BV11" i="54"/>
  <c r="BT11" i="54"/>
  <c r="BM11" i="54"/>
  <c r="BI11" i="54"/>
  <c r="BD11" i="54"/>
  <c r="AX11" i="54"/>
  <c r="AT11" i="54"/>
  <c r="W11" i="54"/>
  <c r="R8" i="54"/>
  <c r="R9" i="54" s="1"/>
  <c r="R10" i="54" s="1"/>
  <c r="BD3" i="54"/>
  <c r="BD5" i="54" s="1"/>
  <c r="BD7" i="54" s="1"/>
  <c r="BD12" i="54" s="1"/>
  <c r="AJ3" i="54"/>
  <c r="AJ4" i="54" s="1"/>
  <c r="AJ5" i="54" s="1"/>
  <c r="AJ6" i="54" s="1"/>
  <c r="AJ7" i="54" s="1"/>
  <c r="D159" i="36"/>
  <c r="BY9" i="54"/>
  <c r="BY10" i="54" s="1"/>
  <c r="BY13" i="54"/>
  <c r="CC9" i="54"/>
  <c r="CC10" i="54" s="1"/>
  <c r="W8" i="54"/>
  <c r="W12" i="54"/>
  <c r="AU12" i="54"/>
  <c r="AU8" i="54"/>
  <c r="BR8" i="54"/>
  <c r="BR12" i="54"/>
  <c r="BN12" i="54"/>
  <c r="BN8" i="54"/>
  <c r="BD9" i="54"/>
  <c r="BQ12" i="54"/>
  <c r="BY12" i="54"/>
  <c r="R13" i="54"/>
  <c r="AT9" i="54"/>
  <c r="AT10" i="54" s="1"/>
  <c r="AT13" i="54"/>
  <c r="CA8" i="54"/>
  <c r="CE12" i="54"/>
  <c r="BC8" i="54"/>
  <c r="BC12" i="54"/>
  <c r="BU12" i="54"/>
  <c r="BU8" i="54"/>
  <c r="AY8" i="54"/>
  <c r="AY12" i="54"/>
  <c r="O8" i="54"/>
  <c r="N13" i="54"/>
  <c r="N9" i="54"/>
  <c r="N10" i="54" s="1"/>
  <c r="AX8" i="54"/>
  <c r="BS12" i="54"/>
  <c r="BS8" i="54"/>
  <c r="BM12" i="54"/>
  <c r="BM8" i="54"/>
  <c r="AL12" i="54"/>
  <c r="AL8" i="54"/>
  <c r="AJ12" i="54"/>
  <c r="AJ8" i="54"/>
  <c r="BW10" i="54"/>
  <c r="BW13" i="54"/>
  <c r="BT8" i="54"/>
  <c r="BT12" i="54"/>
  <c r="S12" i="54"/>
  <c r="AN12" i="54"/>
  <c r="BJ12" i="54"/>
  <c r="BJ8" i="54"/>
  <c r="CD9" i="54"/>
  <c r="CD10" i="54" s="1"/>
  <c r="CF8" i="54"/>
  <c r="CF12" i="54"/>
  <c r="T8" i="54"/>
  <c r="T12" i="54"/>
  <c r="AD8" i="54"/>
  <c r="AD12" i="54"/>
  <c r="Y12" i="54"/>
  <c r="CG11" i="54"/>
  <c r="CG3" i="54"/>
  <c r="CG4" i="54" s="1"/>
  <c r="CG5" i="54" s="1"/>
  <c r="CG6" i="54" s="1"/>
  <c r="CG7" i="54" s="1"/>
  <c r="BA3" i="54"/>
  <c r="BA4" i="54" s="1"/>
  <c r="BA5" i="54" s="1"/>
  <c r="BA6" i="54" s="1"/>
  <c r="BA7" i="54" s="1"/>
  <c r="BA11" i="54"/>
  <c r="AS3" i="54"/>
  <c r="AS4" i="54" s="1"/>
  <c r="AS5" i="54" s="1"/>
  <c r="AS6" i="54" s="1"/>
  <c r="AS7" i="54" s="1"/>
  <c r="AS11" i="54"/>
  <c r="AC3" i="54"/>
  <c r="AC4" i="54" s="1"/>
  <c r="AC5" i="54" s="1"/>
  <c r="AC6" i="54" s="1"/>
  <c r="AC7" i="54" s="1"/>
  <c r="AC11" i="54"/>
  <c r="BX3" i="54"/>
  <c r="BX4" i="54" s="1"/>
  <c r="BX5" i="54" s="1"/>
  <c r="BX6" i="54" s="1"/>
  <c r="BX7" i="54" s="1"/>
  <c r="BX11" i="54"/>
  <c r="BP3" i="54"/>
  <c r="BP4" i="54" s="1"/>
  <c r="BP5" i="54" s="1"/>
  <c r="BP6" i="54" s="1"/>
  <c r="BP7" i="54" s="1"/>
  <c r="BP11" i="54"/>
  <c r="BH3" i="54"/>
  <c r="BH4" i="54" s="1"/>
  <c r="BH5" i="54" s="1"/>
  <c r="BH6" i="54" s="1"/>
  <c r="BH7" i="54" s="1"/>
  <c r="BH11" i="54"/>
  <c r="AZ3" i="54"/>
  <c r="AZ4" i="54" s="1"/>
  <c r="AZ5" i="54" s="1"/>
  <c r="AZ6" i="54" s="1"/>
  <c r="AZ7" i="54" s="1"/>
  <c r="AZ11" i="54"/>
  <c r="AR3" i="54"/>
  <c r="AR4" i="54" s="1"/>
  <c r="AR5" i="54" s="1"/>
  <c r="AR6" i="54" s="1"/>
  <c r="AR7" i="54" s="1"/>
  <c r="AR11" i="54"/>
  <c r="BV13" i="54"/>
  <c r="BL12" i="54"/>
  <c r="AT12" i="54"/>
  <c r="BY11" i="54"/>
  <c r="BF8" i="54"/>
  <c r="U3" i="54"/>
  <c r="U4" i="54" s="1"/>
  <c r="U5" i="54" s="1"/>
  <c r="U6" i="54" s="1"/>
  <c r="U7" i="54" s="1"/>
  <c r="U11" i="54"/>
  <c r="P13" i="54"/>
  <c r="CD12" i="54"/>
  <c r="BL9" i="54"/>
  <c r="BL10" i="54" s="1"/>
  <c r="BD13" i="54"/>
  <c r="L4" i="33"/>
  <c r="L3" i="33"/>
  <c r="N4" i="33"/>
  <c r="BL4" i="33"/>
  <c r="P4" i="33"/>
  <c r="CC12" i="54" l="1"/>
  <c r="BW12" i="54"/>
  <c r="Q12" i="54"/>
  <c r="AV8" i="54"/>
  <c r="AV12" i="54"/>
  <c r="CB13" i="54"/>
  <c r="CB9" i="54"/>
  <c r="CB10" i="54" s="1"/>
  <c r="BB6" i="54"/>
  <c r="BB7" i="54" s="1"/>
  <c r="BB5" i="54"/>
  <c r="BO8" i="54"/>
  <c r="BO12" i="54"/>
  <c r="BK12" i="54"/>
  <c r="BK8" i="54"/>
  <c r="BG8" i="54"/>
  <c r="BG12" i="54"/>
  <c r="AW8" i="54"/>
  <c r="AW12" i="54"/>
  <c r="X8" i="54"/>
  <c r="X12" i="54"/>
  <c r="AZ8" i="54"/>
  <c r="AZ12" i="54"/>
  <c r="CE9" i="54"/>
  <c r="CE10" i="54" s="1"/>
  <c r="CE13" i="54"/>
  <c r="BH8" i="54"/>
  <c r="BH12" i="54"/>
  <c r="AC8" i="54"/>
  <c r="AC12" i="54"/>
  <c r="Y13" i="54"/>
  <c r="Y9" i="54"/>
  <c r="Y10" i="54" s="1"/>
  <c r="AL9" i="54"/>
  <c r="AL10" i="54" s="1"/>
  <c r="AL13" i="54"/>
  <c r="CA9" i="54"/>
  <c r="CA10" i="54" s="1"/>
  <c r="CA13" i="54"/>
  <c r="BR9" i="54"/>
  <c r="BR10" i="54" s="1"/>
  <c r="BR13" i="54"/>
  <c r="CF13" i="54"/>
  <c r="CF9" i="54"/>
  <c r="CF10" i="54" s="1"/>
  <c r="BJ9" i="54"/>
  <c r="BJ10" i="54" s="1"/>
  <c r="BJ13" i="54"/>
  <c r="AD9" i="54"/>
  <c r="AD10" i="54" s="1"/>
  <c r="AD13" i="54"/>
  <c r="BM13" i="54"/>
  <c r="BM9" i="54"/>
  <c r="BM10" i="54" s="1"/>
  <c r="Q9" i="54"/>
  <c r="Q10" i="54" s="1"/>
  <c r="Q13" i="54"/>
  <c r="BQ13" i="54"/>
  <c r="BQ9" i="54"/>
  <c r="BQ10" i="54" s="1"/>
  <c r="U8" i="54"/>
  <c r="U12" i="54"/>
  <c r="AU9" i="54"/>
  <c r="AU10" i="54" s="1"/>
  <c r="AU13" i="54"/>
  <c r="O9" i="54"/>
  <c r="O10" i="54" s="1"/>
  <c r="O13" i="54"/>
  <c r="W9" i="54"/>
  <c r="W10" i="54" s="1"/>
  <c r="W13" i="54"/>
  <c r="BP8" i="54"/>
  <c r="BP12" i="54"/>
  <c r="AR8" i="54"/>
  <c r="AR12" i="54"/>
  <c r="BX8" i="54"/>
  <c r="BX12" i="54"/>
  <c r="BA12" i="54"/>
  <c r="BA8" i="54"/>
  <c r="T9" i="54"/>
  <c r="T10" i="54" s="1"/>
  <c r="T13" i="54"/>
  <c r="AN9" i="54"/>
  <c r="AN10" i="54" s="1"/>
  <c r="AN13" i="54"/>
  <c r="BU13" i="54"/>
  <c r="BU9" i="54"/>
  <c r="BU10" i="54" s="1"/>
  <c r="AS8" i="54"/>
  <c r="AS12" i="54"/>
  <c r="BT13" i="54"/>
  <c r="BT9" i="54"/>
  <c r="BT10" i="54" s="1"/>
  <c r="BF13" i="54"/>
  <c r="BF9" i="54"/>
  <c r="BF10" i="54" s="1"/>
  <c r="CG12" i="54"/>
  <c r="CG8" i="54"/>
  <c r="S13" i="54"/>
  <c r="S9" i="54"/>
  <c r="S10" i="54" s="1"/>
  <c r="AJ9" i="54"/>
  <c r="AJ10" i="54" s="1"/>
  <c r="AJ13" i="54"/>
  <c r="BS9" i="54"/>
  <c r="BS10" i="54" s="1"/>
  <c r="BS13" i="54"/>
  <c r="AX9" i="54"/>
  <c r="AX10" i="54" s="1"/>
  <c r="AX13" i="54"/>
  <c r="AY9" i="54"/>
  <c r="AY10" i="54" s="1"/>
  <c r="AY13" i="54"/>
  <c r="BC9" i="54"/>
  <c r="BC10" i="54" s="1"/>
  <c r="BC13" i="54"/>
  <c r="BN13" i="54"/>
  <c r="BN9" i="54"/>
  <c r="BN10" i="54" s="1"/>
  <c r="E3" i="32"/>
  <c r="E4" i="32" s="1"/>
  <c r="E5" i="32" s="1"/>
  <c r="E6" i="32" s="1"/>
  <c r="E7" i="32" s="1"/>
  <c r="E8" i="32" s="1"/>
  <c r="BK9" i="54" l="1"/>
  <c r="BK10" i="54" s="1"/>
  <c r="BK13" i="54"/>
  <c r="X13" i="54"/>
  <c r="X9" i="54"/>
  <c r="X10" i="54" s="1"/>
  <c r="AW9" i="54"/>
  <c r="AW10" i="54" s="1"/>
  <c r="AW13" i="54"/>
  <c r="BG13" i="54"/>
  <c r="BG9" i="54"/>
  <c r="BG10" i="54" s="1"/>
  <c r="BO9" i="54"/>
  <c r="BO10" i="54" s="1"/>
  <c r="BO13" i="54"/>
  <c r="BB9" i="54"/>
  <c r="BB8" i="54"/>
  <c r="BB12" i="54"/>
  <c r="AV13" i="54"/>
  <c r="AV9" i="54"/>
  <c r="AV10" i="54" s="1"/>
  <c r="U9" i="54"/>
  <c r="U10" i="54" s="1"/>
  <c r="U13" i="54"/>
  <c r="CG9" i="54"/>
  <c r="CG10" i="54" s="1"/>
  <c r="CG13" i="54"/>
  <c r="BA9" i="54"/>
  <c r="BA10" i="54" s="1"/>
  <c r="BA13" i="54"/>
  <c r="BX9" i="54"/>
  <c r="BX10" i="54" s="1"/>
  <c r="BX13" i="54"/>
  <c r="BP9" i="54"/>
  <c r="BP10" i="54" s="1"/>
  <c r="BP13" i="54"/>
  <c r="AC9" i="54"/>
  <c r="AC10" i="54" s="1"/>
  <c r="AC13" i="54"/>
  <c r="AS9" i="54"/>
  <c r="AS10" i="54" s="1"/>
  <c r="AS13" i="54"/>
  <c r="BH9" i="54"/>
  <c r="BH10" i="54" s="1"/>
  <c r="BH13" i="54"/>
  <c r="AR13" i="54"/>
  <c r="AR9" i="54"/>
  <c r="AR10" i="54" s="1"/>
  <c r="AZ9" i="54"/>
  <c r="AZ10" i="54" s="1"/>
  <c r="AZ13" i="54"/>
  <c r="E2" i="31"/>
  <c r="E3" i="31" s="1"/>
  <c r="E4" i="31" s="1"/>
  <c r="E5" i="31" s="1"/>
  <c r="BB10" i="54" l="1"/>
  <c r="BB13" i="54"/>
  <c r="E2" i="30"/>
  <c r="E3" i="30" s="1"/>
  <c r="E2" i="29" l="1"/>
  <c r="E3" i="29" s="1"/>
  <c r="E4" i="29" s="1"/>
  <c r="E5" i="29" s="1"/>
  <c r="E6" i="29" s="1"/>
  <c r="E7" i="29" s="1"/>
  <c r="E8" i="29" s="1"/>
  <c r="E9" i="29" s="1"/>
  <c r="E10" i="29" s="1"/>
  <c r="E11" i="29" s="1"/>
  <c r="E12" i="29" s="1"/>
  <c r="E13" i="29" s="1"/>
  <c r="D10" i="28"/>
  <c r="CK14" i="54" s="1"/>
  <c r="D18" i="28"/>
  <c r="D17" i="28"/>
  <c r="CL14" i="54" s="1"/>
  <c r="D5" i="28"/>
  <c r="D4" i="28"/>
  <c r="CJ14" i="54" s="1"/>
  <c r="C122" i="6" l="1"/>
  <c r="E3" i="27"/>
  <c r="E4" i="27" s="1"/>
  <c r="E5" i="27" s="1"/>
  <c r="E6" i="27" s="1"/>
  <c r="E7" i="27" s="1"/>
  <c r="E8" i="27" s="1"/>
  <c r="E9" i="27" s="1"/>
  <c r="E10" i="27" s="1"/>
  <c r="E11" i="27" s="1"/>
  <c r="X8" i="3" l="1"/>
  <c r="F137" i="6" l="1"/>
  <c r="J23" i="6"/>
  <c r="P3" i="27" s="1"/>
  <c r="J22" i="6"/>
  <c r="O3" i="27" s="1"/>
  <c r="E30" i="6"/>
  <c r="Q3" i="27" s="1"/>
  <c r="E39" i="6"/>
  <c r="R3" i="27" s="1"/>
  <c r="I49" i="6"/>
  <c r="S3" i="27" s="1"/>
  <c r="I48" i="6"/>
  <c r="I47" i="6"/>
  <c r="E64" i="6"/>
  <c r="E73" i="6"/>
  <c r="T3" i="27" l="1"/>
  <c r="O3" i="3"/>
  <c r="O4" i="3" s="1"/>
  <c r="O5" i="3" s="1"/>
  <c r="O6" i="3" s="1"/>
  <c r="O7" i="3" s="1"/>
  <c r="O8" i="3" s="1"/>
  <c r="O9" i="3" s="1"/>
  <c r="O10" i="3" s="1"/>
  <c r="M18" i="6"/>
  <c r="I14" i="3" s="1"/>
  <c r="O2" i="3"/>
  <c r="G94" i="6"/>
  <c r="W3" i="27" s="1"/>
  <c r="G80" i="6"/>
  <c r="U3" i="27" s="1"/>
  <c r="H80" i="6"/>
  <c r="O12" i="3" l="1"/>
  <c r="O14" i="3" s="1"/>
  <c r="O11" i="3"/>
  <c r="O13" i="3" s="1"/>
  <c r="K2" i="3"/>
  <c r="K7" i="3" s="1"/>
  <c r="K8" i="3" s="1"/>
  <c r="K12" i="3" s="1"/>
  <c r="J2" i="3"/>
  <c r="J7" i="3" s="1"/>
  <c r="J8" i="3" s="1"/>
  <c r="J12" i="3" s="1"/>
  <c r="J14" i="3" l="1"/>
  <c r="J13" i="3"/>
  <c r="K14" i="3"/>
  <c r="K13" i="3"/>
  <c r="K3" i="3"/>
  <c r="K6" i="3" s="1"/>
  <c r="X10" i="3"/>
  <c r="X5" i="3"/>
  <c r="Q2" i="3"/>
  <c r="P3" i="3"/>
  <c r="H94" i="6"/>
  <c r="R2" i="3" s="1"/>
  <c r="R7" i="3" s="1"/>
  <c r="R3" i="3"/>
  <c r="R8" i="3" s="1"/>
  <c r="N4" i="3" l="1"/>
  <c r="N9" i="3" s="1"/>
  <c r="N10" i="3" s="1"/>
  <c r="N11" i="3" s="1"/>
  <c r="P8" i="3"/>
  <c r="C129" i="6"/>
  <c r="C130" i="6"/>
  <c r="D152" i="36" s="1"/>
  <c r="C119" i="6"/>
  <c r="C120" i="6"/>
  <c r="C121" i="6"/>
  <c r="C124" i="6"/>
  <c r="C125" i="6"/>
  <c r="C126" i="6"/>
  <c r="D149" i="36" s="1"/>
  <c r="C118" i="6"/>
  <c r="Q7" i="3"/>
  <c r="N6" i="3"/>
  <c r="N12" i="3" s="1"/>
  <c r="T6" i="3"/>
  <c r="T12" i="3" s="1"/>
  <c r="D161" i="36" l="1"/>
  <c r="D164" i="36"/>
  <c r="T14" i="3"/>
  <c r="T13" i="3"/>
  <c r="N5" i="3"/>
  <c r="U6" i="3"/>
  <c r="U12" i="3" s="1"/>
  <c r="N2" i="3"/>
  <c r="M2" i="3"/>
  <c r="L2" i="3"/>
  <c r="U14" i="3" l="1"/>
  <c r="U13" i="3"/>
  <c r="M7" i="3"/>
  <c r="M8" i="3" s="1"/>
  <c r="M3" i="3"/>
  <c r="J3" i="3"/>
  <c r="J6" i="3" s="1"/>
  <c r="L7" i="3"/>
  <c r="L8" i="3" s="1"/>
  <c r="L3" i="3"/>
  <c r="N3" i="3"/>
  <c r="N7" i="3"/>
  <c r="D5" i="6"/>
  <c r="E147" i="36" s="1"/>
  <c r="M6" i="6"/>
  <c r="D7" i="6"/>
  <c r="D4" i="6"/>
  <c r="E146" i="36" s="1"/>
  <c r="M15" i="6"/>
  <c r="N8" i="3" l="1"/>
  <c r="N14" i="3" s="1"/>
  <c r="N13" i="3"/>
  <c r="M10" i="6"/>
  <c r="I4" i="3" s="1"/>
  <c r="M7" i="6"/>
  <c r="I8" i="3" s="1"/>
  <c r="M5" i="6"/>
  <c r="I3" i="3" s="1"/>
  <c r="D8" i="6"/>
  <c r="M16" i="6"/>
  <c r="I12" i="3" s="1"/>
  <c r="M14" i="6"/>
  <c r="I11" i="3" s="1"/>
  <c r="M12" i="6"/>
  <c r="I9" i="3" s="1"/>
  <c r="I7" i="3"/>
  <c r="D130" i="6"/>
  <c r="D129" i="6"/>
  <c r="E129" i="6" s="1"/>
  <c r="I6" i="3"/>
  <c r="D126" i="6"/>
  <c r="D124" i="6"/>
  <c r="D120" i="6"/>
  <c r="D119" i="6"/>
  <c r="E119" i="6" s="1"/>
  <c r="W3" i="3" s="1"/>
  <c r="D118" i="6"/>
  <c r="M4" i="6"/>
  <c r="I2" i="3" s="1"/>
  <c r="E128" i="6"/>
  <c r="D121" i="6"/>
  <c r="E130" i="6" l="1"/>
  <c r="W12" i="3" s="1"/>
  <c r="W13" i="3" s="1"/>
  <c r="W14" i="3" s="1"/>
  <c r="E152" i="36"/>
  <c r="E126" i="6"/>
  <c r="W9" i="3" s="1"/>
  <c r="E149" i="36"/>
  <c r="W6" i="3"/>
  <c r="W11" i="3"/>
  <c r="M11" i="6"/>
  <c r="I5" i="3" s="1"/>
  <c r="E121" i="6"/>
  <c r="W8" i="3" s="1"/>
  <c r="C23" i="28"/>
  <c r="D23" i="28" s="1"/>
  <c r="M8" i="6"/>
  <c r="D122" i="6"/>
  <c r="E122" i="6" s="1"/>
  <c r="M17" i="6"/>
  <c r="I13" i="3" s="1"/>
  <c r="D125" i="6"/>
  <c r="E125" i="6" s="1"/>
  <c r="W5" i="3" s="1"/>
  <c r="E124" i="6"/>
  <c r="E120" i="6"/>
  <c r="W7" i="3" s="1"/>
  <c r="E118" i="6"/>
  <c r="W2" i="3" s="1"/>
  <c r="W10" i="3"/>
  <c r="W4" i="3" l="1"/>
  <c r="CM14" i="54"/>
  <c r="E12" i="35" l="1"/>
  <c r="S4" i="34" s="1"/>
  <c r="G5" i="35" l="1"/>
  <c r="R2" i="34" s="1"/>
  <c r="R3" i="34" s="1"/>
  <c r="U5" i="36"/>
  <c r="M2" i="54" s="1"/>
  <c r="U6" i="36"/>
  <c r="M5" i="54" s="1"/>
  <c r="M6" i="54" s="1"/>
  <c r="M7" i="54" s="1"/>
  <c r="M12" i="54" s="1"/>
  <c r="T53" i="39"/>
  <c r="AM2" i="54" s="1"/>
  <c r="M3" i="54" l="1"/>
  <c r="M4" i="54" s="1"/>
  <c r="M11" i="54"/>
  <c r="AM11" i="54"/>
  <c r="AM3" i="54"/>
  <c r="AM4" i="54" s="1"/>
  <c r="AM5" i="54" s="1"/>
  <c r="AM6" i="54" s="1"/>
  <c r="AM7" i="54" s="1"/>
  <c r="F158" i="36"/>
  <c r="G158" i="36" s="1"/>
  <c r="E159" i="36"/>
  <c r="R5" i="38"/>
  <c r="AB2" i="54" s="1"/>
  <c r="L94" i="36"/>
  <c r="L93" i="36"/>
  <c r="AB11" i="54" l="1"/>
  <c r="AB3" i="54"/>
  <c r="AB4" i="54" s="1"/>
  <c r="AB5" i="54" s="1"/>
  <c r="AB6" i="54" s="1"/>
  <c r="AB7" i="54" s="1"/>
  <c r="AM8" i="54"/>
  <c r="AM12" i="54"/>
  <c r="L92" i="36"/>
  <c r="F159" i="36"/>
  <c r="G159" i="36" s="1"/>
  <c r="E160" i="36"/>
  <c r="AM9" i="54" l="1"/>
  <c r="AM10" i="54" s="1"/>
  <c r="AM13" i="54"/>
  <c r="V11" i="54"/>
  <c r="AB8" i="54"/>
  <c r="AB12" i="54"/>
  <c r="F160" i="36"/>
  <c r="G160" i="36" s="1"/>
  <c r="E161" i="36"/>
  <c r="AB9" i="54" l="1"/>
  <c r="AB10" i="54" s="1"/>
  <c r="AB13" i="54"/>
  <c r="F161" i="36"/>
  <c r="G161" i="36" s="1"/>
  <c r="G3" i="33" s="1"/>
  <c r="E162" i="36"/>
  <c r="G134" i="36" l="1"/>
  <c r="Z2" i="54" s="1"/>
  <c r="Q5" i="37"/>
  <c r="AA2" i="54" s="1"/>
  <c r="F162" i="36"/>
  <c r="G162" i="36" s="1"/>
  <c r="E163" i="36"/>
  <c r="G2" i="33"/>
  <c r="AA11" i="54" l="1"/>
  <c r="AA3" i="54"/>
  <c r="AA4" i="54" s="1"/>
  <c r="AA5" i="54" s="1"/>
  <c r="AA6" i="54" s="1"/>
  <c r="AA7" i="54" s="1"/>
  <c r="Z3" i="54"/>
  <c r="Z4" i="54" s="1"/>
  <c r="Z5" i="54" s="1"/>
  <c r="Z6" i="54" s="1"/>
  <c r="Z7" i="54" s="1"/>
  <c r="Z11" i="54"/>
  <c r="F163" i="36"/>
  <c r="G163" i="36" s="1"/>
  <c r="E164" i="36"/>
  <c r="Z12" i="54" l="1"/>
  <c r="Z8" i="54"/>
  <c r="AA8" i="54"/>
  <c r="AA12" i="54"/>
  <c r="F164" i="36"/>
  <c r="G164" i="36" s="1"/>
  <c r="E165" i="36"/>
  <c r="AA13" i="54" l="1"/>
  <c r="AA9" i="54"/>
  <c r="AA10" i="54" s="1"/>
  <c r="Z13" i="54"/>
  <c r="Z9" i="54"/>
  <c r="Z10" i="54" s="1"/>
  <c r="F165" i="36"/>
  <c r="G165" i="36" s="1"/>
  <c r="E166" i="36"/>
  <c r="F166" i="36" l="1"/>
  <c r="G166" i="36" s="1"/>
  <c r="G4" i="33" l="1"/>
  <c r="F149" i="36" l="1"/>
  <c r="G5" i="54" s="1"/>
  <c r="F147" i="36"/>
  <c r="G3" i="54" s="1"/>
  <c r="F148" i="36"/>
  <c r="G4" i="54" s="1"/>
  <c r="F146" i="36"/>
  <c r="G2" i="54" s="1"/>
  <c r="F154" i="36" l="1"/>
  <c r="F151" i="36"/>
  <c r="G7" i="54" s="1"/>
  <c r="F150" i="36"/>
  <c r="G6" i="54" s="1"/>
  <c r="F153" i="36"/>
  <c r="G9" i="54" s="1"/>
  <c r="F152" i="36"/>
  <c r="G8" i="54" s="1"/>
  <c r="G10" i="54" l="1"/>
</calcChain>
</file>

<file path=xl/sharedStrings.xml><?xml version="1.0" encoding="utf-8"?>
<sst xmlns="http://schemas.openxmlformats.org/spreadsheetml/2006/main" count="3451" uniqueCount="1092">
  <si>
    <t>S.No</t>
  </si>
  <si>
    <t>scenario</t>
  </si>
  <si>
    <t>Feature</t>
  </si>
  <si>
    <t>Y</t>
  </si>
  <si>
    <t>RunMode</t>
  </si>
  <si>
    <t>Maker</t>
  </si>
  <si>
    <t>Checker</t>
  </si>
  <si>
    <t>Navigation1</t>
  </si>
  <si>
    <t>Navigation2</t>
  </si>
  <si>
    <t>DocAppFormInfo</t>
  </si>
  <si>
    <t>Documentary Application Form Information</t>
  </si>
  <si>
    <t>TXNType</t>
  </si>
  <si>
    <t>ReferenceNo</t>
  </si>
  <si>
    <t>CustomerCode</t>
  </si>
  <si>
    <t>Amount Currency Combo</t>
  </si>
  <si>
    <t>Amount</t>
  </si>
  <si>
    <t>Tenor</t>
  </si>
  <si>
    <t>LC Number</t>
  </si>
  <si>
    <t>Buyer Name</t>
  </si>
  <si>
    <t xml:space="preserve">Buyer Country </t>
  </si>
  <si>
    <t>Instruction</t>
  </si>
  <si>
    <t>EndMapping</t>
  </si>
  <si>
    <t>COLLECTION</t>
  </si>
  <si>
    <t>MYPE1</t>
  </si>
  <si>
    <t>USD</t>
  </si>
  <si>
    <t>DOCUMENTS AGAINST PAYMENT (D/P)</t>
  </si>
  <si>
    <t>DOCUMENTS AGAINST ACCEPTANCE (D/A)</t>
  </si>
  <si>
    <t>LC</t>
  </si>
  <si>
    <t>PAYMENT TO US UNDER COLLECTION</t>
  </si>
  <si>
    <t>OPEN-ACCOUNT</t>
  </si>
  <si>
    <t>PAYMENT TO US AFTER COLLECTION</t>
  </si>
  <si>
    <t>Document To Be Dispatched:</t>
  </si>
  <si>
    <t>Documents</t>
  </si>
  <si>
    <t>DFT</t>
  </si>
  <si>
    <t>BL</t>
  </si>
  <si>
    <t>AWB</t>
  </si>
  <si>
    <t>INV</t>
  </si>
  <si>
    <t>INS</t>
  </si>
  <si>
    <t>PL</t>
  </si>
  <si>
    <t>CO</t>
  </si>
  <si>
    <t>ORIGINAL</t>
  </si>
  <si>
    <t>COPIES</t>
  </si>
  <si>
    <t>Collecting Bank</t>
  </si>
  <si>
    <t>Name</t>
  </si>
  <si>
    <t>Address</t>
  </si>
  <si>
    <t>Country</t>
  </si>
  <si>
    <t>HDFC</t>
  </si>
  <si>
    <t>Drawee</t>
  </si>
  <si>
    <t>Proceed/Charge Instruction</t>
  </si>
  <si>
    <t>Credit Account No</t>
  </si>
  <si>
    <t>Debit Account No</t>
  </si>
  <si>
    <t>FX Contract No</t>
  </si>
  <si>
    <t>Bank Name</t>
  </si>
  <si>
    <t>Bank Routing Code/No</t>
  </si>
  <si>
    <t>Account Name</t>
  </si>
  <si>
    <t>Account No</t>
  </si>
  <si>
    <t>Attachment List</t>
  </si>
  <si>
    <t>Document Type</t>
  </si>
  <si>
    <t xml:space="preserve">Document Reference </t>
  </si>
  <si>
    <t>Document Content</t>
  </si>
  <si>
    <t>Buyer</t>
  </si>
  <si>
    <t>Dispatch Documents To</t>
  </si>
  <si>
    <t>CHECKED</t>
  </si>
  <si>
    <t>Release Documents against Other(see below)</t>
  </si>
  <si>
    <t>Amendments Under Documentary Credit (if applicable)</t>
  </si>
  <si>
    <t>Text</t>
  </si>
  <si>
    <t xml:space="preserve">We have accepted amendment(s) No(s):    </t>
  </si>
  <si>
    <t xml:space="preserve">We have rejected amendment(s) No(s):      </t>
  </si>
  <si>
    <t xml:space="preserve">We advise you there is no amendment to this LC to date. </t>
  </si>
  <si>
    <t>We accept all LC amendment(s), if any.</t>
  </si>
  <si>
    <t>CollectingBank</t>
  </si>
  <si>
    <t>AttachmentList</t>
  </si>
  <si>
    <t>AmendUnderDocCredit</t>
  </si>
  <si>
    <t>DispatchDocsTo</t>
  </si>
  <si>
    <t>SpecialInstruction</t>
  </si>
  <si>
    <t>UserNameDetails</t>
  </si>
  <si>
    <t>Year</t>
  </si>
  <si>
    <t>month</t>
  </si>
  <si>
    <t>day</t>
  </si>
  <si>
    <t>unq no</t>
  </si>
  <si>
    <t>SK43788</t>
  </si>
  <si>
    <t>COLL</t>
  </si>
  <si>
    <t>DP</t>
  </si>
  <si>
    <t xml:space="preserve">SD75149 </t>
  </si>
  <si>
    <t>DA</t>
  </si>
  <si>
    <t>OA</t>
  </si>
  <si>
    <t>Instructions for documents to be sent for collection (DP/DA)</t>
  </si>
  <si>
    <t>Applicable (DA/DP/BOTH)</t>
  </si>
  <si>
    <t>EndMappingDP</t>
  </si>
  <si>
    <t>EndMappingDA</t>
  </si>
  <si>
    <t>Release Documents against Payment</t>
  </si>
  <si>
    <t>Protest for Non-Payment</t>
  </si>
  <si>
    <t>Do Not Protest for Non-Payment</t>
  </si>
  <si>
    <t>Advise by Telecommunication Non-Payment</t>
  </si>
  <si>
    <t>Payment May be Deferred Pending Arrival of Shipment</t>
  </si>
  <si>
    <t>Release Documents against Acceptance</t>
  </si>
  <si>
    <t>Protest for Non-Acceptance/Non-Payment</t>
  </si>
  <si>
    <t xml:space="preserve"> Do Not Protest for Non-Acceptance/Non-Payment</t>
  </si>
  <si>
    <t>Advise by Telecommunication Non-Acceptance/Non-Payment</t>
  </si>
  <si>
    <t>Advise Acceptance and Payment via Telecommunications</t>
  </si>
  <si>
    <t>Acceptance May be Deferred Pending Arrival of Shipment</t>
  </si>
  <si>
    <t>Return Accepted Draft</t>
  </si>
  <si>
    <t>Return Accepted Draft for payment at maturity</t>
  </si>
  <si>
    <t>All charges for a/c of Drawee</t>
  </si>
  <si>
    <t>BOTH</t>
  </si>
  <si>
    <t>Do Not Waive Charges</t>
  </si>
  <si>
    <t>Warehouse and Insure</t>
  </si>
  <si>
    <t>Accept local currency deposit and written exchange undertaking;</t>
  </si>
  <si>
    <t>CDP_DPpaymentChk</t>
  </si>
  <si>
    <t>ORName</t>
  </si>
  <si>
    <t>CDP_DPNonpaymentChk</t>
  </si>
  <si>
    <t>CDP_DPdnNonPaymentChk</t>
  </si>
  <si>
    <t>CDP_DPatNonPaymentChk</t>
  </si>
  <si>
    <t>CDP_DPatPaymentChk</t>
  </si>
  <si>
    <t>CDP_DPallChargeChk</t>
  </si>
  <si>
    <t>CDP_DPdnWaiveChargesChk</t>
  </si>
  <si>
    <t>CDP_DPvareInsureChk</t>
  </si>
  <si>
    <t>CDP_DPalCcyExchangeChk</t>
  </si>
  <si>
    <t>CDP_DAacceptanceChk</t>
  </si>
  <si>
    <t>CDP_DAnonAcceptanceChk</t>
  </si>
  <si>
    <t>CDP_DAdnNonAcceptanceChk</t>
  </si>
  <si>
    <t>CDP_DAatNonAcceptanceChk</t>
  </si>
  <si>
    <t>CDP_DAatAcceptanceChk</t>
  </si>
  <si>
    <t>CDP_DAacceptanceDpasChk</t>
  </si>
  <si>
    <t>CDP_DAradChk</t>
  </si>
  <si>
    <t>CDP_DAradPaymentChk</t>
  </si>
  <si>
    <t>Advise Payment via Telecommunications</t>
  </si>
  <si>
    <t>CDP_DPpaymentDpasChk</t>
  </si>
  <si>
    <t>CDP_DPrdoChk</t>
  </si>
  <si>
    <t>ProceedChargeInst</t>
  </si>
  <si>
    <t>SearchCriteria</t>
  </si>
  <si>
    <t>InstfordoctobesentforcollectionDP</t>
  </si>
  <si>
    <t>InstfordoctobesentforcollectionDA</t>
  </si>
  <si>
    <t>Create_DAF_Penfabric</t>
  </si>
  <si>
    <t>CDAF_Penfabric_Collection_DP</t>
  </si>
  <si>
    <t>CDAF_Penfabric_Collection_DA</t>
  </si>
  <si>
    <t>CDAF_Penfabric_LC_NLC</t>
  </si>
  <si>
    <t>CDAF_Penfabric_LC_PymtToUSUnderColl</t>
  </si>
  <si>
    <t>CDAF_Penfabric_OA_PymtToUSAfterColl</t>
  </si>
  <si>
    <t>CDAF_NonDow_Collection_DP</t>
  </si>
  <si>
    <t>CDAF_NonDow_Collection_DA</t>
  </si>
  <si>
    <t>CDAF_NonDow_LC_PymtToUSUnderColl</t>
  </si>
  <si>
    <t>CDAF_NonDow_LC_NLC</t>
  </si>
  <si>
    <t>CDAF_NonDow_OA_PymtToUSAfterColl</t>
  </si>
  <si>
    <t>DP_CHECKED/UNCHECK</t>
  </si>
  <si>
    <t>DA_CHECKED/UNCHECK</t>
  </si>
  <si>
    <t xml:space="preserve">Return Accepted Draft for payment at maturity 
Release Documents against Other(see below) </t>
  </si>
  <si>
    <t>KYRGYZSTAN</t>
  </si>
  <si>
    <t>DENMARK</t>
  </si>
  <si>
    <t>RBI</t>
  </si>
  <si>
    <t>AP INT LTD</t>
  </si>
  <si>
    <t>LEBANON</t>
  </si>
  <si>
    <t>Buyer LC XXX</t>
  </si>
  <si>
    <t>FX258741</t>
  </si>
  <si>
    <t>AVERY Group</t>
  </si>
  <si>
    <t>Other Instruction:Testing LC for Non DOW SGHU1</t>
  </si>
  <si>
    <t>HSBC</t>
  </si>
  <si>
    <t>HONG KONG</t>
  </si>
  <si>
    <t>RBS</t>
  </si>
  <si>
    <t>GERMANY</t>
  </si>
  <si>
    <t>Other Instruction for OPENACCOUNT</t>
  </si>
  <si>
    <t>SBI</t>
  </si>
  <si>
    <t>BP INT LTD</t>
  </si>
  <si>
    <t>SGHU1</t>
  </si>
  <si>
    <t>CustomerType</t>
  </si>
  <si>
    <t>Penfabric</t>
  </si>
  <si>
    <t>NonDow</t>
  </si>
  <si>
    <t>NEGOTIATION UNDER LC</t>
  </si>
  <si>
    <t>TxnType</t>
  </si>
  <si>
    <t>TheirRef</t>
  </si>
  <si>
    <t>Create_DAF_NonDOW</t>
  </si>
  <si>
    <t>InstfordoctobesentforcollectionDADP</t>
  </si>
  <si>
    <t>OtherInstruction</t>
  </si>
  <si>
    <t>Other Instruction for collection</t>
  </si>
  <si>
    <t>SBICB</t>
  </si>
  <si>
    <t>INDIRA STREET</t>
  </si>
  <si>
    <t>ICICI DRAWEE</t>
  </si>
  <si>
    <t xml:space="preserve">PLOT12 WELLINGTON </t>
  </si>
  <si>
    <t>PLOT 11 WASING STREET</t>
  </si>
  <si>
    <t>PLOT123 WESTERN SQUARE</t>
  </si>
  <si>
    <t>FX458995</t>
  </si>
  <si>
    <t>FX23456</t>
  </si>
  <si>
    <t>OriginalDocToBeDispatch</t>
  </si>
  <si>
    <t>CopiesDocToBeDispatch</t>
  </si>
  <si>
    <t>Task Type</t>
  </si>
  <si>
    <t>DAF</t>
  </si>
  <si>
    <t>Document Reference</t>
  </si>
  <si>
    <t>Description</t>
  </si>
  <si>
    <t>File</t>
  </si>
  <si>
    <t>docprrp</t>
  </si>
  <si>
    <t>EndMappinfg</t>
  </si>
  <si>
    <t>PC</t>
  </si>
  <si>
    <t>ND</t>
  </si>
  <si>
    <t>CustType</t>
  </si>
  <si>
    <t>CITIBK~SD75149~Summer94</t>
  </si>
  <si>
    <t>N</t>
  </si>
  <si>
    <t>Gen_NewDOPTxn</t>
  </si>
  <si>
    <t xml:space="preserve">  Collection Information </t>
  </si>
  <si>
    <t>Incoterm</t>
  </si>
  <si>
    <t>Goods Description</t>
  </si>
  <si>
    <t>Short Goods Description</t>
  </si>
  <si>
    <t>General Clause</t>
  </si>
  <si>
    <t xml:space="preserve"> Seller </t>
  </si>
  <si>
    <t>Code</t>
  </si>
  <si>
    <t>City</t>
  </si>
  <si>
    <t>State</t>
  </si>
  <si>
    <t>Zip Code</t>
  </si>
  <si>
    <t>Contact</t>
  </si>
  <si>
    <t>Email/Fax</t>
  </si>
  <si>
    <t xml:space="preserve">BIC </t>
  </si>
  <si>
    <t>Consignee</t>
  </si>
  <si>
    <t xml:space="preserve">Notify Party 1 </t>
  </si>
  <si>
    <t>Notify Party 2</t>
  </si>
  <si>
    <t>Basic Information</t>
  </si>
  <si>
    <t>Customer Code</t>
  </si>
  <si>
    <t>Date/Time Received</t>
  </si>
  <si>
    <t>Customer Ref No</t>
  </si>
  <si>
    <t>Our Bill Ref No</t>
  </si>
  <si>
    <t>External Ref No</t>
  </si>
  <si>
    <t>Legal Vehicle</t>
  </si>
  <si>
    <t>Booking Office</t>
  </si>
  <si>
    <t xml:space="preserve">Portal Remark </t>
  </si>
  <si>
    <t>Portal Remark</t>
  </si>
  <si>
    <t xml:space="preserve">Proceeds Instruction </t>
  </si>
  <si>
    <t>Credit</t>
  </si>
  <si>
    <t>Debit</t>
  </si>
  <si>
    <t>Apply Rate Against FX Contact No</t>
  </si>
  <si>
    <t>At</t>
  </si>
  <si>
    <t xml:space="preserve"> Wire Payment To </t>
  </si>
  <si>
    <t>Account No:</t>
  </si>
  <si>
    <t xml:space="preserve"> Fee</t>
  </si>
  <si>
    <t xml:space="preserve">Charge Description </t>
  </si>
  <si>
    <t xml:space="preserve"> Charge Currency </t>
  </si>
  <si>
    <t xml:space="preserve"> Charge Amount </t>
  </si>
  <si>
    <t xml:space="preserve"> Charge Date</t>
  </si>
  <si>
    <t>CIF HAIPHONG,VIETNAM</t>
  </si>
  <si>
    <t>PENANG</t>
  </si>
  <si>
    <t>MALAYSIA</t>
  </si>
  <si>
    <t>INCOTERM TEST TEST1</t>
  </si>
  <si>
    <t>85 DAYS SIGHT</t>
  </si>
  <si>
    <t>SHIPMENT OF VIBRANIUM (100PCT PURE METAL) FOR 100 PCT EXPORT ORIENTED READYMADE METAL INDUSTRY AS PER BENEFICIARY'S ADDITIONAL PROFORMA INVOICE NOS.8013467 DATED 10OCT2017, 8013474 DATED 10OCT2017</t>
  </si>
  <si>
    <t>DOCUMENTARY CREDIT NUMBER 123456ABCDEF DATED 01JAN2018 BANGLADESH BANK DC NO.0000285317062491 LCA NO.232654 H.S.CODE NOS.
5210.11.00 5208.42.00 AGAINST EXPORT CONTRACT NO.ISML/M AND S/2017/25 DATED 08NOV2017 PO.NO.4400040409 IRC NO.BA-150919 
TIN NO.852538521864 VAT NO.18071010824 SAP PO NO.4400040648</t>
  </si>
  <si>
    <t>PENXXXXXX XXXX XXXXXXXXX</t>
  </si>
  <si>
    <t>XXX XXX XXX XXX XXX XXX XXX
XXX XXX XXX XXX XXX XXX XXX
XXX XXX XXX XXX XXX XXX XXX
XXX XXX XXX XXX XXX XXX XXX</t>
  </si>
  <si>
    <t>mype@seller.com</t>
  </si>
  <si>
    <t>BIC XXXXX</t>
  </si>
  <si>
    <t>PENFABRIC</t>
  </si>
  <si>
    <t>123,FRANCO STREET
YYYYYYYYYYYYYYYYYYYY</t>
  </si>
  <si>
    <t>CITY YYYYYY</t>
  </si>
  <si>
    <t>STATE YYYYYYY</t>
  </si>
  <si>
    <t>12,WESTERN PLOT
LEBANON</t>
  </si>
  <si>
    <t>CITY DOMINICA</t>
  </si>
  <si>
    <t>STATE ZZZZ</t>
  </si>
  <si>
    <t>DOMINICA</t>
  </si>
  <si>
    <t>mype@buyer.com</t>
  </si>
  <si>
    <t>CONSGINEE XXXX</t>
  </si>
  <si>
    <t>485,FRIEDO STREET,
XXXXXXXXXXXXXXXX</t>
  </si>
  <si>
    <t>CITY XYZZ</t>
  </si>
  <si>
    <t>STATE XYZ</t>
  </si>
  <si>
    <t>WESTERN SAHARA</t>
  </si>
  <si>
    <t>NP1</t>
  </si>
  <si>
    <t>NP2</t>
  </si>
  <si>
    <t>PLOT 11 FASHION STREET</t>
  </si>
  <si>
    <t>Date</t>
  </si>
  <si>
    <t>AmountCcy</t>
  </si>
  <si>
    <t>CPG</t>
  </si>
  <si>
    <t>NA</t>
  </si>
  <si>
    <t>AUD</t>
  </si>
  <si>
    <t>CITI</t>
  </si>
  <si>
    <t>Transport Mode</t>
  </si>
  <si>
    <t>B/L No /AWB No</t>
  </si>
  <si>
    <t>Shipment Date</t>
  </si>
  <si>
    <t>Vessel Name/Carrier</t>
  </si>
  <si>
    <t>Place of Receipt</t>
  </si>
  <si>
    <t>Port of Loading/Airport of Departure</t>
  </si>
  <si>
    <t>Port of Discharge/Airport of Destination</t>
  </si>
  <si>
    <t>Final Destination</t>
  </si>
  <si>
    <t>ETA</t>
  </si>
  <si>
    <t>Forwarding Agent</t>
  </si>
  <si>
    <t>Flight No1</t>
  </si>
  <si>
    <t>Flight No2</t>
  </si>
  <si>
    <t>Country of Origin</t>
  </si>
  <si>
    <t>Freight</t>
  </si>
  <si>
    <t>Shipment Detail</t>
  </si>
  <si>
    <t>OCEAN</t>
  </si>
  <si>
    <t>BLNO/25145458</t>
  </si>
  <si>
    <t>TITAN URANUS</t>
  </si>
  <si>
    <t>PORT US</t>
  </si>
  <si>
    <t>FD FRANCE</t>
  </si>
  <si>
    <t>KAZAKHSTAN</t>
  </si>
  <si>
    <t>FREIGHT PREPAID</t>
  </si>
  <si>
    <t>Invoice Header</t>
  </si>
  <si>
    <t>Invoice Number</t>
  </si>
  <si>
    <t>Invoice Date</t>
  </si>
  <si>
    <t>Customs Invoice Number</t>
  </si>
  <si>
    <t>Shipping Bill Date</t>
  </si>
  <si>
    <t>Container Number</t>
  </si>
  <si>
    <t>Invoice Title</t>
  </si>
  <si>
    <t>Shipping Bill Number</t>
  </si>
  <si>
    <t>Order No</t>
  </si>
  <si>
    <t>EDF No</t>
  </si>
  <si>
    <t>Country Of Origin</t>
  </si>
  <si>
    <t>Contract Number</t>
  </si>
  <si>
    <t>PO/PI No</t>
  </si>
  <si>
    <t>Miscellaneous</t>
  </si>
  <si>
    <t>Shipment No</t>
  </si>
  <si>
    <t>Buyer Detail</t>
  </si>
  <si>
    <t>Zip</t>
  </si>
  <si>
    <t xml:space="preserve">Invoice Item Detail </t>
  </si>
  <si>
    <t>No</t>
  </si>
  <si>
    <t>Product Code</t>
  </si>
  <si>
    <t>Product Description</t>
  </si>
  <si>
    <t>QTY</t>
  </si>
  <si>
    <t>QTY-UOM</t>
  </si>
  <si>
    <t xml:space="preserve"> Unit Price </t>
  </si>
  <si>
    <t>FREIGHT</t>
  </si>
  <si>
    <t>INSURANCE</t>
  </si>
  <si>
    <t>Shipping Marks</t>
  </si>
  <si>
    <t>COMMERCIAL INVOICE1</t>
  </si>
  <si>
    <t>Seal Number</t>
  </si>
  <si>
    <t>54948</t>
  </si>
  <si>
    <t>1</t>
  </si>
  <si>
    <t>P1</t>
  </si>
  <si>
    <t>GOLD</t>
  </si>
  <si>
    <t>YUD</t>
  </si>
  <si>
    <t>Gen_CollInfo</t>
  </si>
  <si>
    <t>Gen_Seller</t>
  </si>
  <si>
    <t>Gen_CollBank</t>
  </si>
  <si>
    <t>Gen_Buyer</t>
  </si>
  <si>
    <t>Gen_Consignee</t>
  </si>
  <si>
    <t>Gen_NP1</t>
  </si>
  <si>
    <t>Gen_NP2</t>
  </si>
  <si>
    <t>Gen_BasicInfo</t>
  </si>
  <si>
    <t>Gen_PortRemark</t>
  </si>
  <si>
    <t>Gen_ProceedInst</t>
  </si>
  <si>
    <t>Gen_WirePymtTo</t>
  </si>
  <si>
    <t>Gen_Fee</t>
  </si>
  <si>
    <t>Create_DOP_Penfabric</t>
  </si>
  <si>
    <t>Create_DOP_NonDOW</t>
  </si>
  <si>
    <t>45 DAYS</t>
  </si>
  <si>
    <t>ShipmentDetail</t>
  </si>
  <si>
    <t>Inv_InvHeader</t>
  </si>
  <si>
    <t>Inv_BuyerDetails</t>
  </si>
  <si>
    <t>Inv_InvItemDetail</t>
  </si>
  <si>
    <t>Inv_ShippingMarks</t>
  </si>
  <si>
    <t>Inv_GoodDesc</t>
  </si>
  <si>
    <t>Inv_GeneralClause</t>
  </si>
  <si>
    <t>Inv_AddInvClause</t>
  </si>
  <si>
    <t xml:space="preserve">No. Of Packages </t>
  </si>
  <si>
    <t>UOM</t>
  </si>
  <si>
    <t>No. Of Packages2</t>
  </si>
  <si>
    <t>Net Weight</t>
  </si>
  <si>
    <t>Gross Weight</t>
  </si>
  <si>
    <t>Measurement</t>
  </si>
  <si>
    <t xml:space="preserve">Packing Items Detail Section 1  </t>
  </si>
  <si>
    <t>Description Of Goods</t>
  </si>
  <si>
    <t>Quantity</t>
  </si>
  <si>
    <t>Qty UOM</t>
  </si>
  <si>
    <t>Container No</t>
  </si>
  <si>
    <t>No.Of Pkgs1</t>
  </si>
  <si>
    <t>No.Of Pkgs2</t>
  </si>
  <si>
    <t xml:space="preserve">Gross Weight </t>
  </si>
  <si>
    <t xml:space="preserve">Packing Items Detail Section 2  </t>
  </si>
  <si>
    <t xml:space="preserve">  </t>
  </si>
  <si>
    <t>Packing Condition</t>
  </si>
  <si>
    <t>NW of Each Packing</t>
  </si>
  <si>
    <t xml:space="preserve">GW of Each Packing </t>
  </si>
  <si>
    <t>Packing List Header</t>
  </si>
  <si>
    <t>P/L Number</t>
  </si>
  <si>
    <t>P/L Date</t>
  </si>
  <si>
    <t>P/L Title</t>
  </si>
  <si>
    <t>BLNO</t>
  </si>
  <si>
    <t xml:space="preserve">Buyer Detail </t>
  </si>
  <si>
    <t>General</t>
  </si>
  <si>
    <t>P2</t>
  </si>
  <si>
    <t>P3</t>
  </si>
  <si>
    <t>P4</t>
  </si>
  <si>
    <t>P5</t>
  </si>
  <si>
    <t>SILVER</t>
  </si>
  <si>
    <t>COAL</t>
  </si>
  <si>
    <t>VIBRANIUM</t>
  </si>
  <si>
    <t>ELECTRONIC GOODS</t>
  </si>
  <si>
    <t>12.0</t>
  </si>
  <si>
    <t>190.0</t>
  </si>
  <si>
    <t>126.0</t>
  </si>
  <si>
    <t>170.0</t>
  </si>
  <si>
    <t>140.0</t>
  </si>
  <si>
    <t>INVOICE NO5485488, INVOICENO6548948</t>
  </si>
  <si>
    <t>PACKING LIST</t>
  </si>
  <si>
    <t>285.0</t>
  </si>
  <si>
    <t>cartons</t>
  </si>
  <si>
    <t>12 KGS</t>
  </si>
  <si>
    <t>35 KGS</t>
  </si>
  <si>
    <t>12 M3</t>
  </si>
  <si>
    <t>PkgList_General</t>
  </si>
  <si>
    <t>PkgList_PIDS1</t>
  </si>
  <si>
    <t>PkgList_PIDS2</t>
  </si>
  <si>
    <t>PkgList_PackListHeader</t>
  </si>
  <si>
    <t>PkgList_BuyerDetails</t>
  </si>
  <si>
    <t>PkgList_GoodsDesc</t>
  </si>
  <si>
    <t>PkgList_GeneralClause</t>
  </si>
  <si>
    <t>DOCUMENTARY CREDIT NUMBER 123456ABCDEF DATED 01JAN2018, BANGLADESH BANK DC NO.0000285317062491, LCA NO.232654, H.S.CODE NOS.
5210.11.00, 5208.42.00 AGAINST EXPORT CONTRACT NO.ISML/M AND S/2017/25 DATED 08NOV2017, PO.NO.4400040409, IRC NO.BA-150919, 
TIN NO.852538521864, VAT NO.18071010824, SAP PO NO.4400040648</t>
  </si>
  <si>
    <t>Draft B/L General</t>
  </si>
  <si>
    <t>Pre-carriage</t>
  </si>
  <si>
    <t>Vessel Names</t>
  </si>
  <si>
    <t>Place Of Receipt</t>
  </si>
  <si>
    <t>CY/CFS</t>
  </si>
  <si>
    <t>Port Of Loading</t>
  </si>
  <si>
    <t>Port Of Discharge</t>
  </si>
  <si>
    <t>Final Destination:</t>
  </si>
  <si>
    <t>Forwarding Agent Name</t>
  </si>
  <si>
    <t>Actual Shipment Date</t>
  </si>
  <si>
    <t>Shipper</t>
  </si>
  <si>
    <t>Total No.Of Packages</t>
  </si>
  <si>
    <t>Total Gross Weight</t>
  </si>
  <si>
    <t>Total Measurement</t>
  </si>
  <si>
    <t>Others</t>
  </si>
  <si>
    <t>Draft B/L Details</t>
  </si>
  <si>
    <t>Others1</t>
  </si>
  <si>
    <t>Others2</t>
  </si>
  <si>
    <t>Others3</t>
  </si>
  <si>
    <t>Others4</t>
  </si>
  <si>
    <t>Draft AWB Details</t>
  </si>
  <si>
    <t>Carrier</t>
  </si>
  <si>
    <t>Flight No/Date 1</t>
  </si>
  <si>
    <t>Flight No/Date 2</t>
  </si>
  <si>
    <t>Airport Of Departure</t>
  </si>
  <si>
    <t>Airport Of Destination</t>
  </si>
  <si>
    <t>Forward Agent Name</t>
  </si>
  <si>
    <t>Forwarding Agent Address</t>
  </si>
  <si>
    <t>Accounting Information</t>
  </si>
  <si>
    <t xml:space="preserve">Country </t>
  </si>
  <si>
    <t>No.of Pieces</t>
  </si>
  <si>
    <t>Measurement Details</t>
  </si>
  <si>
    <t>FCR Details</t>
  </si>
  <si>
    <t>Date Cargo Received</t>
  </si>
  <si>
    <t>No.of Packages</t>
  </si>
  <si>
    <t>MEASUREMENT</t>
  </si>
  <si>
    <t>GROSS WEIGHT</t>
  </si>
  <si>
    <t>NET WEIGHT</t>
  </si>
  <si>
    <t>Marks &amp; Nos</t>
  </si>
  <si>
    <t>VESSEL</t>
  </si>
  <si>
    <t>AIRLINE</t>
  </si>
  <si>
    <t>PLACE OF RECEIPT</t>
  </si>
  <si>
    <t>AIRPORT OF DEPARTURE</t>
  </si>
  <si>
    <t>PORT OF LOADING</t>
  </si>
  <si>
    <t>AIRPORT OF DESTINATION</t>
  </si>
  <si>
    <t>PORT OF DISCHARGE</t>
  </si>
  <si>
    <t>FLIGHT NO/DATE 1</t>
  </si>
  <si>
    <t>FINAL DESTINATION</t>
  </si>
  <si>
    <t>FLIGHT NO/DATE 2</t>
  </si>
  <si>
    <t>FORWARDING AGENT</t>
  </si>
  <si>
    <t>CAPACITY OF SIGNER</t>
  </si>
  <si>
    <t>STANDARD DEFAULT WORDING</t>
  </si>
  <si>
    <t>OthersLabel1</t>
  </si>
  <si>
    <t>OthersValue1</t>
  </si>
  <si>
    <t>OthersLabel2</t>
  </si>
  <si>
    <t>OthersValue2</t>
  </si>
  <si>
    <t>OthersLabel3</t>
  </si>
  <si>
    <t>OthersValue3</t>
  </si>
  <si>
    <t>OthersLabel4</t>
  </si>
  <si>
    <t>OthersValue4</t>
  </si>
  <si>
    <t>OthersLabel5</t>
  </si>
  <si>
    <t>OthersValue5</t>
  </si>
  <si>
    <t>OthersLabel6</t>
  </si>
  <si>
    <t>Precarriage</t>
  </si>
  <si>
    <t>HARRY</t>
  </si>
  <si>
    <t>SHIPMENT OF VIBRANIUM (100PCT PURE METAL) FOR 100 PCT EXPORT ORIENTED READYMADE METAL INDUSTRY AS PER BENEFICIARY'S ADDITIONAL PROFORMA INVOICE NOS.8013467 DATED 10OCT2017</t>
  </si>
  <si>
    <t>ShipperXYZ</t>
  </si>
  <si>
    <t>100</t>
  </si>
  <si>
    <t>250KGS</t>
  </si>
  <si>
    <t>100M3</t>
  </si>
  <si>
    <t>Carrier Name XYZ</t>
  </si>
  <si>
    <t>London</t>
  </si>
  <si>
    <t>lebanon</t>
  </si>
  <si>
    <t>Rosy</t>
  </si>
  <si>
    <t>Plot No 12 ,Western street</t>
  </si>
  <si>
    <t>Accounting Information SHIPMENT OF VIBRANIUM (100PCT PURE METAL) FOR 100 PCT EXPORT ORIENTED READYMADE METAL INDUSTRY AS PER BENEFICIARY'S ADDITIONAL PROFORMA INVOICE NOS.8013467 DATED 10OCT2017</t>
  </si>
  <si>
    <t>120M3</t>
  </si>
  <si>
    <t>20KGS</t>
  </si>
  <si>
    <t>TITANIUM</t>
  </si>
  <si>
    <t>SAHARA</t>
  </si>
  <si>
    <t>765489</t>
  </si>
  <si>
    <t>96173571</t>
  </si>
  <si>
    <t>FORWARDING AGENT XYZ</t>
  </si>
  <si>
    <t>230KGS</t>
  </si>
  <si>
    <t>1000WORDS</t>
  </si>
  <si>
    <t>Enable Activity</t>
  </si>
  <si>
    <t>UNCHECKED</t>
  </si>
  <si>
    <t>CDOP_Penfabric_Collection_Air</t>
  </si>
  <si>
    <t>CDOP_Penfabric_Collection_Land</t>
  </si>
  <si>
    <t>CDOP_NonDow_LC_Ocean</t>
  </si>
  <si>
    <t>CDOP_NonDow_LC_Air</t>
  </si>
  <si>
    <t>CDOP_NonDow_OA_Air</t>
  </si>
  <si>
    <t>CDOP_NonDow_OA_Land</t>
  </si>
  <si>
    <t>SHIPMENT OF VIBRANIUM (100PCT PURE METAL) FOR 100 PCT EXPORT ORIENTED READYMADE METAL INDUSTRY AS PER BENEFICIARY'S ADDITIONAL PROFORMA INVOICE NOS.8013467 DATED 10OCT2017, 8013474 DATED 10OCT2018</t>
  </si>
  <si>
    <t>SHIPMENT OF VIBRANIUM (100PCT PURE METAL) FOR 100 PCT EXPORT ORIENTED READYMADE METAL INDUSTRY AS PER BENEFICIARY'S ADDITIONAL PROFORMA INVOICE NOS.8013467 DATED 10OCT2017, 8013474 DATED 10OCT2019</t>
  </si>
  <si>
    <t>SHIPMENT OF VIBRANIUM (100PCT PURE METAL) FOR 100 PCT EXPORT ORIENTED READYMADE METAL INDUSTRY AS PER BENEFICIARY'S ADDITIONAL PROFORMA INVOICE NOS.8013467 DATED 10OCT2017, 8013474 DATED 10OCT2020</t>
  </si>
  <si>
    <t>SHIPMENT OF VIBRANIUM (100PCT PURE METAL) FOR 100 PCT EXPORT ORIENTED READYMADE METAL INDUSTRY AS PER BENEFICIARY'S ADDITIONAL PROFORMA INVOICE NOS.8013467 DATED 10OCT2017, 8013474 DATED 10OCT2021</t>
  </si>
  <si>
    <t>SHIPMENT OF VIBRANIUM (100PCT PURE METAL) FOR 100 PCT EXPORT ORIENTED READYMADE METAL INDUSTRY AS PER BENEFICIARY'S ADDITIONAL PROFORMA INVOICE NOS.8013467 DATED 10OCT2017, 8013474 DATED 10OCT2022</t>
  </si>
  <si>
    <t>SHIPMENT OF VIBRANIUM (100PCT PURE METAL) FOR 100 PCT EXPORT ORIENTED READYMADE METAL INDUSTRY AS PER BENEFICIARY'S ADDITIONAL PROFORMA INVOICE NOS.8013467 DATED 10OCT2017, 8013474 DATED 10OCT2023</t>
  </si>
  <si>
    <t>SHIPMENT OF VIBRANIUM (100PCT PURE METAL) FOR 100 PCT EXPORT ORIENTED READYMADE METAL INDUSTRY AS PER BENEFICIARY'S ADDITIONAL PROFORMA INVOICE NOS.8013467 DATED 10OCT2017, 8013474 DATED 10OCT2024</t>
  </si>
  <si>
    <t>SHIPMENT OF VIBRANIUM (100PCT PURE METAL) FOR 100 PCT EXPORT ORIENTED READYMADE METAL INDUSTRY AS PER BENEFICIARY'S ADDITIONAL PROFORMA INVOICE NOS.8013467 DATED 10OCT2017, 8013474 DATED 10OCT2025</t>
  </si>
  <si>
    <t xml:space="preserve"> SearchCriteria</t>
  </si>
  <si>
    <t>DOP-TXN</t>
  </si>
  <si>
    <t>Decimal</t>
  </si>
  <si>
    <t>PkgList_AddPLclause</t>
  </si>
  <si>
    <t>DraftBL_Shipper</t>
  </si>
  <si>
    <t>DraftBL_General</t>
  </si>
  <si>
    <t>DraftBLDetails</t>
  </si>
  <si>
    <t>ShortGoodsDesc</t>
  </si>
  <si>
    <t>DraftBL_Others</t>
  </si>
  <si>
    <t>AWB_DraftAWBDetails</t>
  </si>
  <si>
    <t>AWB_Shipper</t>
  </si>
  <si>
    <t>AWB_MeasureDetails</t>
  </si>
  <si>
    <t>AWB_Others</t>
  </si>
  <si>
    <t>GeneralClause</t>
  </si>
  <si>
    <t>FCR_Details</t>
  </si>
  <si>
    <t>FCR_Others</t>
  </si>
  <si>
    <t>SHIPMENT OF VIBRANIUM</t>
  </si>
  <si>
    <t>DOCUMENTARY CREDIT NUMBER</t>
  </si>
  <si>
    <t>sdahsd</t>
  </si>
  <si>
    <t>EXTREF65454</t>
  </si>
  <si>
    <t>FX264564</t>
  </si>
  <si>
    <t>BLNO 25145458</t>
  </si>
  <si>
    <t>CONTNO 547895445</t>
  </si>
  <si>
    <t>SHIPBLNO 5484155</t>
  </si>
  <si>
    <t>EDFNO 54989865</t>
  </si>
  <si>
    <t>SEALNO 544554585</t>
  </si>
  <si>
    <t>ORDNO 545448</t>
  </si>
  <si>
    <t>PONO 48846858</t>
  </si>
  <si>
    <t>MIS 48484</t>
  </si>
  <si>
    <t>12 WESTERN PLOT
LEBANON</t>
  </si>
  <si>
    <t>shipping marks</t>
  </si>
  <si>
    <t>goodsdesc</t>
  </si>
  <si>
    <t>general Clause</t>
  </si>
  <si>
    <t>AddInv Clause</t>
  </si>
  <si>
    <t>CUSTNO544888</t>
  </si>
  <si>
    <t>CONTRACTNO454788485</t>
  </si>
  <si>
    <t>INVOICENO5485488</t>
  </si>
  <si>
    <t>SHIPMENT OF VIBRANIUM 100PCT PURE METAL FOR 100 PCT EXPORT ORIENTED READYMADE METAL INDUSTRY AS PER BENEFICIARY'S ADDITIONAL PROFORMA INVOICE NOS8013467 DATED 10OCT2017</t>
  </si>
  <si>
    <t>SHORTGOODSDESC</t>
  </si>
  <si>
    <t>GENERAL CLAUSE</t>
  </si>
  <si>
    <t>SHIPMENT OF VIBRANIUM  100PCT PURE METAL  FOR 100 PCT EXPORT ORIENTED READYMADE METAL INDUSTRY AS PER BENEFICIARY'S ADDITIONAL PROFORMA INVOICE NOS 8013467 DATED 10OCT2017</t>
  </si>
  <si>
    <t>STATEXXYY</t>
  </si>
  <si>
    <t xml:space="preserve"> InsuranceCertificateDetails </t>
  </si>
  <si>
    <t>Insurance Date</t>
  </si>
  <si>
    <t>Insurance Amount</t>
  </si>
  <si>
    <t>Insurance Percentage</t>
  </si>
  <si>
    <t>Place Of Issue</t>
  </si>
  <si>
    <t>Total Quantity</t>
  </si>
  <si>
    <t>Total Packages</t>
  </si>
  <si>
    <t>Coverage From</t>
  </si>
  <si>
    <t xml:space="preserve">Coverage To </t>
  </si>
  <si>
    <t>Vessel/Airlines</t>
  </si>
  <si>
    <t>Insurance No</t>
  </si>
  <si>
    <t>Insurance Clause</t>
  </si>
  <si>
    <t>SettlingAgentCombo</t>
  </si>
  <si>
    <t>SettlingAgent</t>
  </si>
  <si>
    <t>SurveyAgentCombo</t>
  </si>
  <si>
    <t>SurveyAgent</t>
  </si>
  <si>
    <t xml:space="preserve"> LIBERIA</t>
  </si>
  <si>
    <t>285 cartons</t>
  </si>
  <si>
    <t>INSURANCENO1</t>
  </si>
  <si>
    <t>INSURANCE CLS</t>
  </si>
  <si>
    <t>Certificate of Origin</t>
  </si>
  <si>
    <t>C/O Date</t>
  </si>
  <si>
    <t>C/O Title</t>
  </si>
  <si>
    <t>Signer Name</t>
  </si>
  <si>
    <t>Vessel Name/Flight No</t>
  </si>
  <si>
    <t>Transport Doc No</t>
  </si>
  <si>
    <t>Port of Discharge</t>
  </si>
  <si>
    <t>CERTIFICATE OF ORIGIN</t>
  </si>
  <si>
    <t>KELLY</t>
  </si>
  <si>
    <t>Shipping Details</t>
  </si>
  <si>
    <t>C/O No</t>
  </si>
  <si>
    <t>No. Of Packages1</t>
  </si>
  <si>
    <t>Composition Of Goods</t>
  </si>
  <si>
    <t>Total Gross Weight1</t>
  </si>
  <si>
    <t>Total Gross Weight2</t>
  </si>
  <si>
    <t>Total Net Weight1</t>
  </si>
  <si>
    <t>Total Net Weight2</t>
  </si>
  <si>
    <t>Measurement1</t>
  </si>
  <si>
    <t>Measurement2</t>
  </si>
  <si>
    <t>Invoice No. And Date</t>
  </si>
  <si>
    <t>Title of CO issuer's</t>
  </si>
  <si>
    <t>C/O No/56454884</t>
  </si>
  <si>
    <t>MARKING AS PER B/L</t>
  </si>
  <si>
    <t>COMP OF GOODS</t>
  </si>
  <si>
    <t>InvItemDetOthers1</t>
  </si>
  <si>
    <t>InvItemDetOthers2</t>
  </si>
  <si>
    <t>InvItemDetOthers3</t>
  </si>
  <si>
    <t>SubTotal</t>
  </si>
  <si>
    <t>ExcludeinTotal</t>
  </si>
  <si>
    <t>Certificate Details</t>
  </si>
  <si>
    <t>Title</t>
  </si>
  <si>
    <t xml:space="preserve"> Certificate No </t>
  </si>
  <si>
    <t>COMMERCIAL CERTIFICATE</t>
  </si>
  <si>
    <t>CERTNO/58489888</t>
  </si>
  <si>
    <t>Recipient</t>
  </si>
  <si>
    <t>Capacity of Signer</t>
  </si>
  <si>
    <t>Total Quantity1</t>
  </si>
  <si>
    <t>Total Quantity2</t>
  </si>
  <si>
    <t>No. of Pallets</t>
  </si>
  <si>
    <t>No. of Packages1</t>
  </si>
  <si>
    <t>No. of Packages2</t>
  </si>
  <si>
    <t>B/L No./AWB No</t>
  </si>
  <si>
    <t>0.0</t>
  </si>
  <si>
    <t>TransportMode</t>
  </si>
  <si>
    <t>CERTIFIED COPY</t>
  </si>
  <si>
    <t>Shipment Advice Title</t>
  </si>
  <si>
    <t>Shipment Advice Date</t>
  </si>
  <si>
    <t>Subject</t>
  </si>
  <si>
    <t>ETD</t>
  </si>
  <si>
    <t>Vessel</t>
  </si>
  <si>
    <t>Flight No</t>
  </si>
  <si>
    <t>Shippment Value</t>
  </si>
  <si>
    <t>No of Cartons</t>
  </si>
  <si>
    <t>Quantity Shipped</t>
  </si>
  <si>
    <t xml:space="preserve">Free Text Heading </t>
  </si>
  <si>
    <t>Additional Shipment Advice</t>
  </si>
  <si>
    <t>SHIPMENT ADVICE</t>
  </si>
  <si>
    <t>RBS
12,WESTERN PLOT
LEBANON
DOMINICA, 54948, STATE ZZZZ, CITY DOMINICA
54154145, mype@buyer.com</t>
  </si>
  <si>
    <t xml:space="preserve">TITAN </t>
  </si>
  <si>
    <t>Bill Of Exchange Details</t>
  </si>
  <si>
    <t>Number</t>
  </si>
  <si>
    <t>Pay to the Order of (Endorsement</t>
  </si>
  <si>
    <t>Draft Amount</t>
  </si>
  <si>
    <t>Amount Remarks</t>
  </si>
  <si>
    <t xml:space="preserve">Value Received </t>
  </si>
  <si>
    <t>PAY TO ORDER OF GOODS</t>
  </si>
  <si>
    <t>CASH MODE</t>
  </si>
  <si>
    <t xml:space="preserve"> General </t>
  </si>
  <si>
    <t>Long Title</t>
  </si>
  <si>
    <t>Short Title</t>
  </si>
  <si>
    <t>Issue Place</t>
  </si>
  <si>
    <t>Issue Date</t>
  </si>
  <si>
    <t>Currency</t>
  </si>
  <si>
    <t>Invoice Total</t>
  </si>
  <si>
    <t>Unit Price</t>
  </si>
  <si>
    <t>Invoice Grand Total</t>
  </si>
  <si>
    <t>Marks and Numbers</t>
  </si>
  <si>
    <t>Number of Packages</t>
  </si>
  <si>
    <t>Value of outside packages</t>
  </si>
  <si>
    <t>Amount Combo</t>
  </si>
  <si>
    <t>Labour in packing the goods into outside packages</t>
  </si>
  <si>
    <t>Cartage to rail and to docks</t>
  </si>
  <si>
    <t>Inland freight and other charges</t>
  </si>
  <si>
    <t>Ocean Freight</t>
  </si>
  <si>
    <t>Marine Insurance</t>
  </si>
  <si>
    <t>Commissions and other charges of a like nature</t>
  </si>
  <si>
    <t>Other costs dues charges</t>
  </si>
  <si>
    <t>goods are subject to any charge</t>
  </si>
  <si>
    <t>Name of Signer combo</t>
  </si>
  <si>
    <t>Capacity of Signer combo</t>
  </si>
  <si>
    <t>E-Signature of Witness combo</t>
  </si>
  <si>
    <t xml:space="preserve">Long Title Name </t>
  </si>
  <si>
    <t>Long</t>
  </si>
  <si>
    <t>285.0 cartons</t>
  </si>
  <si>
    <t>INCLUDED</t>
  </si>
  <si>
    <t>OthersValue6</t>
  </si>
  <si>
    <t>CollectionFormDetails</t>
  </si>
  <si>
    <t>Reference Number</t>
  </si>
  <si>
    <t>Additional Ref</t>
  </si>
  <si>
    <t>Goods</t>
  </si>
  <si>
    <t xml:space="preserve"> VIBRANIUM </t>
  </si>
  <si>
    <t>Proceeds Instruction</t>
  </si>
  <si>
    <t>Apply Rate Against FX Contract No</t>
  </si>
  <si>
    <t>at</t>
  </si>
  <si>
    <t>FX/264564</t>
  </si>
  <si>
    <t>Wire Payment To</t>
  </si>
  <si>
    <t>Collecting Bank Details</t>
  </si>
  <si>
    <t>Attached Documents</t>
  </si>
  <si>
    <t>Draft</t>
  </si>
  <si>
    <t>Invoice</t>
  </si>
  <si>
    <t>PLWL</t>
  </si>
  <si>
    <t>NN BL</t>
  </si>
  <si>
    <t>Bene. Cert.</t>
  </si>
  <si>
    <t>Insurance</t>
  </si>
  <si>
    <t>Ship Advice</t>
  </si>
  <si>
    <t>FCR</t>
  </si>
  <si>
    <t>Survey Rpt</t>
  </si>
  <si>
    <t>Cert. Of Quality</t>
  </si>
  <si>
    <t>Cert. of Quality&amp;Qty</t>
  </si>
  <si>
    <t>Cert. of Analysis</t>
  </si>
  <si>
    <t>Test Cert</t>
  </si>
  <si>
    <t>WPM</t>
  </si>
  <si>
    <t>Courier Receipt</t>
  </si>
  <si>
    <t>Declaration of NonConiferour</t>
  </si>
  <si>
    <t>Originals</t>
  </si>
  <si>
    <t>Copies</t>
  </si>
  <si>
    <t xml:space="preserve"> Instructions for documents to be sent for collection </t>
  </si>
  <si>
    <t>Release Documents against Payment.</t>
  </si>
  <si>
    <t>Acceptance/Payment may be deferred until arrival of goods.</t>
  </si>
  <si>
    <t>Protest for Non-Acceptance and/or Non-Payment(at our cost).</t>
  </si>
  <si>
    <t>Cable Advice of Non-Payment and/or Non-Acceptance</t>
  </si>
  <si>
    <t>Cable Advice of Payment/Acceptance.</t>
  </si>
  <si>
    <t>Collect charges from the Drawee.</t>
  </si>
  <si>
    <t>Collect Interest at</t>
  </si>
  <si>
    <t>Waive Interest and/or Collection Charges</t>
  </si>
  <si>
    <t>Documents may be released</t>
  </si>
  <si>
    <t>Unpaid/Unaccepted</t>
  </si>
  <si>
    <t>Other Instructions</t>
  </si>
  <si>
    <t xml:space="preserve"> Buyer's Contact Information </t>
  </si>
  <si>
    <t>Telephone</t>
  </si>
  <si>
    <t>FAX</t>
  </si>
  <si>
    <t>Dispatch Cover Letter</t>
  </si>
  <si>
    <t>Invoice No</t>
  </si>
  <si>
    <t>Recipient Name</t>
  </si>
  <si>
    <t>Vessel/Carrier</t>
  </si>
  <si>
    <t>Free Text</t>
  </si>
  <si>
    <t>DocumentTypeChk</t>
  </si>
  <si>
    <t>DocumentType</t>
  </si>
  <si>
    <t>NoOfCopie</t>
  </si>
  <si>
    <t>INVOICE NO5485488</t>
  </si>
  <si>
    <t>KELLERS</t>
  </si>
  <si>
    <t>123,EAST STREET
XXXXXXXXXXXX</t>
  </si>
  <si>
    <t>FT</t>
  </si>
  <si>
    <t>Delivery Order Header</t>
  </si>
  <si>
    <t>DO Title</t>
  </si>
  <si>
    <t>DO No</t>
  </si>
  <si>
    <t>DO Date</t>
  </si>
  <si>
    <t>Shipment From</t>
  </si>
  <si>
    <t>Shipment To</t>
  </si>
  <si>
    <t>Agent</t>
  </si>
  <si>
    <t>AdditionalDOClause</t>
  </si>
  <si>
    <t>DELIVERY ORDER</t>
  </si>
  <si>
    <t>Delivery Order Item Details</t>
  </si>
  <si>
    <t>Made Out to</t>
  </si>
  <si>
    <t>For Account Of</t>
  </si>
  <si>
    <t>Shipped To</t>
  </si>
  <si>
    <t xml:space="preserve">State </t>
  </si>
  <si>
    <t>Compliance Check</t>
  </si>
  <si>
    <t>All Items</t>
  </si>
  <si>
    <t>US Sanctioned Countries</t>
  </si>
  <si>
    <t>US Anti Boycott Regulations</t>
  </si>
  <si>
    <t>US Export Control Regulations</t>
  </si>
  <si>
    <t xml:space="preserve"> KYC guidelines  </t>
  </si>
  <si>
    <t xml:space="preserve">Red Flags for suspicious </t>
  </si>
  <si>
    <t>Goods Description Policy</t>
  </si>
  <si>
    <t xml:space="preserve">Citigroup Credit Policy </t>
  </si>
  <si>
    <t>Guidelines under Regulation</t>
  </si>
  <si>
    <t xml:space="preserve">Other Screening lists </t>
  </si>
  <si>
    <t>RadioBtn</t>
  </si>
  <si>
    <t>YES</t>
  </si>
  <si>
    <t>Comments</t>
  </si>
  <si>
    <t>Signature Check</t>
  </si>
  <si>
    <t>Check Signature</t>
  </si>
  <si>
    <t xml:space="preserve"> Complied </t>
  </si>
  <si>
    <t>SampleText</t>
  </si>
  <si>
    <t>Summary of Document Required for Final Print</t>
  </si>
  <si>
    <t>Bill of Exchange</t>
  </si>
  <si>
    <t>Packing List</t>
  </si>
  <si>
    <t>OTHERS</t>
  </si>
  <si>
    <t>Extra Copies</t>
  </si>
  <si>
    <t>E-Signature Required</t>
  </si>
  <si>
    <t>DraftPrint</t>
  </si>
  <si>
    <t>Printer</t>
  </si>
  <si>
    <t>Select Printer</t>
  </si>
  <si>
    <t>E-Signature</t>
  </si>
  <si>
    <t>Assign To</t>
  </si>
  <si>
    <t>KL_TW01</t>
  </si>
  <si>
    <t>UploadDocument</t>
  </si>
  <si>
    <t>Document Title</t>
  </si>
  <si>
    <t>Format</t>
  </si>
  <si>
    <t>CO_CertOfOrigin</t>
  </si>
  <si>
    <t>CO_ShipDetails</t>
  </si>
  <si>
    <t>CO_InvoiceItemDet</t>
  </si>
  <si>
    <t>Certificate_Details</t>
  </si>
  <si>
    <t>Certificate_Recipient</t>
  </si>
  <si>
    <t>Certificate_PackageDetails</t>
  </si>
  <si>
    <t>SA_ShipDetail</t>
  </si>
  <si>
    <t>BOE_BillOfExcDetails</t>
  </si>
  <si>
    <t>CollForm_Details</t>
  </si>
  <si>
    <t>CollForm_Instruction</t>
  </si>
  <si>
    <t>CollForm_WirePayment</t>
  </si>
  <si>
    <t>CollForm_AttachDocOrg</t>
  </si>
  <si>
    <t>CollForm_AttachDocCopies</t>
  </si>
  <si>
    <t>CollForm_Instfordoc</t>
  </si>
  <si>
    <t>CollForm_BuyerContInfo</t>
  </si>
  <si>
    <t>Other_DispatchCoverLetter</t>
  </si>
  <si>
    <t>DeliveryOrder_Header</t>
  </si>
  <si>
    <t>DeliveryOrder_ItemDetails</t>
  </si>
  <si>
    <t>DeliveryOrder_ShippedTo</t>
  </si>
  <si>
    <t>Check_Compliance</t>
  </si>
  <si>
    <t>Check_ComplianceComments</t>
  </si>
  <si>
    <t>Check_SignatureCheck</t>
  </si>
  <si>
    <t>Print_DocReqORG</t>
  </si>
  <si>
    <t>Print_DocReqCopies</t>
  </si>
  <si>
    <t>Print_DocReqExtraCopies</t>
  </si>
  <si>
    <t>Print_DocReqESignature</t>
  </si>
  <si>
    <t>PrintUploadDocument</t>
  </si>
  <si>
    <t>Print_SelectPrinter</t>
  </si>
  <si>
    <t>Print_DraftPrint</t>
  </si>
  <si>
    <t>PLLabel1</t>
  </si>
  <si>
    <t>PLLabel2</t>
  </si>
  <si>
    <t>PLValue1</t>
  </si>
  <si>
    <t>PLValue2</t>
  </si>
  <si>
    <t>PLLabel3</t>
  </si>
  <si>
    <t>PLValue3</t>
  </si>
  <si>
    <t>PLLabel4</t>
  </si>
  <si>
    <t>PLValue4</t>
  </si>
  <si>
    <t>PLLabel5</t>
  </si>
  <si>
    <t>PLValue5</t>
  </si>
  <si>
    <t>PLLabel6</t>
  </si>
  <si>
    <t>PLValue6</t>
  </si>
  <si>
    <t>Gen_Others</t>
  </si>
  <si>
    <t>Others_Label1</t>
  </si>
  <si>
    <t>Others_Value1</t>
  </si>
  <si>
    <t>Others_Label2</t>
  </si>
  <si>
    <t>Others_Value2</t>
  </si>
  <si>
    <t>Others_Label3</t>
  </si>
  <si>
    <t>Others_Value3</t>
  </si>
  <si>
    <t>Others_Label4</t>
  </si>
  <si>
    <t>Others_Value4</t>
  </si>
  <si>
    <t>Others_Label5</t>
  </si>
  <si>
    <t>Others_Value5</t>
  </si>
  <si>
    <t>Others_Label6</t>
  </si>
  <si>
    <t>Others_Value6</t>
  </si>
  <si>
    <t>Inv_Others</t>
  </si>
  <si>
    <t>Insurance_CertDetails</t>
  </si>
  <si>
    <t>Certificate_InvoiceItemDetail</t>
  </si>
  <si>
    <t>CCVO_General</t>
  </si>
  <si>
    <t>DopRefNo</t>
  </si>
  <si>
    <t>SearchCriteria_Dop</t>
  </si>
  <si>
    <t>CollectionForm</t>
  </si>
  <si>
    <t>CCVO</t>
  </si>
  <si>
    <t>DeliveryOrder</t>
  </si>
  <si>
    <t>ShipmentAvise</t>
  </si>
  <si>
    <t>DraftBL</t>
  </si>
  <si>
    <t>DraftAWB</t>
  </si>
  <si>
    <t>ESignatureCHK</t>
  </si>
  <si>
    <t>L/C No</t>
  </si>
  <si>
    <t>L/C Type</t>
  </si>
  <si>
    <t>L/C Available CCY</t>
  </si>
  <si>
    <t>L/C Available Amount</t>
  </si>
  <si>
    <t>Advising Bank Ref</t>
  </si>
  <si>
    <t>L/C Issue Date</t>
  </si>
  <si>
    <t>Period of Presentation</t>
  </si>
  <si>
    <t>L/C Expiry Date</t>
  </si>
  <si>
    <t>L/C Expiry Place</t>
  </si>
  <si>
    <t>Latest Shipment Date</t>
  </si>
  <si>
    <t>LCNO/20180906</t>
  </si>
  <si>
    <t>EXPORT LC</t>
  </si>
  <si>
    <t>MOSCOW</t>
  </si>
  <si>
    <t>Case No</t>
  </si>
  <si>
    <t>PONO</t>
  </si>
  <si>
    <t>StyleNo</t>
  </si>
  <si>
    <t>Manufacuture</t>
  </si>
  <si>
    <t>MAnufactureTxtArea</t>
  </si>
  <si>
    <t>COForGarments</t>
  </si>
  <si>
    <t>Gen_Miscellaneous</t>
  </si>
  <si>
    <t>VVDAFQuery_Search_Clear_Cancel</t>
  </si>
  <si>
    <t>CDAF_Penfabric_Collection_Reject</t>
  </si>
  <si>
    <t>VVDAFQuery_LCTxnType_Export</t>
  </si>
  <si>
    <t>VVDAFQuery_CollectionTxnType_Export</t>
  </si>
  <si>
    <t>VVDAFQuery_OpenAccountTxnType_Export</t>
  </si>
  <si>
    <t>VVDAFQuery_LCTxnType_PrintPreview</t>
  </si>
  <si>
    <t>VVDAFQuery_CollectionTxnType_PrintPreview</t>
  </si>
  <si>
    <t>VVDAFQuery_OpenAccountTxnType_PrintPreview</t>
  </si>
  <si>
    <t>VVDAFQuery_CreateNote</t>
  </si>
  <si>
    <t>VVDAFQuery_Export_SingleTxn</t>
  </si>
  <si>
    <t>VV_DAFQuery</t>
  </si>
  <si>
    <t>Status</t>
  </si>
  <si>
    <t>CustomerCheck</t>
  </si>
  <si>
    <t>ThirdPartyCheck</t>
  </si>
  <si>
    <t>NoteMessage</t>
  </si>
  <si>
    <t>COLLPC111210</t>
  </si>
  <si>
    <t>VERIFIED</t>
  </si>
  <si>
    <t>Special Inst</t>
  </si>
  <si>
    <t>OtherInst</t>
  </si>
  <si>
    <t>CDOP_DocUpload</t>
  </si>
  <si>
    <t>DocumentUpload</t>
  </si>
  <si>
    <t>Documents Upload Info</t>
  </si>
  <si>
    <t>Desc</t>
  </si>
  <si>
    <t>Penfabric Customer</t>
  </si>
  <si>
    <t>NonDowCustomer</t>
  </si>
  <si>
    <t>DocUploadInfo</t>
  </si>
  <si>
    <t>UploadAttach</t>
  </si>
  <si>
    <t>Search_DocUpload</t>
  </si>
  <si>
    <t xml:space="preserve"> CountryCode</t>
  </si>
  <si>
    <t>DocumentUploadTime</t>
  </si>
  <si>
    <t>MY</t>
  </si>
  <si>
    <t>SG</t>
  </si>
  <si>
    <t>Documents Assign Info</t>
  </si>
  <si>
    <t>Action</t>
  </si>
  <si>
    <t>DOP TXN</t>
  </si>
  <si>
    <t>CustRefNo</t>
  </si>
  <si>
    <t>DocAssignInfo</t>
  </si>
  <si>
    <t>DocTitle123</t>
  </si>
  <si>
    <t>COMMENTS</t>
  </si>
  <si>
    <t>VVDopTxnQuery_InvoiceNo_Filter</t>
  </si>
  <si>
    <t>VVDopTxnQuery_DopRefNo_Filter</t>
  </si>
  <si>
    <t>VVDopTxnQuery_OrderNo_Filter</t>
  </si>
  <si>
    <t>VVDopTxnQuery_Search_Clear_Cancel_WithDate</t>
  </si>
  <si>
    <t>VVDopTxnQuery_Search_Clear_Cancel_WithoutDate</t>
  </si>
  <si>
    <t>VVDopTxnQuery_SingleExport_Hash</t>
  </si>
  <si>
    <t>VVDopTxnQuery_SingleExport_Comma</t>
  </si>
  <si>
    <t>VVDopTxnQuery_MultipleExport_Hash</t>
  </si>
  <si>
    <t>VVDopTxnQuery_MultipleExport_Comma</t>
  </si>
  <si>
    <t>VVDopTxnQuery_SinglePrintPreview</t>
  </si>
  <si>
    <t>VVDopTxnQuery_MultiplePrintPreview</t>
  </si>
  <si>
    <t>VVDopTxnQuery_CreateNote</t>
  </si>
  <si>
    <t>VVDopTxnQuery</t>
  </si>
  <si>
    <t>InvoiceNo</t>
  </si>
  <si>
    <t>OrderNo</t>
  </si>
  <si>
    <t>SearchDopRefNo</t>
  </si>
  <si>
    <t>SearchTxnType</t>
  </si>
  <si>
    <t>SearchCreationDateTo</t>
  </si>
  <si>
    <t>SearchCreationDateFrom</t>
  </si>
  <si>
    <t>ExportDelimiter</t>
  </si>
  <si>
    <t>1D6518328002</t>
  </si>
  <si>
    <t>2018-11-20</t>
  </si>
  <si>
    <t>2018-11-23</t>
  </si>
  <si>
    <t>Hash</t>
  </si>
  <si>
    <t>Comma</t>
  </si>
  <si>
    <t>VVDopTxnAmend</t>
  </si>
  <si>
    <t>VVDopTxnAmend_Search_Clear_Cancel_WithDate</t>
  </si>
  <si>
    <t>VVDopTxnAmend_Search_Clear_Cancel_WithoutDate</t>
  </si>
  <si>
    <t>1CC118321006</t>
  </si>
  <si>
    <t>2018-11-15</t>
  </si>
  <si>
    <t>2018-11-18</t>
  </si>
  <si>
    <t>TxnStatus</t>
  </si>
  <si>
    <t>VVUserQueue</t>
  </si>
  <si>
    <t>VVUserQueue_TxnStatus_Process</t>
  </si>
  <si>
    <t>OrderNoLink</t>
  </si>
  <si>
    <t>CREATED</t>
  </si>
  <si>
    <t>PENDING FOR APPROVE</t>
  </si>
  <si>
    <t>VVUserQueue_SelectTxn_Reject</t>
  </si>
  <si>
    <t>VVUserQueue_Search_DopRefNo_TxnType</t>
  </si>
  <si>
    <t>VVUserQueue_SingleExport</t>
  </si>
  <si>
    <t>CITIBK~SK43788~Summer95</t>
  </si>
  <si>
    <t>CITIBK~SD75149~Summer95</t>
  </si>
  <si>
    <t>GetErrorMessage</t>
  </si>
  <si>
    <t>Yes</t>
  </si>
  <si>
    <t>TaskType</t>
  </si>
  <si>
    <t>SearchStatus</t>
  </si>
  <si>
    <t xml:space="preserve"> NoteMessage</t>
  </si>
  <si>
    <t>VVSetupQueue_Status_Approve_OK</t>
  </si>
  <si>
    <t>VVSetupQueue_SelectTxn_Reject</t>
  </si>
  <si>
    <t>VVSetupQueue_Status_Created</t>
  </si>
  <si>
    <t>VVSetupQueue_Status_Updated</t>
  </si>
  <si>
    <t>VVSetupQueue_Search_Clear_Cancel</t>
  </si>
  <si>
    <t>VVSetupQueue_Note</t>
  </si>
  <si>
    <t>VVSetupQueue_Export_Multiple</t>
  </si>
  <si>
    <t>ItemID</t>
  </si>
  <si>
    <t>ExpectedStatus</t>
  </si>
  <si>
    <t>UPDATED</t>
  </si>
  <si>
    <t>ITEM IS CREATED BUT NOT SUBMITTED</t>
  </si>
  <si>
    <t>EsignatureComboCCVO</t>
  </si>
  <si>
    <t>EsignatureComboPrinting</t>
  </si>
  <si>
    <t>Create_DOPTxn</t>
  </si>
  <si>
    <t>CreateTxn_DOP_Penfabric_Collection</t>
  </si>
  <si>
    <t>1PE318335021</t>
  </si>
  <si>
    <t>CreateTxn_DOP_NonDow_LC</t>
  </si>
  <si>
    <t>CreateTxn_DOP_NonDow_OA</t>
  </si>
  <si>
    <t>LOK CHIP HONG</t>
  </si>
  <si>
    <t>Amend_DOP_NonDow_OA</t>
  </si>
  <si>
    <t>Amend_DOP_NonDow_LC</t>
  </si>
  <si>
    <t>Amend_DOP_NonDOW</t>
  </si>
  <si>
    <t>Amend_DOP_Penfabric_Collection</t>
  </si>
  <si>
    <t>Amend_DOP_Penfabric</t>
  </si>
  <si>
    <t>Delete_CustomerTemplate</t>
  </si>
  <si>
    <t>SampleTxt</t>
  </si>
  <si>
    <t/>
  </si>
  <si>
    <t>ViewAndEnterNotes_CustomerTemplate</t>
  </si>
  <si>
    <t>AWB.jrxml</t>
  </si>
  <si>
    <t>NO</t>
  </si>
  <si>
    <t>JASPER</t>
  </si>
  <si>
    <t>AIRWAY-BILL-OF-LADING</t>
  </si>
  <si>
    <t>BANKING</t>
  </si>
  <si>
    <t>09242008</t>
  </si>
  <si>
    <t>CreateExistingTemplate_CustomerTemplate</t>
  </si>
  <si>
    <t>CCVO.jrxml</t>
  </si>
  <si>
    <t>ar</t>
  </si>
  <si>
    <t>001</t>
  </si>
  <si>
    <t>CreateTemplate_CustomerTemplate</t>
  </si>
  <si>
    <t>CustomerTemplate</t>
  </si>
  <si>
    <t>New_Note</t>
  </si>
  <si>
    <t>SearchCriteria_TemplateName</t>
  </si>
  <si>
    <t>SearchCriteria_CustTemp</t>
  </si>
  <si>
    <t>FileName</t>
  </si>
  <si>
    <t>Template_Default</t>
  </si>
  <si>
    <t>Template_Type</t>
  </si>
  <si>
    <t>Document_Type</t>
  </si>
  <si>
    <t xml:space="preserve">Industry </t>
  </si>
  <si>
    <t>Locale_Code</t>
  </si>
  <si>
    <t>Country_Code</t>
  </si>
  <si>
    <t>Customer</t>
  </si>
  <si>
    <t>Version</t>
  </si>
  <si>
    <t>Template_Name</t>
  </si>
  <si>
    <t>Template Name</t>
  </si>
  <si>
    <t>CITIBK:SK43788</t>
  </si>
  <si>
    <t>CREATE-PENDING</t>
  </si>
  <si>
    <t>CUSTOMER-TEMPLATE</t>
  </si>
  <si>
    <t>Create By</t>
  </si>
  <si>
    <t>Create Time From</t>
  </si>
  <si>
    <t>Data Type</t>
  </si>
  <si>
    <t>AmendDOP</t>
  </si>
  <si>
    <t>CreateDOP</t>
  </si>
  <si>
    <t>CreationDateTo</t>
  </si>
  <si>
    <t>CreationDateFrom</t>
  </si>
  <si>
    <t>EXTREF65455</t>
  </si>
  <si>
    <t>state zzzzz</t>
  </si>
  <si>
    <t>90 DAYS SIGHT</t>
  </si>
  <si>
    <t>40 KGS</t>
  </si>
  <si>
    <t>110M3</t>
  </si>
  <si>
    <t>270KGS</t>
  </si>
  <si>
    <t>Reject COMMENT</t>
  </si>
  <si>
    <t>DAF~COLLECTION~COLLPC113032</t>
  </si>
  <si>
    <t>17692</t>
  </si>
  <si>
    <t>17691</t>
  </si>
  <si>
    <t>ITEM IS AMEND BUT NOT SUBMITTED</t>
  </si>
  <si>
    <t>17690</t>
  </si>
  <si>
    <t>17689</t>
  </si>
  <si>
    <t>17665</t>
  </si>
  <si>
    <t>TemplateName</t>
  </si>
  <si>
    <t>ExistingTemp</t>
  </si>
  <si>
    <t>03</t>
  </si>
  <si>
    <t>NN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</si>
  <si>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</si>
  <si>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</si>
  <si>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</si>
  <si>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</si>
  <si>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</si>
  <si>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</si>
  <si>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</si>
  <si>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</si>
  <si>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</si>
  <si>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DO</t>
  </si>
  <si>
    <t>13</t>
  </si>
  <si>
    <t>14</t>
  </si>
  <si>
    <t>15</t>
  </si>
  <si>
    <t>16</t>
  </si>
  <si>
    <t>17</t>
  </si>
  <si>
    <t>DFTBL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</si>
  <si>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</si>
  <si>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</si>
  <si>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</si>
  <si>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</si>
  <si>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</si>
  <si>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</si>
  <si>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</si>
  <si>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</si>
  <si>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</si>
  <si>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</si>
  <si>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SA</t>
  </si>
  <si>
    <t>28</t>
  </si>
  <si>
    <t>29</t>
  </si>
  <si>
    <t>30</t>
  </si>
  <si>
    <t>31</t>
  </si>
  <si>
    <t>EnableAcitivity</t>
  </si>
  <si>
    <t>0900000000</t>
  </si>
  <si>
    <t>CDAF_NonDow_LC</t>
  </si>
  <si>
    <t>CDAF_NonDow_OA</t>
  </si>
  <si>
    <t>CDAF_NonDow_OA_NLC</t>
  </si>
  <si>
    <t>CDOP_Penfabric_Collection_Ocean</t>
  </si>
  <si>
    <t>CDOP_NonDow_LC_Land</t>
  </si>
  <si>
    <t>CDOP_NonDow_OA_Ocean</t>
  </si>
  <si>
    <t>CHECKED/UNCHECK_PENFAB</t>
  </si>
  <si>
    <t>CHECKED/UNCHECK_NONDOW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</si>
  <si>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</si>
  <si>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</si>
  <si>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</si>
  <si>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</si>
  <si>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</si>
  <si>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</si>
  <si>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</si>
  <si>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</si>
  <si>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</si>
  <si>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</si>
  <si>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</si>
  <si>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</si>
  <si>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</si>
  <si>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</si>
  <si>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</si>
  <si>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</si>
  <si>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</si>
  <si>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</si>
  <si>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</si>
  <si>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</si>
  <si>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</si>
  <si>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</si>
  <si>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</si>
  <si>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</si>
  <si>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</si>
  <si>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</si>
  <si>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</si>
  <si>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1HU118342009</t>
  </si>
  <si>
    <t>1HU118342010</t>
  </si>
  <si>
    <t>1HU118342012</t>
  </si>
  <si>
    <t>1HU118342013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</si>
</sst>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indexed="64"/>
      </left>
      <right style="thin">
        <color theme="9" tint="-0.499984740745262"/>
      </right>
      <top/>
      <bottom/>
      <diagonal/>
    </border>
    <border>
      <left style="thin">
        <color indexed="64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indexed="64"/>
      </left>
      <right style="thin">
        <color theme="9" tint="-0.499984740745262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7" fillId="0" borderId="0"/>
  </cellStyleXfs>
  <cellXfs count="157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3" fillId="0" borderId="0" xfId="0" applyFont="1"/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/>
    </xf>
    <xf numFmtId="0" fontId="3" fillId="0" borderId="1" xfId="1" quotePrefix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/>
    </xf>
    <xf numFmtId="0" fontId="6" fillId="2" borderId="0" xfId="0" applyFont="1" applyFill="1"/>
    <xf numFmtId="0" fontId="5" fillId="2" borderId="1" xfId="0" applyFont="1" applyFill="1" applyBorder="1" applyAlignment="1"/>
    <xf numFmtId="0" fontId="5" fillId="2" borderId="2" xfId="0" applyFont="1" applyFill="1" applyBorder="1"/>
    <xf numFmtId="0" fontId="1" fillId="3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0" fontId="5" fillId="2" borderId="1" xfId="0" applyFont="1" applyFill="1" applyBorder="1"/>
    <xf numFmtId="0" fontId="5" fillId="0" borderId="0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5" fillId="0" borderId="0" xfId="0" applyFont="1" applyFill="1" applyBorder="1"/>
    <xf numFmtId="0" fontId="5" fillId="2" borderId="1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Border="1" applyAlignment="1"/>
    <xf numFmtId="0" fontId="1" fillId="3" borderId="1" xfId="0" applyFont="1" applyFill="1" applyBorder="1" applyAlignment="1"/>
    <xf numFmtId="0" fontId="0" fillId="0" borderId="0" xfId="0" applyAlignment="1"/>
    <xf numFmtId="49" fontId="8" fillId="2" borderId="1" xfId="0" applyNumberFormat="1" applyFont="1" applyFill="1" applyBorder="1" applyAlignment="1">
      <alignment horizontal="left"/>
    </xf>
    <xf numFmtId="0" fontId="1" fillId="0" borderId="0" xfId="0" applyFont="1" applyAlignment="1"/>
    <xf numFmtId="0" fontId="0" fillId="0" borderId="0" xfId="0" applyAlignment="1">
      <alignment vertical="center"/>
    </xf>
    <xf numFmtId="0" fontId="0" fillId="0" borderId="0" xfId="0" quotePrefix="1"/>
    <xf numFmtId="49" fontId="8" fillId="2" borderId="3" xfId="0" applyNumberFormat="1" applyFont="1" applyFill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3" fillId="0" borderId="1" xfId="0" applyFont="1" applyBorder="1"/>
    <xf numFmtId="0" fontId="5" fillId="2" borderId="2" xfId="0" applyFont="1" applyFill="1" applyBorder="1" applyAlignment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Alignment="1">
      <alignment wrapText="1"/>
    </xf>
    <xf numFmtId="0" fontId="1" fillId="3" borderId="14" xfId="0" applyFont="1" applyFill="1" applyBorder="1"/>
    <xf numFmtId="0" fontId="0" fillId="0" borderId="0" xfId="0" quotePrefix="1" applyAlignment="1"/>
    <xf numFmtId="0" fontId="1" fillId="3" borderId="15" xfId="0" applyFont="1" applyFill="1" applyBorder="1"/>
    <xf numFmtId="0" fontId="1" fillId="3" borderId="2" xfId="0" applyFont="1" applyFill="1" applyBorder="1"/>
    <xf numFmtId="0" fontId="0" fillId="0" borderId="0" xfId="0" applyFont="1" applyFill="1" applyBorder="1"/>
    <xf numFmtId="0" fontId="0" fillId="0" borderId="1" xfId="0" quotePrefix="1" applyBorder="1" applyAlignment="1">
      <alignment horizontal="left" vertical="top"/>
    </xf>
    <xf numFmtId="0" fontId="0" fillId="0" borderId="1" xfId="0" applyBorder="1" applyAlignment="1"/>
    <xf numFmtId="0" fontId="0" fillId="0" borderId="1" xfId="0" quotePrefix="1" applyBorder="1"/>
    <xf numFmtId="0" fontId="0" fillId="0" borderId="1" xfId="0" applyFont="1" applyFill="1" applyBorder="1"/>
    <xf numFmtId="0" fontId="0" fillId="0" borderId="1" xfId="0" applyFont="1" applyBorder="1"/>
    <xf numFmtId="0" fontId="1" fillId="3" borderId="2" xfId="0" applyFont="1" applyFill="1" applyBorder="1" applyAlignment="1"/>
    <xf numFmtId="0" fontId="0" fillId="0" borderId="1" xfId="0" applyFont="1" applyFill="1" applyBorder="1" applyAlignment="1"/>
    <xf numFmtId="0" fontId="1" fillId="3" borderId="1" xfId="0" applyFont="1" applyFill="1" applyBorder="1" applyAlignment="1">
      <alignment wrapText="1"/>
    </xf>
    <xf numFmtId="0" fontId="0" fillId="0" borderId="1" xfId="0" quotePrefix="1" applyBorder="1" applyAlignment="1"/>
    <xf numFmtId="0" fontId="0" fillId="0" borderId="1" xfId="0" applyBorder="1" applyAlignment="1">
      <alignment horizontal="center" vertical="top"/>
    </xf>
    <xf numFmtId="49" fontId="8" fillId="2" borderId="16" xfId="0" applyNumberFormat="1" applyFont="1" applyFill="1" applyBorder="1" applyAlignment="1">
      <alignment horizontal="left"/>
    </xf>
    <xf numFmtId="0" fontId="0" fillId="0" borderId="17" xfId="0" applyFill="1" applyBorder="1" applyAlignment="1"/>
    <xf numFmtId="0" fontId="6" fillId="2" borderId="0" xfId="0" applyFont="1" applyFill="1" applyAlignment="1"/>
    <xf numFmtId="0" fontId="0" fillId="0" borderId="17" xfId="0" quotePrefix="1" applyFill="1" applyBorder="1" applyAlignment="1"/>
    <xf numFmtId="0" fontId="5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/>
    <xf numFmtId="0" fontId="5" fillId="2" borderId="15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22" xfId="0" quotePrefix="1" applyFill="1" applyBorder="1" applyAlignment="1"/>
    <xf numFmtId="0" fontId="0" fillId="0" borderId="15" xfId="0" quotePrefix="1" applyFill="1" applyBorder="1" applyAlignment="1"/>
    <xf numFmtId="0" fontId="0" fillId="0" borderId="22" xfId="0" applyFill="1" applyBorder="1" applyAlignment="1"/>
    <xf numFmtId="0" fontId="0" fillId="0" borderId="23" xfId="0" applyFill="1" applyBorder="1" applyAlignment="1"/>
    <xf numFmtId="14" fontId="0" fillId="0" borderId="0" xfId="0" quotePrefix="1" applyNumberFormat="1"/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0" fillId="0" borderId="15" xfId="0" applyFill="1" applyBorder="1" applyAlignment="1"/>
    <xf numFmtId="0" fontId="0" fillId="0" borderId="0" xfId="0" applyNumberFormat="1"/>
    <xf numFmtId="0" fontId="0" fillId="0" borderId="17" xfId="0" applyNumberFormat="1" applyFill="1" applyBorder="1" applyAlignment="1"/>
    <xf numFmtId="0" fontId="0" fillId="0" borderId="1" xfId="0" applyNumberFormat="1" applyBorder="1" applyAlignment="1">
      <alignment horizontal="center"/>
    </xf>
    <xf numFmtId="0" fontId="0" fillId="0" borderId="0" xfId="0" quotePrefix="1" applyNumberFormat="1"/>
    <xf numFmtId="0" fontId="0" fillId="0" borderId="0" xfId="0" quotePrefix="1" applyNumberFormat="1" applyFill="1" applyBorder="1"/>
    <xf numFmtId="0" fontId="0" fillId="0" borderId="25" xfId="0" applyNumberFormat="1" applyFill="1" applyBorder="1" applyAlignment="1"/>
    <xf numFmtId="0" fontId="6" fillId="2" borderId="0" xfId="0" applyNumberFormat="1" applyFont="1" applyFill="1"/>
    <xf numFmtId="0" fontId="8" fillId="2" borderId="1" xfId="0" applyNumberFormat="1" applyFont="1" applyFill="1" applyBorder="1" applyAlignment="1">
      <alignment horizontal="left"/>
    </xf>
    <xf numFmtId="0" fontId="5" fillId="2" borderId="1" xfId="0" applyNumberFormat="1" applyFont="1" applyFill="1" applyBorder="1" applyAlignment="1"/>
    <xf numFmtId="0" fontId="5" fillId="2" borderId="1" xfId="0" applyNumberFormat="1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1" fillId="3" borderId="8" xfId="0" applyFont="1" applyFill="1" applyBorder="1"/>
    <xf numFmtId="0" fontId="0" fillId="0" borderId="28" xfId="0" applyBorder="1"/>
    <xf numFmtId="0" fontId="0" fillId="0" borderId="29" xfId="0" applyBorder="1"/>
    <xf numFmtId="0" fontId="5" fillId="4" borderId="30" xfId="0" applyFont="1" applyFill="1" applyBorder="1"/>
    <xf numFmtId="0" fontId="0" fillId="0" borderId="31" xfId="0" applyBorder="1"/>
    <xf numFmtId="0" fontId="5" fillId="2" borderId="16" xfId="0" applyFont="1" applyFill="1" applyBorder="1"/>
    <xf numFmtId="0" fontId="5" fillId="4" borderId="32" xfId="0" applyFont="1" applyFill="1" applyBorder="1"/>
    <xf numFmtId="0" fontId="1" fillId="3" borderId="0" xfId="0" applyFont="1" applyFill="1" applyBorder="1"/>
    <xf numFmtId="0" fontId="0" fillId="0" borderId="13" xfId="0" applyBorder="1" applyAlignment="1">
      <alignment horizontal="left" vertical="top"/>
    </xf>
    <xf numFmtId="0" fontId="0" fillId="0" borderId="29" xfId="0" applyFill="1" applyBorder="1"/>
    <xf numFmtId="0" fontId="0" fillId="0" borderId="31" xfId="0" applyFill="1" applyBorder="1"/>
    <xf numFmtId="0" fontId="5" fillId="2" borderId="5" xfId="0" applyFont="1" applyFill="1" applyBorder="1"/>
    <xf numFmtId="0" fontId="0" fillId="0" borderId="11" xfId="0" applyBorder="1" applyAlignment="1"/>
    <xf numFmtId="0" fontId="0" fillId="0" borderId="10" xfId="0" applyBorder="1" applyAlignment="1"/>
    <xf numFmtId="0" fontId="0" fillId="0" borderId="8" xfId="0" applyBorder="1" applyAlignment="1"/>
    <xf numFmtId="0" fontId="0" fillId="0" borderId="28" xfId="0" applyBorder="1" applyAlignment="1"/>
    <xf numFmtId="0" fontId="0" fillId="0" borderId="27" xfId="0" applyBorder="1" applyAlignment="1"/>
    <xf numFmtId="0" fontId="0" fillId="0" borderId="29" xfId="0" applyBorder="1" applyAlignment="1"/>
    <xf numFmtId="0" fontId="0" fillId="0" borderId="11" xfId="0" applyBorder="1"/>
    <xf numFmtId="0" fontId="0" fillId="0" borderId="8" xfId="0" applyBorder="1"/>
    <xf numFmtId="0" fontId="1" fillId="3" borderId="33" xfId="0" applyFont="1" applyFill="1" applyBorder="1"/>
    <xf numFmtId="0" fontId="1" fillId="0" borderId="12" xfId="0" applyFont="1" applyFill="1" applyBorder="1"/>
    <xf numFmtId="0" fontId="1" fillId="3" borderId="34" xfId="0" applyFont="1" applyFill="1" applyBorder="1"/>
    <xf numFmtId="0" fontId="0" fillId="0" borderId="0" xfId="0" quotePrefix="1" applyBorder="1"/>
    <xf numFmtId="0" fontId="0" fillId="0" borderId="26" xfId="0" applyBorder="1" applyAlignment="1"/>
    <xf numFmtId="0" fontId="0" fillId="0" borderId="13" xfId="0" applyBorder="1" applyAlignment="1"/>
    <xf numFmtId="0" fontId="0" fillId="0" borderId="11" xfId="0" quotePrefix="1" applyBorder="1"/>
    <xf numFmtId="0" fontId="0" fillId="0" borderId="10" xfId="0" quotePrefix="1" applyBorder="1"/>
    <xf numFmtId="0" fontId="0" fillId="0" borderId="8" xfId="0" quotePrefix="1" applyBorder="1"/>
    <xf numFmtId="0" fontId="0" fillId="0" borderId="0" xfId="0" applyFont="1" applyBorder="1"/>
    <xf numFmtId="0" fontId="0" fillId="0" borderId="0" xfId="0" quotePrefix="1" applyBorder="1" applyAlignment="1"/>
    <xf numFmtId="0" fontId="0" fillId="5" borderId="1" xfId="0" applyFill="1" applyBorder="1" applyAlignment="1"/>
    <xf numFmtId="0" fontId="0" fillId="0" borderId="0" xfId="0" quotePrefix="1" applyFill="1" applyBorder="1"/>
    <xf numFmtId="49" fontId="8" fillId="2" borderId="15" xfId="0" applyNumberFormat="1" applyFont="1" applyFill="1" applyBorder="1" applyAlignment="1">
      <alignment horizontal="left"/>
    </xf>
    <xf numFmtId="0" fontId="0" fillId="0" borderId="2" xfId="0" applyFill="1" applyBorder="1"/>
    <xf numFmtId="0" fontId="0" fillId="6" borderId="1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0" fillId="0" borderId="19" xfId="0" applyFill="1" applyBorder="1" applyAlignment="1">
      <alignment horizontal="left" vertical="center"/>
    </xf>
    <xf numFmtId="0" fontId="0" fillId="0" borderId="18" xfId="0" applyFill="1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21" xfId="0" applyNumberForma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 vertical="center"/>
    </xf>
    <xf numFmtId="0" fontId="0" fillId="0" borderId="20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</cellXfs>
  <cellStyles count="4">
    <cellStyle name="Excel Built-in Normal" xf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CC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31</xdr:row>
      <xdr:rowOff>0</xdr:rowOff>
    </xdr:from>
    <xdr:to>
      <xdr:col>2</xdr:col>
      <xdr:colOff>28575</xdr:colOff>
      <xdr:row>32</xdr:row>
      <xdr:rowOff>47625</xdr:rowOff>
    </xdr:to>
    <xdr:pic>
      <xdr:nvPicPr>
        <xdr:cNvPr id="2" name="Picture 1" descr="https://documentprepuat.cmb.citigroup.net/dop/resources/CITIBK/images/layout/box-bottom-lef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05500"/>
          <a:ext cx="285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28575</xdr:colOff>
      <xdr:row>44</xdr:row>
      <xdr:rowOff>47625</xdr:rowOff>
    </xdr:to>
    <xdr:pic>
      <xdr:nvPicPr>
        <xdr:cNvPr id="3" name="Picture 2" descr="https://documentprepuat.cmb.citigroup.net/dop/resources/CITIBK/images/layout/box-bottom-lef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91500"/>
          <a:ext cx="285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28575</xdr:colOff>
      <xdr:row>37</xdr:row>
      <xdr:rowOff>47625</xdr:rowOff>
    </xdr:to>
    <xdr:pic>
      <xdr:nvPicPr>
        <xdr:cNvPr id="4" name="Picture 3" descr="https://documentprepuat.cmb.citigroup.net/dop/resources/CITIBK/images/layout/box-bottom-lef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58000"/>
          <a:ext cx="285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28575</xdr:colOff>
      <xdr:row>48</xdr:row>
      <xdr:rowOff>47625</xdr:rowOff>
    </xdr:to>
    <xdr:pic>
      <xdr:nvPicPr>
        <xdr:cNvPr id="5" name="Picture 4" descr="https://documentprepuat.cmb.citigroup.net/dop/resources/CITIBK/images/layout/box-bottom-lef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53500"/>
          <a:ext cx="285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mype@buyer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6"/>
  <sheetViews>
    <sheetView topLeftCell="C1" workbookViewId="0">
      <selection activeCell="I8" sqref="I8"/>
    </sheetView>
  </sheetViews>
  <sheetFormatPr defaultRowHeight="15" x14ac:dyDescent="0.25"/>
  <cols>
    <col min="1" max="1" width="16.7109375" style="1" bestFit="1" customWidth="1" collapsed="1"/>
    <col min="2" max="6" width="9.140625" style="1" collapsed="1"/>
    <col min="7" max="7" width="10.42578125" style="1" bestFit="1" customWidth="1" collapsed="1"/>
    <col min="8" max="8" width="10.7109375" style="1" bestFit="1" customWidth="1" collapsed="1"/>
    <col min="9" max="9" width="9.140625" style="1" collapsed="1"/>
    <col min="10" max="10" width="15.140625" style="1" bestFit="1" customWidth="1" collapsed="1"/>
    <col min="11" max="11" width="14.85546875" style="1" bestFit="1" customWidth="1" collapsed="1"/>
    <col min="12" max="12" width="25.140625" style="1" bestFit="1" customWidth="1" collapsed="1"/>
    <col min="13" max="16384" width="9.140625" style="1" collapsed="1"/>
  </cols>
  <sheetData>
    <row r="2" spans="1:22" x14ac:dyDescent="0.25">
      <c r="G2" s="31" t="s">
        <v>263</v>
      </c>
    </row>
    <row r="3" spans="1:22" x14ac:dyDescent="0.25">
      <c r="G3" s="1" t="str">
        <f ca="1">TEXT(TODAY(),"YYYY-MM-DD")</f>
        <v>2019-02-02</v>
      </c>
      <c r="H3" s="1" t="str">
        <f ca="1">TEXT(TODAY()+4,"YYYY-MM-DD")</f>
        <v>2019-02-06</v>
      </c>
    </row>
    <row r="4" spans="1:22" x14ac:dyDescent="0.25">
      <c r="G4" s="1" t="str">
        <f ca="1">TEXT(TODAY()+1,"YYYY-MM-DD")</f>
        <v>2019-02-03</v>
      </c>
    </row>
    <row r="6" spans="1:22" x14ac:dyDescent="0.25">
      <c r="A6" s="31" t="s">
        <v>75</v>
      </c>
      <c r="F6" s="31" t="s">
        <v>76</v>
      </c>
      <c r="G6" s="31" t="s">
        <v>77</v>
      </c>
      <c r="H6" s="31" t="s">
        <v>78</v>
      </c>
      <c r="I6" s="31" t="s">
        <v>79</v>
      </c>
      <c r="J6" s="31" t="s">
        <v>11</v>
      </c>
      <c r="K6" s="31" t="s">
        <v>193</v>
      </c>
      <c r="L6" s="31" t="s">
        <v>12</v>
      </c>
      <c r="N6" s="31" t="s">
        <v>76</v>
      </c>
      <c r="O6" s="31" t="s">
        <v>77</v>
      </c>
      <c r="P6" s="31" t="s">
        <v>78</v>
      </c>
      <c r="Q6" s="31" t="s">
        <v>79</v>
      </c>
      <c r="R6" s="31"/>
      <c r="S6" s="31" t="s">
        <v>712</v>
      </c>
      <c r="T6" s="31" t="s">
        <v>1016</v>
      </c>
      <c r="U6" s="31" t="s">
        <v>78</v>
      </c>
      <c r="V6" s="138" t="s">
        <v>1017</v>
      </c>
    </row>
    <row r="7" spans="1:22" x14ac:dyDescent="0.25">
      <c r="A7" s="1" t="s">
        <v>80</v>
      </c>
      <c r="F7" s="1">
        <f ca="1">YEAR(TODAY())</f>
        <v>2019</v>
      </c>
      <c r="G7" s="1">
        <f ca="1">MONTH(TODAY())</f>
        <v>2</v>
      </c>
      <c r="H7" s="1">
        <f ca="1">DAY(TODAY())</f>
        <v>2</v>
      </c>
      <c r="I7" s="34" t="s">
        <v>469</v>
      </c>
      <c r="J7" s="1" t="s">
        <v>81</v>
      </c>
      <c r="K7" s="1" t="s">
        <v>191</v>
      </c>
      <c r="L7" s="1" t="str">
        <f ca="1">J7&amp;K7&amp;G7&amp;H7&amp;I7</f>
        <v>COLLPC22100</v>
      </c>
      <c r="N7" s="1">
        <f ca="1">YEAR(TODAY())</f>
        <v>2019</v>
      </c>
      <c r="O7" s="1">
        <f ca="1">MONTH(TODAY())</f>
        <v>2</v>
      </c>
      <c r="P7" s="1">
        <f ca="1">DAY(TODAY())</f>
        <v>2</v>
      </c>
      <c r="Q7" s="34" t="s">
        <v>1018</v>
      </c>
      <c r="R7" s="1" t="s">
        <v>1019</v>
      </c>
      <c r="S7" s="1" t="s">
        <v>826</v>
      </c>
      <c r="T7" s="1" t="str">
        <f ca="1">R7&amp;"_"&amp;S7&amp;O7&amp;P7&amp;Q7</f>
        <v>NN_CCVO2203</v>
      </c>
      <c r="U7" s="1">
        <f ca="1">DAY(TODAY()-2)</f>
        <v>31</v>
      </c>
      <c r="V7" s="1" t="str">
        <f ca="1">R7&amp;"_"&amp;S7&amp;O7&amp;U7&amp;Q7</f>
        <v>NN_CCVO23103</v>
      </c>
    </row>
    <row r="8" spans="1:22" x14ac:dyDescent="0.25">
      <c r="A8" s="1" t="s">
        <v>83</v>
      </c>
      <c r="F8" s="1">
        <f t="shared" ref="F8:F12" ca="1" si="0">YEAR(TODAY())</f>
        <v>2019</v>
      </c>
      <c r="G8" s="1">
        <f t="shared" ref="G8:G34" ca="1" si="1">MONTH(TODAY())</f>
        <v>2</v>
      </c>
      <c r="H8" s="1">
        <f t="shared" ref="H8:H34" ca="1" si="2">DAY(TODAY())</f>
        <v>2</v>
      </c>
      <c r="I8" s="34" t="s">
        <v>1061</v>
      </c>
      <c r="J8" s="1" t="s">
        <v>81</v>
      </c>
      <c r="K8" s="1" t="s">
        <v>191</v>
      </c>
      <c r="L8" s="1" t="str">
        <f t="shared" ref="L8:L32" ca="1" si="3">J8&amp;K8&amp;G8&amp;H8&amp;I8</f>
        <v>COLLPC22101</v>
      </c>
      <c r="N8" s="1">
        <f t="shared" ref="N8:N36" ca="1" si="4">YEAR(TODAY())</f>
        <v>2019</v>
      </c>
      <c r="O8" s="1">
        <f t="shared" ref="O8:O36" ca="1" si="5">MONTH(TODAY())</f>
        <v>2</v>
      </c>
      <c r="P8" s="1">
        <f t="shared" ref="P8:P36" ca="1" si="6">DAY(TODAY())</f>
        <v>2</v>
      </c>
      <c r="Q8" s="34" t="s">
        <v>1018</v>
      </c>
      <c r="R8" s="1" t="s">
        <v>1019</v>
      </c>
      <c r="S8" s="1" t="s">
        <v>826</v>
      </c>
      <c r="T8" s="1" t="str">
        <f t="shared" ref="T8:T36" ca="1" si="7">R8&amp;"_"&amp;S8&amp;O8&amp;P8&amp;Q8</f>
        <v>NN_CCVO2203</v>
      </c>
      <c r="U8" s="1">
        <f t="shared" ref="U8:U36" ca="1" si="8">DAY(TODAY()-2)</f>
        <v>31</v>
      </c>
      <c r="V8" s="1" t="str">
        <f t="shared" ref="V8:V36" ca="1" si="9">R8&amp;"_"&amp;S8&amp;O8&amp;U8&amp;Q8</f>
        <v>NN_CCVO23103</v>
      </c>
    </row>
    <row r="9" spans="1:22" x14ac:dyDescent="0.25">
      <c r="F9" s="1">
        <f t="shared" ca="1" si="0"/>
        <v>2019</v>
      </c>
      <c r="G9" s="1">
        <f t="shared" ca="1" si="1"/>
        <v>2</v>
      </c>
      <c r="H9" s="1">
        <f t="shared" ca="1" si="2"/>
        <v>2</v>
      </c>
      <c r="I9" s="34" t="s">
        <v>1062</v>
      </c>
      <c r="J9" s="1" t="s">
        <v>81</v>
      </c>
      <c r="K9" s="1" t="s">
        <v>191</v>
      </c>
      <c r="L9" s="1" t="str">
        <f t="shared" ca="1" si="3"/>
        <v>COLLPC22102</v>
      </c>
      <c r="N9" s="1">
        <f t="shared" ca="1" si="4"/>
        <v>2019</v>
      </c>
      <c r="O9" s="1">
        <f t="shared" ca="1" si="5"/>
        <v>2</v>
      </c>
      <c r="P9" s="1">
        <f t="shared" ca="1" si="6"/>
        <v>2</v>
      </c>
      <c r="Q9" s="34" t="s">
        <v>1020</v>
      </c>
      <c r="R9" s="1" t="s">
        <v>1019</v>
      </c>
      <c r="S9" s="1" t="s">
        <v>826</v>
      </c>
      <c r="T9" s="1" t="str">
        <f t="shared" ca="1" si="7"/>
        <v>NN_CCVO2204</v>
      </c>
      <c r="U9" s="1">
        <f t="shared" ca="1" si="8"/>
        <v>31</v>
      </c>
      <c r="V9" s="1" t="str">
        <f t="shared" ca="1" si="9"/>
        <v>NN_CCVO23104</v>
      </c>
    </row>
    <row r="10" spans="1:22" x14ac:dyDescent="0.25">
      <c r="F10" s="1">
        <f t="shared" ca="1" si="0"/>
        <v>2019</v>
      </c>
      <c r="G10" s="1">
        <f t="shared" ca="1" si="1"/>
        <v>2</v>
      </c>
      <c r="H10" s="1">
        <f t="shared" ca="1" si="2"/>
        <v>2</v>
      </c>
      <c r="I10" s="34" t="s">
        <v>1063</v>
      </c>
      <c r="J10" s="1" t="s">
        <v>81</v>
      </c>
      <c r="K10" s="1" t="s">
        <v>191</v>
      </c>
      <c r="L10" s="1" t="str">
        <f t="shared" ca="1" si="3"/>
        <v>COLLPC22103</v>
      </c>
      <c r="N10" s="1">
        <f t="shared" ca="1" si="4"/>
        <v>2019</v>
      </c>
      <c r="O10" s="1">
        <f t="shared" ca="1" si="5"/>
        <v>2</v>
      </c>
      <c r="P10" s="1">
        <f t="shared" ca="1" si="6"/>
        <v>2</v>
      </c>
      <c r="Q10" s="34" t="s">
        <v>1021</v>
      </c>
      <c r="R10" s="1" t="s">
        <v>1019</v>
      </c>
      <c r="S10" s="1" t="s">
        <v>826</v>
      </c>
      <c r="T10" s="1" t="str">
        <f t="shared" ca="1" si="7"/>
        <v>NN_CCVO2205</v>
      </c>
      <c r="U10" s="1">
        <f t="shared" ca="1" si="8"/>
        <v>31</v>
      </c>
      <c r="V10" s="1" t="str">
        <f t="shared" ca="1" si="9"/>
        <v>NN_CCVO23105</v>
      </c>
    </row>
    <row r="11" spans="1:22" x14ac:dyDescent="0.25">
      <c r="F11" s="1">
        <f t="shared" ca="1" si="0"/>
        <v>2019</v>
      </c>
      <c r="G11" s="1">
        <f t="shared" ca="1" si="1"/>
        <v>2</v>
      </c>
      <c r="H11" s="1">
        <f t="shared" ca="1" si="2"/>
        <v>2</v>
      </c>
      <c r="I11" s="34" t="s">
        <v>1064</v>
      </c>
      <c r="J11" s="1" t="s">
        <v>81</v>
      </c>
      <c r="K11" s="1" t="s">
        <v>192</v>
      </c>
      <c r="L11" s="1" t="str">
        <f t="shared" ca="1" si="3"/>
        <v>COLLND22104</v>
      </c>
      <c r="N11" s="1">
        <f t="shared" ca="1" si="4"/>
        <v>2019</v>
      </c>
      <c r="O11" s="1">
        <f t="shared" ca="1" si="5"/>
        <v>2</v>
      </c>
      <c r="P11" s="1">
        <f t="shared" ca="1" si="6"/>
        <v>2</v>
      </c>
      <c r="Q11" s="34" t="s">
        <v>1022</v>
      </c>
      <c r="R11" s="1" t="s">
        <v>1019</v>
      </c>
      <c r="S11" s="1" t="s">
        <v>826</v>
      </c>
      <c r="T11" s="1" t="str">
        <f t="shared" ca="1" si="7"/>
        <v>NN_CCVO2206</v>
      </c>
      <c r="U11" s="1">
        <f t="shared" ca="1" si="8"/>
        <v>31</v>
      </c>
      <c r="V11" s="1" t="str">
        <f t="shared" ca="1" si="9"/>
        <v>NN_CCVO23106</v>
      </c>
    </row>
    <row r="12" spans="1:22" x14ac:dyDescent="0.25">
      <c r="F12" s="1">
        <f t="shared" ca="1" si="0"/>
        <v>2019</v>
      </c>
      <c r="G12" s="1">
        <f t="shared" ca="1" si="1"/>
        <v>2</v>
      </c>
      <c r="H12" s="1">
        <f t="shared" ca="1" si="2"/>
        <v>2</v>
      </c>
      <c r="I12" s="34" t="s">
        <v>1065</v>
      </c>
      <c r="J12" s="1" t="s">
        <v>81</v>
      </c>
      <c r="K12" s="1" t="s">
        <v>192</v>
      </c>
      <c r="L12" s="1" t="str">
        <f t="shared" ca="1" si="3"/>
        <v>COLLND22105</v>
      </c>
      <c r="N12" s="1">
        <f t="shared" ca="1" si="4"/>
        <v>2019</v>
      </c>
      <c r="O12" s="1">
        <f t="shared" ca="1" si="5"/>
        <v>2</v>
      </c>
      <c r="P12" s="1">
        <f t="shared" ca="1" si="6"/>
        <v>2</v>
      </c>
      <c r="Q12" s="34" t="s">
        <v>1023</v>
      </c>
      <c r="R12" s="1" t="s">
        <v>1019</v>
      </c>
      <c r="S12" s="1" t="s">
        <v>35</v>
      </c>
      <c r="T12" s="1" t="str">
        <f t="shared" ca="1" si="7"/>
        <v>NN_AWB2207</v>
      </c>
      <c r="U12" s="1">
        <f t="shared" ca="1" si="8"/>
        <v>31</v>
      </c>
      <c r="V12" s="1" t="str">
        <f t="shared" ca="1" si="9"/>
        <v>NN_AWB23107</v>
      </c>
    </row>
    <row r="13" spans="1:22" x14ac:dyDescent="0.25">
      <c r="F13" s="1">
        <f ca="1">YEAR(TODAY())</f>
        <v>2019</v>
      </c>
      <c r="G13" s="1">
        <f t="shared" ca="1" si="1"/>
        <v>2</v>
      </c>
      <c r="H13" s="1">
        <f t="shared" ca="1" si="2"/>
        <v>2</v>
      </c>
      <c r="I13" s="34" t="s">
        <v>1066</v>
      </c>
      <c r="J13" s="1" t="s">
        <v>81</v>
      </c>
      <c r="K13" s="1" t="s">
        <v>192</v>
      </c>
      <c r="L13" s="1" t="str">
        <f t="shared" ca="1" si="3"/>
        <v>COLLND22106</v>
      </c>
      <c r="N13" s="1">
        <f t="shared" ca="1" si="4"/>
        <v>2019</v>
      </c>
      <c r="O13" s="1">
        <f t="shared" ca="1" si="5"/>
        <v>2</v>
      </c>
      <c r="P13" s="1">
        <f t="shared" ca="1" si="6"/>
        <v>2</v>
      </c>
      <c r="Q13" s="34" t="s">
        <v>1024</v>
      </c>
      <c r="R13" s="1" t="s">
        <v>1019</v>
      </c>
      <c r="S13" s="1" t="s">
        <v>35</v>
      </c>
      <c r="T13" s="1" t="str">
        <f t="shared" ca="1" si="7"/>
        <v>NN_AWB2208</v>
      </c>
      <c r="U13" s="1">
        <f t="shared" ca="1" si="8"/>
        <v>31</v>
      </c>
      <c r="V13" s="1" t="str">
        <f t="shared" ca="1" si="9"/>
        <v>NN_AWB23108</v>
      </c>
    </row>
    <row r="14" spans="1:22" x14ac:dyDescent="0.25">
      <c r="F14" s="1">
        <f t="shared" ref="F14:F34" ca="1" si="10">YEAR(TODAY())</f>
        <v>2019</v>
      </c>
      <c r="G14" s="1">
        <f t="shared" ca="1" si="1"/>
        <v>2</v>
      </c>
      <c r="H14" s="1">
        <f t="shared" ca="1" si="2"/>
        <v>2</v>
      </c>
      <c r="I14" s="34" t="s">
        <v>1067</v>
      </c>
      <c r="J14" s="1" t="s">
        <v>81</v>
      </c>
      <c r="K14" s="1" t="s">
        <v>192</v>
      </c>
      <c r="L14" s="1" t="str">
        <f t="shared" ca="1" si="3"/>
        <v>COLLND22107</v>
      </c>
      <c r="N14" s="1">
        <f t="shared" ca="1" si="4"/>
        <v>2019</v>
      </c>
      <c r="O14" s="1">
        <f t="shared" ca="1" si="5"/>
        <v>2</v>
      </c>
      <c r="P14" s="1">
        <f t="shared" ca="1" si="6"/>
        <v>2</v>
      </c>
      <c r="Q14" s="34" t="s">
        <v>1025</v>
      </c>
      <c r="R14" s="1" t="s">
        <v>1019</v>
      </c>
      <c r="S14" s="1" t="s">
        <v>35</v>
      </c>
      <c r="T14" s="1" t="str">
        <f t="shared" ca="1" si="7"/>
        <v>NN_AWB2209</v>
      </c>
      <c r="U14" s="1">
        <f t="shared" ca="1" si="8"/>
        <v>31</v>
      </c>
      <c r="V14" s="1" t="str">
        <f t="shared" ca="1" si="9"/>
        <v>NN_AWB23109</v>
      </c>
    </row>
    <row r="15" spans="1:22" x14ac:dyDescent="0.25">
      <c r="F15" s="1">
        <f t="shared" ca="1" si="10"/>
        <v>2019</v>
      </c>
      <c r="G15" s="1">
        <f t="shared" ca="1" si="1"/>
        <v>2</v>
      </c>
      <c r="H15" s="1">
        <f t="shared" ca="1" si="2"/>
        <v>2</v>
      </c>
      <c r="I15" s="34" t="s">
        <v>1068</v>
      </c>
      <c r="J15" s="1" t="s">
        <v>81</v>
      </c>
      <c r="L15" s="1" t="str">
        <f t="shared" ca="1" si="3"/>
        <v>COLL22108</v>
      </c>
      <c r="N15" s="1">
        <f t="shared" ca="1" si="4"/>
        <v>2019</v>
      </c>
      <c r="O15" s="1">
        <f t="shared" ca="1" si="5"/>
        <v>2</v>
      </c>
      <c r="P15" s="1">
        <f t="shared" ca="1" si="6"/>
        <v>2</v>
      </c>
      <c r="Q15" s="34" t="s">
        <v>1026</v>
      </c>
      <c r="R15" s="1" t="s">
        <v>1019</v>
      </c>
      <c r="S15" s="1" t="s">
        <v>35</v>
      </c>
      <c r="T15" s="1" t="str">
        <f t="shared" ca="1" si="7"/>
        <v>NN_AWB2210</v>
      </c>
      <c r="U15" s="1">
        <f t="shared" ca="1" si="8"/>
        <v>31</v>
      </c>
      <c r="V15" s="1" t="str">
        <f t="shared" ca="1" si="9"/>
        <v>NN_AWB23110</v>
      </c>
    </row>
    <row r="16" spans="1:22" x14ac:dyDescent="0.25">
      <c r="F16" s="1">
        <f t="shared" ca="1" si="10"/>
        <v>2019</v>
      </c>
      <c r="G16" s="1">
        <f t="shared" ca="1" si="1"/>
        <v>2</v>
      </c>
      <c r="H16" s="1">
        <f t="shared" ca="1" si="2"/>
        <v>2</v>
      </c>
      <c r="I16" s="34" t="s">
        <v>1069</v>
      </c>
      <c r="J16" s="1" t="s">
        <v>27</v>
      </c>
      <c r="L16" s="1" t="str">
        <f t="shared" ca="1" si="3"/>
        <v>LC22109</v>
      </c>
      <c r="N16" s="1">
        <f t="shared" ca="1" si="4"/>
        <v>2019</v>
      </c>
      <c r="O16" s="1">
        <f t="shared" ca="1" si="5"/>
        <v>2</v>
      </c>
      <c r="P16" s="1">
        <f t="shared" ca="1" si="6"/>
        <v>2</v>
      </c>
      <c r="Q16" s="34" t="s">
        <v>1027</v>
      </c>
      <c r="R16" s="1" t="s">
        <v>1019</v>
      </c>
      <c r="S16" s="1" t="s">
        <v>35</v>
      </c>
      <c r="T16" s="1" t="str">
        <f t="shared" ca="1" si="7"/>
        <v>NN_AWB2211</v>
      </c>
      <c r="U16" s="1">
        <f t="shared" ca="1" si="8"/>
        <v>31</v>
      </c>
      <c r="V16" s="1" t="str">
        <f t="shared" ca="1" si="9"/>
        <v>NN_AWB23111</v>
      </c>
    </row>
    <row r="17" spans="6:22" x14ac:dyDescent="0.25">
      <c r="F17" s="1">
        <f t="shared" ca="1" si="10"/>
        <v>2019</v>
      </c>
      <c r="G17" s="1">
        <f t="shared" ca="1" si="1"/>
        <v>2</v>
      </c>
      <c r="H17" s="1">
        <f t="shared" ca="1" si="2"/>
        <v>2</v>
      </c>
      <c r="I17" s="34" t="s">
        <v>1070</v>
      </c>
      <c r="J17" s="1" t="s">
        <v>85</v>
      </c>
      <c r="L17" s="1" t="str">
        <f t="shared" ca="1" si="3"/>
        <v>OA22110</v>
      </c>
      <c r="N17" s="1">
        <f t="shared" ca="1" si="4"/>
        <v>2019</v>
      </c>
      <c r="O17" s="1">
        <f t="shared" ca="1" si="5"/>
        <v>2</v>
      </c>
      <c r="P17" s="1">
        <f t="shared" ca="1" si="6"/>
        <v>2</v>
      </c>
      <c r="Q17" s="34" t="s">
        <v>1028</v>
      </c>
      <c r="R17" s="1" t="s">
        <v>1019</v>
      </c>
      <c r="S17" s="1" t="s">
        <v>1029</v>
      </c>
      <c r="T17" s="1" t="str">
        <f t="shared" ca="1" si="7"/>
        <v>NN_DO2212</v>
      </c>
      <c r="U17" s="1">
        <f t="shared" ca="1" si="8"/>
        <v>31</v>
      </c>
      <c r="V17" s="1" t="str">
        <f t="shared" ca="1" si="9"/>
        <v>NN_DO23112</v>
      </c>
    </row>
    <row r="18" spans="6:22" x14ac:dyDescent="0.25">
      <c r="F18" s="1">
        <f t="shared" ca="1" si="10"/>
        <v>2019</v>
      </c>
      <c r="G18" s="1">
        <f t="shared" ca="1" si="1"/>
        <v>2</v>
      </c>
      <c r="H18" s="1">
        <f t="shared" ca="1" si="2"/>
        <v>2</v>
      </c>
      <c r="I18" s="34" t="s">
        <v>1071</v>
      </c>
      <c r="J18" s="1" t="s">
        <v>27</v>
      </c>
      <c r="K18" s="1" t="s">
        <v>191</v>
      </c>
      <c r="L18" s="1" t="str">
        <f t="shared" ca="1" si="3"/>
        <v>LCPC22111</v>
      </c>
      <c r="N18" s="1">
        <f t="shared" ca="1" si="4"/>
        <v>2019</v>
      </c>
      <c r="O18" s="1">
        <f t="shared" ca="1" si="5"/>
        <v>2</v>
      </c>
      <c r="P18" s="1">
        <f t="shared" ca="1" si="6"/>
        <v>2</v>
      </c>
      <c r="Q18" s="34" t="s">
        <v>1030</v>
      </c>
      <c r="R18" s="1" t="s">
        <v>1019</v>
      </c>
      <c r="S18" s="1" t="s">
        <v>1029</v>
      </c>
      <c r="T18" s="1" t="str">
        <f t="shared" ca="1" si="7"/>
        <v>NN_DO2213</v>
      </c>
      <c r="U18" s="1">
        <f t="shared" ca="1" si="8"/>
        <v>31</v>
      </c>
      <c r="V18" s="1" t="str">
        <f t="shared" ca="1" si="9"/>
        <v>NN_DO23113</v>
      </c>
    </row>
    <row r="19" spans="6:22" x14ac:dyDescent="0.25">
      <c r="F19" s="1">
        <f t="shared" ca="1" si="10"/>
        <v>2019</v>
      </c>
      <c r="G19" s="1">
        <f t="shared" ca="1" si="1"/>
        <v>2</v>
      </c>
      <c r="H19" s="1">
        <f t="shared" ca="1" si="2"/>
        <v>2</v>
      </c>
      <c r="I19" s="34" t="s">
        <v>1072</v>
      </c>
      <c r="J19" s="1" t="s">
        <v>27</v>
      </c>
      <c r="K19" s="1" t="s">
        <v>191</v>
      </c>
      <c r="L19" s="1" t="str">
        <f t="shared" ca="1" si="3"/>
        <v>LCPC22112</v>
      </c>
      <c r="N19" s="1">
        <f t="shared" ca="1" si="4"/>
        <v>2019</v>
      </c>
      <c r="O19" s="1">
        <f t="shared" ca="1" si="5"/>
        <v>2</v>
      </c>
      <c r="P19" s="1">
        <f t="shared" ca="1" si="6"/>
        <v>2</v>
      </c>
      <c r="Q19" s="34" t="s">
        <v>1031</v>
      </c>
      <c r="R19" s="1" t="s">
        <v>1019</v>
      </c>
      <c r="S19" s="1" t="s">
        <v>1029</v>
      </c>
      <c r="T19" s="1" t="str">
        <f t="shared" ca="1" si="7"/>
        <v>NN_DO2214</v>
      </c>
      <c r="U19" s="1">
        <f t="shared" ca="1" si="8"/>
        <v>31</v>
      </c>
      <c r="V19" s="1" t="str">
        <f t="shared" ca="1" si="9"/>
        <v>NN_DO23114</v>
      </c>
    </row>
    <row r="20" spans="6:22" x14ac:dyDescent="0.25">
      <c r="F20" s="1">
        <f t="shared" ca="1" si="10"/>
        <v>2019</v>
      </c>
      <c r="G20" s="1">
        <f t="shared" ca="1" si="1"/>
        <v>2</v>
      </c>
      <c r="H20" s="1">
        <f t="shared" ca="1" si="2"/>
        <v>2</v>
      </c>
      <c r="I20" s="34" t="s">
        <v>1073</v>
      </c>
      <c r="J20" s="1" t="s">
        <v>27</v>
      </c>
      <c r="K20" s="1" t="s">
        <v>191</v>
      </c>
      <c r="L20" s="1" t="str">
        <f t="shared" ca="1" si="3"/>
        <v>LCPC22113</v>
      </c>
      <c r="N20" s="1">
        <f t="shared" ca="1" si="4"/>
        <v>2019</v>
      </c>
      <c r="O20" s="1">
        <f t="shared" ca="1" si="5"/>
        <v>2</v>
      </c>
      <c r="P20" s="1">
        <f t="shared" ca="1" si="6"/>
        <v>2</v>
      </c>
      <c r="Q20" s="34" t="s">
        <v>1032</v>
      </c>
      <c r="R20" s="1" t="s">
        <v>1019</v>
      </c>
      <c r="S20" s="1" t="s">
        <v>1029</v>
      </c>
      <c r="T20" s="1" t="str">
        <f t="shared" ca="1" si="7"/>
        <v>NN_DO2215</v>
      </c>
      <c r="U20" s="1">
        <f t="shared" ca="1" si="8"/>
        <v>31</v>
      </c>
      <c r="V20" s="1" t="str">
        <f t="shared" ca="1" si="9"/>
        <v>NN_DO23115</v>
      </c>
    </row>
    <row r="21" spans="6:22" x14ac:dyDescent="0.25">
      <c r="F21" s="1">
        <f t="shared" ca="1" si="10"/>
        <v>2019</v>
      </c>
      <c r="G21" s="1">
        <f t="shared" ca="1" si="1"/>
        <v>2</v>
      </c>
      <c r="H21" s="1">
        <f t="shared" ca="1" si="2"/>
        <v>2</v>
      </c>
      <c r="I21" s="34" t="s">
        <v>1074</v>
      </c>
      <c r="J21" s="1" t="s">
        <v>27</v>
      </c>
      <c r="K21" s="1" t="s">
        <v>191</v>
      </c>
      <c r="L21" s="1" t="str">
        <f t="shared" ca="1" si="3"/>
        <v>LCPC22114</v>
      </c>
      <c r="N21" s="1">
        <f t="shared" ca="1" si="4"/>
        <v>2019</v>
      </c>
      <c r="O21" s="1">
        <f t="shared" ca="1" si="5"/>
        <v>2</v>
      </c>
      <c r="P21" s="1">
        <f t="shared" ca="1" si="6"/>
        <v>2</v>
      </c>
      <c r="Q21" s="34" t="s">
        <v>1033</v>
      </c>
      <c r="R21" s="1" t="s">
        <v>1019</v>
      </c>
      <c r="S21" s="1" t="s">
        <v>1029</v>
      </c>
      <c r="T21" s="1" t="str">
        <f t="shared" ca="1" si="7"/>
        <v>NN_DO2216</v>
      </c>
      <c r="U21" s="1">
        <f t="shared" ca="1" si="8"/>
        <v>31</v>
      </c>
      <c r="V21" s="1" t="str">
        <f t="shared" ca="1" si="9"/>
        <v>NN_DO23116</v>
      </c>
    </row>
    <row r="22" spans="6:22" x14ac:dyDescent="0.25">
      <c r="F22" s="1">
        <f t="shared" ca="1" si="10"/>
        <v>2019</v>
      </c>
      <c r="G22" s="1">
        <f t="shared" ca="1" si="1"/>
        <v>2</v>
      </c>
      <c r="H22" s="1">
        <f t="shared" ca="1" si="2"/>
        <v>2</v>
      </c>
      <c r="I22" s="34" t="s">
        <v>1075</v>
      </c>
      <c r="J22" s="1" t="s">
        <v>27</v>
      </c>
      <c r="K22" s="1" t="s">
        <v>192</v>
      </c>
      <c r="L22" s="1" t="str">
        <f t="shared" ca="1" si="3"/>
        <v>LCND22115</v>
      </c>
      <c r="N22" s="1">
        <f t="shared" ca="1" si="4"/>
        <v>2019</v>
      </c>
      <c r="O22" s="1">
        <f t="shared" ca="1" si="5"/>
        <v>2</v>
      </c>
      <c r="P22" s="1">
        <f t="shared" ca="1" si="6"/>
        <v>2</v>
      </c>
      <c r="Q22" s="34" t="s">
        <v>1034</v>
      </c>
      <c r="R22" s="1" t="s">
        <v>1019</v>
      </c>
      <c r="S22" s="1" t="s">
        <v>1035</v>
      </c>
      <c r="T22" s="1" t="str">
        <f t="shared" ca="1" si="7"/>
        <v>NN_DFTBL2217</v>
      </c>
      <c r="U22" s="1">
        <f t="shared" ca="1" si="8"/>
        <v>31</v>
      </c>
      <c r="V22" s="1" t="str">
        <f t="shared" ca="1" si="9"/>
        <v>NN_DFTBL23117</v>
      </c>
    </row>
    <row r="23" spans="6:22" x14ac:dyDescent="0.25">
      <c r="F23" s="1">
        <f t="shared" ca="1" si="10"/>
        <v>2019</v>
      </c>
      <c r="G23" s="1">
        <f t="shared" ca="1" si="1"/>
        <v>2</v>
      </c>
      <c r="H23" s="1">
        <f t="shared" ca="1" si="2"/>
        <v>2</v>
      </c>
      <c r="I23" s="34" t="s">
        <v>1076</v>
      </c>
      <c r="J23" s="1" t="s">
        <v>27</v>
      </c>
      <c r="K23" s="1" t="s">
        <v>192</v>
      </c>
      <c r="L23" s="1" t="str">
        <f t="shared" ca="1" si="3"/>
        <v>LCND22116</v>
      </c>
      <c r="N23" s="1">
        <f t="shared" ca="1" si="4"/>
        <v>2019</v>
      </c>
      <c r="O23" s="1">
        <f t="shared" ca="1" si="5"/>
        <v>2</v>
      </c>
      <c r="P23" s="1">
        <f t="shared" ca="1" si="6"/>
        <v>2</v>
      </c>
      <c r="Q23" s="34" t="s">
        <v>1036</v>
      </c>
      <c r="R23" s="1" t="s">
        <v>1019</v>
      </c>
      <c r="S23" s="1" t="s">
        <v>1035</v>
      </c>
      <c r="T23" s="1" t="str">
        <f t="shared" ca="1" si="7"/>
        <v>NN_DFTBL2218</v>
      </c>
      <c r="U23" s="1">
        <f t="shared" ca="1" si="8"/>
        <v>31</v>
      </c>
      <c r="V23" s="1" t="str">
        <f t="shared" ca="1" si="9"/>
        <v>NN_DFTBL23118</v>
      </c>
    </row>
    <row r="24" spans="6:22" x14ac:dyDescent="0.25">
      <c r="F24" s="1">
        <f t="shared" ca="1" si="10"/>
        <v>2019</v>
      </c>
      <c r="G24" s="1">
        <f t="shared" ca="1" si="1"/>
        <v>2</v>
      </c>
      <c r="H24" s="1">
        <f t="shared" ca="1" si="2"/>
        <v>2</v>
      </c>
      <c r="I24" s="34" t="s">
        <v>1077</v>
      </c>
      <c r="J24" s="1" t="s">
        <v>27</v>
      </c>
      <c r="K24" s="1" t="s">
        <v>192</v>
      </c>
      <c r="L24" s="1" t="str">
        <f t="shared" ca="1" si="3"/>
        <v>LCND22117</v>
      </c>
      <c r="N24" s="1">
        <f t="shared" ca="1" si="4"/>
        <v>2019</v>
      </c>
      <c r="O24" s="1">
        <f t="shared" ca="1" si="5"/>
        <v>2</v>
      </c>
      <c r="P24" s="1">
        <f t="shared" ca="1" si="6"/>
        <v>2</v>
      </c>
      <c r="Q24" s="34" t="s">
        <v>1037</v>
      </c>
      <c r="R24" s="1" t="s">
        <v>1019</v>
      </c>
      <c r="S24" s="1" t="s">
        <v>1035</v>
      </c>
      <c r="T24" s="1" t="str">
        <f t="shared" ca="1" si="7"/>
        <v>NN_DFTBL2219</v>
      </c>
      <c r="U24" s="1">
        <f t="shared" ca="1" si="8"/>
        <v>31</v>
      </c>
      <c r="V24" s="1" t="str">
        <f t="shared" ca="1" si="9"/>
        <v>NN_DFTBL23119</v>
      </c>
    </row>
    <row r="25" spans="6:22" x14ac:dyDescent="0.25">
      <c r="F25" s="1">
        <f t="shared" ca="1" si="10"/>
        <v>2019</v>
      </c>
      <c r="G25" s="1">
        <f t="shared" ca="1" si="1"/>
        <v>2</v>
      </c>
      <c r="H25" s="1">
        <f t="shared" ca="1" si="2"/>
        <v>2</v>
      </c>
      <c r="I25" s="34" t="s">
        <v>1078</v>
      </c>
      <c r="J25" s="1" t="s">
        <v>27</v>
      </c>
      <c r="K25" s="1" t="s">
        <v>192</v>
      </c>
      <c r="L25" s="1" t="str">
        <f t="shared" ca="1" si="3"/>
        <v>LCND22118</v>
      </c>
      <c r="N25" s="1">
        <f t="shared" ca="1" si="4"/>
        <v>2019</v>
      </c>
      <c r="O25" s="1">
        <f t="shared" ca="1" si="5"/>
        <v>2</v>
      </c>
      <c r="P25" s="1">
        <f t="shared" ca="1" si="6"/>
        <v>2</v>
      </c>
      <c r="Q25" s="34" t="s">
        <v>1038</v>
      </c>
      <c r="R25" s="1" t="s">
        <v>1019</v>
      </c>
      <c r="S25" s="1" t="s">
        <v>1035</v>
      </c>
      <c r="T25" s="1" t="str">
        <f t="shared" ca="1" si="7"/>
        <v>NN_DFTBL2220</v>
      </c>
      <c r="U25" s="1">
        <f t="shared" ca="1" si="8"/>
        <v>31</v>
      </c>
      <c r="V25" s="1" t="str">
        <f t="shared" ca="1" si="9"/>
        <v>NN_DFTBL23120</v>
      </c>
    </row>
    <row r="26" spans="6:22" x14ac:dyDescent="0.25">
      <c r="F26" s="1">
        <f t="shared" ca="1" si="10"/>
        <v>2019</v>
      </c>
      <c r="G26" s="1">
        <f t="shared" ca="1" si="1"/>
        <v>2</v>
      </c>
      <c r="H26" s="1">
        <f t="shared" ca="1" si="2"/>
        <v>2</v>
      </c>
      <c r="I26" s="34" t="s">
        <v>1079</v>
      </c>
      <c r="J26" s="1" t="s">
        <v>85</v>
      </c>
      <c r="K26" s="1" t="s">
        <v>191</v>
      </c>
      <c r="L26" s="1" t="str">
        <f t="shared" ca="1" si="3"/>
        <v>OAPC22119</v>
      </c>
      <c r="N26" s="1">
        <f t="shared" ca="1" si="4"/>
        <v>2019</v>
      </c>
      <c r="O26" s="1">
        <f t="shared" ca="1" si="5"/>
        <v>2</v>
      </c>
      <c r="P26" s="1">
        <f t="shared" ca="1" si="6"/>
        <v>2</v>
      </c>
      <c r="Q26" s="34" t="s">
        <v>1039</v>
      </c>
      <c r="R26" s="1" t="s">
        <v>1019</v>
      </c>
      <c r="S26" s="1" t="s">
        <v>1035</v>
      </c>
      <c r="T26" s="1" t="str">
        <f t="shared" ca="1" si="7"/>
        <v>NN_DFTBL2221</v>
      </c>
      <c r="U26" s="1">
        <f t="shared" ca="1" si="8"/>
        <v>31</v>
      </c>
      <c r="V26" s="1" t="str">
        <f t="shared" ca="1" si="9"/>
        <v>NN_DFTBL23121</v>
      </c>
    </row>
    <row r="27" spans="6:22" x14ac:dyDescent="0.25">
      <c r="F27" s="1">
        <f t="shared" ca="1" si="10"/>
        <v>2019</v>
      </c>
      <c r="G27" s="1">
        <f t="shared" ca="1" si="1"/>
        <v>2</v>
      </c>
      <c r="H27" s="1">
        <f t="shared" ca="1" si="2"/>
        <v>2</v>
      </c>
      <c r="I27" s="34" t="s">
        <v>1080</v>
      </c>
      <c r="J27" s="1" t="s">
        <v>85</v>
      </c>
      <c r="K27" s="1" t="s">
        <v>191</v>
      </c>
      <c r="L27" s="1" t="str">
        <f t="shared" ca="1" si="3"/>
        <v>OAPC22120</v>
      </c>
      <c r="N27" s="1">
        <f t="shared" ca="1" si="4"/>
        <v>2019</v>
      </c>
      <c r="O27" s="1">
        <f t="shared" ca="1" si="5"/>
        <v>2</v>
      </c>
      <c r="P27" s="1">
        <f t="shared" ca="1" si="6"/>
        <v>2</v>
      </c>
      <c r="Q27" s="34" t="s">
        <v>1040</v>
      </c>
      <c r="R27" s="1" t="s">
        <v>1019</v>
      </c>
      <c r="S27" s="1" t="s">
        <v>680</v>
      </c>
      <c r="T27" s="1" t="str">
        <f t="shared" ca="1" si="7"/>
        <v>NN_FCR2222</v>
      </c>
      <c r="U27" s="1">
        <f t="shared" ca="1" si="8"/>
        <v>31</v>
      </c>
      <c r="V27" s="1" t="str">
        <f t="shared" ca="1" si="9"/>
        <v>NN_FCR23122</v>
      </c>
    </row>
    <row r="28" spans="6:22" x14ac:dyDescent="0.25">
      <c r="F28" s="1">
        <f t="shared" ca="1" si="10"/>
        <v>2019</v>
      </c>
      <c r="G28" s="1">
        <f t="shared" ca="1" si="1"/>
        <v>2</v>
      </c>
      <c r="H28" s="1">
        <f t="shared" ca="1" si="2"/>
        <v>2</v>
      </c>
      <c r="I28" s="34" t="s">
        <v>1081</v>
      </c>
      <c r="J28" s="1" t="s">
        <v>85</v>
      </c>
      <c r="K28" s="1" t="s">
        <v>192</v>
      </c>
      <c r="L28" s="1" t="str">
        <f t="shared" ca="1" si="3"/>
        <v>OAND22121</v>
      </c>
      <c r="N28" s="1">
        <f t="shared" ca="1" si="4"/>
        <v>2019</v>
      </c>
      <c r="O28" s="1">
        <f t="shared" ca="1" si="5"/>
        <v>2</v>
      </c>
      <c r="P28" s="1">
        <f t="shared" ca="1" si="6"/>
        <v>2</v>
      </c>
      <c r="Q28" s="34" t="s">
        <v>1041</v>
      </c>
      <c r="R28" s="1" t="s">
        <v>1019</v>
      </c>
      <c r="S28" s="1" t="s">
        <v>680</v>
      </c>
      <c r="T28" s="1" t="str">
        <f t="shared" ca="1" si="7"/>
        <v>NN_FCR2223</v>
      </c>
      <c r="U28" s="1">
        <f t="shared" ca="1" si="8"/>
        <v>31</v>
      </c>
      <c r="V28" s="1" t="str">
        <f t="shared" ca="1" si="9"/>
        <v>NN_FCR23123</v>
      </c>
    </row>
    <row r="29" spans="6:22" x14ac:dyDescent="0.25">
      <c r="F29" s="1">
        <f t="shared" ca="1" si="10"/>
        <v>2019</v>
      </c>
      <c r="G29" s="1">
        <f t="shared" ca="1" si="1"/>
        <v>2</v>
      </c>
      <c r="H29" s="1">
        <f t="shared" ca="1" si="2"/>
        <v>2</v>
      </c>
      <c r="I29" s="34" t="s">
        <v>1082</v>
      </c>
      <c r="J29" s="1" t="s">
        <v>85</v>
      </c>
      <c r="K29" s="1" t="s">
        <v>192</v>
      </c>
      <c r="L29" s="1" t="str">
        <f t="shared" ca="1" si="3"/>
        <v>OAND22122</v>
      </c>
      <c r="N29" s="1">
        <f t="shared" ca="1" si="4"/>
        <v>2019</v>
      </c>
      <c r="O29" s="1">
        <f t="shared" ca="1" si="5"/>
        <v>2</v>
      </c>
      <c r="P29" s="1">
        <f t="shared" ca="1" si="6"/>
        <v>2</v>
      </c>
      <c r="Q29" s="34" t="s">
        <v>1042</v>
      </c>
      <c r="R29" s="1" t="s">
        <v>1019</v>
      </c>
      <c r="S29" s="1" t="s">
        <v>680</v>
      </c>
      <c r="T29" s="1" t="str">
        <f t="shared" ca="1" si="7"/>
        <v>NN_FCR2224</v>
      </c>
      <c r="U29" s="1">
        <f t="shared" ca="1" si="8"/>
        <v>31</v>
      </c>
      <c r="V29" s="1" t="str">
        <f t="shared" ca="1" si="9"/>
        <v>NN_FCR23124</v>
      </c>
    </row>
    <row r="30" spans="6:22" x14ac:dyDescent="0.25">
      <c r="F30" s="1">
        <f t="shared" ca="1" si="10"/>
        <v>2019</v>
      </c>
      <c r="G30" s="1">
        <f t="shared" ca="1" si="1"/>
        <v>2</v>
      </c>
      <c r="H30" s="1">
        <f t="shared" ca="1" si="2"/>
        <v>2</v>
      </c>
      <c r="I30" s="34" t="s">
        <v>1083</v>
      </c>
      <c r="J30" s="1" t="s">
        <v>85</v>
      </c>
      <c r="K30" s="1" t="s">
        <v>192</v>
      </c>
      <c r="L30" s="1" t="str">
        <f t="shared" ca="1" si="3"/>
        <v>OAND22123</v>
      </c>
      <c r="N30" s="1">
        <f t="shared" ca="1" si="4"/>
        <v>2019</v>
      </c>
      <c r="O30" s="1">
        <f t="shared" ca="1" si="5"/>
        <v>2</v>
      </c>
      <c r="P30" s="1">
        <f t="shared" ca="1" si="6"/>
        <v>2</v>
      </c>
      <c r="Q30" s="34" t="s">
        <v>1043</v>
      </c>
      <c r="R30" s="1" t="s">
        <v>1019</v>
      </c>
      <c r="S30" s="1" t="s">
        <v>680</v>
      </c>
      <c r="T30" s="1" t="str">
        <f t="shared" ca="1" si="7"/>
        <v>NN_FCR2225</v>
      </c>
      <c r="U30" s="1">
        <f t="shared" ca="1" si="8"/>
        <v>31</v>
      </c>
      <c r="V30" s="1" t="str">
        <f t="shared" ca="1" si="9"/>
        <v>NN_FCR23125</v>
      </c>
    </row>
    <row r="31" spans="6:22" x14ac:dyDescent="0.25">
      <c r="F31" s="1">
        <f t="shared" ca="1" si="10"/>
        <v>2019</v>
      </c>
      <c r="G31" s="1">
        <f t="shared" ca="1" si="1"/>
        <v>2</v>
      </c>
      <c r="H31" s="1">
        <f t="shared" ca="1" si="2"/>
        <v>2</v>
      </c>
      <c r="I31" s="34" t="s">
        <v>1084</v>
      </c>
      <c r="J31" s="1" t="s">
        <v>85</v>
      </c>
      <c r="K31" s="1" t="s">
        <v>192</v>
      </c>
      <c r="L31" s="1" t="str">
        <f t="shared" ca="1" si="3"/>
        <v>OAND22124</v>
      </c>
      <c r="N31" s="1">
        <f t="shared" ca="1" si="4"/>
        <v>2019</v>
      </c>
      <c r="O31" s="1">
        <f t="shared" ca="1" si="5"/>
        <v>2</v>
      </c>
      <c r="P31" s="1">
        <f t="shared" ca="1" si="6"/>
        <v>2</v>
      </c>
      <c r="Q31" s="34" t="s">
        <v>1044</v>
      </c>
      <c r="R31" s="1" t="s">
        <v>1019</v>
      </c>
      <c r="S31" s="1" t="s">
        <v>680</v>
      </c>
      <c r="T31" s="1" t="str">
        <f t="shared" ca="1" si="7"/>
        <v>NN_FCR2226</v>
      </c>
      <c r="U31" s="1">
        <f t="shared" ca="1" si="8"/>
        <v>31</v>
      </c>
      <c r="V31" s="1" t="str">
        <f t="shared" ca="1" si="9"/>
        <v>NN_FCR23126</v>
      </c>
    </row>
    <row r="32" spans="6:22" x14ac:dyDescent="0.25">
      <c r="F32" s="1">
        <f t="shared" ca="1" si="10"/>
        <v>2019</v>
      </c>
      <c r="G32" s="1">
        <f t="shared" ca="1" si="1"/>
        <v>2</v>
      </c>
      <c r="H32" s="1">
        <f t="shared" ca="1" si="2"/>
        <v>2</v>
      </c>
      <c r="I32" s="34" t="s">
        <v>1085</v>
      </c>
      <c r="J32" s="1" t="s">
        <v>85</v>
      </c>
      <c r="K32" s="1" t="s">
        <v>192</v>
      </c>
      <c r="L32" s="1" t="str">
        <f t="shared" ca="1" si="3"/>
        <v>OAND22125</v>
      </c>
      <c r="N32" s="1">
        <f t="shared" ca="1" si="4"/>
        <v>2019</v>
      </c>
      <c r="O32" s="1">
        <f t="shared" ca="1" si="5"/>
        <v>2</v>
      </c>
      <c r="P32" s="1">
        <f t="shared" ca="1" si="6"/>
        <v>2</v>
      </c>
      <c r="Q32" s="34" t="s">
        <v>1045</v>
      </c>
      <c r="R32" s="1" t="s">
        <v>1019</v>
      </c>
      <c r="S32" s="1" t="s">
        <v>1046</v>
      </c>
      <c r="T32" s="1" t="str">
        <f t="shared" ca="1" si="7"/>
        <v>NN_SA2227</v>
      </c>
      <c r="U32" s="1">
        <f t="shared" ca="1" si="8"/>
        <v>31</v>
      </c>
      <c r="V32" s="1" t="str">
        <f t="shared" ca="1" si="9"/>
        <v>NN_SA23127</v>
      </c>
    </row>
    <row r="33" spans="6:22" x14ac:dyDescent="0.25">
      <c r="F33" s="1">
        <f t="shared" ca="1" si="10"/>
        <v>2019</v>
      </c>
      <c r="G33" s="1">
        <f t="shared" ca="1" si="1"/>
        <v>2</v>
      </c>
      <c r="H33" s="1">
        <f t="shared" ca="1" si="2"/>
        <v>2</v>
      </c>
      <c r="I33" s="34" t="s">
        <v>1086</v>
      </c>
      <c r="J33" s="1" t="s">
        <v>81</v>
      </c>
      <c r="K33" s="1" t="s">
        <v>192</v>
      </c>
      <c r="L33" s="1" t="str">
        <f t="shared" ref="L33:L34" ca="1" si="11">J33&amp;K33&amp;G33&amp;H33&amp;I33</f>
        <v>COLLND22126</v>
      </c>
      <c r="N33" s="1">
        <f t="shared" ca="1" si="4"/>
        <v>2019</v>
      </c>
      <c r="O33" s="1">
        <f t="shared" ca="1" si="5"/>
        <v>2</v>
      </c>
      <c r="P33" s="1">
        <f t="shared" ca="1" si="6"/>
        <v>2</v>
      </c>
      <c r="Q33" s="34" t="s">
        <v>1047</v>
      </c>
      <c r="R33" s="1" t="s">
        <v>1019</v>
      </c>
      <c r="S33" s="1" t="s">
        <v>1046</v>
      </c>
      <c r="T33" s="1" t="str">
        <f t="shared" ca="1" si="7"/>
        <v>NN_SA2228</v>
      </c>
      <c r="U33" s="1">
        <f t="shared" ca="1" si="8"/>
        <v>31</v>
      </c>
      <c r="V33" s="1" t="str">
        <f t="shared" ca="1" si="9"/>
        <v>NN_SA23128</v>
      </c>
    </row>
    <row r="34" spans="6:22" x14ac:dyDescent="0.25">
      <c r="F34" s="1">
        <f t="shared" ca="1" si="10"/>
        <v>2019</v>
      </c>
      <c r="G34" s="1">
        <f t="shared" ca="1" si="1"/>
        <v>2</v>
      </c>
      <c r="H34" s="1">
        <f t="shared" ca="1" si="2"/>
        <v>2</v>
      </c>
      <c r="I34" s="34" t="s">
        <v>1087</v>
      </c>
      <c r="J34" s="1" t="s">
        <v>81</v>
      </c>
      <c r="K34" s="1" t="s">
        <v>192</v>
      </c>
      <c r="L34" s="1" t="str">
        <f t="shared" ca="1" si="11"/>
        <v>COLLND22127</v>
      </c>
      <c r="N34" s="1">
        <f t="shared" ca="1" si="4"/>
        <v>2019</v>
      </c>
      <c r="O34" s="1">
        <f t="shared" ca="1" si="5"/>
        <v>2</v>
      </c>
      <c r="P34" s="1">
        <f t="shared" ca="1" si="6"/>
        <v>2</v>
      </c>
      <c r="Q34" s="34" t="s">
        <v>1048</v>
      </c>
      <c r="R34" s="1" t="s">
        <v>1019</v>
      </c>
      <c r="S34" s="1" t="s">
        <v>1046</v>
      </c>
      <c r="T34" s="1" t="str">
        <f t="shared" ca="1" si="7"/>
        <v>NN_SA2229</v>
      </c>
      <c r="U34" s="1">
        <f t="shared" ca="1" si="8"/>
        <v>31</v>
      </c>
      <c r="V34" s="1" t="str">
        <f t="shared" ca="1" si="9"/>
        <v>NN_SA23129</v>
      </c>
    </row>
    <row r="35" spans="6:22" x14ac:dyDescent="0.25">
      <c r="N35" s="1">
        <f t="shared" ca="1" si="4"/>
        <v>2019</v>
      </c>
      <c r="O35" s="1">
        <f t="shared" ca="1" si="5"/>
        <v>2</v>
      </c>
      <c r="P35" s="1">
        <f t="shared" ca="1" si="6"/>
        <v>2</v>
      </c>
      <c r="Q35" s="34" t="s">
        <v>1049</v>
      </c>
      <c r="R35" s="1" t="s">
        <v>1019</v>
      </c>
      <c r="S35" s="1" t="s">
        <v>1046</v>
      </c>
      <c r="T35" s="1" t="str">
        <f t="shared" ca="1" si="7"/>
        <v>NN_SA2230</v>
      </c>
      <c r="U35" s="1">
        <f t="shared" ca="1" si="8"/>
        <v>31</v>
      </c>
      <c r="V35" s="1" t="str">
        <f t="shared" ca="1" si="9"/>
        <v>NN_SA23130</v>
      </c>
    </row>
    <row r="36" spans="6:22" x14ac:dyDescent="0.25">
      <c r="N36" s="1">
        <f t="shared" ca="1" si="4"/>
        <v>2019</v>
      </c>
      <c r="O36" s="1">
        <f t="shared" ca="1" si="5"/>
        <v>2</v>
      </c>
      <c r="P36" s="1">
        <f t="shared" ca="1" si="6"/>
        <v>2</v>
      </c>
      <c r="Q36" s="34" t="s">
        <v>1050</v>
      </c>
      <c r="R36" s="1" t="s">
        <v>1019</v>
      </c>
      <c r="S36" s="1" t="s">
        <v>1046</v>
      </c>
      <c r="T36" s="1" t="str">
        <f t="shared" ca="1" si="7"/>
        <v>NN_SA2231</v>
      </c>
      <c r="U36" s="1">
        <f t="shared" ca="1" si="8"/>
        <v>31</v>
      </c>
      <c r="V36" s="1" t="str">
        <f t="shared" ca="1" si="9"/>
        <v>NN_SA23131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8"/>
  <sheetViews>
    <sheetView workbookViewId="0">
      <pane xSplit="4" topLeftCell="E1" activePane="topRight" state="frozen"/>
      <selection pane="topRight" activeCell="E3" sqref="E3"/>
    </sheetView>
  </sheetViews>
  <sheetFormatPr defaultRowHeight="15" x14ac:dyDescent="0.25"/>
  <cols>
    <col min="1" max="1" width="5.140625" bestFit="1" customWidth="1" collapsed="1"/>
    <col min="2" max="2" width="13.7109375" bestFit="1" customWidth="1" collapsed="1"/>
    <col min="3" max="3" width="40" bestFit="1" customWidth="1" collapsed="1"/>
    <col min="4" max="4" width="9.7109375" bestFit="1" customWidth="1" collapsed="1"/>
    <col min="5" max="5" width="25.7109375" bestFit="1" customWidth="1" collapsed="1"/>
    <col min="6" max="6" width="25.85546875" bestFit="1" customWidth="1" collapsed="1"/>
    <col min="8" max="8" width="12.7109375" bestFit="1" customWidth="1" collapsed="1"/>
    <col min="9" max="9" width="12.28515625" bestFit="1" customWidth="1" collapsed="1"/>
    <col min="10" max="10" width="9.7109375" bestFit="1" customWidth="1" collapsed="1"/>
    <col min="11" max="11" width="13.85546875" bestFit="1" customWidth="1" collapsed="1"/>
  </cols>
  <sheetData>
    <row r="1" spans="1:12" x14ac:dyDescent="0.25">
      <c r="A1" s="13" t="s">
        <v>0</v>
      </c>
      <c r="B1" s="13" t="s">
        <v>2</v>
      </c>
      <c r="C1" s="13" t="s">
        <v>1</v>
      </c>
      <c r="D1" s="13" t="s">
        <v>4</v>
      </c>
      <c r="E1" s="13" t="s">
        <v>5</v>
      </c>
      <c r="F1" s="13" t="s">
        <v>6</v>
      </c>
      <c r="G1" s="13" t="s">
        <v>863</v>
      </c>
      <c r="H1" s="80" t="s">
        <v>945</v>
      </c>
      <c r="I1" s="80" t="s">
        <v>936</v>
      </c>
      <c r="J1" s="80" t="s">
        <v>745</v>
      </c>
      <c r="K1" s="80" t="s">
        <v>937</v>
      </c>
      <c r="L1" s="80" t="s">
        <v>946</v>
      </c>
    </row>
    <row r="2" spans="1:12" x14ac:dyDescent="0.25">
      <c r="A2" s="76">
        <v>1</v>
      </c>
      <c r="B2" s="151" t="s">
        <v>923</v>
      </c>
      <c r="C2" s="79" t="s">
        <v>938</v>
      </c>
      <c r="D2" s="79" t="s">
        <v>3</v>
      </c>
      <c r="E2" s="79" t="s">
        <v>932</v>
      </c>
      <c r="F2" s="79"/>
      <c r="H2" s="34" t="s">
        <v>1010</v>
      </c>
      <c r="I2" s="83" t="s">
        <v>993</v>
      </c>
    </row>
    <row r="3" spans="1:12" x14ac:dyDescent="0.25">
      <c r="A3" s="76">
        <v>2</v>
      </c>
      <c r="B3" s="151"/>
      <c r="C3" s="7" t="s">
        <v>939</v>
      </c>
      <c r="D3" s="79" t="s">
        <v>195</v>
      </c>
      <c r="E3" s="79" t="str">
        <f t="shared" ref="E3:E8" si="0">E2</f>
        <v>CITIBK~SD75149~Summer95</v>
      </c>
      <c r="F3" s="79"/>
      <c r="G3" s="83"/>
      <c r="H3" s="83" t="s">
        <v>1011</v>
      </c>
      <c r="I3" s="83" t="s">
        <v>993</v>
      </c>
      <c r="J3" s="34" t="s">
        <v>745</v>
      </c>
    </row>
    <row r="4" spans="1:12" x14ac:dyDescent="0.25">
      <c r="A4" s="76">
        <v>3</v>
      </c>
      <c r="B4" s="151"/>
      <c r="C4" s="79" t="s">
        <v>940</v>
      </c>
      <c r="D4" s="79" t="s">
        <v>195</v>
      </c>
      <c r="E4" s="79" t="str">
        <f t="shared" si="0"/>
        <v>CITIBK~SD75149~Summer95</v>
      </c>
      <c r="F4" s="79"/>
      <c r="G4" s="83" t="s">
        <v>926</v>
      </c>
      <c r="L4" s="34" t="s">
        <v>948</v>
      </c>
    </row>
    <row r="5" spans="1:12" x14ac:dyDescent="0.25">
      <c r="A5" s="76">
        <v>4</v>
      </c>
      <c r="B5" s="151"/>
      <c r="C5" s="79" t="s">
        <v>941</v>
      </c>
      <c r="D5" s="79" t="s">
        <v>195</v>
      </c>
      <c r="E5" s="79" t="str">
        <f t="shared" si="0"/>
        <v>CITIBK~SD75149~Summer95</v>
      </c>
      <c r="F5" s="79"/>
      <c r="G5" s="83" t="s">
        <v>947</v>
      </c>
      <c r="L5" s="34" t="s">
        <v>1012</v>
      </c>
    </row>
    <row r="6" spans="1:12" x14ac:dyDescent="0.25">
      <c r="A6" s="76">
        <v>5</v>
      </c>
      <c r="B6" s="151"/>
      <c r="C6" s="79" t="s">
        <v>942</v>
      </c>
      <c r="D6" s="79" t="s">
        <v>195</v>
      </c>
      <c r="E6" s="79" t="str">
        <f t="shared" si="0"/>
        <v>CITIBK~SD75149~Summer95</v>
      </c>
      <c r="F6" s="79"/>
      <c r="H6" s="34" t="s">
        <v>1013</v>
      </c>
      <c r="I6" s="83" t="s">
        <v>993</v>
      </c>
    </row>
    <row r="7" spans="1:12" x14ac:dyDescent="0.25">
      <c r="A7" s="76">
        <v>6</v>
      </c>
      <c r="B7" s="151"/>
      <c r="C7" s="79" t="s">
        <v>943</v>
      </c>
      <c r="D7" s="79" t="s">
        <v>195</v>
      </c>
      <c r="E7" s="79" t="str">
        <f t="shared" si="0"/>
        <v>CITIBK~SD75149~Summer95</v>
      </c>
      <c r="F7" s="79"/>
      <c r="H7" s="34" t="s">
        <v>1014</v>
      </c>
      <c r="I7" s="83" t="s">
        <v>993</v>
      </c>
      <c r="K7" s="34" t="s">
        <v>866</v>
      </c>
    </row>
    <row r="8" spans="1:12" x14ac:dyDescent="0.25">
      <c r="A8" s="76">
        <v>7</v>
      </c>
      <c r="B8" s="151"/>
      <c r="C8" s="79" t="s">
        <v>944</v>
      </c>
      <c r="D8" s="79" t="s">
        <v>195</v>
      </c>
      <c r="E8" s="79" t="str">
        <f t="shared" si="0"/>
        <v>CITIBK~SD75149~Summer95</v>
      </c>
      <c r="F8" s="79"/>
      <c r="G8" s="83" t="s">
        <v>926</v>
      </c>
      <c r="H8" s="137" t="s">
        <v>1015</v>
      </c>
      <c r="I8" s="83" t="s">
        <v>993</v>
      </c>
    </row>
  </sheetData>
  <mergeCells count="1">
    <mergeCell ref="B2:B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0"/>
  <sheetViews>
    <sheetView topLeftCell="A88" zoomScale="80" zoomScaleNormal="80" workbookViewId="0">
      <selection activeCell="F113" sqref="F113"/>
    </sheetView>
  </sheetViews>
  <sheetFormatPr defaultRowHeight="15" x14ac:dyDescent="0.25"/>
  <cols>
    <col min="1" max="1" width="9.140625" style="1" collapsed="1"/>
    <col min="2" max="2" width="40.7109375" style="1" bestFit="1" customWidth="1" collapsed="1"/>
    <col min="3" max="3" width="27" style="1" bestFit="1" customWidth="1" collapsed="1"/>
    <col min="4" max="5" width="18.5703125" style="1" bestFit="1" customWidth="1" collapsed="1"/>
    <col min="6" max="6" width="27" style="1" customWidth="1" collapsed="1"/>
    <col min="7" max="7" width="18.5703125" style="1" customWidth="1" collapsed="1"/>
    <col min="8" max="8" width="15.5703125" style="1" bestFit="1" customWidth="1" collapsed="1"/>
    <col min="9" max="9" width="13.28515625" style="1" customWidth="1" collapsed="1"/>
    <col min="10" max="10" width="9.140625" style="1" collapsed="1"/>
    <col min="11" max="11" width="13.85546875" style="1" bestFit="1" customWidth="1" collapsed="1"/>
    <col min="12" max="12" width="72.42578125" style="1" bestFit="1" customWidth="1" collapsed="1"/>
    <col min="13" max="13" width="14.140625" style="1" bestFit="1" customWidth="1" collapsed="1"/>
    <col min="14" max="14" width="40.28515625" style="1" customWidth="1" collapsed="1"/>
    <col min="15" max="15" width="82.85546875" style="1" bestFit="1" customWidth="1" collapsed="1"/>
    <col min="16" max="16384" width="9.140625" style="1" collapsed="1"/>
  </cols>
  <sheetData>
    <row r="1" spans="2:16" x14ac:dyDescent="0.25">
      <c r="D1" s="4"/>
      <c r="E1" s="4"/>
      <c r="F1" s="4"/>
      <c r="G1" s="4"/>
      <c r="H1" s="4"/>
    </row>
    <row r="2" spans="2:16" x14ac:dyDescent="0.25">
      <c r="B2" s="16" t="s">
        <v>10</v>
      </c>
      <c r="D2" s="155"/>
      <c r="E2" s="155"/>
      <c r="F2" s="155"/>
      <c r="G2" s="155"/>
      <c r="H2" s="155"/>
    </row>
    <row r="3" spans="2:16" x14ac:dyDescent="0.25">
      <c r="B3" s="17" t="s">
        <v>164</v>
      </c>
      <c r="C3" s="17" t="s">
        <v>11</v>
      </c>
      <c r="D3" s="17" t="s">
        <v>12</v>
      </c>
      <c r="E3" s="17" t="s">
        <v>13</v>
      </c>
      <c r="F3" s="17" t="s">
        <v>14</v>
      </c>
      <c r="G3" s="17" t="s">
        <v>15</v>
      </c>
      <c r="H3" s="17" t="s">
        <v>16</v>
      </c>
      <c r="I3" s="17" t="s">
        <v>17</v>
      </c>
      <c r="J3" s="17" t="s">
        <v>18</v>
      </c>
      <c r="K3" s="17" t="s">
        <v>19</v>
      </c>
      <c r="L3" s="17" t="s">
        <v>20</v>
      </c>
      <c r="M3" s="17" t="s">
        <v>21</v>
      </c>
    </row>
    <row r="4" spans="2:16" x14ac:dyDescent="0.25">
      <c r="B4" s="2" t="s">
        <v>165</v>
      </c>
      <c r="C4" s="3" t="s">
        <v>22</v>
      </c>
      <c r="D4" s="61" t="str">
        <f ca="1">ListValues!L7</f>
        <v>COLLPC22100</v>
      </c>
      <c r="E4" s="9" t="s">
        <v>23</v>
      </c>
      <c r="F4" s="9" t="s">
        <v>24</v>
      </c>
      <c r="G4" s="9">
        <v>14500.5</v>
      </c>
      <c r="H4" s="9">
        <v>90</v>
      </c>
      <c r="I4" s="9"/>
      <c r="J4" s="9"/>
      <c r="K4" s="9"/>
      <c r="L4" s="9" t="s">
        <v>26</v>
      </c>
      <c r="M4" s="9" t="str">
        <f ca="1">D4&amp;"~"&amp;E4&amp;"~"&amp;C4&amp;"~"&amp;F4&amp;"~"&amp;G4&amp;"~"&amp;L4&amp;"~"&amp;H4&amp;"~"&amp;"end"</f>
        <v>COLLPC22100~MYPE1~COLLECTION~USD~14500.5~DOCUMENTS AGAINST ACCEPTANCE (D/A)~90~end</v>
      </c>
      <c r="P4" s="18"/>
    </row>
    <row r="5" spans="2:16" x14ac:dyDescent="0.25">
      <c r="B5" s="2" t="s">
        <v>165</v>
      </c>
      <c r="C5" s="3" t="s">
        <v>22</v>
      </c>
      <c r="D5" s="61" t="str">
        <f ca="1">ListValues!L8</f>
        <v>COLLPC22101</v>
      </c>
      <c r="E5" s="9" t="s">
        <v>23</v>
      </c>
      <c r="F5" s="9" t="s">
        <v>24</v>
      </c>
      <c r="G5" s="9">
        <v>14500.5</v>
      </c>
      <c r="H5" s="9">
        <v>90</v>
      </c>
      <c r="I5" s="9"/>
      <c r="J5" s="9"/>
      <c r="K5" s="9"/>
      <c r="L5" s="9" t="s">
        <v>25</v>
      </c>
      <c r="M5" s="9" t="str">
        <f t="shared" ref="M5:M8" ca="1" si="0">D5&amp;"~"&amp;E5&amp;"~"&amp;C5&amp;"~"&amp;F5&amp;"~"&amp;G5&amp;"~"&amp;L5&amp;"~"&amp;H5&amp;"~"&amp;"end"</f>
        <v>COLLPC22101~MYPE1~COLLECTION~USD~14500.5~DOCUMENTS AGAINST PAYMENT (D/P)~90~end</v>
      </c>
      <c r="P5" s="18"/>
    </row>
    <row r="6" spans="2:16" x14ac:dyDescent="0.25">
      <c r="B6" s="3" t="s">
        <v>166</v>
      </c>
      <c r="C6" s="3" t="s">
        <v>22</v>
      </c>
      <c r="D6" s="61" t="str">
        <f ca="1">ListValues!L9</f>
        <v>COLLPC22102</v>
      </c>
      <c r="E6" s="9" t="s">
        <v>163</v>
      </c>
      <c r="F6" s="9" t="s">
        <v>24</v>
      </c>
      <c r="G6" s="9">
        <v>14500.5</v>
      </c>
      <c r="H6" s="9">
        <v>90</v>
      </c>
      <c r="I6" s="9"/>
      <c r="J6" s="9"/>
      <c r="K6" s="9"/>
      <c r="L6" s="9" t="s">
        <v>26</v>
      </c>
      <c r="M6" s="9" t="str">
        <f t="shared" ca="1" si="0"/>
        <v>COLLPC22102~SGHU1~COLLECTION~USD~14500.5~DOCUMENTS AGAINST ACCEPTANCE (D/A)~90~end</v>
      </c>
      <c r="P6" s="18"/>
    </row>
    <row r="7" spans="2:16" x14ac:dyDescent="0.25">
      <c r="B7" s="3" t="s">
        <v>166</v>
      </c>
      <c r="C7" s="3" t="s">
        <v>22</v>
      </c>
      <c r="D7" s="61" t="str">
        <f ca="1">ListValues!L10</f>
        <v>COLLPC22103</v>
      </c>
      <c r="E7" s="9" t="s">
        <v>163</v>
      </c>
      <c r="F7" s="9" t="s">
        <v>24</v>
      </c>
      <c r="G7" s="9">
        <v>14500.5</v>
      </c>
      <c r="H7" s="9">
        <v>90</v>
      </c>
      <c r="I7" s="9"/>
      <c r="J7" s="9"/>
      <c r="K7" s="9"/>
      <c r="L7" s="9" t="s">
        <v>25</v>
      </c>
      <c r="M7" s="9" t="str">
        <f t="shared" ca="1" si="0"/>
        <v>COLLPC22103~SGHU1~COLLECTION~USD~14500.5~DOCUMENTS AGAINST PAYMENT (D/P)~90~end</v>
      </c>
    </row>
    <row r="8" spans="2:16" x14ac:dyDescent="0.25">
      <c r="B8" s="2" t="s">
        <v>165</v>
      </c>
      <c r="C8" s="3" t="s">
        <v>22</v>
      </c>
      <c r="D8" s="61" t="str">
        <f ca="1">ListValues!L11</f>
        <v>COLLND22104</v>
      </c>
      <c r="E8" s="9" t="s">
        <v>23</v>
      </c>
      <c r="F8" s="9" t="s">
        <v>24</v>
      </c>
      <c r="G8" s="9">
        <v>14500.5</v>
      </c>
      <c r="H8" s="9">
        <v>90</v>
      </c>
      <c r="I8" s="9"/>
      <c r="J8" s="9"/>
      <c r="K8" s="9"/>
      <c r="L8" s="9" t="s">
        <v>25</v>
      </c>
      <c r="M8" s="9" t="str">
        <f t="shared" ca="1" si="0"/>
        <v>COLLND22104~MYPE1~COLLECTION~USD~14500.5~DOCUMENTS AGAINST PAYMENT (D/P)~90~end</v>
      </c>
    </row>
    <row r="9" spans="2:16" x14ac:dyDescent="0.25">
      <c r="B9" s="2" t="s">
        <v>165</v>
      </c>
      <c r="C9" s="3" t="s">
        <v>22</v>
      </c>
      <c r="D9" s="61" t="str">
        <f ca="1">ListValues!L33</f>
        <v>COLLND22126</v>
      </c>
      <c r="E9" s="9" t="s">
        <v>23</v>
      </c>
      <c r="F9" s="9" t="s">
        <v>24</v>
      </c>
      <c r="G9" s="9">
        <v>14500.5</v>
      </c>
      <c r="H9" s="9">
        <v>90</v>
      </c>
      <c r="I9" s="9"/>
      <c r="J9" s="9"/>
      <c r="K9" s="9"/>
      <c r="L9" s="9" t="s">
        <v>25</v>
      </c>
      <c r="M9" s="9" t="str">
        <f t="shared" ref="M9" ca="1" si="1">D9&amp;"~"&amp;E9&amp;"~"&amp;C9&amp;"~"&amp;F9&amp;"~"&amp;G9&amp;"~"&amp;L9&amp;"~"&amp;H9&amp;"~"&amp;"end"</f>
        <v>COLLND22126~MYPE1~COLLECTION~USD~14500.5~DOCUMENTS AGAINST PAYMENT (D/P)~90~end</v>
      </c>
    </row>
    <row r="10" spans="2:16" x14ac:dyDescent="0.25">
      <c r="B10" s="2" t="s">
        <v>165</v>
      </c>
      <c r="C10" s="3" t="s">
        <v>27</v>
      </c>
      <c r="D10" s="9" t="str">
        <f ca="1">ListValues!L18</f>
        <v>LCPC22111</v>
      </c>
      <c r="E10" s="9" t="s">
        <v>23</v>
      </c>
      <c r="F10" s="9" t="s">
        <v>24</v>
      </c>
      <c r="G10" s="9">
        <v>8000.01</v>
      </c>
      <c r="H10" s="9">
        <v>90</v>
      </c>
      <c r="I10" s="9"/>
      <c r="J10" s="9" t="s">
        <v>152</v>
      </c>
      <c r="K10" s="9" t="s">
        <v>151</v>
      </c>
      <c r="L10" s="9" t="s">
        <v>28</v>
      </c>
      <c r="M10" s="9" t="str">
        <f ca="1">D10&amp;"~"&amp;E10&amp;"~"&amp;C10&amp;"~"&amp;F10&amp;"~"&amp;G10&amp;"~"&amp;I10&amp;"~"&amp;J10&amp;"~"&amp;K10&amp;"~"&amp;L10&amp;"~"&amp;"end"</f>
        <v>LCPC22111~MYPE1~LC~USD~8000.01~~Buyer LC XXX~LEBANON~PAYMENT TO US UNDER COLLECTION~end</v>
      </c>
      <c r="P10" s="18"/>
    </row>
    <row r="11" spans="2:16" x14ac:dyDescent="0.25">
      <c r="B11" s="2" t="s">
        <v>165</v>
      </c>
      <c r="C11" s="3" t="s">
        <v>27</v>
      </c>
      <c r="D11" s="9" t="str">
        <f ca="1">ListValues!L19</f>
        <v>LCPC22112</v>
      </c>
      <c r="E11" s="9" t="s">
        <v>23</v>
      </c>
      <c r="F11" s="9" t="s">
        <v>24</v>
      </c>
      <c r="G11" s="9">
        <v>8000.01</v>
      </c>
      <c r="H11" s="9">
        <v>90</v>
      </c>
      <c r="I11" s="9"/>
      <c r="J11" s="9" t="s">
        <v>152</v>
      </c>
      <c r="K11" s="9" t="s">
        <v>151</v>
      </c>
      <c r="L11" s="9" t="s">
        <v>167</v>
      </c>
      <c r="M11" s="9" t="str">
        <f t="shared" ref="M11:M14" ca="1" si="2">D11&amp;"~"&amp;E11&amp;"~"&amp;C11&amp;"~"&amp;F11&amp;"~"&amp;G11&amp;"~"&amp;I11&amp;"~"&amp;J11&amp;"~"&amp;K11&amp;"~"&amp;L11&amp;"~"&amp;"end"</f>
        <v>LCPC22112~MYPE1~LC~USD~8000.01~~Buyer LC XXX~LEBANON~NEGOTIATION UNDER LC~end</v>
      </c>
    </row>
    <row r="12" spans="2:16" x14ac:dyDescent="0.25">
      <c r="B12" s="3" t="s">
        <v>166</v>
      </c>
      <c r="C12" s="3" t="s">
        <v>27</v>
      </c>
      <c r="D12" s="9" t="str">
        <f ca="1">ListValues!L22</f>
        <v>LCND22115</v>
      </c>
      <c r="E12" s="9" t="s">
        <v>163</v>
      </c>
      <c r="F12" s="9" t="s">
        <v>24</v>
      </c>
      <c r="G12" s="9">
        <v>8000.01</v>
      </c>
      <c r="H12" s="9">
        <v>90</v>
      </c>
      <c r="I12" s="9"/>
      <c r="J12" s="9" t="s">
        <v>152</v>
      </c>
      <c r="K12" s="9" t="s">
        <v>151</v>
      </c>
      <c r="L12" s="9" t="s">
        <v>28</v>
      </c>
      <c r="M12" s="9" t="str">
        <f t="shared" ca="1" si="2"/>
        <v>LCND22115~SGHU1~LC~USD~8000.01~~Buyer LC XXX~LEBANON~PAYMENT TO US UNDER COLLECTION~end</v>
      </c>
    </row>
    <row r="13" spans="2:16" x14ac:dyDescent="0.25">
      <c r="B13" s="3" t="s">
        <v>166</v>
      </c>
      <c r="C13" s="3" t="s">
        <v>27</v>
      </c>
      <c r="D13" s="9" t="str">
        <f ca="1">ListValues!L23</f>
        <v>LCND22116</v>
      </c>
      <c r="E13" s="9" t="s">
        <v>163</v>
      </c>
      <c r="F13" s="9" t="s">
        <v>24</v>
      </c>
      <c r="G13" s="9">
        <v>8000.01</v>
      </c>
      <c r="H13" s="9">
        <v>90</v>
      </c>
      <c r="I13" s="9"/>
      <c r="J13" s="9" t="s">
        <v>152</v>
      </c>
      <c r="K13" s="9" t="s">
        <v>151</v>
      </c>
      <c r="L13" s="9" t="s">
        <v>167</v>
      </c>
      <c r="M13" s="9" t="str">
        <f t="shared" ref="M13" ca="1" si="3">D13&amp;"~"&amp;E13&amp;"~"&amp;C13&amp;"~"&amp;F13&amp;"~"&amp;G13&amp;"~"&amp;I13&amp;"~"&amp;J13&amp;"~"&amp;K13&amp;"~"&amp;L13&amp;"~"&amp;"end"</f>
        <v>LCND22116~SGHU1~LC~USD~8000.01~~Buyer LC XXX~LEBANON~NEGOTIATION UNDER LC~end</v>
      </c>
    </row>
    <row r="14" spans="2:16" x14ac:dyDescent="0.25">
      <c r="B14" s="3" t="s">
        <v>166</v>
      </c>
      <c r="C14" s="3" t="s">
        <v>27</v>
      </c>
      <c r="D14" s="9" t="str">
        <f ca="1">ListValues!L24</f>
        <v>LCND22117</v>
      </c>
      <c r="E14" s="9" t="s">
        <v>163</v>
      </c>
      <c r="F14" s="9" t="s">
        <v>24</v>
      </c>
      <c r="G14" s="9">
        <v>8000.01</v>
      </c>
      <c r="H14" s="9">
        <v>90</v>
      </c>
      <c r="I14" s="9"/>
      <c r="J14" s="9" t="s">
        <v>152</v>
      </c>
      <c r="K14" s="9" t="s">
        <v>151</v>
      </c>
      <c r="L14" s="9" t="s">
        <v>167</v>
      </c>
      <c r="M14" s="9" t="str">
        <f t="shared" ca="1" si="2"/>
        <v>LCND22117~SGHU1~LC~USD~8000.01~~Buyer LC XXX~LEBANON~NEGOTIATION UNDER LC~end</v>
      </c>
    </row>
    <row r="15" spans="2:16" x14ac:dyDescent="0.25">
      <c r="B15" s="2" t="s">
        <v>165</v>
      </c>
      <c r="C15" s="3" t="s">
        <v>29</v>
      </c>
      <c r="D15" s="9" t="str">
        <f ca="1">ListValues!L26</f>
        <v>OAPC22119</v>
      </c>
      <c r="E15" s="9" t="s">
        <v>23</v>
      </c>
      <c r="F15" s="9" t="s">
        <v>24</v>
      </c>
      <c r="G15" s="9">
        <v>9000.1</v>
      </c>
      <c r="H15" s="9">
        <v>90</v>
      </c>
      <c r="I15" s="9"/>
      <c r="J15" s="9"/>
      <c r="K15" s="9"/>
      <c r="L15" s="9" t="s">
        <v>30</v>
      </c>
      <c r="M15" s="9" t="str">
        <f t="shared" ref="M15:M18" ca="1" si="4">D15&amp;"~"&amp;E15&amp;"~"&amp;C15&amp;"~"&amp;F15&amp;"~"&amp;G15&amp;"~"&amp;L15&amp;"~"&amp;H15&amp;"~"&amp;"end"</f>
        <v>OAPC22119~MYPE1~OPEN-ACCOUNT~USD~9000.1~PAYMENT TO US AFTER COLLECTION~90~end</v>
      </c>
    </row>
    <row r="16" spans="2:16" x14ac:dyDescent="0.25">
      <c r="B16" s="3" t="s">
        <v>166</v>
      </c>
      <c r="C16" s="3" t="s">
        <v>29</v>
      </c>
      <c r="D16" s="9" t="str">
        <f ca="1">ListValues!L28</f>
        <v>OAND22121</v>
      </c>
      <c r="E16" s="9" t="s">
        <v>163</v>
      </c>
      <c r="F16" s="9" t="s">
        <v>24</v>
      </c>
      <c r="G16" s="9">
        <v>9000.1</v>
      </c>
      <c r="H16" s="9">
        <v>90</v>
      </c>
      <c r="I16" s="9"/>
      <c r="J16" s="9"/>
      <c r="K16" s="9"/>
      <c r="L16" s="9" t="s">
        <v>30</v>
      </c>
      <c r="M16" s="9" t="str">
        <f t="shared" ca="1" si="4"/>
        <v>OAND22121~SGHU1~OPEN-ACCOUNT~USD~9000.1~PAYMENT TO US AFTER COLLECTION~90~end</v>
      </c>
    </row>
    <row r="17" spans="1:26" x14ac:dyDescent="0.25">
      <c r="A17" s="4"/>
      <c r="B17" s="3" t="s">
        <v>166</v>
      </c>
      <c r="C17" s="3" t="s">
        <v>29</v>
      </c>
      <c r="D17" s="9" t="str">
        <f ca="1">ListValues!L29</f>
        <v>OAND22122</v>
      </c>
      <c r="E17" s="9" t="s">
        <v>163</v>
      </c>
      <c r="F17" s="9" t="s">
        <v>24</v>
      </c>
      <c r="G17" s="9">
        <v>9000.1</v>
      </c>
      <c r="H17" s="9">
        <v>90</v>
      </c>
      <c r="I17" s="9"/>
      <c r="J17" s="9"/>
      <c r="K17" s="9"/>
      <c r="L17" s="9" t="s">
        <v>30</v>
      </c>
      <c r="M17" s="9" t="str">
        <f t="shared" ca="1" si="4"/>
        <v>OAND22122~SGHU1~OPEN-ACCOUNT~USD~9000.1~PAYMENT TO US AFTER COLLECTION~90~end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B18" s="3" t="s">
        <v>166</v>
      </c>
      <c r="C18" s="3" t="s">
        <v>29</v>
      </c>
      <c r="D18" s="9" t="str">
        <f ca="1">ListValues!L30</f>
        <v>OAND22123</v>
      </c>
      <c r="E18" s="9" t="s">
        <v>163</v>
      </c>
      <c r="F18" s="9" t="s">
        <v>24</v>
      </c>
      <c r="G18" s="9">
        <v>9000.1</v>
      </c>
      <c r="H18" s="9">
        <v>90</v>
      </c>
      <c r="I18" s="9"/>
      <c r="J18" s="9"/>
      <c r="K18" s="9"/>
      <c r="L18" s="9" t="s">
        <v>30</v>
      </c>
      <c r="M18" s="9" t="str">
        <f t="shared" ca="1" si="4"/>
        <v>OAND22123~SGHU1~OPEN-ACCOUNT~USD~9000.1~PAYMENT TO US AFTER COLLECTION~90~end</v>
      </c>
      <c r="N18" s="4"/>
      <c r="O18" s="4"/>
    </row>
    <row r="20" spans="1:26" x14ac:dyDescent="0.25">
      <c r="B20" s="20" t="s">
        <v>31</v>
      </c>
      <c r="C20" s="21"/>
      <c r="D20" s="21"/>
      <c r="E20" s="21"/>
      <c r="F20" s="21"/>
      <c r="G20" s="21"/>
      <c r="H20" s="4"/>
      <c r="I20" s="4"/>
      <c r="J20" s="4"/>
      <c r="K20" s="4"/>
    </row>
    <row r="21" spans="1:26" x14ac:dyDescent="0.25">
      <c r="B21" s="22" t="s">
        <v>32</v>
      </c>
      <c r="C21" s="22" t="s">
        <v>33</v>
      </c>
      <c r="D21" s="22" t="s">
        <v>34</v>
      </c>
      <c r="E21" s="22" t="s">
        <v>35</v>
      </c>
      <c r="F21" s="22" t="s">
        <v>36</v>
      </c>
      <c r="G21" s="22" t="s">
        <v>37</v>
      </c>
      <c r="H21" s="22" t="s">
        <v>38</v>
      </c>
      <c r="I21" s="22" t="s">
        <v>39</v>
      </c>
      <c r="J21" s="22" t="s">
        <v>21</v>
      </c>
    </row>
    <row r="22" spans="1:26" x14ac:dyDescent="0.25">
      <c r="B22" s="10" t="s">
        <v>40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2" t="str">
        <f>C22&amp;"~"&amp;D22&amp;"~"&amp;E22&amp;"~"&amp;F22&amp;"~"&amp;G22&amp;"~"&amp;H22&amp;"~"&amp;I22&amp;"~"&amp;"end"</f>
        <v>1~1~1~1~1~1~1~end</v>
      </c>
    </row>
    <row r="23" spans="1:26" x14ac:dyDescent="0.25">
      <c r="B23" s="10" t="s">
        <v>41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2" t="str">
        <f>C23&amp;"~"&amp;D23&amp;"~"&amp;E23&amp;"~"&amp;F23&amp;"~"&amp;G23&amp;"~"&amp;H23&amp;"~"&amp;I23&amp;"~"&amp;"end"</f>
        <v>1~1~1~1~1~1~1~end</v>
      </c>
    </row>
    <row r="24" spans="1:26" x14ac:dyDescent="0.25">
      <c r="B24" s="5"/>
      <c r="C24" s="19"/>
      <c r="D24" s="19"/>
      <c r="E24" s="19"/>
      <c r="F24" s="19"/>
      <c r="G24" s="19"/>
      <c r="H24" s="4"/>
      <c r="I24" s="4"/>
      <c r="J24" s="4"/>
      <c r="K24" s="4"/>
    </row>
    <row r="25" spans="1:26" x14ac:dyDescent="0.25">
      <c r="G25" s="19"/>
      <c r="H25" s="4"/>
      <c r="I25" s="4"/>
      <c r="J25" s="4"/>
      <c r="K25" s="4"/>
    </row>
    <row r="26" spans="1:26" x14ac:dyDescent="0.25">
      <c r="G26" s="19"/>
      <c r="H26" s="4"/>
      <c r="I26" s="4"/>
      <c r="J26" s="4"/>
      <c r="K26" s="4"/>
    </row>
    <row r="28" spans="1:26" x14ac:dyDescent="0.25">
      <c r="B28" s="20" t="s">
        <v>42</v>
      </c>
      <c r="C28" s="23"/>
      <c r="D28" s="23"/>
      <c r="E28" s="23"/>
      <c r="F28" s="23"/>
      <c r="G28" s="4"/>
      <c r="H28" s="4"/>
    </row>
    <row r="29" spans="1:26" x14ac:dyDescent="0.25">
      <c r="B29" s="17" t="s">
        <v>43</v>
      </c>
      <c r="C29" s="17" t="s">
        <v>44</v>
      </c>
      <c r="D29" s="17" t="s">
        <v>45</v>
      </c>
      <c r="E29" s="22" t="s">
        <v>21</v>
      </c>
      <c r="F29" s="23"/>
      <c r="H29" s="4"/>
    </row>
    <row r="30" spans="1:26" x14ac:dyDescent="0.25">
      <c r="B30" s="2" t="s">
        <v>174</v>
      </c>
      <c r="C30" s="2" t="s">
        <v>175</v>
      </c>
      <c r="D30" s="2" t="s">
        <v>147</v>
      </c>
      <c r="E30" s="2" t="str">
        <f>B30&amp;"~"&amp;C30&amp;"~"&amp;D30&amp;"~"&amp;"end"</f>
        <v>SBICB~INDIRA STREET~KYRGYZSTAN~end</v>
      </c>
      <c r="F30" s="23"/>
      <c r="H30" s="4"/>
    </row>
    <row r="31" spans="1:26" x14ac:dyDescent="0.25">
      <c r="B31" s="2"/>
      <c r="C31" s="2"/>
      <c r="D31" s="2"/>
      <c r="E31" s="2"/>
      <c r="F31" s="23"/>
    </row>
    <row r="32" spans="1:26" x14ac:dyDescent="0.25">
      <c r="F32" s="23"/>
    </row>
    <row r="33" spans="2:11" x14ac:dyDescent="0.25">
      <c r="F33" s="23"/>
    </row>
    <row r="34" spans="2:11" x14ac:dyDescent="0.25">
      <c r="F34" s="23"/>
    </row>
    <row r="35" spans="2:11" x14ac:dyDescent="0.25">
      <c r="F35" s="23"/>
    </row>
    <row r="36" spans="2:11" x14ac:dyDescent="0.25">
      <c r="F36" s="23"/>
    </row>
    <row r="37" spans="2:11" x14ac:dyDescent="0.25">
      <c r="B37" s="24" t="s">
        <v>47</v>
      </c>
      <c r="C37" s="23"/>
      <c r="D37" s="23"/>
      <c r="E37" s="23"/>
      <c r="F37" s="23"/>
    </row>
    <row r="38" spans="2:11" x14ac:dyDescent="0.25">
      <c r="B38" s="17" t="s">
        <v>43</v>
      </c>
      <c r="C38" s="17" t="s">
        <v>44</v>
      </c>
      <c r="D38" s="17" t="s">
        <v>45</v>
      </c>
      <c r="E38" s="22" t="s">
        <v>21</v>
      </c>
      <c r="F38" s="23"/>
    </row>
    <row r="39" spans="2:11" x14ac:dyDescent="0.25">
      <c r="B39" s="2" t="s">
        <v>176</v>
      </c>
      <c r="C39" s="2" t="s">
        <v>177</v>
      </c>
      <c r="D39" s="2" t="s">
        <v>148</v>
      </c>
      <c r="E39" s="2" t="str">
        <f>B39&amp;"~"&amp;C39&amp;"~"&amp;D39&amp;"~"&amp;"end"</f>
        <v>ICICI DRAWEE~PLOT12 WELLINGTON ~DENMARK~end</v>
      </c>
      <c r="F39" s="23"/>
    </row>
    <row r="40" spans="2:11" x14ac:dyDescent="0.25">
      <c r="B40" s="2"/>
      <c r="C40" s="2"/>
      <c r="D40" s="2"/>
      <c r="E40" s="2"/>
      <c r="F40" s="23"/>
    </row>
    <row r="41" spans="2:11" x14ac:dyDescent="0.25">
      <c r="F41" s="23"/>
    </row>
    <row r="42" spans="2:11" x14ac:dyDescent="0.25">
      <c r="B42" s="4"/>
      <c r="C42" s="4"/>
      <c r="D42" s="4"/>
      <c r="E42" s="4"/>
      <c r="F42" s="23"/>
      <c r="G42" s="4"/>
      <c r="H42" s="4"/>
      <c r="I42" s="4"/>
      <c r="J42" s="4"/>
      <c r="K42" s="4"/>
    </row>
    <row r="43" spans="2:1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2:11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2:11" x14ac:dyDescent="0.25">
      <c r="B45" s="24" t="s">
        <v>48</v>
      </c>
      <c r="C45" s="25"/>
      <c r="D45" s="4"/>
      <c r="E45" s="4"/>
      <c r="F45" s="4"/>
      <c r="G45" s="4"/>
      <c r="H45" s="4"/>
      <c r="I45" s="4"/>
      <c r="J45" s="4"/>
      <c r="K45" s="4"/>
    </row>
    <row r="46" spans="2:11" x14ac:dyDescent="0.25">
      <c r="B46" s="26" t="s">
        <v>49</v>
      </c>
      <c r="C46" s="26" t="s">
        <v>50</v>
      </c>
      <c r="D46" s="22" t="s">
        <v>51</v>
      </c>
      <c r="E46" s="22" t="s">
        <v>52</v>
      </c>
      <c r="F46" s="22" t="s">
        <v>53</v>
      </c>
      <c r="G46" s="22" t="s">
        <v>54</v>
      </c>
      <c r="H46" s="22" t="s">
        <v>55</v>
      </c>
      <c r="I46" s="22" t="s">
        <v>21</v>
      </c>
    </row>
    <row r="47" spans="2:11" x14ac:dyDescent="0.25">
      <c r="B47" s="9"/>
      <c r="C47" s="9"/>
      <c r="D47" s="9" t="s">
        <v>181</v>
      </c>
      <c r="E47" s="9" t="s">
        <v>149</v>
      </c>
      <c r="F47" s="9">
        <v>78965</v>
      </c>
      <c r="G47" s="9" t="s">
        <v>150</v>
      </c>
      <c r="H47" s="9">
        <v>96325874</v>
      </c>
      <c r="I47" s="2" t="str">
        <f>D47&amp;"~"&amp;E47&amp;"~"&amp;F47&amp;"~"&amp;G47&amp;"~"&amp;H47&amp;"~"&amp;"end"</f>
        <v>FX23456~RBI~78965~AP INT LTD~96325874~end</v>
      </c>
    </row>
    <row r="48" spans="2:11" x14ac:dyDescent="0.25">
      <c r="B48" s="9">
        <v>819668027</v>
      </c>
      <c r="C48" s="9">
        <v>819668027</v>
      </c>
      <c r="D48" s="9" t="s">
        <v>153</v>
      </c>
      <c r="E48" s="9" t="s">
        <v>46</v>
      </c>
      <c r="F48" s="9">
        <v>8563</v>
      </c>
      <c r="G48" s="9" t="s">
        <v>154</v>
      </c>
      <c r="H48" s="9">
        <v>54789636</v>
      </c>
      <c r="I48" s="9" t="str">
        <f>D48&amp;"~"&amp;E48&amp;"~"&amp;F48&amp;"~"&amp;G48&amp;"~"&amp;H48&amp;"~"&amp;"end"</f>
        <v>FX258741~HDFC~8563~AVERY Group~54789636~end</v>
      </c>
    </row>
    <row r="49" spans="2:11" x14ac:dyDescent="0.25">
      <c r="B49" s="9">
        <v>819668027</v>
      </c>
      <c r="C49" s="9">
        <v>819668027</v>
      </c>
      <c r="D49" s="9" t="s">
        <v>180</v>
      </c>
      <c r="E49" s="9" t="s">
        <v>161</v>
      </c>
      <c r="F49" s="9">
        <v>456328</v>
      </c>
      <c r="G49" s="9" t="s">
        <v>162</v>
      </c>
      <c r="H49" s="9">
        <v>54546325</v>
      </c>
      <c r="I49" s="9" t="str">
        <f>D49&amp;"~"&amp;E49&amp;"~"&amp;F49&amp;"~"&amp;G49&amp;"~"&amp;H49&amp;"~"&amp;"end"</f>
        <v>FX458995~SBI~456328~BP INT LTD~54546325~end</v>
      </c>
      <c r="J49" s="4"/>
      <c r="K49" s="4"/>
    </row>
    <row r="50" spans="2:11" x14ac:dyDescent="0.25">
      <c r="B50" s="4"/>
      <c r="C50" s="19"/>
      <c r="D50" s="4"/>
      <c r="E50" s="4"/>
      <c r="F50" s="4"/>
      <c r="G50" s="4"/>
      <c r="H50" s="4"/>
      <c r="I50" s="4"/>
      <c r="J50" s="4"/>
      <c r="K50" s="4"/>
    </row>
    <row r="51" spans="2:11" x14ac:dyDescent="0.25">
      <c r="B51" s="4"/>
      <c r="C51" s="19"/>
      <c r="D51" s="4"/>
      <c r="E51" s="4"/>
      <c r="F51" s="4"/>
      <c r="G51" s="4"/>
      <c r="H51" s="4"/>
      <c r="I51" s="4"/>
      <c r="J51" s="4"/>
      <c r="K51" s="4"/>
    </row>
    <row r="52" spans="2:11" x14ac:dyDescent="0.25">
      <c r="B52" s="4"/>
      <c r="C52" s="27"/>
      <c r="D52" s="5"/>
      <c r="E52" s="5"/>
      <c r="F52" s="5"/>
      <c r="G52" s="5"/>
      <c r="H52" s="4"/>
      <c r="I52" s="4"/>
      <c r="J52" s="4"/>
      <c r="K52" s="4"/>
    </row>
    <row r="53" spans="2:11" x14ac:dyDescent="0.25">
      <c r="B53" s="24" t="s">
        <v>56</v>
      </c>
      <c r="C53" s="25"/>
      <c r="D53" s="25"/>
      <c r="E53" s="25"/>
      <c r="F53" s="25"/>
      <c r="G53" s="25"/>
      <c r="H53" s="4"/>
      <c r="I53" s="4"/>
      <c r="J53" s="4"/>
      <c r="K53" s="4"/>
    </row>
    <row r="54" spans="2:11" s="30" customFormat="1" x14ac:dyDescent="0.25">
      <c r="B54" s="29" t="s">
        <v>57</v>
      </c>
      <c r="C54" s="29" t="s">
        <v>58</v>
      </c>
      <c r="D54" s="29" t="s">
        <v>59</v>
      </c>
      <c r="E54" s="22" t="s">
        <v>21</v>
      </c>
      <c r="F54" s="25"/>
      <c r="H54" s="28"/>
      <c r="I54" s="28"/>
      <c r="J54" s="28"/>
      <c r="K54" s="28"/>
    </row>
    <row r="55" spans="2:11" x14ac:dyDescent="0.25">
      <c r="B55" s="4"/>
      <c r="C55" s="4"/>
      <c r="D55" s="4"/>
      <c r="F55" s="4"/>
      <c r="G55" s="4"/>
      <c r="H55" s="4"/>
      <c r="I55" s="4"/>
      <c r="J55" s="4"/>
      <c r="K55" s="4"/>
    </row>
    <row r="56" spans="2:11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2:11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2:11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</row>
    <row r="62" spans="2:11" x14ac:dyDescent="0.25">
      <c r="B62" s="24" t="s">
        <v>60</v>
      </c>
      <c r="C62" s="23"/>
      <c r="D62" s="23"/>
      <c r="E62" s="23"/>
      <c r="F62" s="23"/>
      <c r="G62" s="23"/>
      <c r="H62" s="23"/>
    </row>
    <row r="63" spans="2:11" x14ac:dyDescent="0.25">
      <c r="B63" s="17" t="s">
        <v>43</v>
      </c>
      <c r="C63" s="17" t="s">
        <v>44</v>
      </c>
      <c r="D63" s="17" t="s">
        <v>45</v>
      </c>
      <c r="E63" s="22" t="s">
        <v>21</v>
      </c>
      <c r="F63" s="23"/>
      <c r="G63" s="23"/>
      <c r="H63" s="23"/>
    </row>
    <row r="64" spans="2:11" x14ac:dyDescent="0.25">
      <c r="B64" s="2" t="s">
        <v>156</v>
      </c>
      <c r="C64" s="2" t="s">
        <v>178</v>
      </c>
      <c r="D64" s="2" t="s">
        <v>157</v>
      </c>
      <c r="E64" s="2" t="str">
        <f>B64&amp;"~"&amp;C64&amp;"~"&amp;D64&amp;"~"&amp;"end"</f>
        <v>HSBC~PLOT 11 WASING STREET~HONG KONG~end</v>
      </c>
      <c r="F64" s="23"/>
      <c r="G64" s="23"/>
      <c r="H64" s="23"/>
    </row>
    <row r="65" spans="2:8" x14ac:dyDescent="0.25">
      <c r="B65" s="2"/>
      <c r="C65" s="2"/>
      <c r="D65" s="2"/>
      <c r="E65" s="2"/>
      <c r="F65" s="23"/>
      <c r="G65" s="23"/>
      <c r="H65" s="23"/>
    </row>
    <row r="66" spans="2:8" x14ac:dyDescent="0.25">
      <c r="F66" s="23"/>
      <c r="G66" s="23"/>
      <c r="H66" s="23"/>
    </row>
    <row r="67" spans="2:8" x14ac:dyDescent="0.25">
      <c r="F67" s="23"/>
      <c r="G67" s="23"/>
      <c r="H67" s="23"/>
    </row>
    <row r="68" spans="2:8" x14ac:dyDescent="0.25">
      <c r="F68" s="23"/>
      <c r="G68" s="23"/>
      <c r="H68" s="23"/>
    </row>
    <row r="69" spans="2:8" x14ac:dyDescent="0.25">
      <c r="F69" s="23"/>
      <c r="G69" s="23"/>
      <c r="H69" s="23"/>
    </row>
    <row r="70" spans="2:8" x14ac:dyDescent="0.25">
      <c r="F70" s="23"/>
      <c r="G70" s="23"/>
      <c r="H70" s="23"/>
    </row>
    <row r="71" spans="2:8" x14ac:dyDescent="0.25">
      <c r="B71" s="24" t="s">
        <v>61</v>
      </c>
      <c r="C71" s="23"/>
      <c r="D71" s="23"/>
      <c r="E71" s="23"/>
      <c r="F71" s="23"/>
      <c r="G71" s="23"/>
      <c r="H71" s="23"/>
    </row>
    <row r="72" spans="2:8" x14ac:dyDescent="0.25">
      <c r="B72" s="17" t="s">
        <v>43</v>
      </c>
      <c r="C72" s="17" t="s">
        <v>44</v>
      </c>
      <c r="D72" s="17" t="s">
        <v>45</v>
      </c>
      <c r="E72" s="22" t="s">
        <v>21</v>
      </c>
      <c r="F72" s="23"/>
      <c r="G72" s="23"/>
      <c r="H72" s="23"/>
    </row>
    <row r="73" spans="2:8" x14ac:dyDescent="0.25">
      <c r="B73" s="2" t="s">
        <v>158</v>
      </c>
      <c r="C73" s="2" t="s">
        <v>179</v>
      </c>
      <c r="D73" s="2" t="s">
        <v>159</v>
      </c>
      <c r="E73" s="2" t="str">
        <f>B73&amp;"~"&amp;C73&amp;"~"&amp;D73&amp;"~"&amp;"end"</f>
        <v>RBS~PLOT123 WESTERN SQUARE~GERMANY~end</v>
      </c>
      <c r="F73" s="23"/>
      <c r="G73" s="23"/>
      <c r="H73" s="23"/>
    </row>
    <row r="74" spans="2:8" x14ac:dyDescent="0.25">
      <c r="B74" s="2"/>
      <c r="C74" s="2"/>
      <c r="D74" s="2"/>
      <c r="E74" s="2"/>
      <c r="F74" s="23"/>
      <c r="G74" s="23"/>
      <c r="H74" s="23"/>
    </row>
    <row r="79" spans="2:8" ht="15.75" thickBot="1" x14ac:dyDescent="0.3">
      <c r="B79" s="39" t="s">
        <v>86</v>
      </c>
      <c r="C79" s="39" t="s">
        <v>87</v>
      </c>
      <c r="D79" s="39" t="s">
        <v>144</v>
      </c>
      <c r="E79" s="39" t="s">
        <v>145</v>
      </c>
      <c r="F79" s="39" t="s">
        <v>109</v>
      </c>
      <c r="G79" s="22" t="s">
        <v>88</v>
      </c>
      <c r="H79" s="22" t="s">
        <v>89</v>
      </c>
    </row>
    <row r="80" spans="2:8" x14ac:dyDescent="0.25">
      <c r="B80" s="40" t="s">
        <v>90</v>
      </c>
      <c r="C80" s="41" t="s">
        <v>82</v>
      </c>
      <c r="D80" s="42" t="s">
        <v>62</v>
      </c>
      <c r="E80" s="42"/>
      <c r="F80" s="43" t="s">
        <v>108</v>
      </c>
      <c r="G80" s="1" t="str">
        <f>D80&amp;"~"&amp;D81&amp;"~"&amp;D82&amp;"~"&amp;D83&amp;"~"&amp;D84&amp;"~"&amp;D85&amp;"~"&amp;"END"</f>
        <v>CHECKED~~CHECKED~~~CHECKED~END</v>
      </c>
      <c r="H80" s="1" t="str">
        <f>E86&amp;"~"&amp;E87&amp;"~"&amp;E88&amp;"~"&amp;E89&amp;"~"&amp;E90&amp;"~"&amp;E91&amp;"~"&amp;E92&amp;"~"&amp;E93&amp;"~"&amp;"end"</f>
        <v>CHECKED~~CHECKED~~CHECKED~~CHECKED~CHECKED~end</v>
      </c>
    </row>
    <row r="81" spans="2:8" ht="15.75" thickBot="1" x14ac:dyDescent="0.3">
      <c r="B81" s="44" t="s">
        <v>91</v>
      </c>
      <c r="C81" s="2" t="s">
        <v>82</v>
      </c>
      <c r="D81" s="3"/>
      <c r="E81" s="3"/>
      <c r="F81" s="45" t="s">
        <v>110</v>
      </c>
    </row>
    <row r="82" spans="2:8" x14ac:dyDescent="0.25">
      <c r="B82" s="44" t="s">
        <v>92</v>
      </c>
      <c r="C82" s="2" t="s">
        <v>82</v>
      </c>
      <c r="D82" s="42" t="s">
        <v>62</v>
      </c>
      <c r="E82" s="3"/>
      <c r="F82" s="45" t="s">
        <v>111</v>
      </c>
    </row>
    <row r="83" spans="2:8" x14ac:dyDescent="0.25">
      <c r="B83" s="44" t="s">
        <v>93</v>
      </c>
      <c r="C83" s="2" t="s">
        <v>82</v>
      </c>
      <c r="D83" s="3"/>
      <c r="E83" s="3"/>
      <c r="F83" s="45" t="s">
        <v>112</v>
      </c>
    </row>
    <row r="84" spans="2:8" ht="15.75" thickBot="1" x14ac:dyDescent="0.3">
      <c r="B84" s="44" t="s">
        <v>126</v>
      </c>
      <c r="C84" s="2" t="s">
        <v>82</v>
      </c>
      <c r="D84" s="3"/>
      <c r="E84" s="3"/>
      <c r="F84" s="45" t="s">
        <v>113</v>
      </c>
      <c r="G84" s="5"/>
    </row>
    <row r="85" spans="2:8" ht="15.75" thickBot="1" x14ac:dyDescent="0.3">
      <c r="B85" s="46" t="s">
        <v>94</v>
      </c>
      <c r="C85" s="47" t="s">
        <v>82</v>
      </c>
      <c r="D85" s="42" t="s">
        <v>62</v>
      </c>
      <c r="E85" s="48"/>
      <c r="F85" s="49" t="s">
        <v>127</v>
      </c>
      <c r="G85" s="5"/>
    </row>
    <row r="86" spans="2:8" x14ac:dyDescent="0.25">
      <c r="B86" s="40" t="s">
        <v>95</v>
      </c>
      <c r="C86" s="41" t="s">
        <v>84</v>
      </c>
      <c r="D86" s="50"/>
      <c r="E86" s="42" t="s">
        <v>62</v>
      </c>
      <c r="F86" s="43" t="s">
        <v>118</v>
      </c>
      <c r="G86" s="5"/>
    </row>
    <row r="87" spans="2:8" x14ac:dyDescent="0.25">
      <c r="B87" s="44" t="s">
        <v>96</v>
      </c>
      <c r="C87" s="2" t="s">
        <v>84</v>
      </c>
      <c r="D87" s="4"/>
      <c r="E87" s="3"/>
      <c r="F87" s="45" t="s">
        <v>119</v>
      </c>
      <c r="G87" s="5"/>
    </row>
    <row r="88" spans="2:8" x14ac:dyDescent="0.25">
      <c r="B88" s="44" t="s">
        <v>97</v>
      </c>
      <c r="C88" s="2" t="s">
        <v>84</v>
      </c>
      <c r="D88" s="4"/>
      <c r="E88" s="3" t="s">
        <v>62</v>
      </c>
      <c r="F88" s="45" t="s">
        <v>120</v>
      </c>
      <c r="G88" s="5"/>
    </row>
    <row r="89" spans="2:8" x14ac:dyDescent="0.25">
      <c r="B89" s="44" t="s">
        <v>98</v>
      </c>
      <c r="C89" s="2" t="s">
        <v>84</v>
      </c>
      <c r="D89" s="4"/>
      <c r="E89" s="3"/>
      <c r="F89" s="45" t="s">
        <v>121</v>
      </c>
      <c r="G89" s="5"/>
    </row>
    <row r="90" spans="2:8" x14ac:dyDescent="0.25">
      <c r="B90" s="44" t="s">
        <v>99</v>
      </c>
      <c r="C90" s="2" t="s">
        <v>84</v>
      </c>
      <c r="D90" s="4"/>
      <c r="E90" s="3" t="s">
        <v>62</v>
      </c>
      <c r="F90" s="45" t="s">
        <v>122</v>
      </c>
      <c r="G90" s="5"/>
    </row>
    <row r="91" spans="2:8" x14ac:dyDescent="0.25">
      <c r="B91" s="44" t="s">
        <v>100</v>
      </c>
      <c r="C91" s="2" t="s">
        <v>84</v>
      </c>
      <c r="D91" s="4"/>
      <c r="E91" s="3"/>
      <c r="F91" s="45" t="s">
        <v>123</v>
      </c>
      <c r="G91" s="5"/>
    </row>
    <row r="92" spans="2:8" x14ac:dyDescent="0.25">
      <c r="B92" s="44" t="s">
        <v>101</v>
      </c>
      <c r="C92" s="2" t="s">
        <v>84</v>
      </c>
      <c r="D92" s="4"/>
      <c r="E92" s="3" t="s">
        <v>62</v>
      </c>
      <c r="F92" s="45" t="s">
        <v>124</v>
      </c>
      <c r="G92" s="5"/>
    </row>
    <row r="93" spans="2:8" ht="15.75" thickBot="1" x14ac:dyDescent="0.3">
      <c r="B93" s="46" t="s">
        <v>102</v>
      </c>
      <c r="C93" s="47" t="s">
        <v>84</v>
      </c>
      <c r="D93" s="51"/>
      <c r="E93" s="3" t="s">
        <v>62</v>
      </c>
      <c r="F93" s="49" t="s">
        <v>125</v>
      </c>
      <c r="G93" s="5"/>
    </row>
    <row r="94" spans="2:8" x14ac:dyDescent="0.25">
      <c r="B94" s="40" t="s">
        <v>103</v>
      </c>
      <c r="C94" s="41" t="s">
        <v>104</v>
      </c>
      <c r="D94" s="42" t="s">
        <v>62</v>
      </c>
      <c r="E94" s="42" t="s">
        <v>62</v>
      </c>
      <c r="F94" s="43" t="s">
        <v>114</v>
      </c>
      <c r="G94" s="5" t="str">
        <f>D94&amp;"~"&amp;D95&amp;"~"&amp;D96&amp;"~"&amp;D97&amp;"~"&amp;D98&amp;"~"&amp;"END"</f>
        <v>CHECKED~CHECKED~CHECKED~~CHECKED~END</v>
      </c>
      <c r="H94" s="1" t="str">
        <f>E94&amp;"~"&amp;E95&amp;"~"&amp;E96&amp;"~"&amp;E97&amp;"~"&amp;E98</f>
        <v>CHECKED~~CHECKED~~CHECKED</v>
      </c>
    </row>
    <row r="95" spans="2:8" x14ac:dyDescent="0.25">
      <c r="B95" s="44" t="s">
        <v>105</v>
      </c>
      <c r="C95" s="2" t="s">
        <v>104</v>
      </c>
      <c r="D95" s="3" t="s">
        <v>62</v>
      </c>
      <c r="E95" s="3"/>
      <c r="F95" s="45" t="s">
        <v>115</v>
      </c>
      <c r="G95" s="52"/>
      <c r="H95" s="5"/>
    </row>
    <row r="96" spans="2:8" x14ac:dyDescent="0.25">
      <c r="B96" s="44" t="s">
        <v>106</v>
      </c>
      <c r="C96" s="2" t="s">
        <v>104</v>
      </c>
      <c r="D96" s="3" t="s">
        <v>62</v>
      </c>
      <c r="E96" s="3" t="s">
        <v>62</v>
      </c>
      <c r="F96" s="45" t="s">
        <v>116</v>
      </c>
      <c r="G96" s="52"/>
      <c r="H96" s="5"/>
    </row>
    <row r="97" spans="2:9" x14ac:dyDescent="0.25">
      <c r="B97" s="44" t="s">
        <v>107</v>
      </c>
      <c r="C97" s="2" t="s">
        <v>104</v>
      </c>
      <c r="D97" s="3"/>
      <c r="E97" s="3"/>
      <c r="F97" s="45" t="s">
        <v>117</v>
      </c>
      <c r="G97" s="52"/>
      <c r="H97" s="5"/>
    </row>
    <row r="98" spans="2:9" ht="15.75" thickBot="1" x14ac:dyDescent="0.3">
      <c r="B98" s="46" t="s">
        <v>63</v>
      </c>
      <c r="C98" s="47" t="s">
        <v>104</v>
      </c>
      <c r="D98" s="48" t="s">
        <v>62</v>
      </c>
      <c r="E98" s="48" t="s">
        <v>62</v>
      </c>
      <c r="F98" s="49" t="s">
        <v>128</v>
      </c>
      <c r="G98" s="52"/>
      <c r="H98" s="5"/>
    </row>
    <row r="99" spans="2:9" x14ac:dyDescent="0.25">
      <c r="H99" s="5"/>
    </row>
    <row r="100" spans="2:9" x14ac:dyDescent="0.25">
      <c r="H100" s="5"/>
    </row>
    <row r="101" spans="2:9" x14ac:dyDescent="0.25">
      <c r="H101" s="5"/>
    </row>
    <row r="102" spans="2:9" x14ac:dyDescent="0.25">
      <c r="H102" s="5"/>
    </row>
    <row r="103" spans="2:9" x14ac:dyDescent="0.25">
      <c r="H103" s="5"/>
    </row>
    <row r="104" spans="2:9" x14ac:dyDescent="0.25">
      <c r="H104" s="5"/>
    </row>
    <row r="105" spans="2:9" x14ac:dyDescent="0.25">
      <c r="H105" s="5"/>
    </row>
    <row r="106" spans="2:9" x14ac:dyDescent="0.25">
      <c r="H106" s="5"/>
    </row>
    <row r="107" spans="2:9" x14ac:dyDescent="0.25">
      <c r="B107" s="15" t="s">
        <v>64</v>
      </c>
      <c r="C107" s="15" t="s">
        <v>1059</v>
      </c>
      <c r="D107" s="15" t="s">
        <v>1060</v>
      </c>
      <c r="E107" s="15" t="s">
        <v>65</v>
      </c>
      <c r="F107" s="15" t="s">
        <v>21</v>
      </c>
      <c r="G107" s="15"/>
      <c r="I107" s="5"/>
    </row>
    <row r="108" spans="2:9" ht="15.75" thickBot="1" x14ac:dyDescent="0.3">
      <c r="B108" s="2" t="s">
        <v>66</v>
      </c>
      <c r="C108" s="48" t="s">
        <v>62</v>
      </c>
      <c r="D108" s="139"/>
      <c r="E108" s="9">
        <v>1</v>
      </c>
      <c r="F108" s="9" t="str">
        <f>C108&amp;"~"&amp;E108&amp;"~"&amp;C109&amp;"~"&amp;E109&amp;"~"&amp;C110&amp;"~"&amp;C111&amp;"~"&amp;"END"</f>
        <v>CHECKED~1~CHECKED~2~CHECKED~~END</v>
      </c>
      <c r="G108" s="9"/>
      <c r="H108" s="2"/>
      <c r="I108" s="5"/>
    </row>
    <row r="109" spans="2:9" ht="15.75" thickBot="1" x14ac:dyDescent="0.3">
      <c r="B109" s="2" t="s">
        <v>67</v>
      </c>
      <c r="C109" s="48" t="s">
        <v>62</v>
      </c>
      <c r="D109" s="139"/>
      <c r="E109" s="9">
        <v>2</v>
      </c>
      <c r="F109" s="9"/>
      <c r="G109" s="9"/>
      <c r="H109" s="2"/>
    </row>
    <row r="110" spans="2:9" ht="15.75" thickBot="1" x14ac:dyDescent="0.3">
      <c r="B110" s="2" t="s">
        <v>68</v>
      </c>
      <c r="C110" s="48" t="s">
        <v>62</v>
      </c>
      <c r="D110" s="139"/>
      <c r="E110" s="9"/>
      <c r="F110" s="9"/>
      <c r="G110" s="9"/>
      <c r="H110" s="2"/>
    </row>
    <row r="111" spans="2:9" ht="15.75" thickBot="1" x14ac:dyDescent="0.3">
      <c r="B111" s="2" t="s">
        <v>69</v>
      </c>
      <c r="C111" s="48"/>
      <c r="D111" s="139"/>
      <c r="E111" s="2"/>
      <c r="F111" s="2"/>
      <c r="G111" s="2"/>
      <c r="H111" s="2"/>
    </row>
    <row r="116" spans="2:15" x14ac:dyDescent="0.25">
      <c r="B116" s="24" t="s">
        <v>130</v>
      </c>
      <c r="C116" s="23"/>
      <c r="D116" s="23">
        <v>2</v>
      </c>
      <c r="E116" s="23"/>
    </row>
    <row r="117" spans="2:15" x14ac:dyDescent="0.25">
      <c r="B117" s="17" t="s">
        <v>184</v>
      </c>
      <c r="C117" s="17" t="s">
        <v>168</v>
      </c>
      <c r="D117" s="17" t="s">
        <v>169</v>
      </c>
      <c r="E117" s="22" t="s">
        <v>21</v>
      </c>
    </row>
    <row r="118" spans="2:15" x14ac:dyDescent="0.25">
      <c r="B118" s="1" t="s">
        <v>185</v>
      </c>
      <c r="C118" s="2" t="str">
        <f t="shared" ref="C118:D130" si="5">C4</f>
        <v>COLLECTION</v>
      </c>
      <c r="D118" s="2" t="str">
        <f t="shared" ca="1" si="5"/>
        <v>COLLPC22100</v>
      </c>
      <c r="E118" s="2" t="str">
        <f t="shared" ref="E118:E130" ca="1" si="6">B118&amp;"~"&amp;C118&amp;"~"&amp;D118&amp;"~"&amp;"end"</f>
        <v>DAF~COLLECTION~COLLPC22100~end</v>
      </c>
    </row>
    <row r="119" spans="2:15" x14ac:dyDescent="0.25">
      <c r="B119" s="1" t="s">
        <v>185</v>
      </c>
      <c r="C119" s="2" t="str">
        <f t="shared" si="5"/>
        <v>COLLECTION</v>
      </c>
      <c r="D119" s="2" t="str">
        <f t="shared" ca="1" si="5"/>
        <v>COLLPC22101</v>
      </c>
      <c r="E119" s="2" t="str">
        <f t="shared" ca="1" si="6"/>
        <v>DAF~COLLECTION~COLLPC22101~end</v>
      </c>
    </row>
    <row r="120" spans="2:15" x14ac:dyDescent="0.25">
      <c r="B120" s="1" t="s">
        <v>185</v>
      </c>
      <c r="C120" s="2" t="str">
        <f t="shared" si="5"/>
        <v>COLLECTION</v>
      </c>
      <c r="D120" s="2" t="str">
        <f t="shared" ca="1" si="5"/>
        <v>COLLPC22102</v>
      </c>
      <c r="E120" s="2" t="str">
        <f t="shared" ca="1" si="6"/>
        <v>DAF~COLLECTION~COLLPC22102~end</v>
      </c>
    </row>
    <row r="121" spans="2:15" x14ac:dyDescent="0.25">
      <c r="B121" s="1" t="s">
        <v>185</v>
      </c>
      <c r="C121" s="2" t="str">
        <f t="shared" si="5"/>
        <v>COLLECTION</v>
      </c>
      <c r="D121" s="2" t="str">
        <f t="shared" ca="1" si="5"/>
        <v>COLLPC22103</v>
      </c>
      <c r="E121" s="2" t="str">
        <f t="shared" ca="1" si="6"/>
        <v>DAF~COLLECTION~COLLPC22103~end</v>
      </c>
    </row>
    <row r="122" spans="2:15" x14ac:dyDescent="0.25">
      <c r="B122" s="1" t="s">
        <v>185</v>
      </c>
      <c r="C122" s="2" t="str">
        <f t="shared" si="5"/>
        <v>COLLECTION</v>
      </c>
      <c r="D122" s="2" t="str">
        <f t="shared" ca="1" si="5"/>
        <v>COLLND22104</v>
      </c>
      <c r="E122" s="2" t="str">
        <f t="shared" ref="E122:E123" ca="1" si="7">B122&amp;"~"&amp;C122&amp;"~"&amp;D122&amp;"~"&amp;"end"</f>
        <v>DAF~COLLECTION~COLLND22104~end</v>
      </c>
    </row>
    <row r="123" spans="2:15" x14ac:dyDescent="0.25">
      <c r="B123" s="1" t="s">
        <v>185</v>
      </c>
      <c r="C123" s="2" t="str">
        <f t="shared" si="5"/>
        <v>COLLECTION</v>
      </c>
      <c r="D123" s="2" t="str">
        <f t="shared" ca="1" si="5"/>
        <v>COLLND22126</v>
      </c>
      <c r="E123" s="2" t="str">
        <f t="shared" ca="1" si="7"/>
        <v>DAF~COLLECTION~COLLND22126~end</v>
      </c>
    </row>
    <row r="124" spans="2:15" x14ac:dyDescent="0.25">
      <c r="B124" s="1" t="s">
        <v>185</v>
      </c>
      <c r="C124" s="2" t="str">
        <f t="shared" si="5"/>
        <v>LC</v>
      </c>
      <c r="D124" s="2" t="str">
        <f t="shared" ca="1" si="5"/>
        <v>LCPC22111</v>
      </c>
      <c r="E124" s="2" t="str">
        <f t="shared" ca="1" si="6"/>
        <v>DAF~LC~LCPC22111~end</v>
      </c>
    </row>
    <row r="125" spans="2:15" x14ac:dyDescent="0.25">
      <c r="B125" s="1" t="s">
        <v>185</v>
      </c>
      <c r="C125" s="2" t="str">
        <f t="shared" si="5"/>
        <v>LC</v>
      </c>
      <c r="D125" s="2" t="str">
        <f t="shared" ca="1" si="5"/>
        <v>LCPC22112</v>
      </c>
      <c r="E125" s="2" t="str">
        <f t="shared" ca="1" si="6"/>
        <v>DAF~LC~LCPC22112~end</v>
      </c>
    </row>
    <row r="126" spans="2:15" x14ac:dyDescent="0.25">
      <c r="B126" s="1" t="s">
        <v>185</v>
      </c>
      <c r="C126" s="2" t="str">
        <f t="shared" si="5"/>
        <v>LC</v>
      </c>
      <c r="D126" s="2" t="str">
        <f t="shared" ca="1" si="5"/>
        <v>LCND22115</v>
      </c>
      <c r="E126" s="2" t="str">
        <f t="shared" ca="1" si="6"/>
        <v>DAF~LC~LCND22115~end</v>
      </c>
      <c r="O126" s="18"/>
    </row>
    <row r="127" spans="2:15" x14ac:dyDescent="0.25">
      <c r="B127" s="1" t="s">
        <v>185</v>
      </c>
      <c r="C127" s="2" t="str">
        <f t="shared" si="5"/>
        <v>LC</v>
      </c>
      <c r="D127" s="2" t="str">
        <f t="shared" ca="1" si="5"/>
        <v>LCND22116</v>
      </c>
      <c r="E127" s="2" t="str">
        <f t="shared" ca="1" si="6"/>
        <v>DAF~LC~LCND22116~end</v>
      </c>
      <c r="O127" s="18"/>
    </row>
    <row r="128" spans="2:15" x14ac:dyDescent="0.25">
      <c r="B128" s="1" t="s">
        <v>185</v>
      </c>
      <c r="C128" s="2" t="str">
        <f t="shared" si="5"/>
        <v>LC</v>
      </c>
      <c r="D128" s="2" t="str">
        <f t="shared" ca="1" si="5"/>
        <v>LCND22117</v>
      </c>
      <c r="E128" s="2" t="str">
        <f t="shared" ca="1" si="6"/>
        <v>DAF~LC~LCND22117~end</v>
      </c>
    </row>
    <row r="129" spans="2:10" x14ac:dyDescent="0.25">
      <c r="B129" s="1" t="s">
        <v>185</v>
      </c>
      <c r="C129" s="2" t="str">
        <f t="shared" si="5"/>
        <v>OPEN-ACCOUNT</v>
      </c>
      <c r="D129" s="2" t="str">
        <f t="shared" ca="1" si="5"/>
        <v>OAPC22119</v>
      </c>
      <c r="E129" s="2" t="str">
        <f t="shared" ca="1" si="6"/>
        <v>DAF~OPEN-ACCOUNT~OAPC22119~end</v>
      </c>
    </row>
    <row r="130" spans="2:10" x14ac:dyDescent="0.25">
      <c r="B130" s="1" t="s">
        <v>185</v>
      </c>
      <c r="C130" s="6" t="str">
        <f t="shared" si="5"/>
        <v>OPEN-ACCOUNT</v>
      </c>
      <c r="D130" s="6" t="str">
        <f t="shared" ca="1" si="5"/>
        <v>OAND22121</v>
      </c>
      <c r="E130" s="2" t="str">
        <f t="shared" ca="1" si="6"/>
        <v>DAF~OPEN-ACCOUNT~OAND22121~end</v>
      </c>
    </row>
    <row r="131" spans="2:10" x14ac:dyDescent="0.25">
      <c r="B131" s="1" t="s">
        <v>185</v>
      </c>
      <c r="C131" s="6" t="str">
        <f t="shared" ref="C131:D131" si="8">C17</f>
        <v>OPEN-ACCOUNT</v>
      </c>
      <c r="D131" s="6" t="str">
        <f t="shared" ca="1" si="8"/>
        <v>OAND22122</v>
      </c>
      <c r="E131" s="2" t="str">
        <f t="shared" ref="E131:E132" ca="1" si="9">B131&amp;"~"&amp;C131&amp;"~"&amp;D131&amp;"~"&amp;"end"</f>
        <v>DAF~OPEN-ACCOUNT~OAND22122~end</v>
      </c>
    </row>
    <row r="132" spans="2:10" x14ac:dyDescent="0.25">
      <c r="B132" s="1" t="s">
        <v>185</v>
      </c>
      <c r="C132" s="6" t="str">
        <f t="shared" ref="C132:D132" si="10">C18</f>
        <v>OPEN-ACCOUNT</v>
      </c>
      <c r="D132" s="6" t="str">
        <f t="shared" ca="1" si="10"/>
        <v>OAND22123</v>
      </c>
      <c r="E132" s="2" t="str">
        <f t="shared" ca="1" si="9"/>
        <v>DAF~OPEN-ACCOUNT~OAND22123~end</v>
      </c>
    </row>
    <row r="133" spans="2:10" s="4" customFormat="1" x14ac:dyDescent="0.25"/>
    <row r="134" spans="2:10" s="4" customFormat="1" x14ac:dyDescent="0.25"/>
    <row r="135" spans="2:10" s="4" customFormat="1" x14ac:dyDescent="0.25">
      <c r="B135" s="24" t="s">
        <v>71</v>
      </c>
    </row>
    <row r="136" spans="2:10" x14ac:dyDescent="0.25">
      <c r="B136" s="17" t="s">
        <v>57</v>
      </c>
      <c r="C136" s="17" t="s">
        <v>186</v>
      </c>
      <c r="D136" s="17" t="s">
        <v>187</v>
      </c>
      <c r="E136" s="17" t="s">
        <v>188</v>
      </c>
      <c r="F136" s="17" t="s">
        <v>190</v>
      </c>
      <c r="G136" s="5"/>
      <c r="H136" s="5"/>
      <c r="I136" s="5"/>
      <c r="J136" s="5"/>
    </row>
    <row r="137" spans="2:10" x14ac:dyDescent="0.25">
      <c r="B137" s="9">
        <v>12345</v>
      </c>
      <c r="C137" s="9">
        <v>12345</v>
      </c>
      <c r="D137" s="9" t="s">
        <v>187</v>
      </c>
      <c r="E137" s="9" t="s">
        <v>189</v>
      </c>
      <c r="F137" s="9" t="str">
        <f>B137&amp;"~"&amp;C137&amp;"~"&amp;D137&amp;"~"&amp;"end"</f>
        <v>12345~12345~Description~end</v>
      </c>
      <c r="G137" s="23"/>
      <c r="H137" s="23"/>
      <c r="I137" s="5"/>
      <c r="J137" s="5"/>
    </row>
    <row r="138" spans="2:10" x14ac:dyDescent="0.25">
      <c r="C138" s="5"/>
      <c r="D138" s="5"/>
      <c r="E138" s="5"/>
      <c r="F138" s="5"/>
      <c r="G138" s="5"/>
      <c r="H138" s="5"/>
      <c r="I138" s="5"/>
      <c r="J138" s="5"/>
    </row>
    <row r="139" spans="2:10" x14ac:dyDescent="0.25">
      <c r="C139" s="5"/>
      <c r="D139" s="5"/>
      <c r="E139" s="5"/>
      <c r="F139" s="5"/>
      <c r="G139" s="5"/>
      <c r="H139" s="5"/>
      <c r="I139" s="5"/>
      <c r="J139" s="5"/>
    </row>
    <row r="140" spans="2:10" x14ac:dyDescent="0.25">
      <c r="C140" s="5"/>
      <c r="D140" s="5"/>
      <c r="E140" s="5"/>
      <c r="F140" s="5"/>
      <c r="G140" s="5"/>
      <c r="H140" s="5"/>
      <c r="I140" s="5"/>
      <c r="J140" s="5"/>
    </row>
    <row r="141" spans="2:10" x14ac:dyDescent="0.25">
      <c r="C141" s="5"/>
      <c r="D141" s="5"/>
      <c r="E141" s="5"/>
      <c r="F141" s="5"/>
      <c r="G141" s="5"/>
      <c r="H141" s="5"/>
      <c r="I141" s="5"/>
      <c r="J141" s="5"/>
    </row>
    <row r="142" spans="2:10" x14ac:dyDescent="0.25">
      <c r="C142" s="5"/>
      <c r="D142" s="5"/>
      <c r="E142" s="5"/>
      <c r="F142" s="5"/>
      <c r="G142" s="5"/>
      <c r="H142" s="5"/>
      <c r="I142" s="5"/>
      <c r="J142" s="5"/>
    </row>
    <row r="143" spans="2:10" x14ac:dyDescent="0.25">
      <c r="B143" s="53"/>
      <c r="C143" s="5"/>
      <c r="D143" s="5"/>
      <c r="E143" s="5"/>
      <c r="F143" s="5"/>
      <c r="G143" s="5"/>
      <c r="H143" s="5"/>
      <c r="I143" s="5"/>
      <c r="J143" s="5"/>
    </row>
    <row r="163" spans="2:12" x14ac:dyDescent="0.25">
      <c r="B163" s="16"/>
      <c r="D163" s="155"/>
      <c r="E163" s="155"/>
      <c r="F163" s="155"/>
      <c r="G163" s="155"/>
      <c r="H163" s="155"/>
    </row>
    <row r="164" spans="2:12" x14ac:dyDescent="0.25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</row>
    <row r="165" spans="2:12" x14ac:dyDescent="0.25">
      <c r="B165" s="2"/>
      <c r="C165" s="3"/>
      <c r="D165" s="9"/>
      <c r="E165" s="9"/>
      <c r="F165" s="9"/>
      <c r="G165" s="9"/>
      <c r="H165" s="9"/>
      <c r="I165" s="9"/>
      <c r="J165" s="9"/>
      <c r="K165" s="9"/>
      <c r="L165" s="9"/>
    </row>
    <row r="166" spans="2:12" x14ac:dyDescent="0.25">
      <c r="B166" s="2"/>
      <c r="C166" s="3"/>
      <c r="D166" s="9"/>
      <c r="E166" s="9"/>
      <c r="F166" s="9"/>
      <c r="G166" s="9"/>
      <c r="H166" s="9"/>
      <c r="I166" s="9"/>
      <c r="J166" s="9"/>
      <c r="K166" s="9"/>
      <c r="L166" s="9"/>
    </row>
    <row r="167" spans="2:12" x14ac:dyDescent="0.25">
      <c r="B167" s="3"/>
      <c r="C167" s="3"/>
      <c r="D167" s="9"/>
      <c r="E167" s="9"/>
      <c r="F167" s="9"/>
      <c r="G167" s="9"/>
      <c r="H167" s="9"/>
      <c r="I167" s="9"/>
      <c r="J167" s="9"/>
      <c r="K167" s="9"/>
      <c r="L167" s="9"/>
    </row>
    <row r="168" spans="2:12" x14ac:dyDescent="0.25">
      <c r="B168" s="3"/>
      <c r="C168" s="3"/>
      <c r="D168" s="9"/>
      <c r="E168" s="9"/>
      <c r="F168" s="9"/>
      <c r="G168" s="9"/>
      <c r="H168" s="9"/>
      <c r="I168" s="9"/>
      <c r="J168" s="9"/>
      <c r="K168" s="9"/>
      <c r="L168" s="9"/>
    </row>
    <row r="169" spans="2:12" x14ac:dyDescent="0.25">
      <c r="B169" s="2"/>
      <c r="C169" s="3"/>
      <c r="D169" s="9"/>
      <c r="E169" s="9"/>
      <c r="F169" s="9"/>
      <c r="G169" s="9"/>
      <c r="H169" s="9"/>
      <c r="I169" s="9"/>
      <c r="J169" s="9"/>
      <c r="K169" s="9"/>
      <c r="L169" s="9"/>
    </row>
    <row r="170" spans="2:12" x14ac:dyDescent="0.25">
      <c r="B170" s="2"/>
      <c r="C170" s="3"/>
      <c r="D170" s="9"/>
      <c r="E170" s="9"/>
      <c r="F170" s="9"/>
      <c r="G170" s="9"/>
      <c r="H170" s="9"/>
      <c r="I170" s="9"/>
      <c r="J170" s="9"/>
      <c r="K170" s="9"/>
      <c r="L170" s="9"/>
    </row>
    <row r="171" spans="2:12" x14ac:dyDescent="0.25">
      <c r="B171" s="3"/>
      <c r="C171" s="3"/>
      <c r="D171" s="9"/>
      <c r="E171" s="9"/>
      <c r="F171" s="9"/>
      <c r="G171" s="9"/>
      <c r="H171" s="9"/>
      <c r="I171" s="9"/>
      <c r="J171" s="9"/>
      <c r="K171" s="9"/>
      <c r="L171" s="9"/>
    </row>
    <row r="172" spans="2:12" x14ac:dyDescent="0.25">
      <c r="B172" s="3"/>
      <c r="C172" s="3"/>
      <c r="D172" s="9"/>
      <c r="E172" s="9"/>
      <c r="F172" s="9"/>
      <c r="G172" s="9"/>
      <c r="H172" s="9"/>
      <c r="I172" s="9"/>
      <c r="J172" s="9"/>
      <c r="K172" s="9"/>
      <c r="L172" s="9"/>
    </row>
    <row r="173" spans="2:12" x14ac:dyDescent="0.25">
      <c r="B173" s="2"/>
      <c r="C173" s="3"/>
      <c r="D173" s="9"/>
      <c r="E173" s="9"/>
      <c r="F173" s="9"/>
      <c r="G173" s="9"/>
      <c r="H173" s="9"/>
      <c r="I173" s="9"/>
      <c r="J173" s="9"/>
      <c r="K173" s="9"/>
      <c r="L173" s="9"/>
    </row>
    <row r="174" spans="2:12" x14ac:dyDescent="0.25">
      <c r="B174" s="3"/>
      <c r="C174" s="3"/>
      <c r="D174" s="9"/>
      <c r="E174" s="9"/>
      <c r="F174" s="9"/>
      <c r="G174" s="9"/>
      <c r="H174" s="9"/>
      <c r="I174" s="9"/>
      <c r="J174" s="9"/>
      <c r="K174" s="9"/>
      <c r="L174" s="9"/>
    </row>
    <row r="175" spans="2:12" x14ac:dyDescent="0.25">
      <c r="B175" s="4"/>
      <c r="C175" s="5"/>
      <c r="D175" s="19"/>
      <c r="E175" s="19"/>
      <c r="F175" s="19"/>
      <c r="G175" s="19"/>
      <c r="H175" s="19"/>
      <c r="I175" s="19"/>
      <c r="J175" s="19"/>
      <c r="K175" s="19"/>
      <c r="L175" s="19"/>
    </row>
    <row r="176" spans="2:12" x14ac:dyDescent="0.25">
      <c r="C176" s="4"/>
      <c r="D176" s="19"/>
      <c r="E176" s="19"/>
      <c r="F176" s="19"/>
      <c r="G176" s="19"/>
      <c r="H176" s="19"/>
    </row>
    <row r="178" spans="2:11" x14ac:dyDescent="0.25">
      <c r="B178" s="20"/>
      <c r="C178" s="21"/>
      <c r="D178" s="21"/>
      <c r="E178" s="21"/>
      <c r="F178" s="21"/>
      <c r="G178" s="21"/>
      <c r="H178" s="4"/>
      <c r="I178" s="4"/>
      <c r="J178" s="4"/>
      <c r="K178" s="4"/>
    </row>
    <row r="179" spans="2:11" x14ac:dyDescent="0.25">
      <c r="B179" s="22"/>
      <c r="C179" s="22"/>
      <c r="D179" s="22"/>
      <c r="E179" s="22"/>
      <c r="F179" s="22"/>
      <c r="G179" s="22"/>
      <c r="H179" s="22"/>
      <c r="I179" s="22"/>
      <c r="J179" s="22"/>
    </row>
    <row r="180" spans="2:11" x14ac:dyDescent="0.25">
      <c r="B180" s="10"/>
      <c r="C180" s="9"/>
      <c r="D180" s="9"/>
      <c r="E180" s="9"/>
      <c r="F180" s="9"/>
      <c r="G180" s="9"/>
      <c r="H180" s="9"/>
      <c r="I180" s="9"/>
      <c r="J180" s="2"/>
    </row>
    <row r="181" spans="2:11" x14ac:dyDescent="0.25">
      <c r="B181" s="10"/>
      <c r="C181" s="9"/>
      <c r="D181" s="9"/>
      <c r="E181" s="9"/>
      <c r="F181" s="9"/>
      <c r="G181" s="9"/>
      <c r="H181" s="9"/>
      <c r="I181" s="9"/>
      <c r="J181" s="2"/>
    </row>
    <row r="182" spans="2:11" x14ac:dyDescent="0.25">
      <c r="B182" s="5"/>
      <c r="C182" s="19"/>
      <c r="D182" s="19"/>
      <c r="E182" s="19"/>
      <c r="F182" s="19"/>
      <c r="G182" s="19"/>
      <c r="H182" s="4"/>
      <c r="I182" s="4"/>
      <c r="J182" s="4"/>
      <c r="K182" s="4"/>
    </row>
    <row r="183" spans="2:11" x14ac:dyDescent="0.25">
      <c r="G183" s="19"/>
      <c r="H183" s="4"/>
      <c r="I183" s="4"/>
      <c r="J183" s="4"/>
      <c r="K183" s="4"/>
    </row>
    <row r="184" spans="2:11" x14ac:dyDescent="0.25">
      <c r="G184" s="19"/>
      <c r="H184" s="4"/>
      <c r="I184" s="4"/>
      <c r="J184" s="4"/>
      <c r="K184" s="4"/>
    </row>
    <row r="186" spans="2:11" x14ac:dyDescent="0.25">
      <c r="B186" s="20"/>
      <c r="C186" s="23"/>
      <c r="D186" s="23"/>
      <c r="E186" s="23"/>
      <c r="F186" s="23"/>
      <c r="G186" s="4"/>
      <c r="H186" s="4"/>
    </row>
    <row r="187" spans="2:11" x14ac:dyDescent="0.25">
      <c r="B187" s="17"/>
      <c r="C187" s="17"/>
      <c r="D187" s="17"/>
      <c r="E187" s="22"/>
      <c r="F187" s="23"/>
      <c r="H187" s="4"/>
    </row>
    <row r="188" spans="2:11" x14ac:dyDescent="0.25">
      <c r="B188" s="2"/>
      <c r="C188" s="2"/>
      <c r="D188" s="2"/>
      <c r="E188" s="2"/>
      <c r="F188" s="23"/>
      <c r="H188" s="4"/>
    </row>
    <row r="189" spans="2:11" x14ac:dyDescent="0.25">
      <c r="B189" s="2"/>
      <c r="C189" s="2"/>
      <c r="D189" s="2"/>
      <c r="E189" s="2"/>
      <c r="F189" s="23"/>
    </row>
    <row r="190" spans="2:11" x14ac:dyDescent="0.25">
      <c r="F190" s="23"/>
    </row>
    <row r="191" spans="2:11" x14ac:dyDescent="0.25">
      <c r="F191" s="23"/>
    </row>
    <row r="192" spans="2:11" x14ac:dyDescent="0.25">
      <c r="F192" s="23"/>
    </row>
    <row r="193" spans="2:11" x14ac:dyDescent="0.25">
      <c r="F193" s="23"/>
    </row>
    <row r="194" spans="2:11" x14ac:dyDescent="0.25">
      <c r="F194" s="23"/>
    </row>
    <row r="195" spans="2:11" x14ac:dyDescent="0.25">
      <c r="B195" s="24"/>
      <c r="C195" s="23"/>
      <c r="D195" s="23"/>
      <c r="E195" s="23"/>
      <c r="F195" s="23"/>
    </row>
    <row r="196" spans="2:11" x14ac:dyDescent="0.25">
      <c r="B196" s="17"/>
      <c r="C196" s="17"/>
      <c r="D196" s="17"/>
      <c r="E196" s="22"/>
      <c r="F196" s="23"/>
    </row>
    <row r="197" spans="2:11" x14ac:dyDescent="0.25">
      <c r="B197" s="2"/>
      <c r="C197" s="2"/>
      <c r="D197" s="2"/>
      <c r="E197" s="2"/>
      <c r="F197" s="23"/>
    </row>
    <row r="198" spans="2:11" x14ac:dyDescent="0.25">
      <c r="B198" s="2"/>
      <c r="C198" s="2"/>
      <c r="D198" s="2"/>
      <c r="E198" s="2"/>
      <c r="F198" s="23"/>
    </row>
    <row r="199" spans="2:11" x14ac:dyDescent="0.25">
      <c r="F199" s="23"/>
    </row>
    <row r="200" spans="2:11" x14ac:dyDescent="0.25">
      <c r="B200" s="4"/>
      <c r="C200" s="4"/>
      <c r="D200" s="4"/>
      <c r="E200" s="4"/>
      <c r="F200" s="23"/>
      <c r="G200" s="4"/>
      <c r="H200" s="4"/>
      <c r="I200" s="4"/>
      <c r="J200" s="4"/>
      <c r="K200" s="4"/>
    </row>
    <row r="201" spans="2:11" x14ac:dyDescent="0.25"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2:11" x14ac:dyDescent="0.25"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2:11" x14ac:dyDescent="0.25">
      <c r="B203" s="24"/>
      <c r="C203" s="25"/>
      <c r="D203" s="4"/>
      <c r="E203" s="4"/>
      <c r="F203" s="4"/>
      <c r="G203" s="4"/>
      <c r="H203" s="4"/>
      <c r="I203" s="4"/>
      <c r="J203" s="4"/>
      <c r="K203" s="4"/>
    </row>
    <row r="204" spans="2:11" x14ac:dyDescent="0.25">
      <c r="B204" s="26"/>
      <c r="C204" s="26"/>
      <c r="D204" s="22"/>
      <c r="E204" s="22"/>
      <c r="F204" s="22"/>
      <c r="G204" s="22"/>
      <c r="H204" s="22"/>
      <c r="I204" s="22"/>
    </row>
    <row r="205" spans="2:11" x14ac:dyDescent="0.25">
      <c r="B205" s="9"/>
      <c r="C205" s="9"/>
      <c r="D205" s="9"/>
      <c r="E205" s="9"/>
      <c r="F205" s="9"/>
      <c r="G205" s="9"/>
      <c r="H205" s="9"/>
      <c r="I205" s="2"/>
    </row>
    <row r="206" spans="2:11" x14ac:dyDescent="0.25">
      <c r="B206" s="9"/>
      <c r="C206" s="9"/>
      <c r="D206" s="9"/>
      <c r="E206" s="9"/>
      <c r="F206" s="9"/>
      <c r="G206" s="9"/>
      <c r="H206" s="9"/>
      <c r="I206" s="9"/>
    </row>
    <row r="207" spans="2:11" x14ac:dyDescent="0.25">
      <c r="B207" s="9"/>
      <c r="C207" s="9"/>
      <c r="D207" s="9"/>
      <c r="E207" s="9"/>
      <c r="F207" s="9"/>
      <c r="G207" s="9"/>
      <c r="H207" s="9"/>
      <c r="I207" s="9"/>
      <c r="J207" s="4"/>
      <c r="K207" s="4"/>
    </row>
    <row r="208" spans="2:11" x14ac:dyDescent="0.25">
      <c r="B208" s="4"/>
      <c r="C208" s="19"/>
      <c r="D208" s="4"/>
      <c r="E208" s="4"/>
      <c r="F208" s="4"/>
      <c r="G208" s="4"/>
      <c r="H208" s="4"/>
      <c r="I208" s="4"/>
      <c r="J208" s="4"/>
      <c r="K208" s="4"/>
    </row>
    <row r="209" spans="2:12" x14ac:dyDescent="0.25">
      <c r="B209" s="4"/>
      <c r="C209" s="19"/>
      <c r="D209" s="4"/>
      <c r="E209" s="4"/>
      <c r="F209" s="4"/>
      <c r="G209" s="4"/>
      <c r="H209" s="4"/>
      <c r="I209" s="4"/>
      <c r="J209" s="4"/>
      <c r="K209" s="4"/>
    </row>
    <row r="210" spans="2:12" x14ac:dyDescent="0.25">
      <c r="B210" s="4"/>
      <c r="C210" s="27"/>
      <c r="D210" s="5"/>
      <c r="E210" s="5"/>
      <c r="F210" s="5"/>
      <c r="G210" s="5"/>
      <c r="H210" s="4"/>
      <c r="I210" s="4"/>
      <c r="J210" s="4"/>
      <c r="K210" s="4"/>
    </row>
    <row r="211" spans="2:12" x14ac:dyDescent="0.25">
      <c r="B211" s="24"/>
      <c r="C211" s="25"/>
      <c r="D211" s="25"/>
      <c r="E211" s="25"/>
      <c r="F211" s="25"/>
      <c r="G211" s="25"/>
      <c r="H211" s="4"/>
      <c r="I211" s="4"/>
      <c r="J211" s="4"/>
      <c r="K211" s="4"/>
    </row>
    <row r="212" spans="2:12" x14ac:dyDescent="0.25">
      <c r="B212" s="29"/>
      <c r="C212" s="29"/>
      <c r="D212" s="29"/>
      <c r="E212" s="22"/>
      <c r="F212" s="25"/>
      <c r="G212" s="30"/>
      <c r="H212" s="28"/>
      <c r="I212" s="28"/>
      <c r="J212" s="28"/>
      <c r="K212" s="28"/>
      <c r="L212" s="30"/>
    </row>
    <row r="213" spans="2:12" x14ac:dyDescent="0.25">
      <c r="B213" s="4"/>
      <c r="C213" s="4"/>
      <c r="D213" s="4"/>
      <c r="F213" s="4"/>
      <c r="G213" s="4"/>
      <c r="H213" s="4"/>
      <c r="I213" s="4"/>
      <c r="J213" s="4"/>
      <c r="K213" s="4"/>
    </row>
    <row r="214" spans="2:12" x14ac:dyDescent="0.25"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2:12" x14ac:dyDescent="0.25"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2:12" x14ac:dyDescent="0.25"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20" spans="2:12" x14ac:dyDescent="0.25">
      <c r="B220" s="24"/>
      <c r="C220" s="23"/>
      <c r="D220" s="23"/>
      <c r="E220" s="23"/>
      <c r="F220" s="23"/>
      <c r="G220" s="23"/>
      <c r="H220" s="23"/>
    </row>
    <row r="221" spans="2:12" x14ac:dyDescent="0.25">
      <c r="B221" s="17"/>
      <c r="C221" s="17"/>
      <c r="D221" s="17"/>
      <c r="E221" s="22"/>
      <c r="F221" s="23"/>
      <c r="G221" s="23"/>
      <c r="H221" s="23"/>
    </row>
    <row r="222" spans="2:12" x14ac:dyDescent="0.25">
      <c r="B222" s="2"/>
      <c r="C222" s="2"/>
      <c r="D222" s="2"/>
      <c r="E222" s="2"/>
      <c r="F222" s="23"/>
      <c r="G222" s="23"/>
      <c r="H222" s="23"/>
    </row>
    <row r="223" spans="2:12" x14ac:dyDescent="0.25">
      <c r="B223" s="2"/>
      <c r="C223" s="2"/>
      <c r="D223" s="2"/>
      <c r="E223" s="2"/>
      <c r="F223" s="23"/>
      <c r="G223" s="23"/>
      <c r="H223" s="23"/>
    </row>
    <row r="224" spans="2:12" x14ac:dyDescent="0.25">
      <c r="F224" s="23"/>
      <c r="G224" s="23"/>
      <c r="H224" s="23"/>
    </row>
    <row r="225" spans="2:8" x14ac:dyDescent="0.25">
      <c r="F225" s="23"/>
      <c r="G225" s="23"/>
      <c r="H225" s="23"/>
    </row>
    <row r="226" spans="2:8" x14ac:dyDescent="0.25">
      <c r="F226" s="23"/>
      <c r="G226" s="23"/>
      <c r="H226" s="23"/>
    </row>
    <row r="227" spans="2:8" x14ac:dyDescent="0.25">
      <c r="F227" s="23"/>
      <c r="G227" s="23"/>
      <c r="H227" s="23"/>
    </row>
    <row r="228" spans="2:8" x14ac:dyDescent="0.25">
      <c r="F228" s="23"/>
      <c r="G228" s="23"/>
      <c r="H228" s="23"/>
    </row>
    <row r="229" spans="2:8" x14ac:dyDescent="0.25">
      <c r="B229" s="24"/>
      <c r="C229" s="23"/>
      <c r="D229" s="23"/>
      <c r="E229" s="23"/>
      <c r="F229" s="23"/>
      <c r="G229" s="23"/>
      <c r="H229" s="23"/>
    </row>
    <row r="230" spans="2:8" x14ac:dyDescent="0.25">
      <c r="B230" s="17"/>
      <c r="C230" s="17"/>
      <c r="D230" s="17"/>
      <c r="E230" s="22"/>
      <c r="F230" s="23"/>
      <c r="G230" s="23"/>
      <c r="H230" s="23"/>
    </row>
    <row r="231" spans="2:8" x14ac:dyDescent="0.25">
      <c r="B231" s="2"/>
      <c r="C231" s="2"/>
      <c r="D231" s="2"/>
      <c r="E231" s="2"/>
      <c r="F231" s="23"/>
      <c r="G231" s="23"/>
      <c r="H231" s="23"/>
    </row>
    <row r="232" spans="2:8" x14ac:dyDescent="0.25">
      <c r="B232" s="2"/>
      <c r="C232" s="2"/>
      <c r="D232" s="2"/>
      <c r="E232" s="2"/>
      <c r="F232" s="23"/>
      <c r="G232" s="23"/>
      <c r="H232" s="23"/>
    </row>
    <row r="237" spans="2:8" ht="15.75" thickBot="1" x14ac:dyDescent="0.3">
      <c r="B237" s="39"/>
      <c r="C237" s="39"/>
      <c r="D237" s="39"/>
      <c r="E237" s="39"/>
      <c r="F237" s="39"/>
      <c r="G237" s="22"/>
      <c r="H237" s="22"/>
    </row>
    <row r="238" spans="2:8" x14ac:dyDescent="0.25">
      <c r="B238" s="40"/>
      <c r="C238" s="41"/>
      <c r="D238" s="42"/>
      <c r="E238" s="42"/>
      <c r="F238" s="43"/>
    </row>
    <row r="239" spans="2:8" ht="15.75" thickBot="1" x14ac:dyDescent="0.3">
      <c r="B239" s="44"/>
      <c r="C239" s="2"/>
      <c r="D239" s="3"/>
      <c r="E239" s="3"/>
      <c r="F239" s="45"/>
    </row>
    <row r="240" spans="2:8" x14ac:dyDescent="0.25">
      <c r="B240" s="44"/>
      <c r="C240" s="2"/>
      <c r="D240" s="42"/>
      <c r="E240" s="3"/>
      <c r="F240" s="45"/>
    </row>
    <row r="241" spans="2:8" x14ac:dyDescent="0.25">
      <c r="B241" s="44"/>
      <c r="C241" s="2"/>
      <c r="D241" s="3"/>
      <c r="E241" s="3"/>
      <c r="F241" s="45"/>
    </row>
    <row r="242" spans="2:8" ht="15.75" thickBot="1" x14ac:dyDescent="0.3">
      <c r="B242" s="44"/>
      <c r="C242" s="2"/>
      <c r="D242" s="3"/>
      <c r="E242" s="3"/>
      <c r="F242" s="45"/>
      <c r="G242" s="5"/>
    </row>
    <row r="243" spans="2:8" ht="15.75" thickBot="1" x14ac:dyDescent="0.3">
      <c r="B243" s="46"/>
      <c r="C243" s="47"/>
      <c r="D243" s="42"/>
      <c r="E243" s="48"/>
      <c r="F243" s="49"/>
      <c r="G243" s="5"/>
    </row>
    <row r="244" spans="2:8" x14ac:dyDescent="0.25">
      <c r="B244" s="40"/>
      <c r="C244" s="41"/>
      <c r="D244" s="50"/>
      <c r="E244" s="42"/>
      <c r="F244" s="43"/>
      <c r="G244" s="5"/>
    </row>
    <row r="245" spans="2:8" x14ac:dyDescent="0.25">
      <c r="B245" s="44"/>
      <c r="C245" s="2"/>
      <c r="D245" s="4"/>
      <c r="E245" s="3"/>
      <c r="F245" s="45"/>
      <c r="G245" s="5"/>
    </row>
    <row r="246" spans="2:8" x14ac:dyDescent="0.25">
      <c r="B246" s="44"/>
      <c r="C246" s="2"/>
      <c r="D246" s="4"/>
      <c r="E246" s="3"/>
      <c r="F246" s="45"/>
      <c r="G246" s="5"/>
    </row>
    <row r="247" spans="2:8" x14ac:dyDescent="0.25">
      <c r="B247" s="44"/>
      <c r="C247" s="2"/>
      <c r="D247" s="4"/>
      <c r="E247" s="3"/>
      <c r="F247" s="45"/>
      <c r="G247" s="5"/>
    </row>
    <row r="248" spans="2:8" x14ac:dyDescent="0.25">
      <c r="B248" s="44"/>
      <c r="C248" s="2"/>
      <c r="D248" s="4"/>
      <c r="E248" s="3"/>
      <c r="F248" s="45"/>
      <c r="G248" s="5"/>
    </row>
    <row r="249" spans="2:8" x14ac:dyDescent="0.25">
      <c r="B249" s="44"/>
      <c r="C249" s="2"/>
      <c r="D249" s="4"/>
      <c r="E249" s="3"/>
      <c r="F249" s="45"/>
      <c r="G249" s="5"/>
    </row>
    <row r="250" spans="2:8" x14ac:dyDescent="0.25">
      <c r="B250" s="44"/>
      <c r="C250" s="2"/>
      <c r="D250" s="4"/>
      <c r="E250" s="3"/>
      <c r="F250" s="45"/>
      <c r="G250" s="5"/>
    </row>
    <row r="251" spans="2:8" ht="15.75" thickBot="1" x14ac:dyDescent="0.3">
      <c r="B251" s="46"/>
      <c r="C251" s="47"/>
      <c r="D251" s="51"/>
      <c r="E251" s="3"/>
      <c r="F251" s="49"/>
      <c r="G251" s="5"/>
    </row>
    <row r="252" spans="2:8" x14ac:dyDescent="0.25">
      <c r="B252" s="40"/>
      <c r="C252" s="41"/>
      <c r="D252" s="42"/>
      <c r="E252" s="42"/>
      <c r="F252" s="43"/>
      <c r="G252" s="5"/>
    </row>
    <row r="253" spans="2:8" x14ac:dyDescent="0.25">
      <c r="B253" s="44"/>
      <c r="C253" s="2"/>
      <c r="D253" s="3"/>
      <c r="E253" s="3"/>
      <c r="F253" s="45"/>
      <c r="G253" s="52"/>
      <c r="H253" s="5"/>
    </row>
    <row r="254" spans="2:8" x14ac:dyDescent="0.25">
      <c r="B254" s="44"/>
      <c r="C254" s="2"/>
      <c r="D254" s="3"/>
      <c r="E254" s="3"/>
      <c r="F254" s="45"/>
      <c r="G254" s="52"/>
      <c r="H254" s="5"/>
    </row>
    <row r="255" spans="2:8" x14ac:dyDescent="0.25">
      <c r="B255" s="44"/>
      <c r="C255" s="2"/>
      <c r="D255" s="3"/>
      <c r="E255" s="3"/>
      <c r="F255" s="45"/>
      <c r="G255" s="52"/>
      <c r="H255" s="5"/>
    </row>
    <row r="256" spans="2:8" ht="15.75" thickBot="1" x14ac:dyDescent="0.3">
      <c r="B256" s="46"/>
      <c r="C256" s="47"/>
      <c r="D256" s="48"/>
      <c r="E256" s="48"/>
      <c r="F256" s="49"/>
      <c r="G256" s="52"/>
      <c r="H256" s="5"/>
    </row>
    <row r="257" spans="2:8" x14ac:dyDescent="0.25">
      <c r="H257" s="5"/>
    </row>
    <row r="258" spans="2:8" x14ac:dyDescent="0.25">
      <c r="H258" s="5"/>
    </row>
    <row r="259" spans="2:8" x14ac:dyDescent="0.25">
      <c r="H259" s="5"/>
    </row>
    <row r="260" spans="2:8" x14ac:dyDescent="0.25">
      <c r="H260" s="5"/>
    </row>
    <row r="261" spans="2:8" x14ac:dyDescent="0.25">
      <c r="H261" s="5"/>
    </row>
    <row r="262" spans="2:8" x14ac:dyDescent="0.25">
      <c r="H262" s="5"/>
    </row>
    <row r="263" spans="2:8" x14ac:dyDescent="0.25">
      <c r="H263" s="5"/>
    </row>
    <row r="264" spans="2:8" x14ac:dyDescent="0.25">
      <c r="H264" s="5"/>
    </row>
    <row r="265" spans="2:8" x14ac:dyDescent="0.25">
      <c r="B265" s="15"/>
      <c r="C265" s="15"/>
      <c r="D265" s="15"/>
      <c r="E265" s="15"/>
      <c r="F265" s="15"/>
      <c r="H265" s="5"/>
    </row>
    <row r="266" spans="2:8" x14ac:dyDescent="0.25">
      <c r="B266" s="2"/>
      <c r="C266" s="2"/>
      <c r="D266" s="9"/>
      <c r="E266" s="9"/>
      <c r="F266" s="9"/>
      <c r="G266" s="2"/>
      <c r="H266" s="5"/>
    </row>
    <row r="267" spans="2:8" x14ac:dyDescent="0.25">
      <c r="B267" s="2"/>
      <c r="C267" s="2"/>
      <c r="D267" s="9"/>
      <c r="E267" s="9"/>
      <c r="F267" s="9"/>
      <c r="G267" s="2"/>
    </row>
    <row r="268" spans="2:8" x14ac:dyDescent="0.25">
      <c r="B268" s="2"/>
      <c r="C268" s="2"/>
      <c r="D268" s="9"/>
      <c r="E268" s="9"/>
      <c r="F268" s="9"/>
      <c r="G268" s="2"/>
    </row>
    <row r="269" spans="2:8" x14ac:dyDescent="0.25">
      <c r="B269" s="2"/>
      <c r="C269" s="2"/>
      <c r="D269" s="2"/>
      <c r="E269" s="2"/>
      <c r="F269" s="2"/>
      <c r="G269" s="2"/>
    </row>
    <row r="274" spans="2:12" x14ac:dyDescent="0.25">
      <c r="B274" s="24"/>
      <c r="C274" s="23"/>
      <c r="D274" s="23"/>
      <c r="E274" s="23"/>
    </row>
    <row r="275" spans="2:12" x14ac:dyDescent="0.25">
      <c r="B275" s="17"/>
      <c r="C275" s="17"/>
      <c r="D275" s="17"/>
      <c r="E275" s="22"/>
    </row>
    <row r="276" spans="2:12" x14ac:dyDescent="0.25">
      <c r="C276" s="2"/>
      <c r="D276" s="2"/>
      <c r="E276" s="2"/>
    </row>
    <row r="277" spans="2:12" x14ac:dyDescent="0.25">
      <c r="C277" s="2"/>
      <c r="D277" s="2"/>
      <c r="E277" s="2"/>
    </row>
    <row r="278" spans="2:12" x14ac:dyDescent="0.25">
      <c r="C278" s="2"/>
      <c r="D278" s="2"/>
      <c r="E278" s="2"/>
    </row>
    <row r="279" spans="2:12" x14ac:dyDescent="0.25">
      <c r="C279" s="2"/>
      <c r="D279" s="2"/>
      <c r="E279" s="2"/>
    </row>
    <row r="280" spans="2:12" x14ac:dyDescent="0.25">
      <c r="C280" s="2"/>
      <c r="D280" s="2"/>
      <c r="E280" s="2"/>
    </row>
    <row r="281" spans="2:12" x14ac:dyDescent="0.25">
      <c r="C281" s="2"/>
      <c r="D281" s="2"/>
      <c r="E281" s="2"/>
    </row>
    <row r="282" spans="2:12" x14ac:dyDescent="0.25">
      <c r="C282" s="2"/>
      <c r="D282" s="2"/>
      <c r="E282" s="2"/>
    </row>
    <row r="283" spans="2:12" x14ac:dyDescent="0.25">
      <c r="C283" s="2"/>
      <c r="D283" s="2"/>
      <c r="E283" s="2"/>
    </row>
    <row r="284" spans="2:12" x14ac:dyDescent="0.25">
      <c r="C284" s="2"/>
      <c r="D284" s="2"/>
      <c r="E284" s="2"/>
    </row>
    <row r="285" spans="2:12" x14ac:dyDescent="0.25">
      <c r="C285" s="6"/>
      <c r="D285" s="6"/>
      <c r="E285" s="2"/>
    </row>
    <row r="286" spans="2:12" x14ac:dyDescent="0.2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2:12" x14ac:dyDescent="0.2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2:12" x14ac:dyDescent="0.25">
      <c r="B288" s="2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2:10" x14ac:dyDescent="0.25">
      <c r="B289" s="17"/>
      <c r="C289" s="17"/>
      <c r="D289" s="17"/>
      <c r="E289" s="17"/>
      <c r="F289" s="17"/>
      <c r="G289" s="5"/>
      <c r="H289" s="5"/>
      <c r="I289" s="5"/>
      <c r="J289" s="5"/>
    </row>
    <row r="290" spans="2:10" x14ac:dyDescent="0.25">
      <c r="B290" s="9"/>
      <c r="C290" s="9"/>
      <c r="D290" s="9"/>
      <c r="E290" s="9"/>
      <c r="F290" s="9"/>
      <c r="G290" s="23"/>
      <c r="H290" s="23"/>
      <c r="I290" s="5"/>
      <c r="J290" s="5"/>
    </row>
  </sheetData>
  <mergeCells count="2">
    <mergeCell ref="D2:H2"/>
    <mergeCell ref="D163:H16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workbookViewId="0">
      <selection activeCell="E18" sqref="E18"/>
    </sheetView>
  </sheetViews>
  <sheetFormatPr defaultRowHeight="15" x14ac:dyDescent="0.25"/>
  <cols>
    <col min="1" max="1" width="9.140625" style="1" collapsed="1"/>
    <col min="2" max="2" width="28.7109375" style="1" bestFit="1" customWidth="1" collapsed="1"/>
    <col min="3" max="3" width="16.5703125" style="1" bestFit="1" customWidth="1" collapsed="1"/>
    <col min="4" max="4" width="16.85546875" style="1" bestFit="1" customWidth="1" collapsed="1"/>
    <col min="5" max="5" width="12" style="1" bestFit="1" customWidth="1" collapsed="1"/>
    <col min="6" max="6" width="14.42578125" style="1" bestFit="1" customWidth="1" collapsed="1"/>
    <col min="7" max="7" width="9.42578125" style="1" bestFit="1" customWidth="1" collapsed="1"/>
    <col min="8" max="16384" width="9.140625" style="1" collapsed="1"/>
  </cols>
  <sheetData>
    <row r="3" spans="2:7" x14ac:dyDescent="0.25">
      <c r="B3" s="31" t="s">
        <v>980</v>
      </c>
    </row>
    <row r="4" spans="2:7" x14ac:dyDescent="0.25">
      <c r="B4" s="1" t="s">
        <v>997</v>
      </c>
      <c r="C4" s="1" t="s">
        <v>863</v>
      </c>
      <c r="D4" s="1" t="s">
        <v>996</v>
      </c>
      <c r="E4" s="1" t="s">
        <v>996</v>
      </c>
      <c r="F4" s="1" t="s">
        <v>995</v>
      </c>
      <c r="G4" s="1" t="s">
        <v>21</v>
      </c>
    </row>
    <row r="5" spans="2:7" x14ac:dyDescent="0.25">
      <c r="B5" s="1" t="s">
        <v>994</v>
      </c>
      <c r="C5" s="1" t="s">
        <v>993</v>
      </c>
      <c r="D5" s="1" t="str">
        <f ca="1">ListValues!G3</f>
        <v>2019-02-02</v>
      </c>
      <c r="E5" s="1" t="str">
        <f ca="1">ListValues!G4</f>
        <v>2019-02-03</v>
      </c>
      <c r="F5" s="1" t="s">
        <v>992</v>
      </c>
      <c r="G5" s="1" t="str">
        <f ca="1">B5&amp;"~"&amp;C5&amp;"~"&amp;D5&amp;"~"&amp;E5&amp;"~"&amp;F5&amp;"~END"</f>
        <v>CUSTOMER-TEMPLATE~CREATE-PENDING~2019-02-02~2019-02-03~CITIBK:SK43788~END</v>
      </c>
    </row>
    <row r="9" spans="2:7" x14ac:dyDescent="0.25">
      <c r="B9" s="31" t="s">
        <v>979</v>
      </c>
    </row>
    <row r="10" spans="2:7" x14ac:dyDescent="0.25">
      <c r="B10" s="22" t="s">
        <v>991</v>
      </c>
      <c r="C10" s="22" t="s">
        <v>988</v>
      </c>
      <c r="D10" s="22" t="s">
        <v>863</v>
      </c>
      <c r="E10" s="22" t="s">
        <v>21</v>
      </c>
    </row>
    <row r="11" spans="2:7" x14ac:dyDescent="0.25">
      <c r="B11" s="1" t="str">
        <f ca="1">ListValues!V7</f>
        <v>NN_CCVO23103</v>
      </c>
      <c r="C11" s="1" t="s">
        <v>23</v>
      </c>
      <c r="D11" s="1" t="s">
        <v>868</v>
      </c>
      <c r="E11" s="1" t="str">
        <f ca="1">B11&amp;"~"&amp;C11&amp;"~"&amp;D11&amp;"~END"</f>
        <v>NN_CCVO23103~MYPE1~VERIFIED~END</v>
      </c>
    </row>
    <row r="12" spans="2:7" x14ac:dyDescent="0.25">
      <c r="B12" s="1" t="str">
        <f ca="1">B11</f>
        <v>NN_CCVO23103</v>
      </c>
      <c r="C12" s="1" t="s">
        <v>23</v>
      </c>
      <c r="D12" s="1" t="s">
        <v>868</v>
      </c>
      <c r="E12" s="1" t="str">
        <f ca="1">B12&amp;"~"&amp;C12&amp;"~"&amp;D12&amp;"~END"</f>
        <v>NN_CCVO23103~MYPE1~VERIFIED~END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D28" sqref="D28"/>
    </sheetView>
  </sheetViews>
  <sheetFormatPr defaultRowHeight="15" x14ac:dyDescent="0.25"/>
  <cols>
    <col min="2" max="2" width="22.28515625" bestFit="1" customWidth="1" collapsed="1"/>
    <col min="3" max="3" width="20" bestFit="1" customWidth="1" collapsed="1"/>
    <col min="4" max="4" width="30.42578125" bestFit="1" customWidth="1" collapsed="1"/>
    <col min="5" max="5" width="28.140625" bestFit="1" customWidth="1" collapsed="1"/>
  </cols>
  <sheetData>
    <row r="2" spans="2:5" x14ac:dyDescent="0.25">
      <c r="B2" s="20" t="s">
        <v>873</v>
      </c>
    </row>
    <row r="3" spans="2:5" x14ac:dyDescent="0.25">
      <c r="B3" s="17" t="s">
        <v>13</v>
      </c>
      <c r="C3" s="17" t="s">
        <v>874</v>
      </c>
      <c r="D3" s="17" t="s">
        <v>21</v>
      </c>
    </row>
    <row r="4" spans="2:5" x14ac:dyDescent="0.25">
      <c r="B4" t="s">
        <v>23</v>
      </c>
      <c r="C4" s="34" t="s">
        <v>875</v>
      </c>
      <c r="D4" t="str">
        <f>B4&amp;"~"&amp;C4&amp;"~"&amp;"end"</f>
        <v>MYPE1~Penfabric Customer~end</v>
      </c>
    </row>
    <row r="5" spans="2:5" x14ac:dyDescent="0.25">
      <c r="B5" t="s">
        <v>163</v>
      </c>
      <c r="C5" t="s">
        <v>876</v>
      </c>
      <c r="D5" s="1" t="str">
        <f>B5&amp;"~"&amp;C5&amp;"~"&amp;"end"</f>
        <v>SGHU1~NonDowCustomer~end</v>
      </c>
    </row>
    <row r="8" spans="2:5" x14ac:dyDescent="0.25">
      <c r="B8" s="24" t="s">
        <v>878</v>
      </c>
      <c r="C8" s="4"/>
      <c r="D8" s="4"/>
      <c r="E8" s="4"/>
    </row>
    <row r="9" spans="2:5" x14ac:dyDescent="0.25">
      <c r="B9" s="17" t="s">
        <v>763</v>
      </c>
      <c r="C9" s="17" t="s">
        <v>57</v>
      </c>
      <c r="D9" s="17" t="s">
        <v>190</v>
      </c>
    </row>
    <row r="10" spans="2:5" x14ac:dyDescent="0.25">
      <c r="B10" s="9" t="s">
        <v>889</v>
      </c>
      <c r="C10" s="61" t="s">
        <v>826</v>
      </c>
      <c r="D10" s="1" t="str">
        <f>B10&amp;"~"&amp;C10&amp;"~"&amp;"end"</f>
        <v>DocTitle123~CCVO~end</v>
      </c>
    </row>
    <row r="15" spans="2:5" x14ac:dyDescent="0.25">
      <c r="B15" s="24" t="s">
        <v>879</v>
      </c>
    </row>
    <row r="16" spans="2:5" x14ac:dyDescent="0.25">
      <c r="B16" s="17" t="s">
        <v>880</v>
      </c>
      <c r="C16" s="17" t="s">
        <v>881</v>
      </c>
      <c r="D16" s="17" t="s">
        <v>190</v>
      </c>
    </row>
    <row r="17" spans="2:4" x14ac:dyDescent="0.25">
      <c r="B17" s="34" t="s">
        <v>882</v>
      </c>
      <c r="D17" t="str">
        <f>B17&amp;"~"&amp;C17&amp;"~"&amp;"END"</f>
        <v>MY~~END</v>
      </c>
    </row>
    <row r="18" spans="2:4" x14ac:dyDescent="0.25">
      <c r="B18" t="s">
        <v>883</v>
      </c>
      <c r="D18" s="1" t="str">
        <f>B18&amp;"~"&amp;C18&amp;"~"&amp;"END"</f>
        <v>SG~~END</v>
      </c>
    </row>
    <row r="21" spans="2:4" x14ac:dyDescent="0.25">
      <c r="B21" s="20" t="s">
        <v>884</v>
      </c>
      <c r="C21" s="1"/>
    </row>
    <row r="22" spans="2:4" x14ac:dyDescent="0.25">
      <c r="B22" s="17" t="s">
        <v>885</v>
      </c>
      <c r="C22" s="17" t="s">
        <v>887</v>
      </c>
      <c r="D22" s="17" t="s">
        <v>190</v>
      </c>
    </row>
    <row r="23" spans="2:4" x14ac:dyDescent="0.25">
      <c r="B23" s="1" t="s">
        <v>886</v>
      </c>
      <c r="C23" s="34" t="str">
        <f ca="1">DAF_CreationsubForms!D121</f>
        <v>COLLPC22103</v>
      </c>
      <c r="D23" s="1" t="str">
        <f ca="1">B23&amp;"~"&amp;C23&amp;"~"&amp;"END"</f>
        <v>DOP TXN~COLLPC22103~END</v>
      </c>
    </row>
    <row r="24" spans="2:4" x14ac:dyDescent="0.25">
      <c r="B24" s="1"/>
      <c r="C2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78"/>
  <sheetViews>
    <sheetView topLeftCell="A136" zoomScaleNormal="100" workbookViewId="0">
      <selection activeCell="G151" sqref="G151"/>
    </sheetView>
  </sheetViews>
  <sheetFormatPr defaultRowHeight="15" x14ac:dyDescent="0.25"/>
  <cols>
    <col min="1" max="1" width="9.140625" style="1" collapsed="1"/>
    <col min="2" max="2" width="10.7109375" style="1" bestFit="1" customWidth="1" collapsed="1"/>
    <col min="3" max="3" width="22.7109375" style="1" bestFit="1" customWidth="1" collapsed="1"/>
    <col min="4" max="4" width="21.42578125" style="1" bestFit="1" customWidth="1" collapsed="1"/>
    <col min="5" max="5" width="17.5703125" style="1" bestFit="1" customWidth="1" collapsed="1"/>
    <col min="6" max="6" width="15.5703125" style="1" customWidth="1" collapsed="1"/>
    <col min="7" max="7" width="46.7109375" style="1" bestFit="1" customWidth="1" collapsed="1"/>
    <col min="8" max="8" width="14.140625" style="1" bestFit="1" customWidth="1" collapsed="1"/>
    <col min="9" max="9" width="14.85546875" style="1" bestFit="1" customWidth="1" collapsed="1"/>
    <col min="10" max="10" width="12.7109375" style="1" bestFit="1" customWidth="1" collapsed="1"/>
    <col min="11" max="11" width="14.140625" style="1" bestFit="1" customWidth="1" collapsed="1"/>
    <col min="12" max="14" width="9.140625" style="1" collapsed="1"/>
    <col min="15" max="15" width="22.42578125" style="1" customWidth="1" collapsed="1"/>
    <col min="16" max="16384" width="9.140625" style="1" collapsed="1"/>
  </cols>
  <sheetData>
    <row r="2" spans="2:22" ht="15.75" thickBot="1" x14ac:dyDescent="0.3"/>
    <row r="3" spans="2:22" x14ac:dyDescent="0.25">
      <c r="B3" s="111" t="s">
        <v>999</v>
      </c>
      <c r="C3" s="110" t="s">
        <v>197</v>
      </c>
      <c r="D3" s="50"/>
      <c r="E3" s="156"/>
      <c r="F3" s="156"/>
      <c r="G3" s="156"/>
      <c r="H3" s="156"/>
      <c r="I3" s="156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109"/>
    </row>
    <row r="4" spans="2:22" x14ac:dyDescent="0.25">
      <c r="B4" s="106"/>
      <c r="C4" s="17" t="s">
        <v>845</v>
      </c>
      <c r="D4" s="17" t="s">
        <v>846</v>
      </c>
      <c r="E4" s="17" t="s">
        <v>847</v>
      </c>
      <c r="F4" s="17" t="s">
        <v>832</v>
      </c>
      <c r="G4" s="17" t="s">
        <v>833</v>
      </c>
      <c r="H4" s="17" t="s">
        <v>834</v>
      </c>
      <c r="I4" s="17" t="s">
        <v>835</v>
      </c>
      <c r="J4" s="17" t="s">
        <v>836</v>
      </c>
      <c r="K4" s="17" t="s">
        <v>837</v>
      </c>
      <c r="L4" s="17" t="s">
        <v>838</v>
      </c>
      <c r="M4" s="17" t="s">
        <v>839</v>
      </c>
      <c r="N4" s="17" t="s">
        <v>840</v>
      </c>
      <c r="O4" s="17" t="s">
        <v>841</v>
      </c>
      <c r="P4" s="17" t="s">
        <v>198</v>
      </c>
      <c r="Q4" s="17" t="s">
        <v>16</v>
      </c>
      <c r="R4" s="17" t="s">
        <v>199</v>
      </c>
      <c r="S4" s="17" t="s">
        <v>200</v>
      </c>
      <c r="T4" s="17" t="s">
        <v>201</v>
      </c>
      <c r="U4" s="105" t="s">
        <v>21</v>
      </c>
    </row>
    <row r="5" spans="2:22" x14ac:dyDescent="0.25">
      <c r="B5" s="10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 t="str">
        <f ca="1">ListValues!G3</f>
        <v>2019-02-02</v>
      </c>
      <c r="P5" s="62" t="s">
        <v>238</v>
      </c>
      <c r="Q5" s="62" t="s">
        <v>239</v>
      </c>
      <c r="R5" s="62" t="s">
        <v>519</v>
      </c>
      <c r="S5" s="62" t="s">
        <v>519</v>
      </c>
      <c r="T5" s="62" t="s">
        <v>520</v>
      </c>
      <c r="U5" s="119" t="str">
        <f ca="1">C5&amp;"~"&amp;D5&amp;"~"&amp;E5&amp;"~"&amp;F5&amp;"~"&amp;G5&amp;"~"&amp;H5&amp;"~"&amp;I5&amp;"~"&amp;J5&amp;"~"&amp;K5&amp;"~"&amp;L5&amp;"~"&amp;M5&amp;"~"&amp;N5&amp;"~"&amp;O5&amp;"~"&amp;P5&amp;"~"&amp;Q5&amp;"~"&amp;R5&amp;"~"&amp;S5&amp;"~"&amp;T5&amp;"~"&amp;"END"</f>
        <v>~~~~~~~~~~~~2019-02-02~INCOTERM TEST TEST1~85 DAYS SIGHT~SHIPMENT OF VIBRANIUM~SHIPMENT OF VIBRANIUM~DOCUMENTARY CREDIT NUMBER~END</v>
      </c>
    </row>
    <row r="6" spans="2:22" s="30" customFormat="1" x14ac:dyDescent="0.25">
      <c r="B6" s="120"/>
      <c r="C6" s="62"/>
      <c r="D6" s="62"/>
      <c r="E6" s="62"/>
      <c r="F6" s="2" t="s">
        <v>842</v>
      </c>
      <c r="G6" s="2" t="s">
        <v>843</v>
      </c>
      <c r="H6" s="2" t="s">
        <v>24</v>
      </c>
      <c r="I6" s="2">
        <v>7500</v>
      </c>
      <c r="J6" s="2"/>
      <c r="K6" s="2" t="str">
        <f ca="1">ListValues!G3</f>
        <v>2019-02-02</v>
      </c>
      <c r="L6" s="2"/>
      <c r="M6" s="2"/>
      <c r="N6" s="2" t="s">
        <v>844</v>
      </c>
      <c r="O6" s="2"/>
      <c r="P6" s="62" t="s">
        <v>238</v>
      </c>
      <c r="Q6" s="62" t="s">
        <v>239</v>
      </c>
      <c r="R6" s="62" t="s">
        <v>519</v>
      </c>
      <c r="S6" s="62" t="s">
        <v>519</v>
      </c>
      <c r="T6" s="62" t="s">
        <v>520</v>
      </c>
      <c r="U6" s="119" t="str">
        <f ca="1">C6&amp;"~"&amp;D6&amp;"~"&amp;E6&amp;"~"&amp;F6&amp;"~"&amp;G6&amp;"~"&amp;H6&amp;"~"&amp;I6&amp;"~"&amp;J6&amp;"~"&amp;K6&amp;"~"&amp;L6&amp;"~"&amp;M6&amp;"~"&amp;N6&amp;"~"&amp;O6&amp;"~"&amp;P6&amp;"~"&amp;Q6&amp;"~"&amp;R6&amp;"~"&amp;S6&amp;"~"&amp;T6&amp;"~"&amp;"END"</f>
        <v>~~~LCNO/20180906~EXPORT LC~USD~7500~~2019-02-02~~~MOSCOW~~INCOTERM TEST TEST1~85 DAYS SIGHT~SHIPMENT OF VIBRANIUM~SHIPMENT OF VIBRANIUM~DOCUMENTARY CREDIT NUMBER~END</v>
      </c>
      <c r="V6" s="1"/>
    </row>
    <row r="7" spans="2:22" x14ac:dyDescent="0.25">
      <c r="B7" s="106"/>
      <c r="C7" s="2">
        <v>65762354</v>
      </c>
      <c r="D7" s="2">
        <v>75836</v>
      </c>
      <c r="E7" s="2">
        <v>73698734</v>
      </c>
      <c r="F7" s="2"/>
      <c r="G7" s="2"/>
      <c r="H7" s="2"/>
      <c r="I7" s="2"/>
      <c r="J7" s="2"/>
      <c r="K7" s="2"/>
      <c r="L7" s="2"/>
      <c r="M7" s="2"/>
      <c r="N7" s="2"/>
      <c r="O7" s="2"/>
      <c r="P7" s="2" t="s">
        <v>235</v>
      </c>
      <c r="Q7" s="2" t="s">
        <v>339</v>
      </c>
      <c r="R7" s="62" t="s">
        <v>240</v>
      </c>
      <c r="S7" s="62" t="s">
        <v>240</v>
      </c>
      <c r="T7" s="62" t="s">
        <v>241</v>
      </c>
      <c r="U7" s="119" t="str">
        <f>C7&amp;"~"&amp;D7&amp;"~"&amp;E7&amp;"~"&amp;F7&amp;"~"&amp;G7&amp;"~"&amp;H7&amp;"~"&amp;I7&amp;"~"&amp;J7&amp;"~"&amp;K7&amp;"~"&amp;L7&amp;"~"&amp;M7&amp;"~"&amp;N7&amp;"~"&amp;O7&amp;"~"&amp;P7&amp;"~"&amp;Q7&amp;"~"&amp;R7&amp;"~"&amp;S7&amp;"~"&amp;T7&amp;"~"&amp;"END"</f>
        <v>65762354~75836~73698734~~~~~~~~~~~CIF HAIPHONG,VIETNAM~45 DAYS~SHIPMENT OF VIBRANIUM (100PCT PURE METAL) FOR 100 PCT EXPORT ORIENTED READYMADE METAL INDUSTRY AS PER BENEFICIARY'S ADDITIONAL PROFORMA INVOICE NOS.8013467 DATED 10OCT2017, 8013474 DATED 10OCT2017~SHIPMENT OF VIBRANIUM (100PCT PURE METAL) FOR 100 PCT EXPORT ORIENTED READYMADE METAL INDUSTRY AS PER BENEFICIARY'S ADDITIONAL PROFORMA INVOICE NOS.8013467 DATED 10OCT2017, 8013474 DATED 10OCT2017~DOCUMENTARY CREDIT NUMBER 123456ABCDEF DATED 01JAN2018 BANGLADESH BANK DC NO.0000285317062491 LCA NO.232654 H.S.CODE NOS.
5210.11.00 5208.42.00 AGAINST EXPORT CONTRACT NO.ISML/M AND S/2017/25 DATED 08NOV2017 PO.NO.4400040409 IRC NO.BA-150919 
TIN NO.852538521864 VAT NO.18071010824 SAP PO NO.4400040648~END</v>
      </c>
    </row>
    <row r="8" spans="2:22" x14ac:dyDescent="0.25">
      <c r="B8" s="10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28"/>
      <c r="S8" s="28"/>
      <c r="T8" s="28"/>
      <c r="U8" s="122"/>
    </row>
    <row r="9" spans="2:22" x14ac:dyDescent="0.25">
      <c r="B9" s="108" t="s">
        <v>998</v>
      </c>
      <c r="C9" s="16" t="s">
        <v>197</v>
      </c>
      <c r="D9" s="4"/>
      <c r="E9" s="155"/>
      <c r="F9" s="155"/>
      <c r="G9" s="155"/>
      <c r="H9" s="155"/>
      <c r="I9" s="15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107"/>
    </row>
    <row r="10" spans="2:22" x14ac:dyDescent="0.25">
      <c r="B10" s="106"/>
      <c r="C10" s="17" t="s">
        <v>845</v>
      </c>
      <c r="D10" s="17" t="s">
        <v>846</v>
      </c>
      <c r="E10" s="17" t="s">
        <v>847</v>
      </c>
      <c r="F10" s="17" t="s">
        <v>832</v>
      </c>
      <c r="G10" s="17" t="s">
        <v>833</v>
      </c>
      <c r="H10" s="17" t="s">
        <v>834</v>
      </c>
      <c r="I10" s="17" t="s">
        <v>835</v>
      </c>
      <c r="J10" s="17" t="s">
        <v>836</v>
      </c>
      <c r="K10" s="17" t="s">
        <v>837</v>
      </c>
      <c r="L10" s="17" t="s">
        <v>838</v>
      </c>
      <c r="M10" s="17" t="s">
        <v>839</v>
      </c>
      <c r="N10" s="17" t="s">
        <v>840</v>
      </c>
      <c r="O10" s="17" t="s">
        <v>841</v>
      </c>
      <c r="P10" s="17" t="s">
        <v>198</v>
      </c>
      <c r="Q10" s="17" t="s">
        <v>16</v>
      </c>
      <c r="R10" s="17" t="s">
        <v>199</v>
      </c>
      <c r="S10" s="17" t="s">
        <v>200</v>
      </c>
      <c r="T10" s="17" t="s">
        <v>201</v>
      </c>
      <c r="U10" s="105" t="s">
        <v>21</v>
      </c>
    </row>
    <row r="11" spans="2:22" x14ac:dyDescent="0.25">
      <c r="B11" s="10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62"/>
      <c r="Q11" s="62" t="s">
        <v>1004</v>
      </c>
      <c r="R11" s="62"/>
      <c r="S11" s="62"/>
      <c r="T11" s="62"/>
      <c r="U11" s="119" t="str">
        <f>C11&amp;"~"&amp;D11&amp;"~"&amp;E11&amp;"~"&amp;F11&amp;"~"&amp;G11&amp;"~"&amp;H11&amp;"~"&amp;I11&amp;"~"&amp;J11&amp;"~"&amp;K11&amp;"~"&amp;L11&amp;"~"&amp;M11&amp;"~"&amp;N11&amp;"~"&amp;O11&amp;"~"&amp;P11&amp;"~"&amp;Q11&amp;"~"&amp;R11&amp;"~"&amp;S11&amp;"~"&amp;T11&amp;"~"&amp;"END"</f>
        <v>~~~~~~~~~~~~~~90 DAYS SIGHT~~~~END</v>
      </c>
    </row>
    <row r="12" spans="2:22" s="30" customFormat="1" x14ac:dyDescent="0.25">
      <c r="B12" s="120"/>
      <c r="C12" s="62"/>
      <c r="D12" s="62"/>
      <c r="E12" s="62"/>
      <c r="F12" s="2"/>
      <c r="G12" s="2"/>
      <c r="H12" s="2"/>
      <c r="I12" s="2">
        <v>8000</v>
      </c>
      <c r="J12" s="2"/>
      <c r="K12" s="2"/>
      <c r="L12" s="2"/>
      <c r="M12" s="2"/>
      <c r="N12" s="2"/>
      <c r="O12" s="2"/>
      <c r="P12" s="62"/>
      <c r="Q12" s="62"/>
      <c r="R12" s="62"/>
      <c r="S12" s="62"/>
      <c r="T12" s="62"/>
      <c r="U12" s="119" t="str">
        <f>C12&amp;"~"&amp;D12&amp;"~"&amp;E12&amp;"~"&amp;F12&amp;"~"&amp;G12&amp;"~"&amp;H12&amp;"~"&amp;I12&amp;"~"&amp;J12&amp;"~"&amp;K12&amp;"~"&amp;L12&amp;"~"&amp;M12&amp;"~"&amp;N12&amp;"~"&amp;O12&amp;"~"&amp;P12&amp;"~"&amp;Q12&amp;"~"&amp;R12&amp;"~"&amp;S12&amp;"~"&amp;T12&amp;"~"&amp;"END"</f>
        <v>~~~~~~8000~~~~~~~~~~~~END</v>
      </c>
      <c r="V12" s="1"/>
    </row>
    <row r="13" spans="2:22" ht="15.75" thickBot="1" x14ac:dyDescent="0.3">
      <c r="B13" s="104"/>
      <c r="C13" s="47"/>
      <c r="D13" s="47">
        <v>88098038603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118"/>
      <c r="S13" s="118"/>
      <c r="T13" s="118"/>
      <c r="U13" s="117" t="str">
        <f>C13&amp;"~"&amp;D13&amp;"~"&amp;E13&amp;"~"&amp;F13&amp;"~"&amp;G13&amp;"~"&amp;H13&amp;"~"&amp;I13&amp;"~"&amp;J13&amp;"~"&amp;K13&amp;"~"&amp;L13&amp;"~"&amp;M13&amp;"~"&amp;N13&amp;"~"&amp;O13&amp;"~"&amp;P13&amp;"~"&amp;Q13&amp;"~"&amp;R13&amp;"~"&amp;S13&amp;"~"&amp;T13&amp;"~"&amp;"END"</f>
        <v>~88098038603~~~~~~~~~~~~~~~~~END</v>
      </c>
    </row>
    <row r="14" spans="2:22" x14ac:dyDescent="0.2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28"/>
      <c r="S14" s="28"/>
      <c r="T14" s="28"/>
      <c r="U14" s="28"/>
    </row>
    <row r="15" spans="2:22" x14ac:dyDescent="0.25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28"/>
      <c r="S15" s="28"/>
      <c r="T15" s="28"/>
      <c r="U15" s="28"/>
    </row>
    <row r="16" spans="2:22" ht="15.75" thickBot="1" x14ac:dyDescent="0.3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28"/>
      <c r="S16" s="28"/>
      <c r="T16" s="28"/>
      <c r="U16" s="28"/>
    </row>
    <row r="17" spans="2:21" x14ac:dyDescent="0.25">
      <c r="B17" s="111" t="s">
        <v>999</v>
      </c>
      <c r="C17" s="110" t="s">
        <v>202</v>
      </c>
      <c r="D17" s="50"/>
      <c r="E17" s="50"/>
      <c r="F17" s="50"/>
      <c r="G17" s="50"/>
      <c r="H17" s="50"/>
      <c r="I17" s="50"/>
      <c r="J17" s="50"/>
      <c r="K17" s="50"/>
      <c r="L17" s="109"/>
      <c r="M17" s="4"/>
      <c r="N17" s="4"/>
      <c r="O17" s="4"/>
      <c r="P17" s="4"/>
      <c r="Q17" s="4"/>
      <c r="R17" s="28"/>
      <c r="S17" s="28"/>
      <c r="T17" s="28"/>
      <c r="U17" s="28"/>
    </row>
    <row r="18" spans="2:21" x14ac:dyDescent="0.25">
      <c r="B18" s="106"/>
      <c r="C18" s="17" t="s">
        <v>203</v>
      </c>
      <c r="D18" s="17" t="s">
        <v>43</v>
      </c>
      <c r="E18" s="17" t="s">
        <v>44</v>
      </c>
      <c r="F18" s="17" t="s">
        <v>204</v>
      </c>
      <c r="G18" s="17" t="s">
        <v>205</v>
      </c>
      <c r="H18" s="17" t="s">
        <v>206</v>
      </c>
      <c r="I18" s="17" t="s">
        <v>45</v>
      </c>
      <c r="J18" s="17" t="s">
        <v>207</v>
      </c>
      <c r="K18" s="17" t="s">
        <v>208</v>
      </c>
      <c r="L18" s="105" t="s">
        <v>21</v>
      </c>
      <c r="M18" s="4"/>
      <c r="N18" s="4"/>
      <c r="O18" s="4"/>
      <c r="P18" s="4"/>
      <c r="Q18" s="4"/>
      <c r="R18" s="28"/>
      <c r="S18" s="28"/>
      <c r="T18" s="28"/>
      <c r="U18" s="28"/>
    </row>
    <row r="19" spans="2:21" x14ac:dyDescent="0.25">
      <c r="B19" s="106"/>
      <c r="C19" s="62" t="s">
        <v>23</v>
      </c>
      <c r="D19" s="62" t="s">
        <v>242</v>
      </c>
      <c r="E19" s="62" t="s">
        <v>243</v>
      </c>
      <c r="F19" s="62" t="s">
        <v>236</v>
      </c>
      <c r="G19" s="62" t="s">
        <v>544</v>
      </c>
      <c r="H19" s="62">
        <v>10050</v>
      </c>
      <c r="I19" s="62" t="s">
        <v>237</v>
      </c>
      <c r="J19" s="62">
        <v>7896543564</v>
      </c>
      <c r="K19" s="62" t="s">
        <v>244</v>
      </c>
      <c r="L19" s="119" t="str">
        <f>G19&amp;"~"&amp;J19&amp;"~"&amp;K19&amp;"~"&amp;"END"</f>
        <v>STATEXXYY~7896543564~mype@seller.com~END</v>
      </c>
    </row>
    <row r="20" spans="2:21" x14ac:dyDescent="0.25">
      <c r="B20" s="106"/>
      <c r="C20" s="4"/>
      <c r="D20" s="4"/>
      <c r="E20" s="4"/>
      <c r="F20" s="4"/>
      <c r="G20" s="4"/>
      <c r="H20" s="4"/>
      <c r="I20" s="4"/>
      <c r="J20" s="4"/>
      <c r="K20" s="4"/>
      <c r="L20" s="107"/>
    </row>
    <row r="21" spans="2:21" x14ac:dyDescent="0.25">
      <c r="B21" s="108" t="s">
        <v>998</v>
      </c>
      <c r="C21" s="16" t="s">
        <v>202</v>
      </c>
      <c r="D21" s="4"/>
      <c r="E21" s="4"/>
      <c r="F21" s="4"/>
      <c r="G21" s="4"/>
      <c r="H21" s="4"/>
      <c r="I21" s="4"/>
      <c r="J21" s="4"/>
      <c r="K21" s="4"/>
      <c r="L21" s="107"/>
    </row>
    <row r="22" spans="2:21" x14ac:dyDescent="0.25">
      <c r="B22" s="106"/>
      <c r="C22" s="17" t="s">
        <v>203</v>
      </c>
      <c r="D22" s="17" t="s">
        <v>43</v>
      </c>
      <c r="E22" s="17" t="s">
        <v>44</v>
      </c>
      <c r="F22" s="17" t="s">
        <v>204</v>
      </c>
      <c r="G22" s="17" t="s">
        <v>205</v>
      </c>
      <c r="H22" s="17" t="s">
        <v>206</v>
      </c>
      <c r="I22" s="17" t="s">
        <v>45</v>
      </c>
      <c r="J22" s="17" t="s">
        <v>207</v>
      </c>
      <c r="K22" s="17" t="s">
        <v>208</v>
      </c>
      <c r="L22" s="105" t="s">
        <v>21</v>
      </c>
    </row>
    <row r="23" spans="2:21" s="30" customFormat="1" ht="15.75" thickBot="1" x14ac:dyDescent="0.3">
      <c r="B23" s="121"/>
      <c r="C23" s="118"/>
      <c r="D23" s="118"/>
      <c r="E23" s="118"/>
      <c r="F23" s="118"/>
      <c r="G23" s="118"/>
      <c r="H23" s="118"/>
      <c r="I23" s="118"/>
      <c r="J23" s="118"/>
      <c r="K23" s="118"/>
      <c r="L23" s="117" t="str">
        <f>G23&amp;"~"&amp;J23&amp;"~"&amp;K23&amp;"~"&amp;"END"</f>
        <v>~~~END</v>
      </c>
    </row>
    <row r="26" spans="2:21" ht="15.75" thickBot="1" x14ac:dyDescent="0.3"/>
    <row r="27" spans="2:21" x14ac:dyDescent="0.25">
      <c r="B27" s="111" t="s">
        <v>999</v>
      </c>
      <c r="C27" s="110" t="s">
        <v>42</v>
      </c>
      <c r="D27" s="50"/>
      <c r="E27" s="50"/>
      <c r="F27" s="50"/>
      <c r="G27" s="50"/>
      <c r="H27" s="50"/>
      <c r="I27" s="50"/>
      <c r="J27" s="109"/>
    </row>
    <row r="28" spans="2:21" x14ac:dyDescent="0.25">
      <c r="B28" s="106"/>
      <c r="C28" s="17" t="s">
        <v>209</v>
      </c>
      <c r="D28" s="17" t="s">
        <v>43</v>
      </c>
      <c r="E28" s="17" t="s">
        <v>44</v>
      </c>
      <c r="F28" s="17" t="s">
        <v>204</v>
      </c>
      <c r="G28" s="17" t="s">
        <v>205</v>
      </c>
      <c r="H28" s="17" t="s">
        <v>206</v>
      </c>
      <c r="I28" s="17" t="s">
        <v>45</v>
      </c>
      <c r="J28" s="105" t="s">
        <v>21</v>
      </c>
    </row>
    <row r="29" spans="2:21" x14ac:dyDescent="0.25">
      <c r="B29" s="106"/>
      <c r="C29" s="62" t="s">
        <v>245</v>
      </c>
      <c r="D29" s="62" t="s">
        <v>246</v>
      </c>
      <c r="E29" s="62" t="s">
        <v>247</v>
      </c>
      <c r="F29" s="62" t="s">
        <v>248</v>
      </c>
      <c r="G29" s="62" t="s">
        <v>249</v>
      </c>
      <c r="H29" s="62">
        <v>6584555</v>
      </c>
      <c r="I29" s="62" t="s">
        <v>147</v>
      </c>
      <c r="J29" s="119" t="str">
        <f>C29&amp;"~"&amp;D29&amp;"~"&amp;E29&amp;"~"&amp;F29&amp;"~"&amp;G29&amp;"~"&amp;H29&amp;"~"&amp;I29&amp;"~"&amp;"END"</f>
        <v>BIC XXXXX~PENFABRIC~123,FRANCO STREET
YYYYYYYYYYYYYYYYYYYY~CITY YYYYYY~STATE YYYYYYY~6584555~KYRGYZSTAN~END</v>
      </c>
    </row>
    <row r="30" spans="2:21" x14ac:dyDescent="0.25">
      <c r="B30" s="106"/>
      <c r="C30" s="62"/>
      <c r="D30" s="62"/>
      <c r="E30" s="62"/>
      <c r="F30" s="62"/>
      <c r="G30" s="62"/>
      <c r="H30" s="62"/>
      <c r="I30" s="62"/>
      <c r="J30" s="119" t="str">
        <f>C30&amp;"~"&amp;D30&amp;"~"&amp;E30&amp;"~"&amp;F30&amp;"~"&amp;G30&amp;"~"&amp;H30&amp;"~"&amp;I30&amp;"~"&amp;"END"</f>
        <v>~~~~~~~END</v>
      </c>
    </row>
    <row r="31" spans="2:21" x14ac:dyDescent="0.25">
      <c r="B31" s="106"/>
      <c r="C31" s="4"/>
      <c r="D31" s="4"/>
      <c r="E31" s="4"/>
      <c r="F31" s="4"/>
      <c r="G31" s="4"/>
      <c r="H31" s="4"/>
      <c r="I31" s="4"/>
      <c r="J31" s="107"/>
    </row>
    <row r="32" spans="2:21" x14ac:dyDescent="0.25">
      <c r="B32" s="108" t="s">
        <v>998</v>
      </c>
      <c r="C32" s="16" t="s">
        <v>42</v>
      </c>
      <c r="D32" s="4"/>
      <c r="E32" s="4"/>
      <c r="F32" s="4"/>
      <c r="G32" s="4"/>
      <c r="H32" s="4"/>
      <c r="I32" s="4"/>
      <c r="J32" s="107"/>
    </row>
    <row r="33" spans="2:11" x14ac:dyDescent="0.25">
      <c r="B33" s="106"/>
      <c r="C33" s="17" t="s">
        <v>209</v>
      </c>
      <c r="D33" s="17" t="s">
        <v>43</v>
      </c>
      <c r="E33" s="17" t="s">
        <v>44</v>
      </c>
      <c r="F33" s="17" t="s">
        <v>204</v>
      </c>
      <c r="G33" s="17" t="s">
        <v>205</v>
      </c>
      <c r="H33" s="17" t="s">
        <v>206</v>
      </c>
      <c r="I33" s="17" t="s">
        <v>45</v>
      </c>
      <c r="J33" s="105" t="s">
        <v>21</v>
      </c>
    </row>
    <row r="34" spans="2:11" s="30" customFormat="1" x14ac:dyDescent="0.25">
      <c r="B34" s="120"/>
      <c r="C34" s="62"/>
      <c r="D34" s="62"/>
      <c r="E34" s="62"/>
      <c r="F34" s="62"/>
      <c r="G34" s="62" t="s">
        <v>1003</v>
      </c>
      <c r="H34" s="62"/>
      <c r="I34" s="62"/>
      <c r="J34" s="119" t="str">
        <f>C34&amp;"~"&amp;D34&amp;"~"&amp;E34&amp;"~"&amp;F34&amp;"~"&amp;G34&amp;"~"&amp;H34&amp;"~"&amp;I34&amp;"~"&amp;"END"</f>
        <v>~~~~state zzzzz~~~END</v>
      </c>
    </row>
    <row r="35" spans="2:11" ht="15.75" thickBot="1" x14ac:dyDescent="0.3">
      <c r="B35" s="104"/>
      <c r="C35" s="118"/>
      <c r="D35" s="118"/>
      <c r="E35" s="118"/>
      <c r="F35" s="118"/>
      <c r="G35" s="118"/>
      <c r="H35" s="118"/>
      <c r="I35" s="118"/>
      <c r="J35" s="117" t="str">
        <f>C35&amp;"~"&amp;D35&amp;"~"&amp;E35&amp;"~"&amp;F35&amp;"~"&amp;G35&amp;"~"&amp;H35&amp;"~"&amp;I35&amp;"~"&amp;"END"</f>
        <v>~~~~~~~END</v>
      </c>
    </row>
    <row r="38" spans="2:11" ht="15.75" thickBot="1" x14ac:dyDescent="0.3"/>
    <row r="39" spans="2:11" x14ac:dyDescent="0.25">
      <c r="B39" s="111" t="s">
        <v>999</v>
      </c>
      <c r="C39" s="110" t="s">
        <v>60</v>
      </c>
      <c r="D39" s="50"/>
      <c r="E39" s="50"/>
      <c r="F39" s="50"/>
      <c r="G39" s="50"/>
      <c r="H39" s="50"/>
      <c r="I39" s="50"/>
      <c r="J39" s="50"/>
      <c r="K39" s="109"/>
    </row>
    <row r="40" spans="2:11" x14ac:dyDescent="0.25">
      <c r="B40" s="106"/>
      <c r="C40" s="17" t="s">
        <v>43</v>
      </c>
      <c r="D40" s="17" t="s">
        <v>44</v>
      </c>
      <c r="E40" s="17" t="s">
        <v>204</v>
      </c>
      <c r="F40" s="17" t="s">
        <v>205</v>
      </c>
      <c r="G40" s="17" t="s">
        <v>206</v>
      </c>
      <c r="H40" s="17" t="s">
        <v>45</v>
      </c>
      <c r="I40" s="17" t="s">
        <v>207</v>
      </c>
      <c r="J40" s="17" t="s">
        <v>208</v>
      </c>
      <c r="K40" s="105" t="s">
        <v>21</v>
      </c>
    </row>
    <row r="41" spans="2:11" x14ac:dyDescent="0.25">
      <c r="B41" s="106"/>
      <c r="C41" s="62" t="s">
        <v>158</v>
      </c>
      <c r="D41" s="62" t="s">
        <v>250</v>
      </c>
      <c r="E41" s="62" t="s">
        <v>251</v>
      </c>
      <c r="F41" s="62" t="s">
        <v>252</v>
      </c>
      <c r="G41" s="62">
        <v>54948</v>
      </c>
      <c r="H41" s="62" t="s">
        <v>253</v>
      </c>
      <c r="I41" s="62">
        <v>54154145</v>
      </c>
      <c r="J41" s="62" t="s">
        <v>254</v>
      </c>
      <c r="K41" s="119" t="str">
        <f>C41&amp;"~"&amp;D41&amp;"~"&amp;E41&amp;"~"&amp;F41&amp;"~"&amp;G41&amp;"~"&amp;H41&amp;"~"&amp;I41&amp;"~"&amp;J41&amp;"~"&amp;"END"</f>
        <v>RBS~12,WESTERN PLOT
LEBANON~CITY DOMINICA~STATE ZZZZ~54948~DOMINICA~54154145~mype@buyer.com~END</v>
      </c>
    </row>
    <row r="42" spans="2:11" x14ac:dyDescent="0.25">
      <c r="B42" s="106"/>
      <c r="C42" s="4"/>
      <c r="D42" s="4"/>
      <c r="E42" s="4"/>
      <c r="F42" s="4"/>
      <c r="G42" s="4"/>
      <c r="H42" s="4"/>
      <c r="I42" s="4"/>
      <c r="J42" s="4"/>
      <c r="K42" s="107"/>
    </row>
    <row r="43" spans="2:11" x14ac:dyDescent="0.25">
      <c r="B43" s="108" t="s">
        <v>998</v>
      </c>
      <c r="C43" s="16" t="s">
        <v>60</v>
      </c>
      <c r="D43" s="4"/>
      <c r="E43" s="4"/>
      <c r="F43" s="4"/>
      <c r="G43" s="4"/>
      <c r="H43" s="4"/>
      <c r="I43" s="4"/>
      <c r="J43" s="4"/>
      <c r="K43" s="107"/>
    </row>
    <row r="44" spans="2:11" x14ac:dyDescent="0.25">
      <c r="B44" s="106"/>
      <c r="C44" s="17" t="s">
        <v>43</v>
      </c>
      <c r="D44" s="17" t="s">
        <v>44</v>
      </c>
      <c r="E44" s="17" t="s">
        <v>204</v>
      </c>
      <c r="F44" s="17" t="s">
        <v>205</v>
      </c>
      <c r="G44" s="17" t="s">
        <v>206</v>
      </c>
      <c r="H44" s="17" t="s">
        <v>45</v>
      </c>
      <c r="I44" s="17" t="s">
        <v>207</v>
      </c>
      <c r="J44" s="17" t="s">
        <v>208</v>
      </c>
      <c r="K44" s="105" t="s">
        <v>21</v>
      </c>
    </row>
    <row r="45" spans="2:11" ht="15.75" thickBot="1" x14ac:dyDescent="0.3">
      <c r="B45" s="104"/>
      <c r="C45" s="118"/>
      <c r="D45" s="118"/>
      <c r="E45" s="118"/>
      <c r="F45" s="118"/>
      <c r="G45" s="118"/>
      <c r="H45" s="118"/>
      <c r="I45" s="118"/>
      <c r="J45" s="118"/>
      <c r="K45" s="117" t="str">
        <f>C45&amp;"~"&amp;D45&amp;"~"&amp;E45&amp;"~"&amp;F45&amp;"~"&amp;G45&amp;"~"&amp;H45&amp;"~"&amp;I45&amp;"~"&amp;J45&amp;"~"&amp;"END"</f>
        <v>~~~~~~~~END</v>
      </c>
    </row>
    <row r="48" spans="2:11" ht="15.75" thickBot="1" x14ac:dyDescent="0.3"/>
    <row r="49" spans="2:9" x14ac:dyDescent="0.25">
      <c r="B49" s="111" t="s">
        <v>999</v>
      </c>
      <c r="C49" s="110" t="s">
        <v>210</v>
      </c>
      <c r="D49" s="50"/>
      <c r="E49" s="50"/>
      <c r="F49" s="50"/>
      <c r="G49" s="50"/>
      <c r="H49" s="50"/>
      <c r="I49" s="109"/>
    </row>
    <row r="50" spans="2:9" x14ac:dyDescent="0.25">
      <c r="B50" s="106"/>
      <c r="C50" s="17" t="s">
        <v>43</v>
      </c>
      <c r="D50" s="17" t="s">
        <v>44</v>
      </c>
      <c r="E50" s="17" t="s">
        <v>204</v>
      </c>
      <c r="F50" s="17" t="s">
        <v>205</v>
      </c>
      <c r="G50" s="17" t="s">
        <v>206</v>
      </c>
      <c r="H50" s="17" t="s">
        <v>45</v>
      </c>
      <c r="I50" s="105" t="s">
        <v>21</v>
      </c>
    </row>
    <row r="51" spans="2:9" x14ac:dyDescent="0.25">
      <c r="B51" s="106"/>
      <c r="C51" s="62" t="s">
        <v>255</v>
      </c>
      <c r="D51" s="62" t="s">
        <v>256</v>
      </c>
      <c r="E51" s="62" t="s">
        <v>257</v>
      </c>
      <c r="F51" s="62" t="s">
        <v>258</v>
      </c>
      <c r="G51" s="62">
        <v>564548</v>
      </c>
      <c r="H51" s="62" t="s">
        <v>259</v>
      </c>
      <c r="I51" s="119" t="str">
        <f>C51&amp;"~"&amp;D51&amp;"~"&amp;E51&amp;"~"&amp;F51&amp;"~"&amp;G51&amp;"~"&amp;H51&amp;"~"&amp;"END"</f>
        <v>CONSGINEE XXXX~485,FRIEDO STREET,
XXXXXXXXXXXXXXXX~CITY XYZZ~STATE XYZ~564548~WESTERN SAHARA~END</v>
      </c>
    </row>
    <row r="52" spans="2:9" x14ac:dyDescent="0.25">
      <c r="B52" s="106"/>
      <c r="C52" s="4"/>
      <c r="D52" s="4"/>
      <c r="E52" s="4"/>
      <c r="F52" s="4"/>
      <c r="G52" s="4"/>
      <c r="H52" s="4"/>
      <c r="I52" s="107"/>
    </row>
    <row r="53" spans="2:9" x14ac:dyDescent="0.25">
      <c r="B53" s="108" t="s">
        <v>998</v>
      </c>
      <c r="C53" s="16" t="s">
        <v>210</v>
      </c>
      <c r="D53" s="4"/>
      <c r="E53" s="4"/>
      <c r="F53" s="4"/>
      <c r="G53" s="4"/>
      <c r="H53" s="4"/>
      <c r="I53" s="107"/>
    </row>
    <row r="54" spans="2:9" x14ac:dyDescent="0.25">
      <c r="B54" s="106"/>
      <c r="C54" s="17" t="s">
        <v>43</v>
      </c>
      <c r="D54" s="17" t="s">
        <v>44</v>
      </c>
      <c r="E54" s="17" t="s">
        <v>204</v>
      </c>
      <c r="F54" s="17" t="s">
        <v>205</v>
      </c>
      <c r="G54" s="17" t="s">
        <v>206</v>
      </c>
      <c r="H54" s="17" t="s">
        <v>45</v>
      </c>
      <c r="I54" s="105" t="s">
        <v>21</v>
      </c>
    </row>
    <row r="55" spans="2:9" ht="15.75" thickBot="1" x14ac:dyDescent="0.3">
      <c r="B55" s="104"/>
      <c r="C55" s="118"/>
      <c r="D55" s="118"/>
      <c r="E55" s="118"/>
      <c r="F55" s="118"/>
      <c r="G55" s="118"/>
      <c r="H55" s="118"/>
      <c r="I55" s="117" t="str">
        <f>C55&amp;"~"&amp;D55&amp;"~"&amp;E55&amp;"~"&amp;F55&amp;"~"&amp;G55&amp;"~"&amp;H55&amp;"~"&amp;"END"</f>
        <v>~~~~~~END</v>
      </c>
    </row>
    <row r="58" spans="2:9" ht="15.75" thickBot="1" x14ac:dyDescent="0.3"/>
    <row r="59" spans="2:9" x14ac:dyDescent="0.25">
      <c r="B59" s="111" t="s">
        <v>999</v>
      </c>
      <c r="C59" s="110" t="s">
        <v>211</v>
      </c>
      <c r="D59" s="50"/>
      <c r="E59" s="109"/>
    </row>
    <row r="60" spans="2:9" x14ac:dyDescent="0.25">
      <c r="B60" s="106"/>
      <c r="C60" s="17" t="s">
        <v>43</v>
      </c>
      <c r="D60" s="17" t="s">
        <v>44</v>
      </c>
      <c r="E60" s="105" t="s">
        <v>21</v>
      </c>
    </row>
    <row r="61" spans="2:9" x14ac:dyDescent="0.25">
      <c r="B61" s="106"/>
      <c r="C61" s="4" t="s">
        <v>260</v>
      </c>
      <c r="D61" s="4" t="s">
        <v>178</v>
      </c>
      <c r="E61" s="107" t="str">
        <f>C61&amp;"~"&amp;D61&amp;"~"&amp;"END"</f>
        <v>NP1~PLOT 11 WASING STREET~END</v>
      </c>
    </row>
    <row r="62" spans="2:9" x14ac:dyDescent="0.25">
      <c r="B62" s="106"/>
      <c r="C62" s="4"/>
      <c r="D62" s="4"/>
      <c r="E62" s="107"/>
    </row>
    <row r="63" spans="2:9" x14ac:dyDescent="0.25">
      <c r="B63" s="108" t="s">
        <v>998</v>
      </c>
      <c r="C63" s="16" t="s">
        <v>211</v>
      </c>
      <c r="D63" s="4"/>
      <c r="E63" s="107"/>
    </row>
    <row r="64" spans="2:9" x14ac:dyDescent="0.25">
      <c r="B64" s="106"/>
      <c r="C64" s="17" t="s">
        <v>43</v>
      </c>
      <c r="D64" s="17" t="s">
        <v>44</v>
      </c>
      <c r="E64" s="105" t="s">
        <v>21</v>
      </c>
    </row>
    <row r="65" spans="2:6" ht="15.75" thickBot="1" x14ac:dyDescent="0.3">
      <c r="B65" s="104"/>
      <c r="C65" s="51"/>
      <c r="D65" s="51"/>
      <c r="E65" s="103" t="str">
        <f>C65&amp;"~"&amp;D65&amp;"~"&amp;"END"</f>
        <v>~~END</v>
      </c>
    </row>
    <row r="68" spans="2:6" ht="15.75" thickBot="1" x14ac:dyDescent="0.3"/>
    <row r="69" spans="2:6" x14ac:dyDescent="0.25">
      <c r="B69" s="111" t="s">
        <v>999</v>
      </c>
      <c r="C69" s="110" t="s">
        <v>212</v>
      </c>
      <c r="D69" s="50"/>
      <c r="E69" s="109"/>
    </row>
    <row r="70" spans="2:6" x14ac:dyDescent="0.25">
      <c r="B70" s="106"/>
      <c r="C70" s="17" t="s">
        <v>43</v>
      </c>
      <c r="D70" s="17" t="s">
        <v>44</v>
      </c>
      <c r="E70" s="105" t="s">
        <v>21</v>
      </c>
    </row>
    <row r="71" spans="2:6" x14ac:dyDescent="0.25">
      <c r="B71" s="106"/>
      <c r="C71" s="4" t="s">
        <v>261</v>
      </c>
      <c r="D71" s="4" t="s">
        <v>262</v>
      </c>
      <c r="E71" s="107" t="str">
        <f>C71&amp;"~"&amp;D71&amp;"~"&amp;"END"</f>
        <v>NP2~PLOT 11 FASHION STREET~END</v>
      </c>
    </row>
    <row r="72" spans="2:6" x14ac:dyDescent="0.25">
      <c r="B72" s="106"/>
      <c r="C72" s="4"/>
      <c r="D72" s="4"/>
      <c r="E72" s="107"/>
    </row>
    <row r="73" spans="2:6" x14ac:dyDescent="0.25">
      <c r="B73" s="108" t="s">
        <v>998</v>
      </c>
      <c r="C73" s="16" t="s">
        <v>212</v>
      </c>
      <c r="D73" s="4"/>
      <c r="E73" s="107"/>
    </row>
    <row r="74" spans="2:6" x14ac:dyDescent="0.25">
      <c r="B74" s="106"/>
      <c r="C74" s="17" t="s">
        <v>43</v>
      </c>
      <c r="D74" s="17" t="s">
        <v>44</v>
      </c>
      <c r="E74" s="105" t="s">
        <v>21</v>
      </c>
    </row>
    <row r="75" spans="2:6" ht="15.75" thickBot="1" x14ac:dyDescent="0.3">
      <c r="B75" s="104"/>
      <c r="C75" s="51"/>
      <c r="D75" s="51"/>
      <c r="E75" s="103" t="str">
        <f>C75&amp;"~"&amp;D75&amp;"~"&amp;"END"</f>
        <v>~~END</v>
      </c>
    </row>
    <row r="78" spans="2:6" ht="15.75" thickBot="1" x14ac:dyDescent="0.3"/>
    <row r="79" spans="2:6" x14ac:dyDescent="0.25">
      <c r="B79" s="111" t="s">
        <v>999</v>
      </c>
      <c r="C79" s="110" t="s">
        <v>304</v>
      </c>
      <c r="D79" s="50"/>
      <c r="E79" s="50"/>
      <c r="F79" s="109"/>
    </row>
    <row r="80" spans="2:6" x14ac:dyDescent="0.25">
      <c r="B80" s="106"/>
      <c r="C80" s="17" t="s">
        <v>848</v>
      </c>
      <c r="D80" s="17" t="s">
        <v>849</v>
      </c>
      <c r="E80" s="17" t="s">
        <v>850</v>
      </c>
      <c r="F80" s="105" t="s">
        <v>21</v>
      </c>
    </row>
    <row r="81" spans="2:12" x14ac:dyDescent="0.25">
      <c r="B81" s="106"/>
      <c r="C81" s="4"/>
      <c r="D81" s="4"/>
      <c r="E81" s="4"/>
      <c r="F81" s="107" t="str">
        <f>C81&amp;"~"&amp;D81&amp;"~"&amp;E81&amp;"~"&amp;"END"</f>
        <v>~~~END</v>
      </c>
    </row>
    <row r="82" spans="2:12" x14ac:dyDescent="0.25">
      <c r="B82" s="106"/>
      <c r="C82" s="4"/>
      <c r="D82" s="4"/>
      <c r="E82" s="4"/>
      <c r="F82" s="107"/>
    </row>
    <row r="83" spans="2:12" x14ac:dyDescent="0.25">
      <c r="B83" s="108" t="s">
        <v>998</v>
      </c>
      <c r="C83" s="16" t="s">
        <v>304</v>
      </c>
      <c r="D83" s="4"/>
      <c r="E83" s="4"/>
      <c r="F83" s="107"/>
    </row>
    <row r="84" spans="2:12" x14ac:dyDescent="0.25">
      <c r="B84" s="106"/>
      <c r="C84" s="17" t="s">
        <v>848</v>
      </c>
      <c r="D84" s="17" t="s">
        <v>849</v>
      </c>
      <c r="E84" s="17" t="s">
        <v>850</v>
      </c>
      <c r="F84" s="105" t="s">
        <v>21</v>
      </c>
    </row>
    <row r="85" spans="2:12" ht="15.75" thickBot="1" x14ac:dyDescent="0.3">
      <c r="B85" s="104"/>
      <c r="C85" s="51"/>
      <c r="D85" s="51"/>
      <c r="E85" s="51"/>
      <c r="F85" s="103" t="str">
        <f>C85&amp;"~"&amp;D85&amp;"~"&amp;E85&amp;"~"&amp;"END"</f>
        <v>~~~END</v>
      </c>
    </row>
    <row r="88" spans="2:12" ht="15.75" thickBot="1" x14ac:dyDescent="0.3"/>
    <row r="89" spans="2:12" x14ac:dyDescent="0.25">
      <c r="B89" s="111" t="s">
        <v>999</v>
      </c>
      <c r="C89" s="110" t="s">
        <v>213</v>
      </c>
      <c r="D89" s="50"/>
      <c r="E89" s="50"/>
      <c r="F89" s="50"/>
      <c r="G89" s="50"/>
      <c r="H89" s="50"/>
      <c r="I89" s="50"/>
      <c r="J89" s="50"/>
      <c r="K89" s="50"/>
      <c r="L89" s="109"/>
    </row>
    <row r="90" spans="2:12" x14ac:dyDescent="0.25">
      <c r="B90" s="106"/>
      <c r="C90" s="17" t="s">
        <v>214</v>
      </c>
      <c r="D90" s="17" t="s">
        <v>215</v>
      </c>
      <c r="E90" s="17" t="s">
        <v>216</v>
      </c>
      <c r="F90" s="17" t="s">
        <v>264</v>
      </c>
      <c r="G90" s="17" t="s">
        <v>15</v>
      </c>
      <c r="H90" s="17" t="s">
        <v>217</v>
      </c>
      <c r="I90" s="17" t="s">
        <v>218</v>
      </c>
      <c r="J90" s="17" t="s">
        <v>219</v>
      </c>
      <c r="K90" s="17" t="s">
        <v>220</v>
      </c>
      <c r="L90" s="105" t="s">
        <v>21</v>
      </c>
    </row>
    <row r="91" spans="2:12" x14ac:dyDescent="0.25">
      <c r="B91" s="106"/>
      <c r="C91" s="4"/>
      <c r="D91" s="4"/>
      <c r="E91" s="4">
        <f>DAF_CreationsubForms!D1</f>
        <v>0</v>
      </c>
      <c r="F91" s="4" t="s">
        <v>24</v>
      </c>
      <c r="G91" s="4">
        <v>1200</v>
      </c>
      <c r="H91" s="4">
        <v>65239874</v>
      </c>
      <c r="I91" s="4" t="s">
        <v>522</v>
      </c>
      <c r="J91" s="4" t="s">
        <v>265</v>
      </c>
      <c r="K91" s="4">
        <v>1</v>
      </c>
      <c r="L91" s="107" t="str">
        <f>C91&amp;"~"&amp;D91&amp;"~"&amp;E91&amp;"~"&amp;F91&amp;"~"&amp;G91&amp;"~"&amp;H91&amp;"~"&amp;I91&amp;"~"&amp;J91&amp;"~"&amp;K91&amp;"~"&amp;"END"</f>
        <v>~~0~USD~1200~65239874~EXTREF65454~CPG~1~END</v>
      </c>
    </row>
    <row r="92" spans="2:12" x14ac:dyDescent="0.25">
      <c r="B92" s="106"/>
      <c r="C92" s="4" t="s">
        <v>23</v>
      </c>
      <c r="D92" s="4"/>
      <c r="E92" s="4" t="str">
        <f ca="1">ListValues!L15</f>
        <v>COLL22108</v>
      </c>
      <c r="F92" s="4" t="s">
        <v>24</v>
      </c>
      <c r="G92" s="4">
        <v>1200</v>
      </c>
      <c r="H92" s="4">
        <v>65239874</v>
      </c>
      <c r="I92" s="4" t="s">
        <v>1002</v>
      </c>
      <c r="J92" s="4" t="s">
        <v>265</v>
      </c>
      <c r="K92" s="4">
        <v>1</v>
      </c>
      <c r="L92" s="107" t="str">
        <f ca="1">C92&amp;"~"&amp;D92&amp;"~"&amp;E92&amp;"~"&amp;F92&amp;"~"&amp;G92&amp;"~"&amp;H92&amp;"~"&amp;I92&amp;"~"&amp;J92&amp;"~"&amp;K92&amp;"~"&amp;"END"</f>
        <v>MYPE1~~COLL22108~USD~1200~65239874~EXTREF65455~CPG~1~END</v>
      </c>
    </row>
    <row r="93" spans="2:12" x14ac:dyDescent="0.25">
      <c r="B93" s="106"/>
      <c r="C93" s="9" t="s">
        <v>163</v>
      </c>
      <c r="D93" s="4"/>
      <c r="E93" s="4" t="str">
        <f ca="1">ListValues!L16</f>
        <v>LC22109</v>
      </c>
      <c r="F93" s="4" t="s">
        <v>24</v>
      </c>
      <c r="G93" s="4">
        <v>1200</v>
      </c>
      <c r="H93" s="4">
        <v>65239874</v>
      </c>
      <c r="I93" s="4" t="s">
        <v>1002</v>
      </c>
      <c r="J93" s="4" t="s">
        <v>265</v>
      </c>
      <c r="K93" s="4">
        <v>1</v>
      </c>
      <c r="L93" s="107" t="str">
        <f ca="1">C93&amp;"~"&amp;D93&amp;"~"&amp;E93&amp;"~"&amp;F93&amp;"~"&amp;G93&amp;"~"&amp;H93&amp;"~"&amp;I93&amp;"~"&amp;J93&amp;"~"&amp;K93&amp;"~"&amp;"END"</f>
        <v>SGHU1~~LC22109~USD~1200~65239874~EXTREF65455~CPG~1~END</v>
      </c>
    </row>
    <row r="94" spans="2:12" x14ac:dyDescent="0.25">
      <c r="B94" s="106"/>
      <c r="C94" s="9" t="s">
        <v>163</v>
      </c>
      <c r="D94" s="4"/>
      <c r="E94" s="4" t="str">
        <f ca="1">ListValues!L17</f>
        <v>OA22110</v>
      </c>
      <c r="F94" s="4" t="s">
        <v>24</v>
      </c>
      <c r="G94" s="4">
        <v>1200</v>
      </c>
      <c r="H94" s="4">
        <v>65239874</v>
      </c>
      <c r="I94" s="4" t="s">
        <v>1002</v>
      </c>
      <c r="J94" s="4" t="s">
        <v>265</v>
      </c>
      <c r="K94" s="4">
        <v>1</v>
      </c>
      <c r="L94" s="107" t="str">
        <f ca="1">C94&amp;"~"&amp;D94&amp;"~"&amp;E94&amp;"~"&amp;F94&amp;"~"&amp;G94&amp;"~"&amp;H94&amp;"~"&amp;I94&amp;"~"&amp;J94&amp;"~"&amp;K94&amp;"~"&amp;"END"</f>
        <v>SGHU1~~OA22110~USD~1200~65239874~EXTREF65455~CPG~1~END</v>
      </c>
    </row>
    <row r="95" spans="2:12" x14ac:dyDescent="0.25">
      <c r="B95" s="106"/>
      <c r="C95" s="4"/>
      <c r="D95" s="4"/>
      <c r="E95" s="4"/>
      <c r="F95" s="4"/>
      <c r="G95" s="4"/>
      <c r="H95" s="4"/>
      <c r="I95" s="4"/>
      <c r="J95" s="4"/>
      <c r="K95" s="4"/>
      <c r="L95" s="107"/>
    </row>
    <row r="96" spans="2:12" x14ac:dyDescent="0.25">
      <c r="B96" s="108" t="s">
        <v>998</v>
      </c>
      <c r="C96" s="16" t="s">
        <v>213</v>
      </c>
      <c r="D96" s="4"/>
      <c r="E96" s="4"/>
      <c r="F96" s="4"/>
      <c r="G96" s="4"/>
      <c r="H96" s="4"/>
      <c r="I96" s="4"/>
      <c r="J96" s="4"/>
      <c r="K96" s="4"/>
      <c r="L96" s="107"/>
    </row>
    <row r="97" spans="2:12" x14ac:dyDescent="0.25">
      <c r="B97" s="106"/>
      <c r="C97" s="17" t="s">
        <v>214</v>
      </c>
      <c r="D97" s="17" t="s">
        <v>215</v>
      </c>
      <c r="E97" s="17" t="s">
        <v>216</v>
      </c>
      <c r="F97" s="17" t="s">
        <v>264</v>
      </c>
      <c r="G97" s="17" t="s">
        <v>15</v>
      </c>
      <c r="H97" s="17" t="s">
        <v>217</v>
      </c>
      <c r="I97" s="17" t="s">
        <v>218</v>
      </c>
      <c r="J97" s="17" t="s">
        <v>219</v>
      </c>
      <c r="K97" s="17" t="s">
        <v>220</v>
      </c>
      <c r="L97" s="105" t="s">
        <v>21</v>
      </c>
    </row>
    <row r="98" spans="2:12" ht="15.75" thickBot="1" x14ac:dyDescent="0.3">
      <c r="B98" s="104"/>
      <c r="C98" s="51"/>
      <c r="D98" s="51"/>
      <c r="E98" s="51"/>
      <c r="F98" s="51"/>
      <c r="G98" s="51"/>
      <c r="H98" s="51"/>
      <c r="I98" s="51"/>
      <c r="J98" s="51"/>
      <c r="K98" s="51"/>
      <c r="L98" s="103" t="str">
        <f>C98&amp;"~"&amp;D98&amp;"~"&amp;E98&amp;"~"&amp;F98&amp;"~"&amp;G98&amp;"~"&amp;H98&amp;"~"&amp;I98&amp;"~"&amp;J98&amp;"~"&amp;K98&amp;"~"&amp;"END"</f>
        <v>~~~~~~~~~END</v>
      </c>
    </row>
    <row r="99" spans="2:12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1" spans="2:12" ht="15.75" thickBot="1" x14ac:dyDescent="0.3"/>
    <row r="102" spans="2:12" x14ac:dyDescent="0.25">
      <c r="B102" s="111" t="s">
        <v>999</v>
      </c>
      <c r="C102" s="116" t="s">
        <v>221</v>
      </c>
      <c r="D102" s="115"/>
    </row>
    <row r="103" spans="2:12" x14ac:dyDescent="0.25">
      <c r="B103" s="106"/>
      <c r="C103" s="17" t="s">
        <v>222</v>
      </c>
      <c r="D103" s="105" t="s">
        <v>21</v>
      </c>
    </row>
    <row r="104" spans="2:12" x14ac:dyDescent="0.25">
      <c r="B104" s="106"/>
      <c r="C104" s="4" t="s">
        <v>266</v>
      </c>
      <c r="D104" s="107" t="str">
        <f>C104</f>
        <v>NA</v>
      </c>
    </row>
    <row r="105" spans="2:12" x14ac:dyDescent="0.25">
      <c r="B105" s="106"/>
      <c r="C105" s="4"/>
      <c r="D105" s="107"/>
    </row>
    <row r="106" spans="2:12" x14ac:dyDescent="0.25">
      <c r="B106" s="108" t="s">
        <v>998</v>
      </c>
      <c r="C106" s="20" t="s">
        <v>221</v>
      </c>
      <c r="D106" s="114"/>
      <c r="E106" s="5"/>
      <c r="F106" s="5"/>
      <c r="G106" s="5"/>
      <c r="H106" s="5"/>
      <c r="I106" s="5"/>
      <c r="J106" s="5"/>
      <c r="K106" s="5"/>
    </row>
    <row r="107" spans="2:12" x14ac:dyDescent="0.25">
      <c r="B107" s="106"/>
      <c r="C107" s="17" t="s">
        <v>222</v>
      </c>
      <c r="D107" s="105" t="s">
        <v>21</v>
      </c>
      <c r="E107" s="54"/>
      <c r="F107" s="54"/>
      <c r="G107" s="54"/>
      <c r="H107" s="54"/>
      <c r="I107" s="54"/>
      <c r="J107" s="54"/>
      <c r="K107" s="54"/>
    </row>
    <row r="108" spans="2:12" ht="15.75" thickBot="1" x14ac:dyDescent="0.3">
      <c r="B108" s="104"/>
      <c r="C108" s="51"/>
      <c r="D108" s="103"/>
    </row>
    <row r="111" spans="2:12" ht="15.75" thickBot="1" x14ac:dyDescent="0.3"/>
    <row r="112" spans="2:12" x14ac:dyDescent="0.25">
      <c r="B112" s="111" t="s">
        <v>999</v>
      </c>
      <c r="C112" s="110" t="s">
        <v>223</v>
      </c>
      <c r="D112" s="50"/>
      <c r="E112" s="50"/>
      <c r="F112" s="50"/>
      <c r="G112" s="50"/>
      <c r="H112" s="50"/>
      <c r="I112" s="109"/>
    </row>
    <row r="113" spans="2:9" x14ac:dyDescent="0.25">
      <c r="B113" s="106"/>
      <c r="C113" s="17" t="s">
        <v>224</v>
      </c>
      <c r="D113" s="17" t="s">
        <v>49</v>
      </c>
      <c r="E113" s="17" t="s">
        <v>225</v>
      </c>
      <c r="F113" s="17" t="s">
        <v>50</v>
      </c>
      <c r="G113" s="17" t="s">
        <v>226</v>
      </c>
      <c r="H113" s="17" t="s">
        <v>227</v>
      </c>
      <c r="I113" s="105" t="s">
        <v>21</v>
      </c>
    </row>
    <row r="114" spans="2:9" x14ac:dyDescent="0.25">
      <c r="B114" s="106"/>
      <c r="C114" s="4" t="s">
        <v>267</v>
      </c>
      <c r="D114" s="4">
        <v>54484878</v>
      </c>
      <c r="E114" s="4" t="s">
        <v>267</v>
      </c>
      <c r="F114" s="4">
        <v>78596412</v>
      </c>
      <c r="G114" s="4" t="s">
        <v>523</v>
      </c>
      <c r="H114" s="4">
        <v>10.1</v>
      </c>
      <c r="I114" s="107" t="str">
        <f>C114&amp;"~"&amp;D114&amp;"~"&amp;E114&amp;"~"&amp;F114&amp;"~"&amp;G114&amp;"~"&amp;H114&amp;"~"&amp;"END"</f>
        <v>AUD~54484878~AUD~78596412~FX264564~10.1~END</v>
      </c>
    </row>
    <row r="115" spans="2:9" x14ac:dyDescent="0.25">
      <c r="B115" s="106"/>
      <c r="C115" s="4"/>
      <c r="D115" s="4"/>
      <c r="E115" s="4"/>
      <c r="F115" s="4"/>
      <c r="G115" s="4"/>
      <c r="H115" s="4"/>
      <c r="I115" s="107"/>
    </row>
    <row r="116" spans="2:9" x14ac:dyDescent="0.25">
      <c r="B116" s="108" t="s">
        <v>998</v>
      </c>
      <c r="C116" s="16" t="s">
        <v>223</v>
      </c>
      <c r="D116" s="4"/>
      <c r="E116" s="4"/>
      <c r="F116" s="4"/>
      <c r="G116" s="4"/>
      <c r="H116" s="4"/>
      <c r="I116" s="107"/>
    </row>
    <row r="117" spans="2:9" x14ac:dyDescent="0.25">
      <c r="B117" s="106"/>
      <c r="C117" s="17" t="s">
        <v>224</v>
      </c>
      <c r="D117" s="17" t="s">
        <v>49</v>
      </c>
      <c r="E117" s="17" t="s">
        <v>225</v>
      </c>
      <c r="F117" s="17" t="s">
        <v>50</v>
      </c>
      <c r="G117" s="17" t="s">
        <v>226</v>
      </c>
      <c r="H117" s="17" t="s">
        <v>227</v>
      </c>
      <c r="I117" s="105" t="s">
        <v>21</v>
      </c>
    </row>
    <row r="118" spans="2:9" ht="15.75" thickBot="1" x14ac:dyDescent="0.3">
      <c r="B118" s="104"/>
      <c r="C118" s="51"/>
      <c r="D118" s="51"/>
      <c r="E118" s="51"/>
      <c r="F118" s="51"/>
      <c r="G118" s="51"/>
      <c r="H118" s="51"/>
      <c r="I118" s="103" t="str">
        <f>C118&amp;"~"&amp;D118&amp;"~"&amp;E118&amp;"~"&amp;F118&amp;"~"&amp;G118&amp;"~"&amp;H118&amp;"~"&amp;"END"</f>
        <v>~~~~~~END</v>
      </c>
    </row>
    <row r="121" spans="2:9" ht="15.75" thickBot="1" x14ac:dyDescent="0.3"/>
    <row r="122" spans="2:9" x14ac:dyDescent="0.25">
      <c r="B122" s="111" t="s">
        <v>999</v>
      </c>
      <c r="C122" s="110" t="s">
        <v>228</v>
      </c>
      <c r="D122" s="50"/>
      <c r="E122" s="50"/>
      <c r="F122" s="50"/>
      <c r="G122" s="109"/>
    </row>
    <row r="123" spans="2:9" x14ac:dyDescent="0.25">
      <c r="B123" s="106"/>
      <c r="C123" s="17" t="s">
        <v>52</v>
      </c>
      <c r="D123" s="17" t="s">
        <v>53</v>
      </c>
      <c r="E123" s="17" t="s">
        <v>54</v>
      </c>
      <c r="F123" s="17" t="s">
        <v>229</v>
      </c>
      <c r="G123" s="105" t="s">
        <v>21</v>
      </c>
    </row>
    <row r="124" spans="2:9" x14ac:dyDescent="0.25">
      <c r="B124" s="106"/>
      <c r="C124" s="4" t="s">
        <v>268</v>
      </c>
      <c r="D124" s="4">
        <v>4563</v>
      </c>
      <c r="E124" s="4" t="s">
        <v>246</v>
      </c>
      <c r="F124" s="4">
        <v>54546239</v>
      </c>
      <c r="G124" s="107" t="str">
        <f>C124&amp;"~"&amp;D124&amp;"~"&amp;E124&amp;"~"&amp;F124&amp;"~"&amp;"END"</f>
        <v>CITI~4563~PENFABRIC~54546239~END</v>
      </c>
    </row>
    <row r="125" spans="2:9" x14ac:dyDescent="0.25">
      <c r="B125" s="106"/>
      <c r="C125" s="4"/>
      <c r="D125" s="4"/>
      <c r="E125" s="4"/>
      <c r="F125" s="4"/>
      <c r="G125" s="107"/>
    </row>
    <row r="126" spans="2:9" x14ac:dyDescent="0.25">
      <c r="B126" s="108" t="s">
        <v>998</v>
      </c>
      <c r="C126" s="16" t="s">
        <v>228</v>
      </c>
      <c r="D126" s="4"/>
      <c r="E126" s="4"/>
      <c r="F126" s="4"/>
      <c r="G126" s="107"/>
    </row>
    <row r="127" spans="2:9" x14ac:dyDescent="0.25">
      <c r="B127" s="106"/>
      <c r="C127" s="17" t="s">
        <v>52</v>
      </c>
      <c r="D127" s="17" t="s">
        <v>53</v>
      </c>
      <c r="E127" s="17" t="s">
        <v>54</v>
      </c>
      <c r="F127" s="17" t="s">
        <v>229</v>
      </c>
      <c r="G127" s="105" t="s">
        <v>21</v>
      </c>
    </row>
    <row r="128" spans="2:9" ht="15.75" thickBot="1" x14ac:dyDescent="0.3">
      <c r="B128" s="104"/>
      <c r="C128" s="51"/>
      <c r="D128" s="51"/>
      <c r="E128" s="51"/>
      <c r="F128" s="51"/>
      <c r="G128" s="103" t="str">
        <f>C128&amp;"~"&amp;D128&amp;"~"&amp;E128&amp;"~"&amp;F128&amp;"~"&amp;"END"</f>
        <v>~~~~END</v>
      </c>
    </row>
    <row r="131" spans="2:7" ht="15.75" thickBot="1" x14ac:dyDescent="0.3"/>
    <row r="132" spans="2:7" x14ac:dyDescent="0.25">
      <c r="B132" s="111" t="s">
        <v>999</v>
      </c>
      <c r="C132" s="110" t="s">
        <v>230</v>
      </c>
      <c r="D132" s="50"/>
      <c r="E132" s="50"/>
      <c r="F132" s="50"/>
      <c r="G132" s="109"/>
    </row>
    <row r="133" spans="2:7" x14ac:dyDescent="0.25">
      <c r="B133" s="106"/>
      <c r="C133" s="17" t="s">
        <v>231</v>
      </c>
      <c r="D133" s="17" t="s">
        <v>232</v>
      </c>
      <c r="E133" s="17" t="s">
        <v>233</v>
      </c>
      <c r="F133" s="17" t="s">
        <v>234</v>
      </c>
      <c r="G133" s="105" t="s">
        <v>21</v>
      </c>
    </row>
    <row r="134" spans="2:7" x14ac:dyDescent="0.25">
      <c r="B134" s="106"/>
      <c r="C134" s="4" t="s">
        <v>521</v>
      </c>
      <c r="D134" s="4" t="s">
        <v>24</v>
      </c>
      <c r="E134" s="19">
        <v>123</v>
      </c>
      <c r="F134" s="4" t="str">
        <f ca="1">ListValues!H3</f>
        <v>2019-02-06</v>
      </c>
      <c r="G134" s="107" t="str">
        <f ca="1">C134&amp;"~"&amp;D134&amp;"~"&amp;E134&amp;"~"&amp;F134&amp;"~"&amp;"END"</f>
        <v>sdahsd~USD~123~2019-02-06~END</v>
      </c>
    </row>
    <row r="135" spans="2:7" x14ac:dyDescent="0.25">
      <c r="B135" s="106"/>
      <c r="C135" s="4"/>
      <c r="D135" s="4"/>
      <c r="E135" s="4"/>
      <c r="F135" s="4"/>
      <c r="G135" s="107"/>
    </row>
    <row r="136" spans="2:7" x14ac:dyDescent="0.25">
      <c r="B136" s="108" t="s">
        <v>998</v>
      </c>
      <c r="C136" s="16" t="s">
        <v>230</v>
      </c>
      <c r="D136" s="4"/>
      <c r="E136" s="4"/>
      <c r="F136" s="4"/>
      <c r="G136" s="107"/>
    </row>
    <row r="137" spans="2:7" x14ac:dyDescent="0.25">
      <c r="B137" s="106"/>
      <c r="C137" s="17" t="s">
        <v>231</v>
      </c>
      <c r="D137" s="17" t="s">
        <v>232</v>
      </c>
      <c r="E137" s="17" t="s">
        <v>233</v>
      </c>
      <c r="F137" s="17" t="s">
        <v>234</v>
      </c>
      <c r="G137" s="105" t="s">
        <v>21</v>
      </c>
    </row>
    <row r="138" spans="2:7" ht="15.75" thickBot="1" x14ac:dyDescent="0.3">
      <c r="B138" s="104"/>
      <c r="C138" s="51"/>
      <c r="D138" s="51"/>
      <c r="E138" s="113"/>
      <c r="F138" s="51"/>
      <c r="G138" s="103" t="str">
        <f>C138&amp;"~"&amp;D138&amp;"~"&amp;E138&amp;"~"&amp;F138&amp;"~"&amp;"END"</f>
        <v>~~~~END</v>
      </c>
    </row>
    <row r="143" spans="2:7" ht="15.75" thickBot="1" x14ac:dyDescent="0.3"/>
    <row r="144" spans="2:7" x14ac:dyDescent="0.25">
      <c r="B144" s="111" t="s">
        <v>999</v>
      </c>
      <c r="C144" s="110" t="s">
        <v>503</v>
      </c>
      <c r="D144" s="50"/>
      <c r="E144" s="50"/>
      <c r="F144" s="50"/>
      <c r="G144" s="109"/>
    </row>
    <row r="145" spans="2:7" x14ac:dyDescent="0.25">
      <c r="B145" s="106"/>
      <c r="C145" s="17" t="s">
        <v>184</v>
      </c>
      <c r="D145" s="17" t="s">
        <v>168</v>
      </c>
      <c r="E145" s="17" t="s">
        <v>169</v>
      </c>
      <c r="F145" s="17" t="s">
        <v>21</v>
      </c>
      <c r="G145" s="105"/>
    </row>
    <row r="146" spans="2:7" x14ac:dyDescent="0.25">
      <c r="B146" s="106"/>
      <c r="C146" s="4" t="s">
        <v>504</v>
      </c>
      <c r="D146" s="4" t="str">
        <f>DAF_CreationsubForms!C4</f>
        <v>COLLECTION</v>
      </c>
      <c r="E146" s="4" t="str">
        <f ca="1">DAF_CreationsubForms!D4</f>
        <v>COLLPC22100</v>
      </c>
      <c r="F146" s="4" t="str">
        <f t="shared" ref="F146:F154" ca="1" si="0">C146&amp;"~"&amp;D146&amp;"~"&amp;E146</f>
        <v>DOP-TXN~COLLECTION~COLLPC22100</v>
      </c>
      <c r="G146" s="107"/>
    </row>
    <row r="147" spans="2:7" x14ac:dyDescent="0.25">
      <c r="B147" s="106"/>
      <c r="C147" s="4" t="s">
        <v>504</v>
      </c>
      <c r="D147" s="4" t="str">
        <f>DAF_CreationsubForms!C5</f>
        <v>COLLECTION</v>
      </c>
      <c r="E147" s="4" t="str">
        <f ca="1">DAF_CreationsubForms!D5</f>
        <v>COLLPC22101</v>
      </c>
      <c r="F147" s="4" t="str">
        <f t="shared" ca="1" si="0"/>
        <v>DOP-TXN~COLLECTION~COLLPC22101</v>
      </c>
      <c r="G147" s="107"/>
    </row>
    <row r="148" spans="2:7" x14ac:dyDescent="0.25">
      <c r="B148" s="106"/>
      <c r="C148" s="4" t="s">
        <v>504</v>
      </c>
      <c r="D148" s="4" t="str">
        <f>DAF_CreationsubForms!C6</f>
        <v>COLLECTION</v>
      </c>
      <c r="E148" s="4" t="str">
        <f ca="1">DAF_CreationsubForms!D6</f>
        <v>COLLPC22102</v>
      </c>
      <c r="F148" s="4" t="str">
        <f t="shared" ca="1" si="0"/>
        <v>DOP-TXN~COLLECTION~COLLPC22102</v>
      </c>
      <c r="G148" s="107"/>
    </row>
    <row r="149" spans="2:7" x14ac:dyDescent="0.25">
      <c r="B149" s="106"/>
      <c r="C149" s="4" t="s">
        <v>504</v>
      </c>
      <c r="D149" s="4" t="str">
        <f>DAF_CreationsubForms!C126</f>
        <v>LC</v>
      </c>
      <c r="E149" s="4" t="str">
        <f ca="1">DAF_CreationsubForms!D126</f>
        <v>LCND22115</v>
      </c>
      <c r="F149" s="4" t="str">
        <f t="shared" ca="1" si="0"/>
        <v>DOP-TXN~LC~LCND22115</v>
      </c>
      <c r="G149" s="107"/>
    </row>
    <row r="150" spans="2:7" x14ac:dyDescent="0.25">
      <c r="B150" s="106"/>
      <c r="C150" s="4" t="s">
        <v>504</v>
      </c>
      <c r="D150" s="4" t="str">
        <f>DAF_CreationsubForms!C127</f>
        <v>LC</v>
      </c>
      <c r="E150" s="4" t="str">
        <f ca="1">DAF_CreationsubForms!D127</f>
        <v>LCND22116</v>
      </c>
      <c r="F150" s="4" t="str">
        <f t="shared" ca="1" si="0"/>
        <v>DOP-TXN~LC~LCND22116</v>
      </c>
      <c r="G150" s="107"/>
    </row>
    <row r="151" spans="2:7" x14ac:dyDescent="0.25">
      <c r="B151" s="106"/>
      <c r="C151" s="4" t="s">
        <v>504</v>
      </c>
      <c r="D151" s="4" t="str">
        <f>DAF_CreationsubForms!C128</f>
        <v>LC</v>
      </c>
      <c r="E151" s="4" t="str">
        <f ca="1">DAF_CreationsubForms!D128</f>
        <v>LCND22117</v>
      </c>
      <c r="F151" s="4" t="str">
        <f t="shared" ca="1" si="0"/>
        <v>DOP-TXN~LC~LCND22117</v>
      </c>
      <c r="G151" s="107"/>
    </row>
    <row r="152" spans="2:7" x14ac:dyDescent="0.25">
      <c r="B152" s="106"/>
      <c r="C152" s="4" t="s">
        <v>504</v>
      </c>
      <c r="D152" s="4" t="str">
        <f>DAF_CreationsubForms!C130</f>
        <v>OPEN-ACCOUNT</v>
      </c>
      <c r="E152" s="4" t="str">
        <f ca="1">DAF_CreationsubForms!D130</f>
        <v>OAND22121</v>
      </c>
      <c r="F152" s="4" t="str">
        <f t="shared" ca="1" si="0"/>
        <v>DOP-TXN~OPEN-ACCOUNT~OAND22121</v>
      </c>
      <c r="G152" s="107"/>
    </row>
    <row r="153" spans="2:7" x14ac:dyDescent="0.25">
      <c r="B153" s="106"/>
      <c r="C153" s="4" t="s">
        <v>504</v>
      </c>
      <c r="D153" s="4" t="str">
        <f>DAF_CreationsubForms!C131</f>
        <v>OPEN-ACCOUNT</v>
      </c>
      <c r="E153" s="4" t="str">
        <f ca="1">DAF_CreationsubForms!D131</f>
        <v>OAND22122</v>
      </c>
      <c r="F153" s="4" t="str">
        <f t="shared" ca="1" si="0"/>
        <v>DOP-TXN~OPEN-ACCOUNT~OAND22122</v>
      </c>
      <c r="G153" s="107"/>
    </row>
    <row r="154" spans="2:7" x14ac:dyDescent="0.25">
      <c r="B154" s="106"/>
      <c r="C154" s="4" t="s">
        <v>504</v>
      </c>
      <c r="D154" s="4" t="str">
        <f>DAF_CreationsubForms!C132</f>
        <v>OPEN-ACCOUNT</v>
      </c>
      <c r="E154" s="4" t="str">
        <f ca="1">DAF_CreationsubForms!D132</f>
        <v>OAND22123</v>
      </c>
      <c r="F154" s="4" t="str">
        <f t="shared" ca="1" si="0"/>
        <v>DOP-TXN~OPEN-ACCOUNT~OAND22123</v>
      </c>
      <c r="G154" s="107"/>
    </row>
    <row r="155" spans="2:7" x14ac:dyDescent="0.25">
      <c r="B155" s="106"/>
      <c r="C155" s="4"/>
      <c r="D155" s="4"/>
      <c r="E155" s="4"/>
      <c r="F155" s="4"/>
      <c r="G155" s="107"/>
    </row>
    <row r="156" spans="2:7" x14ac:dyDescent="0.25">
      <c r="B156" s="108" t="s">
        <v>998</v>
      </c>
      <c r="C156" s="16" t="s">
        <v>503</v>
      </c>
      <c r="D156" s="4"/>
      <c r="E156" s="4"/>
      <c r="F156" s="4"/>
      <c r="G156" s="107"/>
    </row>
    <row r="157" spans="2:7" x14ac:dyDescent="0.25">
      <c r="B157" s="106"/>
      <c r="C157" s="17" t="s">
        <v>184</v>
      </c>
      <c r="D157" s="59" t="s">
        <v>168</v>
      </c>
      <c r="E157" s="112" t="s">
        <v>1001</v>
      </c>
      <c r="F157" s="112" t="s">
        <v>1000</v>
      </c>
      <c r="G157" s="59" t="s">
        <v>21</v>
      </c>
    </row>
    <row r="158" spans="2:7" x14ac:dyDescent="0.25">
      <c r="B158" s="106"/>
      <c r="C158" s="4"/>
      <c r="D158" s="2" t="str">
        <f t="shared" ref="D158:D166" si="1">D146</f>
        <v>COLLECTION</v>
      </c>
      <c r="E158" s="2" t="str">
        <f ca="1">ListValues!G3</f>
        <v>2019-02-02</v>
      </c>
      <c r="F158" s="2" t="str">
        <f t="shared" ref="F158:F166" ca="1" si="2">E158</f>
        <v>2019-02-02</v>
      </c>
      <c r="G158" s="2" t="str">
        <f t="shared" ref="G158:G166" ca="1" si="3">C158&amp;"~"&amp;D158&amp;"~"&amp;E158&amp;"~"&amp;F158</f>
        <v>~COLLECTION~2019-02-02~2019-02-02</v>
      </c>
    </row>
    <row r="159" spans="2:7" x14ac:dyDescent="0.25">
      <c r="B159" s="106"/>
      <c r="C159" s="4"/>
      <c r="D159" s="2" t="str">
        <f t="shared" si="1"/>
        <v>COLLECTION</v>
      </c>
      <c r="E159" s="2" t="str">
        <f t="shared" ref="E159:E166" ca="1" si="4">E158</f>
        <v>2019-02-02</v>
      </c>
      <c r="F159" s="2" t="str">
        <f t="shared" ca="1" si="2"/>
        <v>2019-02-02</v>
      </c>
      <c r="G159" s="2" t="str">
        <f t="shared" ca="1" si="3"/>
        <v>~COLLECTION~2019-02-02~2019-02-02</v>
      </c>
    </row>
    <row r="160" spans="2:7" x14ac:dyDescent="0.25">
      <c r="B160" s="106"/>
      <c r="C160" s="4"/>
      <c r="D160" s="2" t="str">
        <f t="shared" si="1"/>
        <v>COLLECTION</v>
      </c>
      <c r="E160" s="2" t="str">
        <f t="shared" ca="1" si="4"/>
        <v>2019-02-02</v>
      </c>
      <c r="F160" s="2" t="str">
        <f t="shared" ca="1" si="2"/>
        <v>2019-02-02</v>
      </c>
      <c r="G160" s="2" t="str">
        <f t="shared" ca="1" si="3"/>
        <v>~COLLECTION~2019-02-02~2019-02-02</v>
      </c>
    </row>
    <row r="161" spans="2:15" x14ac:dyDescent="0.25">
      <c r="B161" s="106"/>
      <c r="C161" s="4"/>
      <c r="D161" s="2" t="str">
        <f t="shared" si="1"/>
        <v>LC</v>
      </c>
      <c r="E161" s="2" t="str">
        <f t="shared" ca="1" si="4"/>
        <v>2019-02-02</v>
      </c>
      <c r="F161" s="2" t="str">
        <f t="shared" ca="1" si="2"/>
        <v>2019-02-02</v>
      </c>
      <c r="G161" s="2" t="str">
        <f t="shared" ca="1" si="3"/>
        <v>~LC~2019-02-02~2019-02-02</v>
      </c>
    </row>
    <row r="162" spans="2:15" x14ac:dyDescent="0.25">
      <c r="B162" s="106"/>
      <c r="C162" s="4"/>
      <c r="D162" s="2" t="str">
        <f t="shared" si="1"/>
        <v>LC</v>
      </c>
      <c r="E162" s="2" t="str">
        <f t="shared" ca="1" si="4"/>
        <v>2019-02-02</v>
      </c>
      <c r="F162" s="2" t="str">
        <f t="shared" ca="1" si="2"/>
        <v>2019-02-02</v>
      </c>
      <c r="G162" s="2" t="str">
        <f t="shared" ca="1" si="3"/>
        <v>~LC~2019-02-02~2019-02-02</v>
      </c>
    </row>
    <row r="163" spans="2:15" x14ac:dyDescent="0.25">
      <c r="B163" s="106"/>
      <c r="C163" s="4"/>
      <c r="D163" s="2" t="str">
        <f t="shared" si="1"/>
        <v>LC</v>
      </c>
      <c r="E163" s="2" t="str">
        <f t="shared" ca="1" si="4"/>
        <v>2019-02-02</v>
      </c>
      <c r="F163" s="2" t="str">
        <f t="shared" ca="1" si="2"/>
        <v>2019-02-02</v>
      </c>
      <c r="G163" s="2" t="str">
        <f t="shared" ca="1" si="3"/>
        <v>~LC~2019-02-02~2019-02-02</v>
      </c>
    </row>
    <row r="164" spans="2:15" x14ac:dyDescent="0.25">
      <c r="B164" s="106"/>
      <c r="C164" s="4"/>
      <c r="D164" s="2" t="str">
        <f t="shared" si="1"/>
        <v>OPEN-ACCOUNT</v>
      </c>
      <c r="E164" s="2" t="str">
        <f t="shared" ca="1" si="4"/>
        <v>2019-02-02</v>
      </c>
      <c r="F164" s="2" t="str">
        <f t="shared" ca="1" si="2"/>
        <v>2019-02-02</v>
      </c>
      <c r="G164" s="2" t="str">
        <f t="shared" ca="1" si="3"/>
        <v>~OPEN-ACCOUNT~2019-02-02~2019-02-02</v>
      </c>
    </row>
    <row r="165" spans="2:15" x14ac:dyDescent="0.25">
      <c r="B165" s="106"/>
      <c r="C165" s="4"/>
      <c r="D165" s="2" t="str">
        <f t="shared" si="1"/>
        <v>OPEN-ACCOUNT</v>
      </c>
      <c r="E165" s="2" t="str">
        <f t="shared" ca="1" si="4"/>
        <v>2019-02-02</v>
      </c>
      <c r="F165" s="2" t="str">
        <f t="shared" ca="1" si="2"/>
        <v>2019-02-02</v>
      </c>
      <c r="G165" s="2" t="str">
        <f t="shared" ca="1" si="3"/>
        <v>~OPEN-ACCOUNT~2019-02-02~2019-02-02</v>
      </c>
    </row>
    <row r="166" spans="2:15" x14ac:dyDescent="0.25">
      <c r="B166" s="106"/>
      <c r="C166" s="4"/>
      <c r="D166" s="2" t="str">
        <f t="shared" si="1"/>
        <v>OPEN-ACCOUNT</v>
      </c>
      <c r="E166" s="2" t="str">
        <f t="shared" ca="1" si="4"/>
        <v>2019-02-02</v>
      </c>
      <c r="F166" s="2" t="str">
        <f t="shared" ca="1" si="2"/>
        <v>2019-02-02</v>
      </c>
      <c r="G166" s="2" t="str">
        <f t="shared" ca="1" si="3"/>
        <v>~OPEN-ACCOUNT~2019-02-02~2019-02-02</v>
      </c>
    </row>
    <row r="171" spans="2:15" ht="15.75" thickBot="1" x14ac:dyDescent="0.3"/>
    <row r="172" spans="2:15" x14ac:dyDescent="0.25">
      <c r="B172" s="111" t="s">
        <v>999</v>
      </c>
      <c r="C172" s="110" t="s">
        <v>416</v>
      </c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109"/>
    </row>
    <row r="173" spans="2:15" x14ac:dyDescent="0.25">
      <c r="B173" s="106"/>
      <c r="C173" s="17" t="s">
        <v>807</v>
      </c>
      <c r="D173" s="17" t="s">
        <v>808</v>
      </c>
      <c r="E173" s="17" t="s">
        <v>809</v>
      </c>
      <c r="F173" s="17" t="s">
        <v>810</v>
      </c>
      <c r="G173" s="17" t="s">
        <v>811</v>
      </c>
      <c r="H173" s="17" t="s">
        <v>812</v>
      </c>
      <c r="I173" s="17" t="s">
        <v>813</v>
      </c>
      <c r="J173" s="17" t="s">
        <v>814</v>
      </c>
      <c r="K173" s="17" t="s">
        <v>815</v>
      </c>
      <c r="L173" s="17" t="s">
        <v>816</v>
      </c>
      <c r="M173" s="17" t="s">
        <v>817</v>
      </c>
      <c r="N173" s="17" t="s">
        <v>818</v>
      </c>
      <c r="O173" s="105" t="s">
        <v>21</v>
      </c>
    </row>
    <row r="174" spans="2:15" x14ac:dyDescent="0.25">
      <c r="B174" s="106"/>
      <c r="C174" s="4" t="s">
        <v>807</v>
      </c>
      <c r="D174" s="4" t="s">
        <v>808</v>
      </c>
      <c r="E174" s="4" t="s">
        <v>809</v>
      </c>
      <c r="F174" s="4" t="s">
        <v>810</v>
      </c>
      <c r="G174" s="4" t="s">
        <v>811</v>
      </c>
      <c r="H174" s="4" t="s">
        <v>812</v>
      </c>
      <c r="I174" s="4" t="s">
        <v>813</v>
      </c>
      <c r="J174" s="4" t="s">
        <v>814</v>
      </c>
      <c r="K174" s="4" t="s">
        <v>815</v>
      </c>
      <c r="L174" s="4" t="s">
        <v>816</v>
      </c>
      <c r="M174" s="4" t="s">
        <v>817</v>
      </c>
      <c r="N174" s="4" t="s">
        <v>818</v>
      </c>
      <c r="O174" s="107" t="str">
        <f>C174&amp;"~"&amp;D174&amp;"~"&amp;E174&amp;"~"&amp;F174&amp;"~"&amp;G174&amp;"~"&amp;H174&amp;"~"&amp;I174&amp;"~"&amp;J174&amp;"~"&amp;K174&amp;"~"&amp;L174&amp;"~"&amp;M174&amp;"~"&amp;N174&amp;"~"&amp;"END"</f>
        <v>Others_Label1~Others_Value1~Others_Label2~Others_Value2~Others_Label3~Others_Value3~Others_Label4~Others_Value4~Others_Label5~Others_Value5~Others_Label6~Others_Value6~END</v>
      </c>
    </row>
    <row r="175" spans="2:15" x14ac:dyDescent="0.25">
      <c r="B175" s="10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107"/>
    </row>
    <row r="176" spans="2:15" x14ac:dyDescent="0.25">
      <c r="B176" s="108" t="s">
        <v>998</v>
      </c>
      <c r="C176" s="16" t="s">
        <v>416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107"/>
    </row>
    <row r="177" spans="2:15" x14ac:dyDescent="0.25">
      <c r="B177" s="106"/>
      <c r="C177" s="17" t="s">
        <v>807</v>
      </c>
      <c r="D177" s="17" t="s">
        <v>808</v>
      </c>
      <c r="E177" s="17" t="s">
        <v>809</v>
      </c>
      <c r="F177" s="17" t="s">
        <v>810</v>
      </c>
      <c r="G177" s="17" t="s">
        <v>811</v>
      </c>
      <c r="H177" s="17" t="s">
        <v>812</v>
      </c>
      <c r="I177" s="17" t="s">
        <v>813</v>
      </c>
      <c r="J177" s="17" t="s">
        <v>814</v>
      </c>
      <c r="K177" s="17" t="s">
        <v>815</v>
      </c>
      <c r="L177" s="17" t="s">
        <v>816</v>
      </c>
      <c r="M177" s="17" t="s">
        <v>817</v>
      </c>
      <c r="N177" s="17" t="s">
        <v>818</v>
      </c>
      <c r="O177" s="105" t="s">
        <v>21</v>
      </c>
    </row>
    <row r="178" spans="2:15" ht="15.75" thickBot="1" x14ac:dyDescent="0.3">
      <c r="B178" s="104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103" t="str">
        <f>C178&amp;"~"&amp;D178&amp;"~"&amp;E178&amp;"~"&amp;F178&amp;"~"&amp;G178&amp;"~"&amp;H178&amp;"~"&amp;I178&amp;"~"&amp;J178&amp;"~"&amp;K178&amp;"~"&amp;L178&amp;"~"&amp;M178&amp;"~"&amp;N178&amp;"~"&amp;"END"</f>
        <v>~~~~~~~~~~~~END</v>
      </c>
    </row>
  </sheetData>
  <mergeCells count="2">
    <mergeCell ref="E3:I3"/>
    <mergeCell ref="E9:I9"/>
  </mergeCells>
  <hyperlinks>
    <hyperlink ref="J41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"/>
  <sheetViews>
    <sheetView workbookViewId="0">
      <selection activeCell="M29" sqref="M29"/>
    </sheetView>
  </sheetViews>
  <sheetFormatPr defaultRowHeight="15" x14ac:dyDescent="0.25"/>
  <cols>
    <col min="1" max="1" width="9.140625" style="1" collapsed="1"/>
    <col min="2" max="2" width="10.7109375" style="1" bestFit="1" customWidth="1" collapsed="1"/>
    <col min="3" max="3" width="15.42578125" style="1" bestFit="1" customWidth="1" collapsed="1"/>
    <col min="4" max="4" width="15.7109375" style="1" bestFit="1" customWidth="1" collapsed="1"/>
    <col min="5" max="5" width="14.28515625" style="1" bestFit="1" customWidth="1" collapsed="1"/>
    <col min="6" max="6" width="19.7109375" style="1" bestFit="1" customWidth="1" collapsed="1"/>
    <col min="7" max="7" width="15.28515625" style="1" bestFit="1" customWidth="1" collapsed="1"/>
    <col min="8" max="8" width="34" style="1" bestFit="1" customWidth="1" collapsed="1"/>
    <col min="9" max="9" width="37" style="1" bestFit="1" customWidth="1" collapsed="1"/>
    <col min="10" max="10" width="16.140625" style="1" bestFit="1" customWidth="1" collapsed="1"/>
    <col min="11" max="11" width="10.42578125" style="1" bestFit="1" customWidth="1" collapsed="1"/>
    <col min="12" max="12" width="16.85546875" style="1" bestFit="1" customWidth="1" collapsed="1"/>
    <col min="13" max="14" width="10" style="1" bestFit="1" customWidth="1" collapsed="1"/>
    <col min="15" max="15" width="16.28515625" style="1" bestFit="1" customWidth="1" collapsed="1"/>
    <col min="16" max="16" width="7.28515625" style="1" bestFit="1" customWidth="1" collapsed="1"/>
    <col min="17" max="16384" width="9.140625" style="1" collapsed="1"/>
  </cols>
  <sheetData>
    <row r="2" spans="2:17" ht="15.75" thickBot="1" x14ac:dyDescent="0.3"/>
    <row r="3" spans="2:17" x14ac:dyDescent="0.25">
      <c r="B3" s="111" t="s">
        <v>999</v>
      </c>
      <c r="C3" s="116" t="s">
        <v>283</v>
      </c>
      <c r="D3" s="126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109"/>
    </row>
    <row r="4" spans="2:17" x14ac:dyDescent="0.25">
      <c r="B4" s="106"/>
      <c r="C4" s="59" t="s">
        <v>269</v>
      </c>
      <c r="D4" s="58" t="s">
        <v>270</v>
      </c>
      <c r="E4" s="59" t="s">
        <v>271</v>
      </c>
      <c r="F4" s="59" t="s">
        <v>272</v>
      </c>
      <c r="G4" s="59" t="s">
        <v>273</v>
      </c>
      <c r="H4" s="59" t="s">
        <v>274</v>
      </c>
      <c r="I4" s="59" t="s">
        <v>275</v>
      </c>
      <c r="J4" s="59" t="s">
        <v>276</v>
      </c>
      <c r="K4" s="59" t="s">
        <v>277</v>
      </c>
      <c r="L4" s="59" t="s">
        <v>278</v>
      </c>
      <c r="M4" s="59" t="s">
        <v>279</v>
      </c>
      <c r="N4" s="59" t="s">
        <v>280</v>
      </c>
      <c r="O4" s="59" t="s">
        <v>281</v>
      </c>
      <c r="P4" s="59" t="s">
        <v>282</v>
      </c>
      <c r="Q4" s="125" t="s">
        <v>21</v>
      </c>
    </row>
    <row r="5" spans="2:17" x14ac:dyDescent="0.25">
      <c r="B5" s="106"/>
      <c r="C5" s="2" t="s">
        <v>284</v>
      </c>
      <c r="D5" s="2" t="s">
        <v>524</v>
      </c>
      <c r="E5" s="2" t="str">
        <f ca="1">ListValues!G3</f>
        <v>2019-02-02</v>
      </c>
      <c r="F5" s="2" t="s">
        <v>286</v>
      </c>
      <c r="G5" s="2" t="s">
        <v>151</v>
      </c>
      <c r="H5" s="2" t="s">
        <v>287</v>
      </c>
      <c r="I5" s="2" t="s">
        <v>253</v>
      </c>
      <c r="J5" s="2" t="s">
        <v>288</v>
      </c>
      <c r="K5" s="2" t="str">
        <f ca="1">ListValues!H3</f>
        <v>2019-02-06</v>
      </c>
      <c r="L5" s="2"/>
      <c r="M5" s="2"/>
      <c r="N5" s="2"/>
      <c r="O5" s="2" t="s">
        <v>289</v>
      </c>
      <c r="P5" s="2" t="s">
        <v>290</v>
      </c>
      <c r="Q5" s="124" t="str">
        <f ca="1">C5&amp;"~"&amp;D5&amp;"~"&amp;E5&amp;"~"&amp;F5&amp;"~"&amp;G5&amp;"~"&amp;H5&amp;"~"&amp;I5&amp;"~"&amp;J5&amp;"~"&amp;K5&amp;"~"&amp;L5&amp;"~"&amp;O5&amp;"~"&amp;P5&amp;"~"&amp;"END"</f>
        <v>OCEAN~BLNO 25145458~2019-02-02~TITAN URANUS~LEBANON~PORT US~DOMINICA~FD FRANCE~2019-02-06~~KAZAKHSTAN~FREIGHT PREPAID~END</v>
      </c>
    </row>
    <row r="6" spans="2:17" x14ac:dyDescent="0.25">
      <c r="B6" s="10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07"/>
    </row>
    <row r="7" spans="2:17" x14ac:dyDescent="0.25">
      <c r="B7" s="108" t="s">
        <v>998</v>
      </c>
      <c r="C7" s="20" t="s">
        <v>283</v>
      </c>
      <c r="D7" s="5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07"/>
    </row>
    <row r="8" spans="2:17" x14ac:dyDescent="0.25">
      <c r="B8" s="106"/>
      <c r="C8" s="17" t="s">
        <v>269</v>
      </c>
      <c r="D8" s="56" t="s">
        <v>270</v>
      </c>
      <c r="E8" s="17" t="s">
        <v>271</v>
      </c>
      <c r="F8" s="17" t="s">
        <v>272</v>
      </c>
      <c r="G8" s="17" t="s">
        <v>273</v>
      </c>
      <c r="H8" s="17" t="s">
        <v>274</v>
      </c>
      <c r="I8" s="17" t="s">
        <v>275</v>
      </c>
      <c r="J8" s="17" t="s">
        <v>276</v>
      </c>
      <c r="K8" s="17" t="s">
        <v>277</v>
      </c>
      <c r="L8" s="17" t="s">
        <v>278</v>
      </c>
      <c r="M8" s="17" t="s">
        <v>279</v>
      </c>
      <c r="N8" s="17" t="s">
        <v>280</v>
      </c>
      <c r="O8" s="17" t="s">
        <v>281</v>
      </c>
      <c r="P8" s="17" t="s">
        <v>282</v>
      </c>
      <c r="Q8" s="105" t="s">
        <v>21</v>
      </c>
    </row>
    <row r="9" spans="2:17" ht="15.75" thickBot="1" x14ac:dyDescent="0.3">
      <c r="B9" s="10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123" t="str">
        <f>C9&amp;"~"&amp;D9&amp;"~"&amp;E9&amp;"~"&amp;F9&amp;"~"&amp;G9&amp;"~"&amp;H9&amp;"~"&amp;I9&amp;"~"&amp;J9&amp;"~"&amp;K9&amp;"~"&amp;L9&amp;"~"&amp;O9&amp;"~"&amp;P9&amp;"~"&amp;"END"</f>
        <v>~~~~~~~~~~~~END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3"/>
  <sheetViews>
    <sheetView zoomScaleNormal="100" workbookViewId="0">
      <selection activeCell="M29" sqref="M29"/>
    </sheetView>
  </sheetViews>
  <sheetFormatPr defaultRowHeight="15" x14ac:dyDescent="0.25"/>
  <cols>
    <col min="1" max="1" width="9.140625" style="1" collapsed="1"/>
    <col min="2" max="2" width="11.28515625" style="1" bestFit="1" customWidth="1" collapsed="1"/>
    <col min="3" max="3" width="24.7109375" style="1" bestFit="1" customWidth="1" collapsed="1"/>
    <col min="4" max="4" width="12.85546875" style="1" bestFit="1" customWidth="1" collapsed="1"/>
    <col min="5" max="5" width="23.5703125" style="1" bestFit="1" customWidth="1" collapsed="1"/>
    <col min="6" max="6" width="16.7109375" style="1" bestFit="1" customWidth="1" collapsed="1"/>
    <col min="7" max="7" width="17.7109375" style="1" bestFit="1" customWidth="1" collapsed="1"/>
    <col min="8" max="8" width="11.85546875" style="1" bestFit="1" customWidth="1" collapsed="1"/>
    <col min="9" max="9" width="20" style="1" bestFit="1" customWidth="1" collapsed="1"/>
    <col min="10" max="10" width="11.42578125" style="1" bestFit="1" customWidth="1" collapsed="1"/>
    <col min="11" max="11" width="14.7109375" style="1" bestFit="1" customWidth="1" collapsed="1"/>
    <col min="12" max="12" width="17.5703125" style="1" bestFit="1" customWidth="1" collapsed="1"/>
    <col min="13" max="13" width="16.28515625" style="1" bestFit="1" customWidth="1" collapsed="1"/>
    <col min="14" max="14" width="9.140625" style="1" collapsed="1"/>
    <col min="15" max="15" width="14" style="1" bestFit="1" customWidth="1" collapsed="1"/>
    <col min="16" max="16" width="12.5703125" style="1" bestFit="1" customWidth="1" collapsed="1"/>
    <col min="17" max="16384" width="9.140625" style="1" collapsed="1"/>
  </cols>
  <sheetData>
    <row r="2" spans="2:18" ht="15.75" thickBot="1" x14ac:dyDescent="0.3"/>
    <row r="3" spans="2:18" x14ac:dyDescent="0.25">
      <c r="B3" s="111" t="s">
        <v>999</v>
      </c>
      <c r="C3" s="116" t="s">
        <v>291</v>
      </c>
      <c r="D3" s="126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109"/>
    </row>
    <row r="4" spans="2:18" x14ac:dyDescent="0.25">
      <c r="B4" s="106"/>
      <c r="C4" s="17" t="s">
        <v>292</v>
      </c>
      <c r="D4" s="56" t="s">
        <v>293</v>
      </c>
      <c r="E4" s="17" t="s">
        <v>294</v>
      </c>
      <c r="F4" s="17" t="s">
        <v>295</v>
      </c>
      <c r="G4" s="17" t="s">
        <v>296</v>
      </c>
      <c r="H4" s="17" t="s">
        <v>297</v>
      </c>
      <c r="I4" s="17" t="s">
        <v>298</v>
      </c>
      <c r="J4" s="17" t="s">
        <v>299</v>
      </c>
      <c r="K4" s="17" t="s">
        <v>300</v>
      </c>
      <c r="L4" s="17" t="s">
        <v>301</v>
      </c>
      <c r="M4" s="17" t="s">
        <v>319</v>
      </c>
      <c r="N4" s="17" t="s">
        <v>302</v>
      </c>
      <c r="O4" s="17" t="s">
        <v>303</v>
      </c>
      <c r="P4" s="17" t="s">
        <v>304</v>
      </c>
      <c r="Q4" s="17" t="s">
        <v>305</v>
      </c>
      <c r="R4" s="127" t="s">
        <v>21</v>
      </c>
    </row>
    <row r="5" spans="2:18" x14ac:dyDescent="0.25">
      <c r="B5" s="106"/>
      <c r="C5" s="2" t="s">
        <v>539</v>
      </c>
      <c r="D5" s="2" t="str">
        <f ca="1">ListValues!G3</f>
        <v>2019-02-02</v>
      </c>
      <c r="E5" s="2" t="s">
        <v>537</v>
      </c>
      <c r="F5" s="2" t="str">
        <f ca="1">ListValues!G3</f>
        <v>2019-02-02</v>
      </c>
      <c r="G5" s="2" t="s">
        <v>525</v>
      </c>
      <c r="H5" s="2" t="s">
        <v>318</v>
      </c>
      <c r="I5" s="2" t="s">
        <v>526</v>
      </c>
      <c r="J5" s="2" t="s">
        <v>529</v>
      </c>
      <c r="K5" s="2" t="s">
        <v>527</v>
      </c>
      <c r="L5" s="2" t="s">
        <v>289</v>
      </c>
      <c r="M5" s="2" t="s">
        <v>528</v>
      </c>
      <c r="N5" s="2" t="s">
        <v>538</v>
      </c>
      <c r="O5" s="2" t="s">
        <v>530</v>
      </c>
      <c r="P5" s="2" t="s">
        <v>531</v>
      </c>
      <c r="Q5" s="2"/>
      <c r="R5" s="2" t="str">
        <f ca="1">C5&amp;"~"&amp;D5&amp;"~"&amp;E5&amp;"~"&amp;F5&amp;"~"&amp;G5&amp;"~"&amp;H5&amp;"~"&amp;I5&amp;"~"&amp;J5&amp;"~"&amp;K5&amp;"~"&amp;L5&amp;"~"&amp;M5&amp;"~"&amp;N5&amp;"~"&amp;O5&amp;"~"&amp;P5&amp;"~"&amp;Q5&amp;"~"&amp;"END"</f>
        <v>INVOICENO5485488~2019-02-02~CUSTNO544888~2019-02-02~CONTNO 547895445~COMMERCIAL INVOICE1~SHIPBLNO 5484155~ORDNO 545448~EDFNO 54989865~KAZAKHSTAN~SEALNO 544554585~CONTRACTNO454788485~PONO 48846858~MIS 48484~~END</v>
      </c>
    </row>
    <row r="6" spans="2:18" x14ac:dyDescent="0.25">
      <c r="B6" s="10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107"/>
    </row>
    <row r="7" spans="2:18" x14ac:dyDescent="0.25">
      <c r="B7" s="108" t="s">
        <v>998</v>
      </c>
      <c r="C7" s="20" t="s">
        <v>291</v>
      </c>
      <c r="D7" s="5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107"/>
    </row>
    <row r="8" spans="2:18" x14ac:dyDescent="0.25">
      <c r="B8" s="106"/>
      <c r="C8" s="17" t="s">
        <v>292</v>
      </c>
      <c r="D8" s="56" t="s">
        <v>293</v>
      </c>
      <c r="E8" s="17" t="s">
        <v>294</v>
      </c>
      <c r="F8" s="17" t="s">
        <v>295</v>
      </c>
      <c r="G8" s="17" t="s">
        <v>296</v>
      </c>
      <c r="H8" s="17" t="s">
        <v>297</v>
      </c>
      <c r="I8" s="17" t="s">
        <v>298</v>
      </c>
      <c r="J8" s="17" t="s">
        <v>299</v>
      </c>
      <c r="K8" s="17" t="s">
        <v>300</v>
      </c>
      <c r="L8" s="17" t="s">
        <v>301</v>
      </c>
      <c r="M8" s="17" t="s">
        <v>319</v>
      </c>
      <c r="N8" s="17" t="s">
        <v>302</v>
      </c>
      <c r="O8" s="17" t="s">
        <v>303</v>
      </c>
      <c r="P8" s="17" t="s">
        <v>304</v>
      </c>
      <c r="Q8" s="17" t="s">
        <v>305</v>
      </c>
      <c r="R8" s="127" t="s">
        <v>21</v>
      </c>
    </row>
    <row r="9" spans="2:18" ht="15.75" thickBot="1" x14ac:dyDescent="0.3">
      <c r="B9" s="10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tr">
        <f>C9&amp;"~"&amp;D9&amp;"~"&amp;E9&amp;"~"&amp;F9&amp;"~"&amp;G9&amp;"~"&amp;H9&amp;"~"&amp;I9&amp;"~"&amp;J9&amp;"~"&amp;K9&amp;"~"&amp;L9&amp;"~"&amp;M9&amp;"~"&amp;N9&amp;"~"&amp;O9&amp;"~"&amp;P9&amp;"~"&amp;Q9&amp;"~"&amp;"END"</f>
        <v>~~~~~~~~~~~~~~~END</v>
      </c>
    </row>
    <row r="14" spans="2:18" s="30" customFormat="1" ht="15.75" thickBot="1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18" x14ac:dyDescent="0.25">
      <c r="B15" s="111" t="s">
        <v>999</v>
      </c>
      <c r="C15" s="116" t="s">
        <v>306</v>
      </c>
      <c r="D15" s="50"/>
      <c r="E15" s="50"/>
      <c r="F15" s="50"/>
      <c r="G15" s="50"/>
      <c r="H15" s="50"/>
      <c r="I15" s="109"/>
    </row>
    <row r="16" spans="2:18" x14ac:dyDescent="0.25">
      <c r="B16" s="106"/>
      <c r="C16" s="17" t="s">
        <v>18</v>
      </c>
      <c r="D16" s="17" t="s">
        <v>44</v>
      </c>
      <c r="E16" s="17" t="s">
        <v>204</v>
      </c>
      <c r="F16" s="17" t="s">
        <v>205</v>
      </c>
      <c r="G16" s="17" t="s">
        <v>307</v>
      </c>
      <c r="H16" s="17" t="s">
        <v>45</v>
      </c>
      <c r="I16" s="127" t="s">
        <v>21</v>
      </c>
    </row>
    <row r="17" spans="2:18" x14ac:dyDescent="0.25">
      <c r="B17" s="106"/>
      <c r="C17" s="2" t="s">
        <v>158</v>
      </c>
      <c r="D17" s="2" t="s">
        <v>532</v>
      </c>
      <c r="E17" s="2" t="s">
        <v>251</v>
      </c>
      <c r="F17" s="2" t="s">
        <v>252</v>
      </c>
      <c r="G17" s="2" t="s">
        <v>320</v>
      </c>
      <c r="H17" s="2" t="s">
        <v>253</v>
      </c>
      <c r="I17" s="2" t="str">
        <f>C17&amp;"~"&amp;D17&amp;"~"&amp;E17&amp;"~"&amp;F17&amp;"~"&amp;G17&amp;"~"&amp;H17&amp;"~"&amp;"END"</f>
        <v>RBS~12 WESTERN PLOT
LEBANON~CITY DOMINICA~STATE ZZZZ~54948~DOMINICA~END</v>
      </c>
      <c r="J17" s="30"/>
      <c r="K17" s="30"/>
      <c r="L17" s="30"/>
      <c r="M17" s="30"/>
      <c r="N17" s="30"/>
      <c r="O17" s="30"/>
      <c r="P17" s="30"/>
      <c r="Q17" s="30"/>
      <c r="R17" s="30"/>
    </row>
    <row r="18" spans="2:18" x14ac:dyDescent="0.25">
      <c r="B18" s="106"/>
      <c r="C18" s="4"/>
      <c r="D18" s="4"/>
      <c r="E18" s="4"/>
      <c r="F18" s="4"/>
      <c r="G18" s="4"/>
      <c r="H18" s="4"/>
      <c r="I18" s="107"/>
    </row>
    <row r="19" spans="2:18" x14ac:dyDescent="0.25">
      <c r="B19" s="108" t="s">
        <v>998</v>
      </c>
      <c r="C19" s="20" t="s">
        <v>306</v>
      </c>
      <c r="D19" s="4"/>
      <c r="E19" s="4"/>
      <c r="F19" s="4"/>
      <c r="G19" s="4"/>
      <c r="H19" s="4"/>
      <c r="I19" s="107"/>
    </row>
    <row r="20" spans="2:18" x14ac:dyDescent="0.25">
      <c r="B20" s="106"/>
      <c r="C20" s="17" t="s">
        <v>18</v>
      </c>
      <c r="D20" s="17" t="s">
        <v>44</v>
      </c>
      <c r="E20" s="17" t="s">
        <v>204</v>
      </c>
      <c r="F20" s="17" t="s">
        <v>205</v>
      </c>
      <c r="G20" s="17" t="s">
        <v>307</v>
      </c>
      <c r="H20" s="17" t="s">
        <v>45</v>
      </c>
      <c r="I20" s="127" t="s">
        <v>21</v>
      </c>
    </row>
    <row r="21" spans="2:18" ht="15.75" thickBot="1" x14ac:dyDescent="0.3">
      <c r="B21" s="104"/>
      <c r="C21" s="2"/>
      <c r="D21" s="2"/>
      <c r="E21" s="2"/>
      <c r="F21" s="2"/>
      <c r="G21" s="2"/>
      <c r="H21" s="2"/>
      <c r="I21" s="2" t="str">
        <f>C21&amp;"~"&amp;D21&amp;"~"&amp;E21&amp;"~"&amp;F21&amp;"~"&amp;G21&amp;"~"&amp;H21&amp;"~"&amp;"END"</f>
        <v>~~~~~~END</v>
      </c>
    </row>
    <row r="25" spans="2:18" ht="15.75" thickBot="1" x14ac:dyDescent="0.3">
      <c r="K25" s="4"/>
      <c r="L25" s="4"/>
      <c r="M25" s="4"/>
    </row>
    <row r="26" spans="2:18" x14ac:dyDescent="0.25">
      <c r="B26" s="111" t="s">
        <v>999</v>
      </c>
      <c r="C26" s="116" t="s">
        <v>308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109"/>
    </row>
    <row r="27" spans="2:18" x14ac:dyDescent="0.25">
      <c r="B27" s="106"/>
      <c r="C27" s="17" t="s">
        <v>309</v>
      </c>
      <c r="D27" s="17" t="s">
        <v>310</v>
      </c>
      <c r="E27" s="17" t="s">
        <v>311</v>
      </c>
      <c r="F27" s="17" t="s">
        <v>416</v>
      </c>
      <c r="G27" s="17" t="s">
        <v>419</v>
      </c>
      <c r="H27" s="17" t="s">
        <v>420</v>
      </c>
      <c r="I27" s="17" t="s">
        <v>312</v>
      </c>
      <c r="J27" s="17" t="s">
        <v>313</v>
      </c>
      <c r="K27" s="17" t="s">
        <v>314</v>
      </c>
      <c r="L27" s="17" t="s">
        <v>315</v>
      </c>
      <c r="M27" s="17" t="s">
        <v>316</v>
      </c>
      <c r="N27" s="17" t="s">
        <v>505</v>
      </c>
      <c r="O27" s="127" t="s">
        <v>21</v>
      </c>
    </row>
    <row r="28" spans="2:18" x14ac:dyDescent="0.25">
      <c r="B28" s="106"/>
      <c r="C28" s="2" t="s">
        <v>321</v>
      </c>
      <c r="D28" s="2" t="s">
        <v>322</v>
      </c>
      <c r="E28" s="2" t="s">
        <v>323</v>
      </c>
      <c r="F28" s="2">
        <v>1</v>
      </c>
      <c r="G28" s="2">
        <v>2</v>
      </c>
      <c r="H28" s="2">
        <v>3</v>
      </c>
      <c r="I28" s="2">
        <v>10</v>
      </c>
      <c r="J28" s="2" t="s">
        <v>324</v>
      </c>
      <c r="K28" s="2">
        <v>100</v>
      </c>
      <c r="L28" s="2">
        <v>100</v>
      </c>
      <c r="M28" s="2">
        <v>100</v>
      </c>
      <c r="N28" s="2">
        <v>1</v>
      </c>
      <c r="O28" s="2" t="str">
        <f>C28&amp;"~"&amp;D28&amp;"~"&amp;E28&amp;"~"&amp;F28 &amp;"~"&amp;G28&amp;"~"&amp;H28&amp;"~"&amp;I28&amp;"~"&amp;J28&amp;"~"&amp;K28&amp;"~"&amp;L28&amp;"~"&amp;M28&amp;"~"&amp;N28&amp;"~"&amp;"END"</f>
        <v>1~P1~GOLD~1~2~3~10~YUD~100~100~100~1~END</v>
      </c>
    </row>
    <row r="29" spans="2:18" x14ac:dyDescent="0.25">
      <c r="B29" s="106"/>
      <c r="C29" s="2" t="s">
        <v>321</v>
      </c>
      <c r="D29" s="2" t="s">
        <v>322</v>
      </c>
      <c r="E29" s="2" t="s">
        <v>323</v>
      </c>
      <c r="F29" s="2"/>
      <c r="G29" s="2">
        <v>2</v>
      </c>
      <c r="H29" s="2">
        <v>3</v>
      </c>
      <c r="I29" s="2">
        <v>10</v>
      </c>
      <c r="J29" s="2" t="s">
        <v>324</v>
      </c>
      <c r="K29" s="2">
        <v>100</v>
      </c>
      <c r="L29" s="2">
        <v>100</v>
      </c>
      <c r="M29" s="2">
        <v>100</v>
      </c>
      <c r="N29" s="2">
        <v>1</v>
      </c>
      <c r="O29" s="2" t="str">
        <f>C29&amp;"~"&amp;D29&amp;"~"&amp;E29&amp;"~"&amp;F29 &amp;"~"&amp;G29&amp;"~"&amp;H29&amp;"~"&amp;I29&amp;"~"&amp;J29&amp;"~"&amp;K29&amp;"~"&amp;L29&amp;"~"&amp;M29&amp;"~"&amp;N29&amp;"~"&amp;"END"</f>
        <v>1~P1~GOLD~~2~3~10~YUD~100~100~100~1~END</v>
      </c>
    </row>
    <row r="30" spans="2:18" x14ac:dyDescent="0.25">
      <c r="B30" s="106"/>
      <c r="C30" s="128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107"/>
    </row>
    <row r="31" spans="2:18" x14ac:dyDescent="0.25">
      <c r="B31" s="108" t="s">
        <v>998</v>
      </c>
      <c r="C31" s="20" t="s">
        <v>308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07"/>
    </row>
    <row r="32" spans="2:18" x14ac:dyDescent="0.25">
      <c r="B32" s="106"/>
      <c r="C32" s="17" t="s">
        <v>309</v>
      </c>
      <c r="D32" s="17" t="s">
        <v>310</v>
      </c>
      <c r="E32" s="17" t="s">
        <v>311</v>
      </c>
      <c r="F32" s="17" t="s">
        <v>416</v>
      </c>
      <c r="G32" s="17" t="s">
        <v>419</v>
      </c>
      <c r="H32" s="17" t="s">
        <v>420</v>
      </c>
      <c r="I32" s="17" t="s">
        <v>312</v>
      </c>
      <c r="J32" s="17" t="s">
        <v>313</v>
      </c>
      <c r="K32" s="17" t="s">
        <v>314</v>
      </c>
      <c r="L32" s="17" t="s">
        <v>315</v>
      </c>
      <c r="M32" s="17" t="s">
        <v>316</v>
      </c>
      <c r="N32" s="17" t="s">
        <v>505</v>
      </c>
      <c r="O32" s="127" t="s">
        <v>21</v>
      </c>
    </row>
    <row r="33" spans="2:15" x14ac:dyDescent="0.25">
      <c r="B33" s="106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 t="str">
        <f>C33&amp;"~"&amp;D33&amp;"~"&amp;E33&amp;"~"&amp;F33 &amp;"~"&amp;G33&amp;"~"&amp;H33&amp;"~"&amp;I33&amp;"~"&amp;J33&amp;"~"&amp;K33&amp;"~"&amp;L33&amp;"~"&amp;M33&amp;"~"&amp;N33&amp;"~"&amp;"END"</f>
        <v>~~~~~~~~~~~~END</v>
      </c>
    </row>
    <row r="34" spans="2:15" ht="15.75" thickBot="1" x14ac:dyDescent="0.3">
      <c r="B34" s="10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 t="str">
        <f>C34&amp;"~"&amp;D34&amp;"~"&amp;E34&amp;"~"&amp;F34 &amp;"~"&amp;G34&amp;"~"&amp;H34&amp;"~"&amp;I34&amp;"~"&amp;J34&amp;"~"&amp;K34&amp;"~"&amp;L34&amp;"~"&amp;M34&amp;"~"&amp;N34&amp;"~"&amp;"END"</f>
        <v>~~~~~~~~~~~~END</v>
      </c>
    </row>
    <row r="35" spans="2:15" x14ac:dyDescent="0.25">
      <c r="C35" s="34"/>
      <c r="O35" s="4"/>
    </row>
    <row r="36" spans="2:15" x14ac:dyDescent="0.25">
      <c r="C36" s="34"/>
      <c r="O36" s="4"/>
    </row>
    <row r="37" spans="2:15" x14ac:dyDescent="0.25">
      <c r="C37" s="34"/>
      <c r="O37" s="4"/>
    </row>
    <row r="38" spans="2:15" ht="15.75" thickBot="1" x14ac:dyDescent="0.3"/>
    <row r="39" spans="2:15" x14ac:dyDescent="0.25">
      <c r="B39" s="111" t="s">
        <v>999</v>
      </c>
      <c r="C39" s="110" t="s">
        <v>416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109"/>
    </row>
    <row r="40" spans="2:15" x14ac:dyDescent="0.25">
      <c r="B40" s="106"/>
      <c r="C40" s="17" t="s">
        <v>807</v>
      </c>
      <c r="D40" s="17" t="s">
        <v>808</v>
      </c>
      <c r="E40" s="17" t="s">
        <v>809</v>
      </c>
      <c r="F40" s="17" t="s">
        <v>810</v>
      </c>
      <c r="G40" s="17" t="s">
        <v>811</v>
      </c>
      <c r="H40" s="17" t="s">
        <v>812</v>
      </c>
      <c r="I40" s="17" t="s">
        <v>813</v>
      </c>
      <c r="J40" s="17" t="s">
        <v>814</v>
      </c>
      <c r="K40" s="17" t="s">
        <v>815</v>
      </c>
      <c r="L40" s="17" t="s">
        <v>816</v>
      </c>
      <c r="M40" s="17" t="s">
        <v>817</v>
      </c>
      <c r="N40" s="17" t="s">
        <v>818</v>
      </c>
      <c r="O40" s="105" t="s">
        <v>21</v>
      </c>
    </row>
    <row r="41" spans="2:15" x14ac:dyDescent="0.25">
      <c r="B41" s="106"/>
      <c r="C41" s="2" t="s">
        <v>807</v>
      </c>
      <c r="D41" s="2" t="s">
        <v>808</v>
      </c>
      <c r="E41" s="2" t="s">
        <v>809</v>
      </c>
      <c r="F41" s="2" t="s">
        <v>810</v>
      </c>
      <c r="G41" s="2" t="s">
        <v>811</v>
      </c>
      <c r="H41" s="2" t="s">
        <v>812</v>
      </c>
      <c r="I41" s="2" t="s">
        <v>813</v>
      </c>
      <c r="J41" s="2" t="s">
        <v>814</v>
      </c>
      <c r="K41" s="2" t="s">
        <v>815</v>
      </c>
      <c r="L41" s="2" t="s">
        <v>816</v>
      </c>
      <c r="M41" s="2" t="s">
        <v>817</v>
      </c>
      <c r="N41" s="2" t="s">
        <v>818</v>
      </c>
      <c r="O41" s="2" t="str">
        <f>C41&amp;"~"&amp;D41&amp;"~"&amp;E41&amp;"~"&amp;F41&amp;"~"&amp;G41&amp;"~"&amp;H41&amp;"~"&amp;I41&amp;"~"&amp;J41&amp;"~"&amp;K41&amp;"~"&amp;L41&amp;"~"&amp;M41&amp;"~"&amp;N41&amp;"~"&amp;"END"</f>
        <v>Others_Label1~Others_Value1~Others_Label2~Others_Value2~Others_Label3~Others_Value3~Others_Label4~Others_Value4~Others_Label5~Others_Value5~Others_Label6~Others_Value6~END</v>
      </c>
    </row>
    <row r="42" spans="2:15" x14ac:dyDescent="0.25">
      <c r="B42" s="106"/>
      <c r="C42" s="2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107"/>
    </row>
    <row r="43" spans="2:15" x14ac:dyDescent="0.25">
      <c r="B43" s="108" t="s">
        <v>998</v>
      </c>
      <c r="C43" s="16" t="s">
        <v>416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107"/>
    </row>
    <row r="44" spans="2:15" x14ac:dyDescent="0.25">
      <c r="B44" s="106"/>
      <c r="C44" s="17" t="s">
        <v>807</v>
      </c>
      <c r="D44" s="17" t="s">
        <v>808</v>
      </c>
      <c r="E44" s="17" t="s">
        <v>809</v>
      </c>
      <c r="F44" s="17" t="s">
        <v>810</v>
      </c>
      <c r="G44" s="17" t="s">
        <v>811</v>
      </c>
      <c r="H44" s="17" t="s">
        <v>812</v>
      </c>
      <c r="I44" s="17" t="s">
        <v>813</v>
      </c>
      <c r="J44" s="17" t="s">
        <v>814</v>
      </c>
      <c r="K44" s="17" t="s">
        <v>815</v>
      </c>
      <c r="L44" s="17" t="s">
        <v>816</v>
      </c>
      <c r="M44" s="17" t="s">
        <v>817</v>
      </c>
      <c r="N44" s="17" t="s">
        <v>818</v>
      </c>
      <c r="O44" s="105" t="s">
        <v>21</v>
      </c>
    </row>
    <row r="45" spans="2:15" ht="15.75" thickBot="1" x14ac:dyDescent="0.3">
      <c r="B45" s="104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 t="str">
        <f>C45&amp;"~"&amp;D45&amp;"~"&amp;E45&amp;"~"&amp;F45&amp;"~"&amp;G45&amp;"~"&amp;H45&amp;"~"&amp;I45&amp;"~"&amp;J45&amp;"~"&amp;K45&amp;"~"&amp;L45&amp;"~"&amp;M45&amp;"~"&amp;N45&amp;"~"&amp;"END"</f>
        <v>~~~~~~~~~~~~END</v>
      </c>
    </row>
    <row r="46" spans="2:15" x14ac:dyDescent="0.25">
      <c r="C46" s="4"/>
    </row>
    <row r="47" spans="2:15" x14ac:dyDescent="0.25">
      <c r="C47" s="4"/>
    </row>
    <row r="48" spans="2:15" x14ac:dyDescent="0.25">
      <c r="C48" s="4"/>
    </row>
    <row r="49" spans="3:3" x14ac:dyDescent="0.25">
      <c r="C49" s="5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7"/>
  <sheetViews>
    <sheetView topLeftCell="A37" workbookViewId="0">
      <selection activeCell="M29" sqref="M29"/>
    </sheetView>
  </sheetViews>
  <sheetFormatPr defaultRowHeight="15" x14ac:dyDescent="0.25"/>
  <cols>
    <col min="1" max="1" width="9.140625" style="1" collapsed="1"/>
    <col min="2" max="2" width="11.28515625" style="1" bestFit="1" customWidth="1" collapsed="1"/>
    <col min="3" max="3" width="38" style="1" bestFit="1" customWidth="1" collapsed="1"/>
    <col min="4" max="6" width="9.140625" style="1" collapsed="1"/>
    <col min="7" max="7" width="12.7109375" style="1" customWidth="1" collapsed="1"/>
    <col min="8" max="12" width="9.140625" style="1" collapsed="1"/>
    <col min="13" max="13" width="16.7109375" style="1" customWidth="1" collapsed="1"/>
    <col min="14" max="18" width="9.140625" style="1" collapsed="1"/>
    <col min="19" max="19" width="10.7109375" style="1" customWidth="1" collapsed="1"/>
    <col min="20" max="20" width="16.28515625" style="1" customWidth="1" collapsed="1"/>
    <col min="21" max="16384" width="9.140625" style="1" collapsed="1"/>
  </cols>
  <sheetData>
    <row r="1" spans="2:17" x14ac:dyDescent="0.25">
      <c r="Q1" s="23"/>
    </row>
    <row r="2" spans="2:17" ht="15.75" thickBot="1" x14ac:dyDescent="0.3">
      <c r="Q2" s="54"/>
    </row>
    <row r="3" spans="2:17" x14ac:dyDescent="0.25">
      <c r="B3" s="111" t="s">
        <v>999</v>
      </c>
      <c r="C3" s="116" t="s">
        <v>373</v>
      </c>
      <c r="D3" s="50"/>
      <c r="E3" s="50"/>
      <c r="F3" s="50"/>
      <c r="G3" s="50"/>
      <c r="H3" s="50"/>
      <c r="I3" s="50"/>
      <c r="J3" s="50"/>
      <c r="K3" s="50"/>
      <c r="L3" s="50"/>
      <c r="M3" s="109"/>
      <c r="Q3" s="5"/>
    </row>
    <row r="4" spans="2:17" x14ac:dyDescent="0.25">
      <c r="B4" s="106"/>
      <c r="C4" s="17" t="s">
        <v>348</v>
      </c>
      <c r="D4" s="17" t="s">
        <v>349</v>
      </c>
      <c r="E4" s="17" t="s">
        <v>350</v>
      </c>
      <c r="F4" s="17" t="s">
        <v>349</v>
      </c>
      <c r="G4" s="17" t="s">
        <v>351</v>
      </c>
      <c r="H4" s="17" t="s">
        <v>349</v>
      </c>
      <c r="I4" s="17" t="s">
        <v>352</v>
      </c>
      <c r="J4" s="17" t="s">
        <v>349</v>
      </c>
      <c r="K4" s="17" t="s">
        <v>353</v>
      </c>
      <c r="L4" s="17" t="s">
        <v>349</v>
      </c>
      <c r="M4" s="105" t="s">
        <v>21</v>
      </c>
    </row>
    <row r="5" spans="2:17" x14ac:dyDescent="0.25">
      <c r="B5" s="106"/>
      <c r="C5" s="63" t="s">
        <v>389</v>
      </c>
      <c r="D5" s="63" t="s">
        <v>390</v>
      </c>
      <c r="E5" s="63">
        <v>114</v>
      </c>
      <c r="F5" s="63" t="s">
        <v>390</v>
      </c>
      <c r="G5" s="63">
        <v>640</v>
      </c>
      <c r="H5" s="63" t="s">
        <v>391</v>
      </c>
      <c r="I5" s="63">
        <v>1410</v>
      </c>
      <c r="J5" s="63" t="s">
        <v>392</v>
      </c>
      <c r="K5" s="63">
        <v>56</v>
      </c>
      <c r="L5" s="63" t="s">
        <v>393</v>
      </c>
      <c r="M5" s="133" t="str">
        <f>C5&amp;"~"&amp;D5&amp;"~"&amp;E5&amp;"~"&amp;F5&amp;"~"&amp;G5&amp;"~"&amp;H5&amp;"~"&amp;I5&amp;"~"&amp;J5&amp;"~"&amp;K5&amp;"~"&amp;L5&amp;"~"&amp;"END"</f>
        <v>285.0~cartons~114~cartons~640~12 KGS~1410~35 KGS~56~12 M3~END</v>
      </c>
    </row>
    <row r="6" spans="2:17" x14ac:dyDescent="0.25">
      <c r="B6" s="106"/>
      <c r="C6" s="128"/>
      <c r="D6" s="4"/>
      <c r="E6" s="4"/>
      <c r="F6" s="4"/>
      <c r="G6" s="4"/>
      <c r="H6" s="4"/>
      <c r="I6" s="4"/>
      <c r="J6" s="4"/>
      <c r="K6" s="4"/>
      <c r="L6" s="4"/>
      <c r="M6" s="107"/>
    </row>
    <row r="7" spans="2:17" x14ac:dyDescent="0.25">
      <c r="B7" s="108" t="s">
        <v>998</v>
      </c>
      <c r="C7" s="20" t="s">
        <v>373</v>
      </c>
      <c r="D7" s="4"/>
      <c r="E7" s="4"/>
      <c r="F7" s="4"/>
      <c r="G7" s="4"/>
      <c r="H7" s="4"/>
      <c r="I7" s="4"/>
      <c r="J7" s="4"/>
      <c r="K7" s="4"/>
      <c r="L7" s="4"/>
      <c r="M7" s="107"/>
    </row>
    <row r="8" spans="2:17" x14ac:dyDescent="0.25">
      <c r="B8" s="106"/>
      <c r="C8" s="17" t="s">
        <v>348</v>
      </c>
      <c r="D8" s="17" t="s">
        <v>349</v>
      </c>
      <c r="E8" s="17" t="s">
        <v>350</v>
      </c>
      <c r="F8" s="17" t="s">
        <v>349</v>
      </c>
      <c r="G8" s="17" t="s">
        <v>351</v>
      </c>
      <c r="H8" s="17" t="s">
        <v>349</v>
      </c>
      <c r="I8" s="17" t="s">
        <v>352</v>
      </c>
      <c r="J8" s="17" t="s">
        <v>349</v>
      </c>
      <c r="K8" s="17" t="s">
        <v>353</v>
      </c>
      <c r="L8" s="17" t="s">
        <v>349</v>
      </c>
      <c r="M8" s="105" t="s">
        <v>21</v>
      </c>
    </row>
    <row r="9" spans="2:17" ht="15.75" thickBot="1" x14ac:dyDescent="0.3">
      <c r="B9" s="104"/>
      <c r="C9" s="132"/>
      <c r="D9" s="132"/>
      <c r="E9" s="132"/>
      <c r="F9" s="132"/>
      <c r="G9" s="132"/>
      <c r="H9" s="132"/>
      <c r="I9" s="132"/>
      <c r="J9" s="132" t="s">
        <v>1005</v>
      </c>
      <c r="K9" s="132">
        <v>45</v>
      </c>
      <c r="L9" s="132"/>
      <c r="M9" s="131" t="str">
        <f>C9&amp;"~"&amp;D9&amp;"~"&amp;E9&amp;"~"&amp;F9&amp;"~"&amp;G9&amp;"~"&amp;H9&amp;"~"&amp;I9&amp;"~"&amp;J9&amp;"~"&amp;K9&amp;"~"&amp;L9&amp;"~"&amp;"END"</f>
        <v>~~~~~~~40 KGS~45~~END</v>
      </c>
    </row>
    <row r="13" spans="2:17" ht="15.75" thickBot="1" x14ac:dyDescent="0.3"/>
    <row r="14" spans="2:17" x14ac:dyDescent="0.25">
      <c r="B14" s="111" t="s">
        <v>999</v>
      </c>
      <c r="C14" s="116" t="s">
        <v>354</v>
      </c>
      <c r="D14" s="50"/>
      <c r="E14" s="50"/>
      <c r="F14" s="50"/>
      <c r="G14" s="50"/>
      <c r="H14" s="50"/>
      <c r="I14" s="50"/>
      <c r="J14" s="50"/>
      <c r="K14" s="50"/>
      <c r="L14" s="50"/>
      <c r="M14" s="109"/>
    </row>
    <row r="15" spans="2:17" x14ac:dyDescent="0.25">
      <c r="B15" s="106"/>
      <c r="C15" s="17" t="s">
        <v>309</v>
      </c>
      <c r="D15" s="17" t="s">
        <v>310</v>
      </c>
      <c r="E15" s="17" t="s">
        <v>355</v>
      </c>
      <c r="F15" s="17" t="s">
        <v>356</v>
      </c>
      <c r="G15" s="17" t="s">
        <v>357</v>
      </c>
      <c r="H15" s="17" t="s">
        <v>358</v>
      </c>
      <c r="I15" s="17" t="s">
        <v>359</v>
      </c>
      <c r="J15" s="17" t="s">
        <v>360</v>
      </c>
      <c r="K15" s="17" t="s">
        <v>351</v>
      </c>
      <c r="L15" s="17" t="s">
        <v>361</v>
      </c>
      <c r="M15" s="105" t="s">
        <v>21</v>
      </c>
    </row>
    <row r="16" spans="2:17" x14ac:dyDescent="0.25">
      <c r="B16" s="106"/>
      <c r="C16" s="63">
        <v>1</v>
      </c>
      <c r="D16" s="63" t="s">
        <v>322</v>
      </c>
      <c r="E16" s="63" t="s">
        <v>323</v>
      </c>
      <c r="F16" s="63" t="s">
        <v>383</v>
      </c>
      <c r="G16" s="63" t="s">
        <v>324</v>
      </c>
      <c r="H16" s="63"/>
      <c r="I16" s="63"/>
      <c r="J16" s="63"/>
      <c r="K16" s="63"/>
      <c r="L16" s="63"/>
      <c r="M16" s="133" t="str">
        <f t="shared" ref="M16:M21" si="0">C16&amp;"~"&amp;D16&amp;"~"&amp;E16&amp;"~"&amp;F16&amp;"~"&amp;G16&amp;"~"&amp;H16&amp;"~"&amp;I16&amp;"~"&amp;J16&amp;"~"&amp;K16&amp;"~"&amp;L16&amp;"~"&amp;"END"</f>
        <v>1~P1~GOLD~190.0~YUD~~~~~~END</v>
      </c>
    </row>
    <row r="17" spans="2:13" x14ac:dyDescent="0.25">
      <c r="B17" s="106"/>
      <c r="C17" s="63">
        <v>2</v>
      </c>
      <c r="D17" s="63" t="s">
        <v>374</v>
      </c>
      <c r="E17" s="63" t="s">
        <v>378</v>
      </c>
      <c r="F17" s="63" t="s">
        <v>384</v>
      </c>
      <c r="G17" s="63" t="s">
        <v>324</v>
      </c>
      <c r="H17" s="63"/>
      <c r="I17" s="63"/>
      <c r="J17" s="63"/>
      <c r="K17" s="63"/>
      <c r="L17" s="63"/>
      <c r="M17" s="133" t="str">
        <f t="shared" si="0"/>
        <v>2~P2~SILVER~126.0~YUD~~~~~~END</v>
      </c>
    </row>
    <row r="18" spans="2:13" x14ac:dyDescent="0.25">
      <c r="B18" s="106"/>
      <c r="C18" s="63">
        <v>3</v>
      </c>
      <c r="D18" s="63" t="s">
        <v>375</v>
      </c>
      <c r="E18" s="63" t="s">
        <v>379</v>
      </c>
      <c r="F18" s="63" t="s">
        <v>382</v>
      </c>
      <c r="G18" s="63" t="s">
        <v>324</v>
      </c>
      <c r="H18" s="63"/>
      <c r="I18" s="63"/>
      <c r="J18" s="63"/>
      <c r="K18" s="63"/>
      <c r="L18" s="63"/>
      <c r="M18" s="133" t="str">
        <f t="shared" si="0"/>
        <v>3~P3~COAL~12.0~YUD~~~~~~END</v>
      </c>
    </row>
    <row r="19" spans="2:13" x14ac:dyDescent="0.25">
      <c r="B19" s="106"/>
      <c r="C19" s="63">
        <v>4</v>
      </c>
      <c r="D19" s="63" t="s">
        <v>376</v>
      </c>
      <c r="E19" s="63" t="s">
        <v>380</v>
      </c>
      <c r="F19" s="63" t="s">
        <v>385</v>
      </c>
      <c r="G19" s="63" t="s">
        <v>324</v>
      </c>
      <c r="H19" s="63"/>
      <c r="I19" s="63"/>
      <c r="J19" s="63"/>
      <c r="K19" s="63"/>
      <c r="L19" s="63"/>
      <c r="M19" s="133" t="str">
        <f t="shared" si="0"/>
        <v>4~P4~VIBRANIUM~170.0~YUD~~~~~~END</v>
      </c>
    </row>
    <row r="20" spans="2:13" x14ac:dyDescent="0.25">
      <c r="B20" s="106"/>
      <c r="C20" s="63">
        <v>5</v>
      </c>
      <c r="D20" s="63" t="s">
        <v>377</v>
      </c>
      <c r="E20" s="63" t="s">
        <v>381</v>
      </c>
      <c r="F20" s="63" t="s">
        <v>386</v>
      </c>
      <c r="G20" s="63" t="s">
        <v>324</v>
      </c>
      <c r="H20" s="63"/>
      <c r="I20" s="63"/>
      <c r="J20" s="63"/>
      <c r="K20" s="63"/>
      <c r="L20" s="63"/>
      <c r="M20" s="133" t="str">
        <f t="shared" si="0"/>
        <v>5~P5~ELECTRONIC GOODS~140.0~YUD~~~~~~END</v>
      </c>
    </row>
    <row r="21" spans="2:13" x14ac:dyDescent="0.25">
      <c r="B21" s="106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133" t="str">
        <f t="shared" si="0"/>
        <v>~~~~~~~~~~END</v>
      </c>
    </row>
    <row r="22" spans="2:13" x14ac:dyDescent="0.25">
      <c r="B22" s="106"/>
      <c r="C22" s="4"/>
      <c r="D22" s="4"/>
      <c r="E22" s="4"/>
      <c r="F22" s="4"/>
      <c r="G22" s="4"/>
      <c r="H22" s="4"/>
      <c r="I22" s="4"/>
      <c r="J22" s="4"/>
      <c r="K22" s="4"/>
      <c r="L22" s="4"/>
      <c r="M22" s="107"/>
    </row>
    <row r="23" spans="2:13" x14ac:dyDescent="0.25">
      <c r="B23" s="108" t="s">
        <v>998</v>
      </c>
      <c r="C23" s="20" t="s">
        <v>354</v>
      </c>
      <c r="D23" s="4"/>
      <c r="E23" s="4"/>
      <c r="F23" s="4"/>
      <c r="G23" s="4"/>
      <c r="H23" s="4"/>
      <c r="I23" s="4"/>
      <c r="J23" s="4"/>
      <c r="K23" s="4"/>
      <c r="L23" s="4"/>
      <c r="M23" s="107"/>
    </row>
    <row r="24" spans="2:13" x14ac:dyDescent="0.25">
      <c r="B24" s="106"/>
      <c r="C24" s="17" t="s">
        <v>309</v>
      </c>
      <c r="D24" s="17" t="s">
        <v>310</v>
      </c>
      <c r="E24" s="17" t="s">
        <v>355</v>
      </c>
      <c r="F24" s="17" t="s">
        <v>356</v>
      </c>
      <c r="G24" s="17" t="s">
        <v>357</v>
      </c>
      <c r="H24" s="17" t="s">
        <v>358</v>
      </c>
      <c r="I24" s="17" t="s">
        <v>359</v>
      </c>
      <c r="J24" s="17" t="s">
        <v>360</v>
      </c>
      <c r="K24" s="17" t="s">
        <v>351</v>
      </c>
      <c r="L24" s="17" t="s">
        <v>361</v>
      </c>
      <c r="M24" s="105" t="s">
        <v>21</v>
      </c>
    </row>
    <row r="25" spans="2:13" x14ac:dyDescent="0.25">
      <c r="B25" s="106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133" t="str">
        <f t="shared" ref="M25:M30" si="1">C25&amp;"~"&amp;D25&amp;"~"&amp;E25&amp;"~"&amp;F25&amp;"~"&amp;G25&amp;"~"&amp;H25&amp;"~"&amp;I25&amp;"~"&amp;J25&amp;"~"&amp;K25&amp;"~"&amp;L25&amp;"~"&amp;"END"</f>
        <v>~~~~~~~~~~END</v>
      </c>
    </row>
    <row r="26" spans="2:13" x14ac:dyDescent="0.25">
      <c r="B26" s="106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133" t="str">
        <f t="shared" si="1"/>
        <v>~~~~~~~~~~END</v>
      </c>
    </row>
    <row r="27" spans="2:13" x14ac:dyDescent="0.25">
      <c r="B27" s="106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133" t="str">
        <f t="shared" si="1"/>
        <v>~~~~~~~~~~END</v>
      </c>
    </row>
    <row r="28" spans="2:13" x14ac:dyDescent="0.25">
      <c r="B28" s="106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133" t="str">
        <f t="shared" si="1"/>
        <v>~~~~~~~~~~END</v>
      </c>
    </row>
    <row r="29" spans="2:13" x14ac:dyDescent="0.25">
      <c r="B29" s="106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133" t="str">
        <f t="shared" si="1"/>
        <v>~~~~~~~~~~END</v>
      </c>
    </row>
    <row r="30" spans="2:13" ht="15.75" thickBot="1" x14ac:dyDescent="0.3">
      <c r="B30" s="104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1" t="str">
        <f t="shared" si="1"/>
        <v>~~~~~~~~~~END</v>
      </c>
    </row>
    <row r="34" spans="2:7" ht="15.75" thickBot="1" x14ac:dyDescent="0.3"/>
    <row r="35" spans="2:7" x14ac:dyDescent="0.25">
      <c r="B35" s="111" t="s">
        <v>999</v>
      </c>
      <c r="C35" s="116" t="s">
        <v>362</v>
      </c>
      <c r="D35" s="50" t="s">
        <v>363</v>
      </c>
      <c r="E35" s="50"/>
      <c r="F35" s="50"/>
      <c r="G35" s="109"/>
    </row>
    <row r="36" spans="2:7" x14ac:dyDescent="0.25">
      <c r="B36" s="106"/>
      <c r="C36" s="17" t="s">
        <v>353</v>
      </c>
      <c r="D36" s="17" t="s">
        <v>364</v>
      </c>
      <c r="E36" s="17" t="s">
        <v>365</v>
      </c>
      <c r="F36" s="17" t="s">
        <v>366</v>
      </c>
      <c r="G36" s="105" t="s">
        <v>21</v>
      </c>
    </row>
    <row r="37" spans="2:7" x14ac:dyDescent="0.25">
      <c r="B37" s="106"/>
      <c r="C37" s="63">
        <v>2</v>
      </c>
      <c r="D37" s="63" t="s">
        <v>364</v>
      </c>
      <c r="E37" s="63">
        <v>2</v>
      </c>
      <c r="F37" s="63">
        <v>2</v>
      </c>
      <c r="G37" s="133" t="str">
        <f>C37&amp;"~"&amp;D37&amp;"~"&amp;E37&amp;"~"&amp;F37&amp;"~"&amp;"END"</f>
        <v>2~Packing Condition~2~2~END</v>
      </c>
    </row>
    <row r="38" spans="2:7" x14ac:dyDescent="0.25">
      <c r="B38" s="106"/>
      <c r="C38" s="63"/>
      <c r="D38" s="63" t="s">
        <v>364</v>
      </c>
      <c r="E38" s="63"/>
      <c r="F38" s="63"/>
      <c r="G38" s="133" t="str">
        <f>C38&amp;"~"&amp;D38&amp;"~"&amp;E38&amp;"~"&amp;F38&amp;"~"&amp;"END"</f>
        <v>~Packing Condition~~~END</v>
      </c>
    </row>
    <row r="39" spans="2:7" x14ac:dyDescent="0.25">
      <c r="B39" s="106"/>
      <c r="C39" s="63"/>
      <c r="D39" s="63" t="s">
        <v>364</v>
      </c>
      <c r="E39" s="63"/>
      <c r="F39" s="63"/>
      <c r="G39" s="133" t="str">
        <f>C39&amp;"~"&amp;D39&amp;"~"&amp;E39&amp;"~"&amp;F39&amp;"~"&amp;"END"</f>
        <v>~Packing Condition~~~END</v>
      </c>
    </row>
    <row r="40" spans="2:7" x14ac:dyDescent="0.25">
      <c r="B40" s="106"/>
      <c r="C40" s="63"/>
      <c r="D40" s="63" t="s">
        <v>364</v>
      </c>
      <c r="E40" s="63"/>
      <c r="F40" s="63"/>
      <c r="G40" s="133" t="str">
        <f>C40&amp;"~"&amp;D40&amp;"~"&amp;E40&amp;"~"&amp;F40&amp;"~"&amp;"END"</f>
        <v>~Packing Condition~~~END</v>
      </c>
    </row>
    <row r="41" spans="2:7" x14ac:dyDescent="0.25">
      <c r="B41" s="106"/>
      <c r="C41" s="4"/>
      <c r="D41" s="4"/>
      <c r="E41" s="4"/>
      <c r="F41" s="4"/>
      <c r="G41" s="107"/>
    </row>
    <row r="42" spans="2:7" x14ac:dyDescent="0.25">
      <c r="B42" s="108" t="s">
        <v>998</v>
      </c>
      <c r="C42" s="20" t="s">
        <v>362</v>
      </c>
      <c r="D42" s="4" t="s">
        <v>363</v>
      </c>
      <c r="E42" s="4"/>
      <c r="F42" s="4"/>
      <c r="G42" s="107"/>
    </row>
    <row r="43" spans="2:7" x14ac:dyDescent="0.25">
      <c r="B43" s="106"/>
      <c r="C43" s="17" t="s">
        <v>353</v>
      </c>
      <c r="D43" s="17" t="s">
        <v>364</v>
      </c>
      <c r="E43" s="17" t="s">
        <v>365</v>
      </c>
      <c r="F43" s="17" t="s">
        <v>366</v>
      </c>
      <c r="G43" s="105" t="s">
        <v>21</v>
      </c>
    </row>
    <row r="44" spans="2:7" x14ac:dyDescent="0.25">
      <c r="B44" s="106"/>
      <c r="C44" s="63"/>
      <c r="D44" s="63"/>
      <c r="E44" s="63"/>
      <c r="F44" s="63"/>
      <c r="G44" s="133" t="str">
        <f>C44&amp;"~"&amp;D44&amp;"~"&amp;E44&amp;"~"&amp;F44&amp;"~"&amp;"END"</f>
        <v>~~~~END</v>
      </c>
    </row>
    <row r="45" spans="2:7" x14ac:dyDescent="0.25">
      <c r="B45" s="106"/>
      <c r="C45" s="63"/>
      <c r="D45" s="63"/>
      <c r="E45" s="63"/>
      <c r="F45" s="63"/>
      <c r="G45" s="133" t="str">
        <f>C45&amp;"~"&amp;D45&amp;"~"&amp;E45&amp;"~"&amp;F45&amp;"~"&amp;"END"</f>
        <v>~~~~END</v>
      </c>
    </row>
    <row r="46" spans="2:7" x14ac:dyDescent="0.25">
      <c r="B46" s="106"/>
      <c r="C46" s="63"/>
      <c r="D46" s="63"/>
      <c r="E46" s="63"/>
      <c r="F46" s="63"/>
      <c r="G46" s="133" t="str">
        <f>C46&amp;"~"&amp;D46&amp;"~"&amp;E46&amp;"~"&amp;F46&amp;"~"&amp;"END"</f>
        <v>~~~~END</v>
      </c>
    </row>
    <row r="47" spans="2:7" ht="15.75" thickBot="1" x14ac:dyDescent="0.3">
      <c r="B47" s="104"/>
      <c r="C47" s="132"/>
      <c r="D47" s="132"/>
      <c r="E47" s="132"/>
      <c r="F47" s="132"/>
      <c r="G47" s="131" t="str">
        <f>C47&amp;"~"&amp;D47&amp;"~"&amp;E47&amp;"~"&amp;F47&amp;"~"&amp;"END"</f>
        <v>~~~~END</v>
      </c>
    </row>
    <row r="48" spans="2:7" x14ac:dyDescent="0.25">
      <c r="C48" s="34"/>
      <c r="E48" s="34"/>
      <c r="F48" s="34"/>
    </row>
    <row r="49" spans="2:21" x14ac:dyDescent="0.25">
      <c r="C49" s="34"/>
      <c r="E49" s="34"/>
      <c r="F49" s="34"/>
    </row>
    <row r="50" spans="2:21" ht="15.75" thickBot="1" x14ac:dyDescent="0.3">
      <c r="C50" s="34"/>
      <c r="E50" s="34"/>
      <c r="F50" s="34"/>
    </row>
    <row r="51" spans="2:21" x14ac:dyDescent="0.25">
      <c r="B51" s="111" t="s">
        <v>999</v>
      </c>
      <c r="C51" s="116" t="s">
        <v>367</v>
      </c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109"/>
    </row>
    <row r="52" spans="2:21" x14ac:dyDescent="0.25">
      <c r="B52" s="106"/>
      <c r="C52" s="17" t="s">
        <v>368</v>
      </c>
      <c r="D52" s="17" t="s">
        <v>369</v>
      </c>
      <c r="E52" s="17" t="s">
        <v>370</v>
      </c>
      <c r="F52" s="17" t="s">
        <v>301</v>
      </c>
      <c r="G52" s="17" t="s">
        <v>371</v>
      </c>
      <c r="H52" s="17" t="s">
        <v>794</v>
      </c>
      <c r="I52" s="17" t="s">
        <v>796</v>
      </c>
      <c r="J52" s="17" t="s">
        <v>795</v>
      </c>
      <c r="K52" s="17" t="s">
        <v>797</v>
      </c>
      <c r="L52" s="17" t="s">
        <v>798</v>
      </c>
      <c r="M52" s="17" t="s">
        <v>799</v>
      </c>
      <c r="N52" s="17" t="s">
        <v>800</v>
      </c>
      <c r="O52" s="17" t="s">
        <v>801</v>
      </c>
      <c r="P52" s="17" t="s">
        <v>802</v>
      </c>
      <c r="Q52" s="17" t="s">
        <v>803</v>
      </c>
      <c r="R52" s="17" t="s">
        <v>804</v>
      </c>
      <c r="S52" s="17" t="s">
        <v>805</v>
      </c>
      <c r="T52" s="105" t="s">
        <v>21</v>
      </c>
    </row>
    <row r="53" spans="2:21" x14ac:dyDescent="0.25">
      <c r="B53" s="106"/>
      <c r="C53" s="63" t="s">
        <v>387</v>
      </c>
      <c r="D53" s="63" t="str">
        <f ca="1">ListValues!G3</f>
        <v>2019-02-02</v>
      </c>
      <c r="E53" s="63" t="s">
        <v>388</v>
      </c>
      <c r="F53" s="63" t="s">
        <v>289</v>
      </c>
      <c r="G53" s="63" t="s">
        <v>285</v>
      </c>
      <c r="H53" s="63" t="str">
        <f t="shared" ref="H53:S53" si="2">H52</f>
        <v>PLLabel1</v>
      </c>
      <c r="I53" s="63" t="str">
        <f t="shared" si="2"/>
        <v>PLValue1</v>
      </c>
      <c r="J53" s="63" t="str">
        <f t="shared" si="2"/>
        <v>PLLabel2</v>
      </c>
      <c r="K53" s="63" t="str">
        <f t="shared" si="2"/>
        <v>PLValue2</v>
      </c>
      <c r="L53" s="63" t="str">
        <f t="shared" si="2"/>
        <v>PLLabel3</v>
      </c>
      <c r="M53" s="63" t="str">
        <f t="shared" si="2"/>
        <v>PLValue3</v>
      </c>
      <c r="N53" s="63" t="str">
        <f t="shared" si="2"/>
        <v>PLLabel4</v>
      </c>
      <c r="O53" s="63" t="str">
        <f t="shared" si="2"/>
        <v>PLValue4</v>
      </c>
      <c r="P53" s="63" t="str">
        <f t="shared" si="2"/>
        <v>PLLabel5</v>
      </c>
      <c r="Q53" s="63" t="str">
        <f t="shared" si="2"/>
        <v>PLValue5</v>
      </c>
      <c r="R53" s="63" t="str">
        <f t="shared" si="2"/>
        <v>PLLabel6</v>
      </c>
      <c r="S53" s="63" t="str">
        <f t="shared" si="2"/>
        <v>PLValue6</v>
      </c>
      <c r="T53" s="133" t="str">
        <f ca="1">C53&amp;"~"&amp;D53&amp;"~"&amp;E53&amp;"~"&amp;F53&amp;"~"&amp;G53&amp;"~"&amp;H53&amp;"~"&amp;I53&amp;"~"&amp;J53&amp;"~"&amp;K53&amp;"~"&amp;L53&amp;"~"&amp;M53&amp;"~"&amp;N53&amp;"~"&amp;O53&amp;"~"&amp;P53&amp;"~"&amp;Q53&amp;"~"&amp;R53&amp;"~"&amp;S53&amp;"~"&amp;"END"</f>
        <v>INVOICE NO5485488, INVOICENO6548948~2019-02-02~PACKING LIST~KAZAKHSTAN~BLNO/25145458~PLLabel1~PLValue1~PLLabel2~PLValue2~PLLabel3~PLValue3~PLLabel4~PLValue4~PLLabel5~PLValue5~PLLabel6~PLValue6~END</v>
      </c>
    </row>
    <row r="54" spans="2:21" x14ac:dyDescent="0.25">
      <c r="B54" s="10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107"/>
    </row>
    <row r="55" spans="2:21" x14ac:dyDescent="0.25">
      <c r="B55" s="108" t="s">
        <v>998</v>
      </c>
      <c r="C55" s="17" t="s">
        <v>368</v>
      </c>
      <c r="D55" s="17" t="s">
        <v>369</v>
      </c>
      <c r="E55" s="17" t="s">
        <v>370</v>
      </c>
      <c r="F55" s="17" t="s">
        <v>301</v>
      </c>
      <c r="G55" s="17" t="s">
        <v>371</v>
      </c>
      <c r="H55" s="17" t="s">
        <v>794</v>
      </c>
      <c r="I55" s="17" t="s">
        <v>796</v>
      </c>
      <c r="J55" s="17" t="s">
        <v>795</v>
      </c>
      <c r="K55" s="17" t="s">
        <v>797</v>
      </c>
      <c r="L55" s="17" t="s">
        <v>798</v>
      </c>
      <c r="M55" s="17" t="s">
        <v>799</v>
      </c>
      <c r="N55" s="17" t="s">
        <v>800</v>
      </c>
      <c r="O55" s="17" t="s">
        <v>801</v>
      </c>
      <c r="P55" s="17" t="s">
        <v>802</v>
      </c>
      <c r="Q55" s="17" t="s">
        <v>803</v>
      </c>
      <c r="R55" s="17" t="s">
        <v>804</v>
      </c>
      <c r="S55" s="17" t="s">
        <v>805</v>
      </c>
      <c r="T55" s="105" t="s">
        <v>21</v>
      </c>
    </row>
    <row r="56" spans="2:21" ht="15.75" thickBot="1" x14ac:dyDescent="0.3">
      <c r="B56" s="104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1" t="str">
        <f>C56&amp;"~"&amp;D56&amp;"~"&amp;E56&amp;"~"&amp;F56&amp;"~"&amp;G56&amp;"~"&amp;H56&amp;"~"&amp;I56&amp;"~"&amp;J56&amp;"~"&amp;K56&amp;"~"&amp;L56&amp;"~"&amp;M56&amp;"~"&amp;N56&amp;"~"&amp;O56&amp;"~"&amp;P56&amp;"~"&amp;Q56&amp;"~"&amp;R56&amp;"~"&amp;S56&amp;"~"&amp;"END"</f>
        <v>~~~~~~~~~~~~~~~~~END</v>
      </c>
    </row>
    <row r="60" spans="2:21" ht="15.75" thickBot="1" x14ac:dyDescent="0.3"/>
    <row r="61" spans="2:21" s="30" customFormat="1" x14ac:dyDescent="0.25">
      <c r="B61" s="111" t="s">
        <v>999</v>
      </c>
      <c r="C61" s="116" t="s">
        <v>372</v>
      </c>
      <c r="D61" s="50"/>
      <c r="E61" s="50"/>
      <c r="F61" s="50"/>
      <c r="G61" s="50"/>
      <c r="H61" s="50"/>
      <c r="I61" s="109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 x14ac:dyDescent="0.25">
      <c r="B62" s="106"/>
      <c r="C62" s="17" t="s">
        <v>18</v>
      </c>
      <c r="D62" s="17" t="s">
        <v>44</v>
      </c>
      <c r="E62" s="17" t="s">
        <v>204</v>
      </c>
      <c r="F62" s="17" t="s">
        <v>205</v>
      </c>
      <c r="G62" s="17" t="s">
        <v>307</v>
      </c>
      <c r="H62" s="17" t="s">
        <v>45</v>
      </c>
      <c r="I62" s="105" t="s">
        <v>21</v>
      </c>
    </row>
    <row r="63" spans="2:21" x14ac:dyDescent="0.25">
      <c r="B63" s="106"/>
      <c r="C63" s="28" t="s">
        <v>158</v>
      </c>
      <c r="D63" s="28" t="s">
        <v>250</v>
      </c>
      <c r="E63" s="28" t="s">
        <v>251</v>
      </c>
      <c r="F63" s="28" t="s">
        <v>252</v>
      </c>
      <c r="G63" s="28">
        <v>54948</v>
      </c>
      <c r="H63" s="28" t="s">
        <v>253</v>
      </c>
      <c r="I63" s="122" t="str">
        <f>C63&amp;"~"&amp;D63&amp;"~"&amp;E63&amp;"~"&amp;F63&amp;"~"&amp;G63&amp;"~"&amp;H63&amp;"~"&amp;"END"</f>
        <v>RBS~12,WESTERN PLOT
LEBANON~CITY DOMINICA~STATE ZZZZ~54948~DOMINICA~END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2:21" x14ac:dyDescent="0.25">
      <c r="B64" s="106"/>
      <c r="C64" s="4"/>
      <c r="D64" s="4"/>
      <c r="E64" s="4"/>
      <c r="F64" s="4"/>
      <c r="G64" s="4"/>
      <c r="H64" s="4"/>
      <c r="I64" s="107"/>
    </row>
    <row r="65" spans="2:9" x14ac:dyDescent="0.25">
      <c r="B65" s="108" t="s">
        <v>998</v>
      </c>
      <c r="C65" s="20" t="s">
        <v>372</v>
      </c>
      <c r="D65" s="4"/>
      <c r="E65" s="4"/>
      <c r="F65" s="4"/>
      <c r="G65" s="4"/>
      <c r="H65" s="4"/>
      <c r="I65" s="107"/>
    </row>
    <row r="66" spans="2:9" x14ac:dyDescent="0.25">
      <c r="B66" s="106"/>
      <c r="C66" s="17" t="s">
        <v>18</v>
      </c>
      <c r="D66" s="17" t="s">
        <v>44</v>
      </c>
      <c r="E66" s="17" t="s">
        <v>204</v>
      </c>
      <c r="F66" s="17" t="s">
        <v>205</v>
      </c>
      <c r="G66" s="17" t="s">
        <v>307</v>
      </c>
      <c r="H66" s="17" t="s">
        <v>45</v>
      </c>
      <c r="I66" s="105" t="s">
        <v>21</v>
      </c>
    </row>
    <row r="67" spans="2:9" ht="15.75" thickBot="1" x14ac:dyDescent="0.3">
      <c r="B67" s="104"/>
      <c r="C67" s="130"/>
      <c r="D67" s="130"/>
      <c r="E67" s="130"/>
      <c r="F67" s="130"/>
      <c r="G67" s="130"/>
      <c r="H67" s="130"/>
      <c r="I67" s="129" t="str">
        <f>C67&amp;"~"&amp;D67&amp;"~"&amp;E67&amp;"~"&amp;F67&amp;"~"&amp;G67&amp;"~"&amp;H67&amp;"~"&amp;"END"</f>
        <v>~~~~~~END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topLeftCell="A16" workbookViewId="0">
      <selection activeCell="M29" sqref="M29"/>
    </sheetView>
  </sheetViews>
  <sheetFormatPr defaultRowHeight="15" x14ac:dyDescent="0.25"/>
  <cols>
    <col min="1" max="2" width="9.140625" style="1" collapsed="1"/>
    <col min="3" max="3" width="16.42578125" style="1" bestFit="1" customWidth="1" collapsed="1"/>
    <col min="4" max="16384" width="9.140625" style="1" collapsed="1"/>
  </cols>
  <sheetData>
    <row r="2" spans="2:18" ht="15.75" thickBot="1" x14ac:dyDescent="0.3">
      <c r="R2" s="5"/>
    </row>
    <row r="3" spans="2:18" x14ac:dyDescent="0.25">
      <c r="B3" s="111" t="s">
        <v>999</v>
      </c>
      <c r="C3" s="20" t="s">
        <v>402</v>
      </c>
      <c r="R3" s="23"/>
    </row>
    <row r="4" spans="2:18" x14ac:dyDescent="0.25">
      <c r="B4" s="106"/>
      <c r="C4" s="17" t="s">
        <v>403</v>
      </c>
      <c r="D4" s="59" t="s">
        <v>404</v>
      </c>
      <c r="E4" s="17" t="s">
        <v>405</v>
      </c>
      <c r="F4" s="17" t="s">
        <v>406</v>
      </c>
      <c r="G4" s="17" t="s">
        <v>407</v>
      </c>
      <c r="H4" s="17" t="s">
        <v>408</v>
      </c>
      <c r="I4" s="17" t="s">
        <v>409</v>
      </c>
      <c r="J4" s="17" t="s">
        <v>406</v>
      </c>
      <c r="K4" s="17" t="s">
        <v>410</v>
      </c>
      <c r="L4" s="17" t="s">
        <v>411</v>
      </c>
      <c r="M4" s="17" t="s">
        <v>282</v>
      </c>
      <c r="N4" s="17" t="s">
        <v>187</v>
      </c>
      <c r="O4" s="17" t="s">
        <v>510</v>
      </c>
      <c r="P4" s="17" t="s">
        <v>201</v>
      </c>
      <c r="Q4" s="17" t="s">
        <v>21</v>
      </c>
    </row>
    <row r="5" spans="2:18" x14ac:dyDescent="0.25">
      <c r="B5" s="106"/>
      <c r="C5" s="34" t="s">
        <v>465</v>
      </c>
      <c r="D5" s="54" t="s">
        <v>286</v>
      </c>
      <c r="E5" s="1" t="s">
        <v>151</v>
      </c>
      <c r="F5" s="1">
        <v>1</v>
      </c>
      <c r="G5" s="1" t="s">
        <v>287</v>
      </c>
      <c r="H5" s="1" t="s">
        <v>253</v>
      </c>
      <c r="I5" s="1" t="s">
        <v>288</v>
      </c>
      <c r="J5" s="1">
        <v>1</v>
      </c>
      <c r="K5" s="34" t="s">
        <v>466</v>
      </c>
      <c r="M5" s="1" t="s">
        <v>290</v>
      </c>
      <c r="N5" s="34" t="s">
        <v>540</v>
      </c>
      <c r="O5" s="1" t="s">
        <v>541</v>
      </c>
      <c r="P5" s="1" t="s">
        <v>542</v>
      </c>
      <c r="Q5" s="1" t="str">
        <f>C5&amp;"~"&amp;D5&amp;"~"&amp;E5&amp;"~"&amp;F5&amp;"~"&amp;G5&amp;"~"&amp;H5&amp;"~"&amp;I5&amp;"~"&amp;J5&amp;"~"&amp;K5&amp;"~"&amp;L5&amp;"~"&amp;M5&amp;"~"&amp;N5&amp;"~"&amp;O5&amp;"~"&amp;P5&amp;"~"&amp;"END"</f>
        <v>Precarriage~TITAN URANUS~LEBANON~1~PORT US~DOMINICA~FD FRANCE~1~HARRY~~FREIGHT PREPAID~SHIPMENT OF VIBRANIUM 100PCT PURE METAL FOR 100 PCT EXPORT ORIENTED READYMADE METAL INDUSTRY AS PER BENEFICIARY'S ADDITIONAL PROFORMA INVOICE NOS8013467 DATED 10OCT2017~SHORTGOODSDESC~GENERAL CLAUSE~END</v>
      </c>
    </row>
    <row r="6" spans="2:18" x14ac:dyDescent="0.25">
      <c r="B6" s="106"/>
    </row>
    <row r="7" spans="2:18" x14ac:dyDescent="0.25">
      <c r="B7" s="108" t="s">
        <v>998</v>
      </c>
      <c r="C7" s="20" t="s">
        <v>402</v>
      </c>
    </row>
    <row r="8" spans="2:18" ht="15.75" thickBot="1" x14ac:dyDescent="0.3">
      <c r="B8" s="104"/>
      <c r="C8" s="17" t="s">
        <v>403</v>
      </c>
      <c r="D8" s="59" t="s">
        <v>404</v>
      </c>
      <c r="E8" s="17" t="s">
        <v>405</v>
      </c>
      <c r="F8" s="17" t="s">
        <v>406</v>
      </c>
      <c r="G8" s="17" t="s">
        <v>407</v>
      </c>
      <c r="H8" s="17" t="s">
        <v>408</v>
      </c>
      <c r="I8" s="17" t="s">
        <v>409</v>
      </c>
      <c r="J8" s="17" t="s">
        <v>406</v>
      </c>
      <c r="K8" s="17" t="s">
        <v>410</v>
      </c>
      <c r="L8" s="17" t="s">
        <v>411</v>
      </c>
      <c r="M8" s="17" t="s">
        <v>282</v>
      </c>
      <c r="N8" s="17" t="s">
        <v>187</v>
      </c>
      <c r="O8" s="17" t="s">
        <v>510</v>
      </c>
      <c r="P8" s="17" t="s">
        <v>201</v>
      </c>
      <c r="Q8" s="17" t="s">
        <v>21</v>
      </c>
    </row>
    <row r="9" spans="2:18" x14ac:dyDescent="0.25">
      <c r="C9" s="34"/>
      <c r="D9" s="54"/>
      <c r="K9" s="34"/>
      <c r="N9" s="34"/>
      <c r="Q9" s="1" t="str">
        <f>C9&amp;"~"&amp;D9&amp;"~"&amp;E9&amp;"~"&amp;F9&amp;"~"&amp;G9&amp;"~"&amp;H9&amp;"~"&amp;I9&amp;"~"&amp;J9&amp;"~"&amp;K9&amp;"~"&amp;L9&amp;"~"&amp;M9&amp;"~"&amp;N9&amp;"~"&amp;O9&amp;"~"&amp;P9&amp;"~"&amp;"END"</f>
        <v>~~~~~~~~~~~~~~END</v>
      </c>
    </row>
    <row r="12" spans="2:18" ht="15.75" thickBot="1" x14ac:dyDescent="0.3"/>
    <row r="13" spans="2:18" x14ac:dyDescent="0.25">
      <c r="B13" s="111" t="s">
        <v>999</v>
      </c>
      <c r="C13" s="20" t="s">
        <v>412</v>
      </c>
    </row>
    <row r="14" spans="2:18" x14ac:dyDescent="0.25">
      <c r="B14" s="106"/>
      <c r="C14" s="17" t="s">
        <v>43</v>
      </c>
      <c r="D14" s="17" t="s">
        <v>44</v>
      </c>
      <c r="E14" s="17" t="s">
        <v>204</v>
      </c>
      <c r="F14" s="17" t="s">
        <v>205</v>
      </c>
      <c r="G14" s="17" t="s">
        <v>206</v>
      </c>
      <c r="H14" s="17" t="s">
        <v>45</v>
      </c>
      <c r="I14" s="17" t="s">
        <v>21</v>
      </c>
    </row>
    <row r="15" spans="2:18" x14ac:dyDescent="0.25">
      <c r="B15" s="106"/>
      <c r="C15" s="1" t="s">
        <v>468</v>
      </c>
      <c r="D15" s="57" t="s">
        <v>256</v>
      </c>
      <c r="E15" s="1" t="s">
        <v>257</v>
      </c>
      <c r="F15" s="1" t="s">
        <v>258</v>
      </c>
      <c r="G15" s="1">
        <v>564548</v>
      </c>
      <c r="H15" s="34" t="s">
        <v>259</v>
      </c>
      <c r="I15" s="1" t="str">
        <f>C15&amp;"~"&amp;D15&amp;"~"&amp;E15&amp;"~"&amp;F15&amp;"~"&amp;G15&amp;"~"&amp;H15&amp;"~"&amp;"END"</f>
        <v>ShipperXYZ~485,FRIEDO STREET,
XXXXXXXXXXXXXXXX~CITY XYZZ~STATE XYZ~564548~WESTERN SAHARA~END</v>
      </c>
    </row>
    <row r="16" spans="2:18" x14ac:dyDescent="0.25">
      <c r="B16" s="106"/>
    </row>
    <row r="17" spans="2:9" x14ac:dyDescent="0.25">
      <c r="B17" s="108" t="s">
        <v>998</v>
      </c>
      <c r="C17" s="20" t="s">
        <v>412</v>
      </c>
    </row>
    <row r="18" spans="2:9" ht="15.75" thickBot="1" x14ac:dyDescent="0.3">
      <c r="B18" s="104"/>
      <c r="C18" s="17" t="s">
        <v>43</v>
      </c>
      <c r="D18" s="17" t="s">
        <v>44</v>
      </c>
      <c r="E18" s="17" t="s">
        <v>204</v>
      </c>
      <c r="F18" s="17" t="s">
        <v>205</v>
      </c>
      <c r="G18" s="17" t="s">
        <v>206</v>
      </c>
      <c r="H18" s="17" t="s">
        <v>45</v>
      </c>
      <c r="I18" s="17" t="s">
        <v>21</v>
      </c>
    </row>
    <row r="19" spans="2:9" x14ac:dyDescent="0.25">
      <c r="D19" s="57"/>
      <c r="H19" s="34"/>
      <c r="I19" s="1" t="str">
        <f>C19&amp;"~"&amp;D19&amp;"~"&amp;E19&amp;"~"&amp;F19&amp;"~"&amp;G19&amp;"~"&amp;H19&amp;"~"&amp;"END"</f>
        <v>~~~~~~END</v>
      </c>
    </row>
    <row r="20" spans="2:9" x14ac:dyDescent="0.25">
      <c r="D20" s="57"/>
      <c r="H20" s="34"/>
    </row>
    <row r="21" spans="2:9" x14ac:dyDescent="0.25">
      <c r="D21" s="57"/>
      <c r="H21" s="34"/>
    </row>
    <row r="22" spans="2:9" x14ac:dyDescent="0.25">
      <c r="D22" s="57"/>
      <c r="H22" s="34"/>
    </row>
    <row r="23" spans="2:9" ht="15.75" thickBot="1" x14ac:dyDescent="0.3"/>
    <row r="24" spans="2:9" x14ac:dyDescent="0.25">
      <c r="B24" s="111" t="s">
        <v>999</v>
      </c>
      <c r="C24" s="20" t="s">
        <v>417</v>
      </c>
    </row>
    <row r="25" spans="2:9" x14ac:dyDescent="0.25">
      <c r="B25" s="106"/>
      <c r="C25" s="17" t="s">
        <v>317</v>
      </c>
      <c r="D25" s="17" t="s">
        <v>413</v>
      </c>
      <c r="E25" s="17" t="s">
        <v>414</v>
      </c>
      <c r="F25" s="17" t="s">
        <v>415</v>
      </c>
      <c r="G25" s="17" t="s">
        <v>21</v>
      </c>
    </row>
    <row r="26" spans="2:9" x14ac:dyDescent="0.25">
      <c r="B26" s="106"/>
      <c r="C26" s="34" t="s">
        <v>543</v>
      </c>
      <c r="D26" s="34" t="s">
        <v>469</v>
      </c>
      <c r="E26" s="34" t="s">
        <v>470</v>
      </c>
      <c r="F26" s="1" t="s">
        <v>471</v>
      </c>
      <c r="G26" s="1" t="str">
        <f>C26&amp;"~"&amp;D26&amp;"~"&amp;E26&amp;"~"&amp;F26&amp;"~"&amp;"END"</f>
        <v>SHIPMENT OF VIBRANIUM  100PCT PURE METAL  FOR 100 PCT EXPORT ORIENTED READYMADE METAL INDUSTRY AS PER BENEFICIARY'S ADDITIONAL PROFORMA INVOICE NOS 8013467 DATED 10OCT2017~100~250KGS~100M3~END</v>
      </c>
    </row>
    <row r="27" spans="2:9" x14ac:dyDescent="0.25">
      <c r="B27" s="106"/>
    </row>
    <row r="28" spans="2:9" x14ac:dyDescent="0.25">
      <c r="B28" s="108" t="s">
        <v>998</v>
      </c>
      <c r="C28" s="20" t="s">
        <v>417</v>
      </c>
    </row>
    <row r="29" spans="2:9" ht="15.75" thickBot="1" x14ac:dyDescent="0.3">
      <c r="B29" s="104"/>
      <c r="C29" s="17" t="s">
        <v>317</v>
      </c>
      <c r="D29" s="17" t="s">
        <v>413</v>
      </c>
      <c r="E29" s="17" t="s">
        <v>414</v>
      </c>
      <c r="F29" s="17" t="s">
        <v>415</v>
      </c>
      <c r="G29" s="17" t="s">
        <v>21</v>
      </c>
    </row>
    <row r="30" spans="2:9" x14ac:dyDescent="0.25">
      <c r="C30" s="34"/>
      <c r="D30" s="34"/>
      <c r="E30" s="34" t="s">
        <v>1007</v>
      </c>
      <c r="F30" s="1" t="s">
        <v>1006</v>
      </c>
      <c r="G30" s="1" t="str">
        <f>C30&amp;"~"&amp;D30&amp;"~"&amp;E30&amp;"~"&amp;F30&amp;"~"&amp;"END"</f>
        <v>~~270KGS~110M3~END</v>
      </c>
    </row>
    <row r="31" spans="2:9" x14ac:dyDescent="0.25">
      <c r="C31" s="34"/>
      <c r="D31" s="34"/>
      <c r="E31" s="34"/>
    </row>
    <row r="32" spans="2:9" x14ac:dyDescent="0.25">
      <c r="C32" s="34"/>
      <c r="D32" s="34"/>
      <c r="E32" s="34"/>
    </row>
    <row r="33" spans="2:19" x14ac:dyDescent="0.25">
      <c r="C33" s="34"/>
      <c r="D33" s="34"/>
      <c r="E33" s="34"/>
    </row>
    <row r="34" spans="2:19" ht="15.75" thickBot="1" x14ac:dyDescent="0.3"/>
    <row r="35" spans="2:19" x14ac:dyDescent="0.25">
      <c r="B35" s="111" t="s">
        <v>999</v>
      </c>
      <c r="C35" s="20" t="s">
        <v>416</v>
      </c>
    </row>
    <row r="36" spans="2:19" x14ac:dyDescent="0.25">
      <c r="B36" s="106"/>
      <c r="C36" s="17" t="s">
        <v>418</v>
      </c>
      <c r="D36" s="17" t="s">
        <v>419</v>
      </c>
      <c r="E36" s="17" t="s">
        <v>420</v>
      </c>
      <c r="F36" s="17" t="s">
        <v>421</v>
      </c>
      <c r="G36" s="17" t="s">
        <v>807</v>
      </c>
      <c r="H36" s="17" t="s">
        <v>808</v>
      </c>
      <c r="I36" s="17" t="s">
        <v>809</v>
      </c>
      <c r="J36" s="17" t="s">
        <v>810</v>
      </c>
      <c r="K36" s="17" t="s">
        <v>811</v>
      </c>
      <c r="L36" s="17" t="s">
        <v>812</v>
      </c>
      <c r="M36" s="17" t="s">
        <v>813</v>
      </c>
      <c r="N36" s="17" t="s">
        <v>814</v>
      </c>
      <c r="O36" s="17" t="s">
        <v>815</v>
      </c>
      <c r="P36" s="17" t="s">
        <v>816</v>
      </c>
      <c r="Q36" s="17" t="s">
        <v>817</v>
      </c>
      <c r="R36" s="17" t="s">
        <v>818</v>
      </c>
      <c r="S36" s="17" t="s">
        <v>21</v>
      </c>
    </row>
    <row r="37" spans="2:19" x14ac:dyDescent="0.25">
      <c r="B37" s="106"/>
      <c r="C37" s="1" t="s">
        <v>418</v>
      </c>
      <c r="D37" s="1" t="s">
        <v>419</v>
      </c>
      <c r="E37" s="1" t="s">
        <v>420</v>
      </c>
      <c r="F37" s="1" t="s">
        <v>421</v>
      </c>
      <c r="G37" s="1" t="s">
        <v>807</v>
      </c>
      <c r="H37" s="1" t="s">
        <v>808</v>
      </c>
      <c r="I37" s="1" t="s">
        <v>809</v>
      </c>
      <c r="J37" s="1" t="s">
        <v>810</v>
      </c>
      <c r="K37" s="1" t="s">
        <v>811</v>
      </c>
      <c r="L37" s="1" t="s">
        <v>812</v>
      </c>
      <c r="M37" s="1" t="s">
        <v>813</v>
      </c>
      <c r="N37" s="1" t="s">
        <v>814</v>
      </c>
      <c r="O37" s="1" t="s">
        <v>815</v>
      </c>
      <c r="P37" s="1" t="s">
        <v>816</v>
      </c>
      <c r="Q37" s="1" t="s">
        <v>817</v>
      </c>
      <c r="R37" s="1" t="s">
        <v>818</v>
      </c>
      <c r="S37" s="1" t="str">
        <f>C37&amp;"~"&amp;D37&amp;"~"&amp;E37&amp;"~"&amp;F37&amp;"~"&amp;G37&amp;"~"&amp;H37&amp;"~"&amp;I37&amp;"~"&amp;J37&amp;"~"&amp;K37&amp;"~"&amp;L37&amp;"~"&amp;M37&amp;"~"&amp;N37&amp;"~"&amp;O37&amp;"~"&amp;P37&amp;"~"&amp;Q37&amp;"~"&amp;"~"&amp;R37&amp;"~"&amp;"END"</f>
        <v>Others1~Others2~Others3~Others4~Others_Label1~Others_Value1~Others_Label2~Others_Value2~Others_Label3~Others_Value3~Others_Label4~Others_Value4~Others_Label5~Others_Value5~Others_Label6~~Others_Value6~END</v>
      </c>
    </row>
    <row r="38" spans="2:19" x14ac:dyDescent="0.25">
      <c r="B38" s="106"/>
    </row>
    <row r="39" spans="2:19" x14ac:dyDescent="0.25">
      <c r="B39" s="108" t="s">
        <v>998</v>
      </c>
      <c r="C39" s="20" t="s">
        <v>416</v>
      </c>
    </row>
    <row r="40" spans="2:19" ht="15.75" thickBot="1" x14ac:dyDescent="0.3">
      <c r="B40" s="104"/>
      <c r="C40" s="17" t="s">
        <v>418</v>
      </c>
      <c r="D40" s="17" t="s">
        <v>419</v>
      </c>
      <c r="E40" s="17" t="s">
        <v>420</v>
      </c>
      <c r="F40" s="17" t="s">
        <v>421</v>
      </c>
      <c r="G40" s="17" t="s">
        <v>807</v>
      </c>
      <c r="H40" s="17" t="s">
        <v>808</v>
      </c>
      <c r="I40" s="17" t="s">
        <v>809</v>
      </c>
      <c r="J40" s="17" t="s">
        <v>810</v>
      </c>
      <c r="K40" s="17" t="s">
        <v>811</v>
      </c>
      <c r="L40" s="17" t="s">
        <v>812</v>
      </c>
      <c r="M40" s="17" t="s">
        <v>813</v>
      </c>
      <c r="N40" s="17" t="s">
        <v>814</v>
      </c>
      <c r="O40" s="17" t="s">
        <v>815</v>
      </c>
      <c r="P40" s="17" t="s">
        <v>816</v>
      </c>
      <c r="Q40" s="17" t="s">
        <v>817</v>
      </c>
      <c r="R40" s="17" t="s">
        <v>818</v>
      </c>
      <c r="S40" s="17" t="s">
        <v>21</v>
      </c>
    </row>
    <row r="41" spans="2:19" x14ac:dyDescent="0.25">
      <c r="S41" s="1" t="str">
        <f>C41&amp;"~"&amp;D41&amp;"~"&amp;E41&amp;"~"&amp;F41&amp;"~"&amp;G41&amp;"~"&amp;H41&amp;"~"&amp;I41&amp;"~"&amp;J41&amp;"~"&amp;K41&amp;"~"&amp;L41&amp;"~"&amp;M41&amp;"~"&amp;N41&amp;"~"&amp;O41&amp;"~"&amp;P41&amp;"~"&amp;Q41&amp;"~"&amp;"~"&amp;R41&amp;"~"&amp;"END"</f>
        <v>~~~~~~~~~~~~~~~~~END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0"/>
  <sheetViews>
    <sheetView topLeftCell="A10" zoomScaleNormal="100" workbookViewId="0">
      <selection activeCell="M29" sqref="M29"/>
    </sheetView>
  </sheetViews>
  <sheetFormatPr defaultRowHeight="15" x14ac:dyDescent="0.25"/>
  <cols>
    <col min="1" max="2" width="9.140625" style="1" collapsed="1"/>
    <col min="3" max="3" width="20.42578125" style="1" customWidth="1" collapsed="1"/>
    <col min="4" max="16384" width="9.140625" style="1" collapsed="1"/>
  </cols>
  <sheetData>
    <row r="1" spans="2:15" x14ac:dyDescent="0.25">
      <c r="O1" s="5"/>
    </row>
    <row r="2" spans="2:15" ht="15.75" thickBot="1" x14ac:dyDescent="0.3">
      <c r="O2" s="5"/>
    </row>
    <row r="3" spans="2:15" x14ac:dyDescent="0.25">
      <c r="B3" s="111" t="s">
        <v>999</v>
      </c>
      <c r="C3" s="20" t="s">
        <v>422</v>
      </c>
      <c r="O3" s="23"/>
    </row>
    <row r="4" spans="2:15" x14ac:dyDescent="0.25">
      <c r="B4" s="106"/>
      <c r="C4" s="17" t="s">
        <v>423</v>
      </c>
      <c r="D4" s="17" t="s">
        <v>424</v>
      </c>
      <c r="E4" s="17" t="s">
        <v>425</v>
      </c>
      <c r="F4" s="17" t="s">
        <v>426</v>
      </c>
      <c r="G4" s="17" t="s">
        <v>427</v>
      </c>
      <c r="H4" s="17" t="s">
        <v>428</v>
      </c>
      <c r="I4" s="17" t="s">
        <v>429</v>
      </c>
      <c r="J4" s="17" t="s">
        <v>282</v>
      </c>
      <c r="K4" s="17" t="s">
        <v>430</v>
      </c>
      <c r="L4" s="17" t="s">
        <v>187</v>
      </c>
      <c r="M4" s="17" t="s">
        <v>510</v>
      </c>
      <c r="N4" s="17" t="s">
        <v>516</v>
      </c>
      <c r="O4" s="17" t="s">
        <v>21</v>
      </c>
    </row>
    <row r="5" spans="2:15" x14ac:dyDescent="0.25">
      <c r="B5" s="106"/>
      <c r="C5" s="1" t="s">
        <v>472</v>
      </c>
      <c r="D5" s="1">
        <v>12345</v>
      </c>
      <c r="E5" s="1">
        <v>56789</v>
      </c>
      <c r="F5" s="1" t="s">
        <v>473</v>
      </c>
      <c r="G5" s="1" t="s">
        <v>474</v>
      </c>
      <c r="H5" s="34" t="s">
        <v>475</v>
      </c>
      <c r="I5" s="34" t="s">
        <v>476</v>
      </c>
      <c r="J5" s="34" t="s">
        <v>290</v>
      </c>
      <c r="K5" s="1" t="s">
        <v>477</v>
      </c>
      <c r="L5" s="34" t="s">
        <v>467</v>
      </c>
      <c r="O5" s="1" t="str">
        <f>C5&amp;"~"&amp;D5&amp;"~"&amp;E5&amp;"~"&amp;F5&amp;"~"&amp;G5&amp;"~"&amp;H5&amp;"~"&amp;I5&amp;"~"&amp;J5&amp;"~"&amp;K5&amp;"~"&amp;L5&amp;"~"&amp;M5&amp;"~"&amp;N5&amp;"~"&amp;"END"</f>
        <v>Carrier Name XYZ~12345~56789~London~lebanon~Rosy~Plot No 12 ,Western street~FREIGHT PREPAID~Accounting Information SHIPMENT OF VIBRANIUM (100PCT PURE METAL) FOR 100 PCT EXPORT ORIENTED READYMADE METAL INDUSTRY AS PER BENEFICIARY'S ADDITIONAL PROFORMA INVOICE NOS.8013467 DATED 10OCT2017~SHIPMENT OF VIBRANIUM (100PCT PURE METAL) FOR 100 PCT EXPORT ORIENTED READYMADE METAL INDUSTRY AS PER BENEFICIARY'S ADDITIONAL PROFORMA INVOICE NOS.8013467 DATED 10OCT2017~~~END</v>
      </c>
    </row>
    <row r="6" spans="2:15" x14ac:dyDescent="0.25">
      <c r="B6" s="106"/>
      <c r="H6" s="34"/>
      <c r="I6" s="34"/>
      <c r="J6" s="34"/>
      <c r="L6" s="34"/>
    </row>
    <row r="7" spans="2:15" x14ac:dyDescent="0.25">
      <c r="B7" s="108" t="s">
        <v>998</v>
      </c>
      <c r="C7" s="20" t="s">
        <v>422</v>
      </c>
      <c r="O7" s="23"/>
    </row>
    <row r="8" spans="2:15" ht="15.75" thickBot="1" x14ac:dyDescent="0.3">
      <c r="B8" s="104"/>
      <c r="C8" s="17" t="s">
        <v>423</v>
      </c>
      <c r="D8" s="17" t="s">
        <v>424</v>
      </c>
      <c r="E8" s="17" t="s">
        <v>425</v>
      </c>
      <c r="F8" s="17" t="s">
        <v>426</v>
      </c>
      <c r="G8" s="17" t="s">
        <v>427</v>
      </c>
      <c r="H8" s="17" t="s">
        <v>428</v>
      </c>
      <c r="I8" s="17" t="s">
        <v>429</v>
      </c>
      <c r="J8" s="17" t="s">
        <v>282</v>
      </c>
      <c r="K8" s="17" t="s">
        <v>430</v>
      </c>
      <c r="L8" s="17" t="s">
        <v>187</v>
      </c>
      <c r="M8" s="17" t="s">
        <v>510</v>
      </c>
      <c r="N8" s="17" t="s">
        <v>516</v>
      </c>
      <c r="O8" s="17" t="s">
        <v>21</v>
      </c>
    </row>
    <row r="9" spans="2:15" x14ac:dyDescent="0.25">
      <c r="H9" s="34"/>
      <c r="I9" s="34"/>
      <c r="J9" s="34"/>
      <c r="L9" s="34"/>
      <c r="O9" s="1" t="str">
        <f>C9&amp;"~"&amp;D9&amp;"~"&amp;E9&amp;"~"&amp;F9&amp;"~"&amp;G9&amp;"~"&amp;H9&amp;"~"&amp;I9&amp;"~"&amp;J9&amp;"~"&amp;K9&amp;"~"&amp;L9&amp;"~"&amp;M9&amp;"~"&amp;N9&amp;"~"&amp;"END"</f>
        <v>~~~~~~~~~~~~END</v>
      </c>
    </row>
    <row r="12" spans="2:15" ht="15.75" thickBot="1" x14ac:dyDescent="0.3"/>
    <row r="13" spans="2:15" x14ac:dyDescent="0.25">
      <c r="B13" s="111" t="s">
        <v>999</v>
      </c>
      <c r="C13" s="20" t="s">
        <v>412</v>
      </c>
    </row>
    <row r="14" spans="2:15" x14ac:dyDescent="0.25">
      <c r="B14" s="106"/>
      <c r="C14" s="17" t="s">
        <v>43</v>
      </c>
      <c r="D14" s="17" t="s">
        <v>44</v>
      </c>
      <c r="E14" s="17" t="s">
        <v>204</v>
      </c>
      <c r="F14" s="17" t="s">
        <v>205</v>
      </c>
      <c r="G14" s="17" t="s">
        <v>206</v>
      </c>
      <c r="H14" s="17" t="s">
        <v>431</v>
      </c>
      <c r="I14" s="17" t="s">
        <v>21</v>
      </c>
    </row>
    <row r="15" spans="2:15" x14ac:dyDescent="0.25">
      <c r="B15" s="106"/>
      <c r="C15" s="1" t="s">
        <v>468</v>
      </c>
      <c r="D15" s="57" t="s">
        <v>256</v>
      </c>
      <c r="E15" s="1" t="s">
        <v>257</v>
      </c>
      <c r="F15" s="1" t="s">
        <v>258</v>
      </c>
      <c r="G15" s="1">
        <v>564548</v>
      </c>
      <c r="H15" s="34" t="s">
        <v>259</v>
      </c>
      <c r="I15" s="1" t="str">
        <f>C15&amp;"~"&amp;D15&amp;"~"&amp;E15&amp;"~"&amp;F15&amp;"~"&amp;G15&amp;"~"&amp;H15&amp;"~"&amp;"END"</f>
        <v>ShipperXYZ~485,FRIEDO STREET,
XXXXXXXXXXXXXXXX~CITY XYZZ~STATE XYZ~564548~WESTERN SAHARA~END</v>
      </c>
    </row>
    <row r="16" spans="2:15" x14ac:dyDescent="0.25">
      <c r="B16" s="106"/>
      <c r="D16" s="57"/>
      <c r="H16" s="34"/>
    </row>
    <row r="17" spans="2:9" x14ac:dyDescent="0.25">
      <c r="B17" s="108" t="s">
        <v>998</v>
      </c>
      <c r="C17" s="20" t="s">
        <v>412</v>
      </c>
    </row>
    <row r="18" spans="2:9" ht="15.75" thickBot="1" x14ac:dyDescent="0.3">
      <c r="B18" s="104"/>
      <c r="C18" s="17" t="s">
        <v>43</v>
      </c>
      <c r="D18" s="17" t="s">
        <v>44</v>
      </c>
      <c r="E18" s="17" t="s">
        <v>204</v>
      </c>
      <c r="F18" s="17" t="s">
        <v>205</v>
      </c>
      <c r="G18" s="17" t="s">
        <v>206</v>
      </c>
      <c r="H18" s="17" t="s">
        <v>431</v>
      </c>
      <c r="I18" s="17" t="s">
        <v>21</v>
      </c>
    </row>
    <row r="19" spans="2:9" x14ac:dyDescent="0.25">
      <c r="D19" s="57"/>
      <c r="H19" s="34"/>
      <c r="I19" s="1" t="str">
        <f>C19&amp;"~"&amp;D19&amp;"~"&amp;E19&amp;"~"&amp;F19&amp;"~"&amp;G19&amp;"~"&amp;H19&amp;"~"&amp;"END"</f>
        <v>~~~~~~END</v>
      </c>
    </row>
    <row r="23" spans="2:9" ht="15.75" thickBot="1" x14ac:dyDescent="0.3"/>
    <row r="24" spans="2:9" x14ac:dyDescent="0.25">
      <c r="B24" s="111" t="s">
        <v>999</v>
      </c>
      <c r="C24" s="20" t="s">
        <v>433</v>
      </c>
    </row>
    <row r="25" spans="2:9" x14ac:dyDescent="0.25">
      <c r="B25" s="106"/>
      <c r="C25" s="17" t="s">
        <v>317</v>
      </c>
      <c r="D25" s="17" t="s">
        <v>432</v>
      </c>
      <c r="E25" s="17" t="s">
        <v>352</v>
      </c>
      <c r="F25" s="17" t="s">
        <v>21</v>
      </c>
    </row>
    <row r="26" spans="2:9" x14ac:dyDescent="0.25">
      <c r="B26" s="106"/>
      <c r="C26" s="34" t="s">
        <v>467</v>
      </c>
      <c r="D26" s="34" t="s">
        <v>469</v>
      </c>
      <c r="E26" s="34" t="s">
        <v>470</v>
      </c>
      <c r="F26" s="1" t="str">
        <f>C26&amp;"~"&amp;D26&amp;"~"&amp;E26&amp;"~"&amp;"END"</f>
        <v>SHIPMENT OF VIBRANIUM (100PCT PURE METAL) FOR 100 PCT EXPORT ORIENTED READYMADE METAL INDUSTRY AS PER BENEFICIARY'S ADDITIONAL PROFORMA INVOICE NOS.8013467 DATED 10OCT2017~100~250KGS~END</v>
      </c>
    </row>
    <row r="27" spans="2:9" x14ac:dyDescent="0.25">
      <c r="B27" s="106"/>
    </row>
    <row r="28" spans="2:9" x14ac:dyDescent="0.25">
      <c r="B28" s="108" t="s">
        <v>998</v>
      </c>
      <c r="C28" s="20" t="s">
        <v>433</v>
      </c>
    </row>
    <row r="29" spans="2:9" ht="15.75" thickBot="1" x14ac:dyDescent="0.3">
      <c r="B29" s="104"/>
      <c r="C29" s="17" t="s">
        <v>317</v>
      </c>
      <c r="D29" s="17" t="s">
        <v>432</v>
      </c>
      <c r="E29" s="17" t="s">
        <v>352</v>
      </c>
      <c r="F29" s="17" t="s">
        <v>21</v>
      </c>
    </row>
    <row r="30" spans="2:9" ht="14.25" customHeight="1" x14ac:dyDescent="0.25">
      <c r="C30" s="34"/>
      <c r="D30" s="34"/>
      <c r="E30" s="34"/>
      <c r="F30" s="1" t="str">
        <f>C30&amp;"~"&amp;D30&amp;"~"&amp;E30&amp;"~"&amp;"END"</f>
        <v>~~~END</v>
      </c>
    </row>
    <row r="33" spans="2:19" ht="15.75" thickBot="1" x14ac:dyDescent="0.3"/>
    <row r="34" spans="2:19" x14ac:dyDescent="0.25">
      <c r="B34" s="111" t="s">
        <v>999</v>
      </c>
      <c r="C34" s="20" t="s">
        <v>416</v>
      </c>
    </row>
    <row r="35" spans="2:19" x14ac:dyDescent="0.25">
      <c r="B35" s="106"/>
      <c r="C35" s="17" t="s">
        <v>418</v>
      </c>
      <c r="D35" s="17" t="s">
        <v>419</v>
      </c>
      <c r="E35" s="17" t="s">
        <v>420</v>
      </c>
      <c r="F35" s="17" t="s">
        <v>421</v>
      </c>
      <c r="G35" s="17" t="s">
        <v>807</v>
      </c>
      <c r="H35" s="17" t="s">
        <v>808</v>
      </c>
      <c r="I35" s="17" t="s">
        <v>809</v>
      </c>
      <c r="J35" s="17" t="s">
        <v>810</v>
      </c>
      <c r="K35" s="17" t="s">
        <v>811</v>
      </c>
      <c r="L35" s="17" t="s">
        <v>812</v>
      </c>
      <c r="M35" s="17" t="s">
        <v>813</v>
      </c>
      <c r="N35" s="17" t="s">
        <v>814</v>
      </c>
      <c r="O35" s="17" t="s">
        <v>815</v>
      </c>
      <c r="P35" s="17" t="s">
        <v>816</v>
      </c>
      <c r="Q35" s="17" t="s">
        <v>817</v>
      </c>
      <c r="R35" s="17" t="s">
        <v>818</v>
      </c>
      <c r="S35" s="17" t="s">
        <v>21</v>
      </c>
    </row>
    <row r="36" spans="2:19" x14ac:dyDescent="0.25">
      <c r="B36" s="106"/>
      <c r="C36" s="34" t="s">
        <v>418</v>
      </c>
      <c r="D36" s="34" t="s">
        <v>419</v>
      </c>
      <c r="E36" s="34" t="s">
        <v>420</v>
      </c>
      <c r="F36" s="34" t="s">
        <v>421</v>
      </c>
      <c r="G36" s="1" t="s">
        <v>807</v>
      </c>
      <c r="H36" s="1" t="s">
        <v>808</v>
      </c>
      <c r="I36" s="1" t="s">
        <v>809</v>
      </c>
      <c r="J36" s="1" t="s">
        <v>810</v>
      </c>
      <c r="K36" s="1" t="s">
        <v>811</v>
      </c>
      <c r="L36" s="1" t="s">
        <v>812</v>
      </c>
      <c r="M36" s="1" t="s">
        <v>813</v>
      </c>
      <c r="N36" s="1" t="s">
        <v>814</v>
      </c>
      <c r="O36" s="1" t="s">
        <v>815</v>
      </c>
      <c r="P36" s="1" t="s">
        <v>816</v>
      </c>
      <c r="Q36" s="1" t="s">
        <v>817</v>
      </c>
      <c r="R36" s="1" t="s">
        <v>818</v>
      </c>
      <c r="S36" s="1" t="str">
        <f>C36&amp;"~"&amp;D36&amp;"~"&amp;E36&amp;"~"&amp;F36&amp;"~"&amp;G36&amp;"~"&amp;H36&amp;"~"&amp;I36&amp;"~"&amp;J36&amp;"~"&amp;K36&amp;"~"&amp;L36&amp;"~"&amp;M36&amp;"~"&amp;N36&amp;"~"&amp;O36&amp;"~"&amp;P36&amp;"~"&amp;Q36&amp;"~"&amp;"~"&amp;R36&amp;"~"&amp;"END"</f>
        <v>Others1~Others2~Others3~Others4~Others_Label1~Others_Value1~Others_Label2~Others_Value2~Others_Label3~Others_Value3~Others_Label4~Others_Value4~Others_Label5~Others_Value5~Others_Label6~~Others_Value6~END</v>
      </c>
    </row>
    <row r="37" spans="2:19" x14ac:dyDescent="0.25">
      <c r="B37" s="106"/>
    </row>
    <row r="38" spans="2:19" x14ac:dyDescent="0.25">
      <c r="B38" s="108" t="s">
        <v>998</v>
      </c>
      <c r="C38" s="20" t="s">
        <v>416</v>
      </c>
    </row>
    <row r="39" spans="2:19" ht="15.75" thickBot="1" x14ac:dyDescent="0.3">
      <c r="B39" s="104"/>
      <c r="C39" s="17" t="s">
        <v>418</v>
      </c>
      <c r="D39" s="17" t="s">
        <v>419</v>
      </c>
      <c r="E39" s="17" t="s">
        <v>420</v>
      </c>
      <c r="F39" s="17" t="s">
        <v>421</v>
      </c>
      <c r="G39" s="17" t="s">
        <v>807</v>
      </c>
      <c r="H39" s="17" t="s">
        <v>808</v>
      </c>
      <c r="I39" s="17" t="s">
        <v>809</v>
      </c>
      <c r="J39" s="17" t="s">
        <v>810</v>
      </c>
      <c r="K39" s="17" t="s">
        <v>811</v>
      </c>
      <c r="L39" s="17" t="s">
        <v>812</v>
      </c>
      <c r="M39" s="17" t="s">
        <v>813</v>
      </c>
      <c r="N39" s="17" t="s">
        <v>814</v>
      </c>
      <c r="O39" s="17" t="s">
        <v>815</v>
      </c>
      <c r="P39" s="17" t="s">
        <v>816</v>
      </c>
      <c r="Q39" s="17" t="s">
        <v>817</v>
      </c>
      <c r="R39" s="17" t="s">
        <v>818</v>
      </c>
      <c r="S39" s="17" t="s">
        <v>21</v>
      </c>
    </row>
    <row r="40" spans="2:19" x14ac:dyDescent="0.25">
      <c r="C40" s="34"/>
      <c r="D40" s="34"/>
      <c r="E40" s="34"/>
      <c r="F40" s="34"/>
      <c r="S40" s="1" t="str">
        <f>C40&amp;"~"&amp;D40&amp;"~"&amp;E40&amp;"~"&amp;F40&amp;"~"&amp;G40&amp;"~"&amp;H40&amp;"~"&amp;I40&amp;"~"&amp;J40&amp;"~"&amp;K40&amp;"~"&amp;L40&amp;"~"&amp;M40&amp;"~"&amp;N40&amp;"~"&amp;O40&amp;"~"&amp;P40&amp;"~"&amp;Q40&amp;"~"&amp;"~"&amp;R40&amp;"~"&amp;"END"</f>
        <v>~~~~~~~~~~~~~~~~~END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4"/>
  <sheetViews>
    <sheetView tabSelected="1" zoomScale="96" zoomScaleNormal="96" workbookViewId="0">
      <pane xSplit="4" topLeftCell="E1" activePane="topRight" state="frozen"/>
      <selection pane="topRight" activeCell="D6" sqref="D6"/>
    </sheetView>
  </sheetViews>
  <sheetFormatPr defaultRowHeight="15" x14ac:dyDescent="0.25"/>
  <cols>
    <col min="2" max="2" width="22.140625" customWidth="1" collapsed="1"/>
    <col min="3" max="3" width="65" customWidth="1" collapsed="1"/>
    <col min="4" max="4" width="9.7109375" bestFit="1" customWidth="1" collapsed="1"/>
    <col min="5" max="5" width="25.7109375" bestFit="1" customWidth="1" collapsed="1"/>
    <col min="6" max="6" width="25.85546875" style="1" bestFit="1" customWidth="1" collapsed="1"/>
    <col min="7" max="7" width="16.5703125" style="8" bestFit="1" customWidth="1" collapsed="1"/>
    <col min="8" max="8" width="14.28515625" style="8" bestFit="1" customWidth="1" collapsed="1"/>
    <col min="9" max="9" width="81.140625" style="8" bestFit="1" customWidth="1" collapsed="1"/>
    <col min="10" max="11" width="26.5703125" style="8" customWidth="1" collapsed="1"/>
    <col min="12" max="12" width="23.28515625" bestFit="1" customWidth="1" collapsed="1"/>
    <col min="13" max="13" width="24.85546875" style="1" bestFit="1" customWidth="1" collapsed="1"/>
    <col min="14" max="14" width="31.42578125" style="1" bestFit="1" customWidth="1" collapsed="1"/>
    <col min="15" max="15" width="24.85546875" style="1" customWidth="1" collapsed="1"/>
    <col min="16" max="16" width="19.42578125" bestFit="1" customWidth="1" collapsed="1"/>
    <col min="17" max="21" width="19.42578125" style="1" customWidth="1" collapsed="1"/>
    <col min="22" max="23" width="21.42578125" style="1" customWidth="1" collapsed="1"/>
    <col min="24" max="24" width="45.140625" style="1" bestFit="1" customWidth="1" collapsed="1"/>
    <col min="25" max="25" width="16.7109375" bestFit="1" customWidth="1" collapsed="1"/>
    <col min="26" max="26" width="16.7109375" style="1" customWidth="1" collapsed="1"/>
    <col min="27" max="27" width="15.7109375" bestFit="1" customWidth="1" collapsed="1"/>
    <col min="28" max="28" width="17.42578125" style="1" bestFit="1" customWidth="1" collapsed="1"/>
    <col min="29" max="29" width="15.28515625" bestFit="1" customWidth="1" collapsed="1"/>
    <col min="30" max="30" width="16.85546875" bestFit="1" customWidth="1" collapsed="1"/>
    <col min="31" max="31" width="12.7109375" bestFit="1" customWidth="1" collapsed="1"/>
    <col min="32" max="32" width="14.42578125" bestFit="1" customWidth="1" collapsed="1"/>
    <col min="33" max="33" width="33.28515625" bestFit="1" customWidth="1" collapsed="1"/>
  </cols>
  <sheetData>
    <row r="1" spans="1:47" s="14" customFormat="1" x14ac:dyDescent="0.25">
      <c r="A1" s="13" t="s">
        <v>0</v>
      </c>
      <c r="B1" s="13" t="s">
        <v>2</v>
      </c>
      <c r="C1" s="13" t="s">
        <v>1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5" t="s">
        <v>9</v>
      </c>
      <c r="J1" s="31" t="s">
        <v>182</v>
      </c>
      <c r="K1" s="31" t="s">
        <v>183</v>
      </c>
      <c r="L1" s="31" t="s">
        <v>70</v>
      </c>
      <c r="M1" s="31" t="s">
        <v>47</v>
      </c>
      <c r="N1" s="31" t="s">
        <v>129</v>
      </c>
      <c r="O1" s="31" t="s">
        <v>71</v>
      </c>
      <c r="P1" s="31" t="s">
        <v>131</v>
      </c>
      <c r="Q1" s="31" t="s">
        <v>132</v>
      </c>
      <c r="R1" s="31" t="s">
        <v>171</v>
      </c>
      <c r="S1" s="31" t="s">
        <v>72</v>
      </c>
      <c r="T1" s="15" t="s">
        <v>60</v>
      </c>
      <c r="U1" s="15" t="s">
        <v>73</v>
      </c>
      <c r="V1" s="31" t="s">
        <v>74</v>
      </c>
      <c r="W1" s="31" t="s">
        <v>130</v>
      </c>
      <c r="X1" s="35" t="s">
        <v>172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2"/>
      <c r="AR1" s="32"/>
      <c r="AS1" s="32"/>
      <c r="AT1" s="32"/>
      <c r="AU1" s="32"/>
    </row>
    <row r="2" spans="1:47" x14ac:dyDescent="0.25">
      <c r="A2" s="9">
        <v>1</v>
      </c>
      <c r="B2" s="36" t="s">
        <v>133</v>
      </c>
      <c r="C2" s="7" t="s">
        <v>135</v>
      </c>
      <c r="D2" s="10" t="s">
        <v>3</v>
      </c>
      <c r="E2" s="10" t="s">
        <v>931</v>
      </c>
      <c r="F2" s="10" t="s">
        <v>932</v>
      </c>
      <c r="G2" s="12"/>
      <c r="H2" s="12"/>
      <c r="I2" s="36" t="str">
        <f ca="1">DAF_CreationsubForms!M4</f>
        <v>COLLPC22100~MYPE1~COLLECTION~USD~14500.5~DOCUMENTS AGAINST ACCEPTANCE (D/A)~90~end</v>
      </c>
      <c r="J2" s="36" t="str">
        <f>DAF_CreationsubForms!J22</f>
        <v>1~1~1~1~1~1~1~end</v>
      </c>
      <c r="K2" s="36" t="str">
        <f>DAF_CreationsubForms!J23</f>
        <v>1~1~1~1~1~1~1~end</v>
      </c>
      <c r="L2" s="36" t="str">
        <f>DAF_CreationsubForms!E30</f>
        <v>SBICB~INDIRA STREET~KYRGYZSTAN~end</v>
      </c>
      <c r="M2" s="36" t="str">
        <f>DAF_CreationsubForms!E39</f>
        <v>ICICI DRAWEE~PLOT12 WELLINGTON ~DENMARK~end</v>
      </c>
      <c r="N2" s="36" t="str">
        <f>DAF_CreationsubForms!I47</f>
        <v>FX23456~RBI~78965~AP INT LTD~96325874~end</v>
      </c>
      <c r="O2" s="36" t="str">
        <f>DAF_CreationsubForms!F137</f>
        <v>12345~12345~Description~end</v>
      </c>
      <c r="P2" s="36"/>
      <c r="Q2" s="36" t="str">
        <f>DAF_CreationsubForms!H80</f>
        <v>CHECKED~~CHECKED~~CHECKED~~CHECKED~CHECKED~end</v>
      </c>
      <c r="R2" s="36" t="str">
        <f>DAF_CreationsubForms!H94</f>
        <v>CHECKED~~CHECKED~~CHECKED</v>
      </c>
      <c r="S2" s="36"/>
      <c r="T2" s="36"/>
      <c r="U2" s="36"/>
      <c r="V2" s="37" t="s">
        <v>146</v>
      </c>
      <c r="W2" s="36" t="str">
        <f ca="1">DAF_CreationsubForms!E118</f>
        <v>DAF~COLLECTION~COLLPC22100~end</v>
      </c>
      <c r="X2" s="36" t="s">
        <v>173</v>
      </c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</row>
    <row r="3" spans="1:47" s="1" customFormat="1" x14ac:dyDescent="0.25">
      <c r="A3" s="9">
        <v>2</v>
      </c>
      <c r="B3" s="36" t="s">
        <v>133</v>
      </c>
      <c r="C3" s="7" t="s">
        <v>134</v>
      </c>
      <c r="D3" s="10" t="s">
        <v>3</v>
      </c>
      <c r="E3" s="10" t="s">
        <v>931</v>
      </c>
      <c r="F3" s="10" t="s">
        <v>932</v>
      </c>
      <c r="G3" s="11"/>
      <c r="H3" s="11"/>
      <c r="I3" s="36" t="str">
        <f ca="1">DAF_CreationsubForms!M5</f>
        <v>COLLPC22101~MYPE1~COLLECTION~USD~14500.5~DOCUMENTS AGAINST PAYMENT (D/P)~90~end</v>
      </c>
      <c r="J3" s="36" t="str">
        <f>J2</f>
        <v>1~1~1~1~1~1~1~end</v>
      </c>
      <c r="K3" s="36" t="str">
        <f>K2</f>
        <v>1~1~1~1~1~1~1~end</v>
      </c>
      <c r="L3" s="36" t="str">
        <f>L2</f>
        <v>SBICB~INDIRA STREET~KYRGYZSTAN~end</v>
      </c>
      <c r="M3" s="36" t="str">
        <f>M2</f>
        <v>ICICI DRAWEE~PLOT12 WELLINGTON ~DENMARK~end</v>
      </c>
      <c r="N3" s="36" t="str">
        <f>N2</f>
        <v>FX23456~RBI~78965~AP INT LTD~96325874~end</v>
      </c>
      <c r="O3" s="36" t="str">
        <f>DAF_CreationsubForms!F137</f>
        <v>12345~12345~Description~end</v>
      </c>
      <c r="P3" s="36" t="str">
        <f>DAF_CreationsubForms!G80</f>
        <v>CHECKED~~CHECKED~~~CHECKED~END</v>
      </c>
      <c r="Q3" s="2"/>
      <c r="R3" s="2" t="str">
        <f>DAF_CreationsubForms!G94</f>
        <v>CHECKED~CHECKED~CHECKED~~CHECKED~END</v>
      </c>
      <c r="S3" s="36"/>
      <c r="T3" s="36"/>
      <c r="U3" s="36"/>
      <c r="V3" s="36"/>
      <c r="W3" s="36" t="str">
        <f ca="1">DAF_CreationsubForms!E119</f>
        <v>DAF~COLLECTION~COLLPC22101~end</v>
      </c>
      <c r="X3" s="36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</row>
    <row r="4" spans="1:47" s="1" customFormat="1" x14ac:dyDescent="0.25">
      <c r="A4" s="9">
        <v>3</v>
      </c>
      <c r="B4" s="36" t="s">
        <v>133</v>
      </c>
      <c r="C4" s="7" t="s">
        <v>137</v>
      </c>
      <c r="D4" s="10" t="s">
        <v>3</v>
      </c>
      <c r="E4" s="10" t="s">
        <v>931</v>
      </c>
      <c r="F4" s="10" t="s">
        <v>932</v>
      </c>
      <c r="G4" s="11"/>
      <c r="H4" s="11"/>
      <c r="I4" s="36" t="str">
        <f ca="1">DAF_CreationsubForms!M10</f>
        <v>LCPC22111~MYPE1~LC~USD~8000.01~~Buyer LC XXX~LEBANON~PAYMENT TO US UNDER COLLECTION~end</v>
      </c>
      <c r="J4" s="36"/>
      <c r="K4" s="36"/>
      <c r="L4" s="36"/>
      <c r="M4" s="36"/>
      <c r="N4" s="36" t="str">
        <f>DAF_CreationsubForms!I48</f>
        <v>FX258741~HDFC~8563~AVERY Group~54789636~end</v>
      </c>
      <c r="O4" s="36" t="str">
        <f t="shared" ref="O4:O11" si="0">O3</f>
        <v>12345~12345~Description~end</v>
      </c>
      <c r="P4" s="36"/>
      <c r="Q4" s="36"/>
      <c r="R4" s="36"/>
      <c r="S4" s="36" t="str">
        <f>DAF_CreationsubForms!F108</f>
        <v>CHECKED~1~CHECKED~2~CHECKED~~END</v>
      </c>
      <c r="T4" s="36"/>
      <c r="U4" s="36"/>
      <c r="V4" s="37"/>
      <c r="W4" s="36" t="str">
        <f ca="1">DAF_CreationsubForms!E124</f>
        <v>DAF~LC~LCPC22111~end</v>
      </c>
      <c r="X4" s="36" t="s">
        <v>155</v>
      </c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</row>
    <row r="5" spans="1:47" s="1" customFormat="1" x14ac:dyDescent="0.25">
      <c r="A5" s="9">
        <v>4</v>
      </c>
      <c r="B5" s="36" t="s">
        <v>133</v>
      </c>
      <c r="C5" s="7" t="s">
        <v>136</v>
      </c>
      <c r="D5" s="10" t="s">
        <v>3</v>
      </c>
      <c r="E5" s="10" t="s">
        <v>931</v>
      </c>
      <c r="F5" s="10" t="s">
        <v>932</v>
      </c>
      <c r="G5" s="11"/>
      <c r="H5" s="11"/>
      <c r="I5" s="36" t="str">
        <f ca="1">DAF_CreationsubForms!M11</f>
        <v>LCPC22112~MYPE1~LC~USD~8000.01~~Buyer LC XXX~LEBANON~NEGOTIATION UNDER LC~end</v>
      </c>
      <c r="J5" s="36"/>
      <c r="K5" s="36"/>
      <c r="L5" s="36"/>
      <c r="M5" s="36"/>
      <c r="N5" s="36" t="str">
        <f>N4</f>
        <v>FX258741~HDFC~8563~AVERY Group~54789636~end</v>
      </c>
      <c r="O5" s="36" t="str">
        <f t="shared" si="0"/>
        <v>12345~12345~Description~end</v>
      </c>
      <c r="P5" s="36"/>
      <c r="Q5" s="36"/>
      <c r="R5" s="36"/>
      <c r="S5" s="36" t="str">
        <f>S4</f>
        <v>CHECKED~1~CHECKED~2~CHECKED~~END</v>
      </c>
      <c r="T5" s="36"/>
      <c r="U5" s="36"/>
      <c r="V5" s="36"/>
      <c r="W5" s="36" t="str">
        <f ca="1">DAF_CreationsubForms!E125</f>
        <v>DAF~LC~LCPC22112~end</v>
      </c>
      <c r="X5" s="36" t="str">
        <f>X4</f>
        <v>Other Instruction:Testing LC for Non DOW SGHU1</v>
      </c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</row>
    <row r="6" spans="1:47" s="1" customFormat="1" x14ac:dyDescent="0.25">
      <c r="A6" s="9">
        <v>5</v>
      </c>
      <c r="B6" s="36" t="s">
        <v>133</v>
      </c>
      <c r="C6" s="7" t="s">
        <v>138</v>
      </c>
      <c r="D6" s="10" t="s">
        <v>3</v>
      </c>
      <c r="E6" s="10" t="s">
        <v>931</v>
      </c>
      <c r="F6" s="10" t="s">
        <v>932</v>
      </c>
      <c r="G6" s="11"/>
      <c r="H6" s="11"/>
      <c r="I6" s="36" t="str">
        <f ca="1">DAF_CreationsubForms!M15</f>
        <v>OAPC22119~MYPE1~OPEN-ACCOUNT~USD~9000.1~PAYMENT TO US AFTER COLLECTION~90~end</v>
      </c>
      <c r="J6" s="36" t="str">
        <f>J3</f>
        <v>1~1~1~1~1~1~1~end</v>
      </c>
      <c r="K6" s="36" t="str">
        <f>K3</f>
        <v>1~1~1~1~1~1~1~end</v>
      </c>
      <c r="L6" s="36"/>
      <c r="M6" s="36"/>
      <c r="N6" s="36" t="str">
        <f>DAF_CreationsubForms!I49</f>
        <v>FX458995~SBI~456328~BP INT LTD~54546325~end</v>
      </c>
      <c r="O6" s="36" t="str">
        <f t="shared" si="0"/>
        <v>12345~12345~Description~end</v>
      </c>
      <c r="P6" s="36"/>
      <c r="Q6" s="36"/>
      <c r="R6" s="36"/>
      <c r="S6" s="36"/>
      <c r="T6" s="36" t="str">
        <f>DAF_CreationsubForms!E64</f>
        <v>HSBC~PLOT 11 WASING STREET~HONG KONG~end</v>
      </c>
      <c r="U6" s="36" t="str">
        <f>DAF_CreationsubForms!E73</f>
        <v>RBS~PLOT123 WESTERN SQUARE~GERMANY~end</v>
      </c>
      <c r="V6" s="36"/>
      <c r="W6" s="36" t="str">
        <f ca="1">DAF_CreationsubForms!E129</f>
        <v>DAF~OPEN-ACCOUNT~OAPC22119~end</v>
      </c>
      <c r="X6" s="36" t="s">
        <v>160</v>
      </c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</row>
    <row r="7" spans="1:47" s="4" customFormat="1" x14ac:dyDescent="0.25">
      <c r="A7" s="9">
        <v>6</v>
      </c>
      <c r="B7" s="141" t="s">
        <v>170</v>
      </c>
      <c r="C7" s="7" t="s">
        <v>140</v>
      </c>
      <c r="D7" s="10" t="s">
        <v>195</v>
      </c>
      <c r="E7" s="10" t="s">
        <v>931</v>
      </c>
      <c r="F7" s="10" t="s">
        <v>932</v>
      </c>
      <c r="G7" s="38"/>
      <c r="H7" s="38"/>
      <c r="I7" s="38" t="str">
        <f ca="1">DAF_CreationsubForms!M6</f>
        <v>COLLPC22102~SGHU1~COLLECTION~USD~14500.5~DOCUMENTS AGAINST ACCEPTANCE (D/A)~90~end</v>
      </c>
      <c r="J7" s="38" t="str">
        <f>J2</f>
        <v>1~1~1~1~1~1~1~end</v>
      </c>
      <c r="K7" s="38" t="str">
        <f>K2</f>
        <v>1~1~1~1~1~1~1~end</v>
      </c>
      <c r="L7" s="36" t="str">
        <f>L2</f>
        <v>SBICB~INDIRA STREET~KYRGYZSTAN~end</v>
      </c>
      <c r="M7" s="36" t="str">
        <f>M2</f>
        <v>ICICI DRAWEE~PLOT12 WELLINGTON ~DENMARK~end</v>
      </c>
      <c r="N7" s="36" t="str">
        <f>N2</f>
        <v>FX23456~RBI~78965~AP INT LTD~96325874~end</v>
      </c>
      <c r="O7" s="2" t="str">
        <f t="shared" si="0"/>
        <v>12345~12345~Description~end</v>
      </c>
      <c r="P7" s="2"/>
      <c r="Q7" s="2" t="str">
        <f>Q2</f>
        <v>CHECKED~~CHECKED~~CHECKED~~CHECKED~CHECKED~end</v>
      </c>
      <c r="R7" s="2" t="str">
        <f>R2</f>
        <v>CHECKED~~CHECKED~~CHECKED</v>
      </c>
      <c r="S7" s="2"/>
      <c r="T7" s="2"/>
      <c r="U7" s="2"/>
      <c r="V7" s="37" t="s">
        <v>146</v>
      </c>
      <c r="W7" s="2" t="str">
        <f ca="1">DAF_CreationsubForms!E120</f>
        <v>DAF~COLLECTION~COLLPC22102~end</v>
      </c>
      <c r="X7" s="36" t="s">
        <v>173</v>
      </c>
    </row>
    <row r="8" spans="1:47" s="4" customFormat="1" x14ac:dyDescent="0.25">
      <c r="A8" s="9">
        <v>7</v>
      </c>
      <c r="B8" s="142"/>
      <c r="C8" s="7" t="s">
        <v>139</v>
      </c>
      <c r="D8" s="10" t="s">
        <v>195</v>
      </c>
      <c r="E8" s="10" t="s">
        <v>931</v>
      </c>
      <c r="F8" s="10" t="s">
        <v>932</v>
      </c>
      <c r="G8" s="38"/>
      <c r="H8" s="38"/>
      <c r="I8" s="38" t="str">
        <f ca="1">DAF_CreationsubForms!M7</f>
        <v>COLLPC22103~SGHU1~COLLECTION~USD~14500.5~DOCUMENTS AGAINST PAYMENT (D/P)~90~end</v>
      </c>
      <c r="J8" s="38" t="str">
        <f>J7</f>
        <v>1~1~1~1~1~1~1~end</v>
      </c>
      <c r="K8" s="38" t="str">
        <f>K7</f>
        <v>1~1~1~1~1~1~1~end</v>
      </c>
      <c r="L8" s="36" t="str">
        <f>L7</f>
        <v>SBICB~INDIRA STREET~KYRGYZSTAN~end</v>
      </c>
      <c r="M8" s="36" t="str">
        <f>M7</f>
        <v>ICICI DRAWEE~PLOT12 WELLINGTON ~DENMARK~end</v>
      </c>
      <c r="N8" s="36" t="str">
        <f>N7</f>
        <v>FX23456~RBI~78965~AP INT LTD~96325874~end</v>
      </c>
      <c r="O8" s="2" t="str">
        <f t="shared" si="0"/>
        <v>12345~12345~Description~end</v>
      </c>
      <c r="P8" s="2" t="str">
        <f>P3</f>
        <v>CHECKED~~CHECKED~~~CHECKED~END</v>
      </c>
      <c r="Q8" s="2"/>
      <c r="R8" s="2" t="str">
        <f>R3</f>
        <v>CHECKED~CHECKED~CHECKED~~CHECKED~END</v>
      </c>
      <c r="S8" s="2"/>
      <c r="T8" s="2"/>
      <c r="U8" s="2"/>
      <c r="V8" s="36"/>
      <c r="W8" s="2" t="str">
        <f ca="1">DAF_CreationsubForms!E121</f>
        <v>DAF~COLLECTION~COLLPC22103~end</v>
      </c>
      <c r="X8" s="36" t="str">
        <f>X7</f>
        <v>Other Instruction for collection</v>
      </c>
    </row>
    <row r="9" spans="1:47" s="4" customFormat="1" x14ac:dyDescent="0.25">
      <c r="A9" s="9">
        <v>8</v>
      </c>
      <c r="B9" s="142"/>
      <c r="C9" s="7" t="s">
        <v>141</v>
      </c>
      <c r="D9" s="10" t="s">
        <v>195</v>
      </c>
      <c r="E9" s="10" t="s">
        <v>931</v>
      </c>
      <c r="F9" s="10" t="s">
        <v>932</v>
      </c>
      <c r="G9" s="38"/>
      <c r="H9" s="38"/>
      <c r="I9" s="38" t="str">
        <f ca="1">DAF_CreationsubForms!M12</f>
        <v>LCND22115~SGHU1~LC~USD~8000.01~~Buyer LC XXX~LEBANON~PAYMENT TO US UNDER COLLECTION~end</v>
      </c>
      <c r="J9" s="38"/>
      <c r="K9" s="38"/>
      <c r="L9" s="2"/>
      <c r="M9" s="2"/>
      <c r="N9" s="36" t="str">
        <f>N4</f>
        <v>FX258741~HDFC~8563~AVERY Group~54789636~end</v>
      </c>
      <c r="O9" s="2" t="str">
        <f t="shared" si="0"/>
        <v>12345~12345~Description~end</v>
      </c>
      <c r="P9" s="2"/>
      <c r="Q9" s="2"/>
      <c r="R9" s="2"/>
      <c r="S9" s="36"/>
      <c r="T9" s="2"/>
      <c r="U9" s="2"/>
      <c r="V9" s="37"/>
      <c r="W9" s="2" t="str">
        <f ca="1">DAF_CreationsubForms!E126</f>
        <v>DAF~LC~LCND22115~end</v>
      </c>
      <c r="X9" s="36" t="s">
        <v>155</v>
      </c>
    </row>
    <row r="10" spans="1:47" s="4" customFormat="1" x14ac:dyDescent="0.25">
      <c r="A10" s="9">
        <v>9</v>
      </c>
      <c r="B10" s="142"/>
      <c r="C10" s="140" t="s">
        <v>142</v>
      </c>
      <c r="D10" s="10" t="s">
        <v>195</v>
      </c>
      <c r="E10" s="10" t="s">
        <v>931</v>
      </c>
      <c r="F10" s="10" t="s">
        <v>932</v>
      </c>
      <c r="G10" s="38"/>
      <c r="H10" s="38"/>
      <c r="I10" s="38" t="str">
        <f ca="1">DAF_CreationsubForms!M13</f>
        <v>LCND22116~SGHU1~LC~USD~8000.01~~Buyer LC XXX~LEBANON~NEGOTIATION UNDER LC~end</v>
      </c>
      <c r="J10" s="38"/>
      <c r="K10" s="38"/>
      <c r="L10" s="2"/>
      <c r="M10" s="2"/>
      <c r="N10" s="36" t="str">
        <f>N9</f>
        <v>FX258741~HDFC~8563~AVERY Group~54789636~end</v>
      </c>
      <c r="O10" s="2" t="str">
        <f t="shared" si="0"/>
        <v>12345~12345~Description~end</v>
      </c>
      <c r="P10" s="2"/>
      <c r="Q10" s="2"/>
      <c r="R10" s="2"/>
      <c r="S10" s="36"/>
      <c r="T10" s="2"/>
      <c r="U10" s="2"/>
      <c r="V10" s="36"/>
      <c r="W10" s="2" t="str">
        <f ca="1">DAF_CreationsubForms!E128</f>
        <v>DAF~LC~LCND22117~end</v>
      </c>
      <c r="X10" s="36" t="str">
        <f>X9</f>
        <v>Other Instruction:Testing LC for Non DOW SGHU1</v>
      </c>
    </row>
    <row r="11" spans="1:47" s="4" customFormat="1" x14ac:dyDescent="0.25">
      <c r="A11" s="9">
        <v>10</v>
      </c>
      <c r="B11" s="142"/>
      <c r="C11" s="7" t="s">
        <v>1053</v>
      </c>
      <c r="D11" s="10" t="s">
        <v>195</v>
      </c>
      <c r="E11" s="10" t="s">
        <v>931</v>
      </c>
      <c r="F11" s="10" t="s">
        <v>932</v>
      </c>
      <c r="G11" s="38"/>
      <c r="H11" s="38"/>
      <c r="I11" s="38" t="str">
        <f ca="1">DAF_CreationsubForms!M14</f>
        <v>LCND22117~SGHU1~LC~USD~8000.01~~Buyer LC XXX~LEBANON~NEGOTIATION UNDER LC~end</v>
      </c>
      <c r="J11" s="38"/>
      <c r="K11" s="38"/>
      <c r="L11" s="2"/>
      <c r="M11" s="2"/>
      <c r="N11" s="36" t="str">
        <f>N10</f>
        <v>FX258741~HDFC~8563~AVERY Group~54789636~end</v>
      </c>
      <c r="O11" s="2" t="str">
        <f t="shared" si="0"/>
        <v>12345~12345~Description~end</v>
      </c>
      <c r="P11" s="2"/>
      <c r="Q11" s="2"/>
      <c r="R11" s="2"/>
      <c r="S11" s="36"/>
      <c r="T11" s="2"/>
      <c r="U11" s="2"/>
      <c r="V11" s="36"/>
      <c r="W11" s="2" t="str">
        <f ca="1">DAF_CreationsubForms!E129</f>
        <v>DAF~OPEN-ACCOUNT~OAPC22119~end</v>
      </c>
      <c r="X11" s="36" t="str">
        <f>X10</f>
        <v>Other Instruction:Testing LC for Non DOW SGHU1</v>
      </c>
    </row>
    <row r="12" spans="1:47" s="4" customFormat="1" x14ac:dyDescent="0.25">
      <c r="A12" s="9">
        <v>11</v>
      </c>
      <c r="B12" s="142"/>
      <c r="C12" s="7" t="s">
        <v>143</v>
      </c>
      <c r="D12" s="10" t="s">
        <v>195</v>
      </c>
      <c r="E12" s="10" t="s">
        <v>931</v>
      </c>
      <c r="F12" s="10" t="s">
        <v>932</v>
      </c>
      <c r="G12" s="38"/>
      <c r="H12" s="38"/>
      <c r="I12" s="38" t="str">
        <f ca="1">DAF_CreationsubForms!M16</f>
        <v>OAND22121~SGHU1~OPEN-ACCOUNT~USD~9000.1~PAYMENT TO US AFTER COLLECTION~90~end</v>
      </c>
      <c r="J12" s="38" t="str">
        <f>J8</f>
        <v>1~1~1~1~1~1~1~end</v>
      </c>
      <c r="K12" s="38" t="str">
        <f>K8</f>
        <v>1~1~1~1~1~1~1~end</v>
      </c>
      <c r="L12" s="2"/>
      <c r="M12" s="2"/>
      <c r="N12" s="36" t="str">
        <f>N6</f>
        <v>FX458995~SBI~456328~BP INT LTD~54546325~end</v>
      </c>
      <c r="O12" s="2" t="str">
        <f>O10</f>
        <v>12345~12345~Description~end</v>
      </c>
      <c r="P12" s="2"/>
      <c r="Q12" s="2"/>
      <c r="R12" s="2"/>
      <c r="S12" s="2"/>
      <c r="T12" s="2" t="str">
        <f>T6</f>
        <v>HSBC~PLOT 11 WASING STREET~HONG KONG~end</v>
      </c>
      <c r="U12" s="2" t="str">
        <f>U6</f>
        <v>RBS~PLOT123 WESTERN SQUARE~GERMANY~end</v>
      </c>
      <c r="V12" s="36"/>
      <c r="W12" s="2" t="str">
        <f ca="1">DAF_CreationsubForms!E130</f>
        <v>DAF~OPEN-ACCOUNT~OAND22121~end</v>
      </c>
      <c r="X12" s="36" t="s">
        <v>160</v>
      </c>
    </row>
    <row r="13" spans="1:47" s="4" customFormat="1" x14ac:dyDescent="0.25">
      <c r="A13" s="9">
        <v>12</v>
      </c>
      <c r="B13" s="142"/>
      <c r="C13" s="7" t="s">
        <v>1055</v>
      </c>
      <c r="D13" s="10" t="s">
        <v>195</v>
      </c>
      <c r="E13" s="10" t="s">
        <v>931</v>
      </c>
      <c r="F13" s="10" t="s">
        <v>932</v>
      </c>
      <c r="G13" s="38"/>
      <c r="H13" s="38"/>
      <c r="I13" s="38" t="str">
        <f ca="1">DAF_CreationsubForms!M17</f>
        <v>OAND22122~SGHU1~OPEN-ACCOUNT~USD~9000.1~PAYMENT TO US AFTER COLLECTION~90~end</v>
      </c>
      <c r="J13" s="38" t="str">
        <f>J12</f>
        <v>1~1~1~1~1~1~1~end</v>
      </c>
      <c r="K13" s="38" t="str">
        <f>K12</f>
        <v>1~1~1~1~1~1~1~end</v>
      </c>
      <c r="L13" s="2"/>
      <c r="M13" s="2"/>
      <c r="N13" s="36" t="str">
        <f>N7</f>
        <v>FX23456~RBI~78965~AP INT LTD~96325874~end</v>
      </c>
      <c r="O13" s="2" t="str">
        <f>O11</f>
        <v>12345~12345~Description~end</v>
      </c>
      <c r="P13" s="2"/>
      <c r="Q13" s="2"/>
      <c r="R13" s="2"/>
      <c r="S13" s="2"/>
      <c r="T13" s="2" t="str">
        <f>T12</f>
        <v>HSBC~PLOT 11 WASING STREET~HONG KONG~end</v>
      </c>
      <c r="U13" s="2" t="str">
        <f>U12</f>
        <v>RBS~PLOT123 WESTERN SQUARE~GERMANY~end</v>
      </c>
      <c r="V13" s="36"/>
      <c r="W13" s="2" t="str">
        <f ca="1">W12</f>
        <v>DAF~OPEN-ACCOUNT~OAND22121~end</v>
      </c>
      <c r="X13" s="36" t="s">
        <v>160</v>
      </c>
    </row>
    <row r="14" spans="1:47" s="4" customFormat="1" x14ac:dyDescent="0.25">
      <c r="A14" s="9">
        <v>13</v>
      </c>
      <c r="B14" s="143"/>
      <c r="C14" s="7" t="s">
        <v>1054</v>
      </c>
      <c r="D14" s="10" t="s">
        <v>195</v>
      </c>
      <c r="E14" s="10" t="s">
        <v>931</v>
      </c>
      <c r="F14" s="10" t="s">
        <v>932</v>
      </c>
      <c r="G14" s="38"/>
      <c r="H14" s="38"/>
      <c r="I14" s="38" t="str">
        <f ca="1">DAF_CreationsubForms!M18</f>
        <v>OAND22123~SGHU1~OPEN-ACCOUNT~USD~9000.1~PAYMENT TO US AFTER COLLECTION~90~end</v>
      </c>
      <c r="J14" s="38" t="str">
        <f>J12</f>
        <v>1~1~1~1~1~1~1~end</v>
      </c>
      <c r="K14" s="38" t="str">
        <f>K12</f>
        <v>1~1~1~1~1~1~1~end</v>
      </c>
      <c r="L14" s="2"/>
      <c r="M14" s="2"/>
      <c r="N14" s="36" t="str">
        <f>N8</f>
        <v>FX23456~RBI~78965~AP INT LTD~96325874~end</v>
      </c>
      <c r="O14" s="2" t="str">
        <f>O12</f>
        <v>12345~12345~Description~end</v>
      </c>
      <c r="P14" s="2"/>
      <c r="Q14" s="2"/>
      <c r="R14" s="2"/>
      <c r="S14" s="2"/>
      <c r="T14" s="2" t="str">
        <f>T12</f>
        <v>HSBC~PLOT 11 WASING STREET~HONG KONG~end</v>
      </c>
      <c r="U14" s="2" t="str">
        <f>U12</f>
        <v>RBS~PLOT123 WESTERN SQUARE~GERMANY~end</v>
      </c>
      <c r="V14" s="36"/>
      <c r="W14" s="2" t="str">
        <f ca="1">W13</f>
        <v>DAF~OPEN-ACCOUNT~OAND22121~end</v>
      </c>
      <c r="X14" s="36" t="s">
        <v>160</v>
      </c>
    </row>
  </sheetData>
  <mergeCells count="1">
    <mergeCell ref="B7:B1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0"/>
  <sheetViews>
    <sheetView workbookViewId="0">
      <selection activeCell="K29" sqref="K29"/>
    </sheetView>
  </sheetViews>
  <sheetFormatPr defaultRowHeight="15" x14ac:dyDescent="0.25"/>
  <cols>
    <col min="1" max="2" width="9.140625" style="1" collapsed="1"/>
    <col min="3" max="3" width="19.42578125" style="1" bestFit="1" customWidth="1" collapsed="1"/>
    <col min="4" max="16384" width="9.140625" style="1" collapsed="1"/>
  </cols>
  <sheetData>
    <row r="2" spans="2:22" ht="15.75" thickBot="1" x14ac:dyDescent="0.3"/>
    <row r="3" spans="2:22" x14ac:dyDescent="0.25">
      <c r="B3" s="111" t="s">
        <v>999</v>
      </c>
      <c r="C3" s="20" t="s">
        <v>434</v>
      </c>
    </row>
    <row r="4" spans="2:22" x14ac:dyDescent="0.25">
      <c r="B4" s="106"/>
      <c r="C4" s="17" t="s">
        <v>435</v>
      </c>
      <c r="D4" s="17" t="s">
        <v>436</v>
      </c>
      <c r="E4" s="17" t="s">
        <v>437</v>
      </c>
      <c r="F4" s="17" t="s">
        <v>438</v>
      </c>
      <c r="G4" s="17" t="s">
        <v>439</v>
      </c>
      <c r="H4" s="17" t="s">
        <v>440</v>
      </c>
      <c r="I4" s="17" t="s">
        <v>441</v>
      </c>
      <c r="J4" s="17" t="s">
        <v>442</v>
      </c>
      <c r="K4" s="17" t="s">
        <v>443</v>
      </c>
      <c r="L4" s="17" t="s">
        <v>444</v>
      </c>
      <c r="M4" s="17" t="s">
        <v>445</v>
      </c>
      <c r="N4" s="17" t="s">
        <v>446</v>
      </c>
      <c r="O4" s="17" t="s">
        <v>447</v>
      </c>
      <c r="P4" s="17" t="s">
        <v>448</v>
      </c>
      <c r="Q4" s="17" t="s">
        <v>449</v>
      </c>
      <c r="R4" s="17" t="s">
        <v>450</v>
      </c>
      <c r="S4" s="17" t="s">
        <v>451</v>
      </c>
      <c r="T4" s="17" t="s">
        <v>452</v>
      </c>
      <c r="U4" s="17" t="s">
        <v>453</v>
      </c>
      <c r="V4" s="17" t="s">
        <v>21</v>
      </c>
    </row>
    <row r="5" spans="2:22" x14ac:dyDescent="0.25">
      <c r="B5" s="106"/>
      <c r="D5" s="1">
        <v>20</v>
      </c>
      <c r="E5" s="1" t="s">
        <v>478</v>
      </c>
      <c r="F5" s="1" t="s">
        <v>479</v>
      </c>
      <c r="G5" s="1" t="s">
        <v>479</v>
      </c>
      <c r="H5" s="1">
        <v>1234</v>
      </c>
      <c r="I5" s="1" t="s">
        <v>480</v>
      </c>
      <c r="J5" s="34" t="s">
        <v>481</v>
      </c>
      <c r="K5" s="34" t="s">
        <v>151</v>
      </c>
      <c r="L5" s="34" t="s">
        <v>148</v>
      </c>
      <c r="M5" s="34" t="s">
        <v>237</v>
      </c>
      <c r="N5" s="34" t="s">
        <v>259</v>
      </c>
      <c r="O5" s="34" t="s">
        <v>147</v>
      </c>
      <c r="P5" s="34" t="s">
        <v>482</v>
      </c>
      <c r="Q5" s="34" t="s">
        <v>147</v>
      </c>
      <c r="R5" s="34" t="s">
        <v>483</v>
      </c>
      <c r="S5" s="34" t="s">
        <v>484</v>
      </c>
      <c r="T5" s="1" t="s">
        <v>485</v>
      </c>
      <c r="U5" s="1" t="s">
        <v>486</v>
      </c>
      <c r="V5" s="1" t="str">
        <f>C5&amp;"~"&amp;D5&amp;"~"&amp;E5&amp;"~"&amp;F5&amp;"~"&amp;G5&amp;"~"&amp;H5&amp;"~"&amp;I5&amp;"~"&amp;J5&amp;"~"&amp;K5&amp;"~"&amp;L5&amp;"~"&amp;M5&amp;"~"&amp;N5&amp;"~"&amp;O5&amp;"~"&amp;P5&amp;"~"&amp;Q5&amp;"~"&amp;R5&amp;"~"&amp;S5&amp;"~"&amp;T5&amp;"~"&amp;U5&amp;"~"&amp;"END"</f>
        <v>~20~120M3~20KGS~20KGS~1234~TITANIUM~SAHARA~LEBANON~DENMARK~MALAYSIA~WESTERN SAHARA~KYRGYZSTAN~765489~KYRGYZSTAN~96173571~FORWARDING AGENT XYZ~230KGS~1000WORDS~END</v>
      </c>
    </row>
    <row r="6" spans="2:22" x14ac:dyDescent="0.25">
      <c r="B6" s="106"/>
      <c r="S6" s="5"/>
    </row>
    <row r="7" spans="2:22" x14ac:dyDescent="0.25">
      <c r="B7" s="108" t="s">
        <v>998</v>
      </c>
      <c r="C7" s="20" t="s">
        <v>434</v>
      </c>
    </row>
    <row r="8" spans="2:22" ht="15.75" thickBot="1" x14ac:dyDescent="0.3">
      <c r="B8" s="104"/>
      <c r="C8" s="17" t="s">
        <v>435</v>
      </c>
      <c r="D8" s="17" t="s">
        <v>436</v>
      </c>
      <c r="E8" s="17" t="s">
        <v>437</v>
      </c>
      <c r="F8" s="17" t="s">
        <v>438</v>
      </c>
      <c r="G8" s="17" t="s">
        <v>439</v>
      </c>
      <c r="H8" s="17" t="s">
        <v>440</v>
      </c>
      <c r="I8" s="17" t="s">
        <v>441</v>
      </c>
      <c r="J8" s="17" t="s">
        <v>442</v>
      </c>
      <c r="K8" s="17" t="s">
        <v>443</v>
      </c>
      <c r="L8" s="17" t="s">
        <v>444</v>
      </c>
      <c r="M8" s="17" t="s">
        <v>445</v>
      </c>
      <c r="N8" s="17" t="s">
        <v>446</v>
      </c>
      <c r="O8" s="17" t="s">
        <v>447</v>
      </c>
      <c r="P8" s="17" t="s">
        <v>448</v>
      </c>
      <c r="Q8" s="17" t="s">
        <v>449</v>
      </c>
      <c r="R8" s="17" t="s">
        <v>450</v>
      </c>
      <c r="S8" s="17" t="s">
        <v>451</v>
      </c>
      <c r="T8" s="17" t="s">
        <v>452</v>
      </c>
      <c r="U8" s="17" t="s">
        <v>453</v>
      </c>
      <c r="V8" s="17" t="s">
        <v>21</v>
      </c>
    </row>
    <row r="9" spans="2:22" x14ac:dyDescent="0.25">
      <c r="J9" s="34"/>
      <c r="K9" s="34"/>
      <c r="L9" s="34"/>
      <c r="M9" s="34"/>
      <c r="N9" s="34"/>
      <c r="O9" s="34"/>
      <c r="P9" s="34"/>
      <c r="Q9" s="34"/>
      <c r="R9" s="34"/>
      <c r="S9" s="34"/>
      <c r="V9" s="1" t="str">
        <f>C9&amp;"~"&amp;D9&amp;"~"&amp;E9&amp;"~"&amp;F9&amp;"~"&amp;G9&amp;"~"&amp;H9&amp;"~"&amp;I9&amp;"~"&amp;J9&amp;"~"&amp;K9&amp;"~"&amp;L9&amp;"~"&amp;M9&amp;"~"&amp;N9&amp;"~"&amp;O9&amp;"~"&amp;P9&amp;"~"&amp;Q9&amp;"~"&amp;R9&amp;"~"&amp;S9&amp;"~"&amp;T9&amp;"~"&amp;U9&amp;"~"&amp;"END"</f>
        <v>~~~~~~~~~~~~~~~~~~~END</v>
      </c>
    </row>
    <row r="10" spans="2:22" x14ac:dyDescent="0.25">
      <c r="J10" s="34"/>
      <c r="K10" s="34"/>
      <c r="L10" s="34"/>
      <c r="M10" s="34"/>
      <c r="N10" s="34"/>
      <c r="O10" s="34"/>
      <c r="P10" s="34"/>
      <c r="Q10" s="34"/>
      <c r="R10" s="34"/>
      <c r="S10" s="34"/>
    </row>
    <row r="11" spans="2:22" x14ac:dyDescent="0.25">
      <c r="J11" s="34"/>
      <c r="K11" s="34"/>
      <c r="L11" s="34"/>
      <c r="M11" s="34"/>
      <c r="N11" s="34"/>
      <c r="O11" s="34"/>
      <c r="P11" s="34"/>
      <c r="Q11" s="34"/>
      <c r="R11" s="34"/>
      <c r="S11" s="34"/>
    </row>
    <row r="12" spans="2:22" x14ac:dyDescent="0.25">
      <c r="S12" s="5"/>
    </row>
    <row r="13" spans="2:22" ht="15.75" thickBot="1" x14ac:dyDescent="0.3">
      <c r="S13" s="5"/>
    </row>
    <row r="14" spans="2:22" x14ac:dyDescent="0.25">
      <c r="B14" s="111" t="s">
        <v>999</v>
      </c>
      <c r="C14" s="20" t="s">
        <v>416</v>
      </c>
    </row>
    <row r="15" spans="2:22" x14ac:dyDescent="0.25">
      <c r="B15" s="106"/>
      <c r="C15" s="17" t="s">
        <v>454</v>
      </c>
      <c r="D15" s="17" t="s">
        <v>455</v>
      </c>
      <c r="E15" s="17" t="s">
        <v>456</v>
      </c>
      <c r="F15" s="17" t="s">
        <v>457</v>
      </c>
      <c r="G15" s="17" t="s">
        <v>458</v>
      </c>
      <c r="H15" s="17" t="s">
        <v>459</v>
      </c>
      <c r="I15" s="17" t="s">
        <v>460</v>
      </c>
      <c r="J15" s="17" t="s">
        <v>461</v>
      </c>
      <c r="K15" s="17" t="s">
        <v>462</v>
      </c>
      <c r="L15" s="17" t="s">
        <v>463</v>
      </c>
      <c r="M15" s="17" t="s">
        <v>464</v>
      </c>
      <c r="N15" s="17" t="s">
        <v>660</v>
      </c>
      <c r="O15" s="17" t="s">
        <v>21</v>
      </c>
    </row>
    <row r="16" spans="2:22" x14ac:dyDescent="0.25">
      <c r="B16" s="106"/>
      <c r="C16" s="60" t="s">
        <v>454</v>
      </c>
      <c r="D16" s="60" t="s">
        <v>455</v>
      </c>
      <c r="E16" s="60" t="s">
        <v>456</v>
      </c>
      <c r="F16" s="60" t="s">
        <v>457</v>
      </c>
      <c r="G16" s="60" t="s">
        <v>458</v>
      </c>
      <c r="H16" s="60" t="s">
        <v>459</v>
      </c>
      <c r="I16" s="60" t="s">
        <v>460</v>
      </c>
      <c r="J16" s="60" t="s">
        <v>461</v>
      </c>
      <c r="K16" s="60" t="s">
        <v>462</v>
      </c>
      <c r="L16" s="60" t="s">
        <v>463</v>
      </c>
      <c r="M16" s="60" t="s">
        <v>464</v>
      </c>
      <c r="N16" s="60" t="s">
        <v>660</v>
      </c>
      <c r="O16" s="1" t="str">
        <f>C16&amp;"~"&amp;D16&amp;"~"&amp;E16&amp;"~"&amp;F16&amp;"~"&amp;G16&amp;"~"&amp;H16&amp;"~"&amp;I16&amp;"~"&amp;J16&amp;"~"&amp;K16&amp;"~"&amp;L16&amp;"~"&amp;M16&amp;"~"&amp;N16&amp;"~"&amp;"END"</f>
        <v>OthersLabel1~OthersValue1~OthersLabel2~OthersValue2~OthersLabel3~OthersValue3~OthersLabel4~OthersValue4~OthersLabel5~OthersValue5~OthersLabel6~OthersValue6~END</v>
      </c>
    </row>
    <row r="17" spans="2:15" x14ac:dyDescent="0.25">
      <c r="B17" s="106"/>
    </row>
    <row r="18" spans="2:15" x14ac:dyDescent="0.25">
      <c r="B18" s="108" t="s">
        <v>998</v>
      </c>
      <c r="C18" s="20" t="s">
        <v>416</v>
      </c>
    </row>
    <row r="19" spans="2:15" ht="15.75" thickBot="1" x14ac:dyDescent="0.3">
      <c r="B19" s="104"/>
      <c r="C19" s="17" t="s">
        <v>454</v>
      </c>
      <c r="D19" s="17" t="s">
        <v>455</v>
      </c>
      <c r="E19" s="17" t="s">
        <v>456</v>
      </c>
      <c r="F19" s="17" t="s">
        <v>457</v>
      </c>
      <c r="G19" s="17" t="s">
        <v>458</v>
      </c>
      <c r="H19" s="17" t="s">
        <v>459</v>
      </c>
      <c r="I19" s="17" t="s">
        <v>460</v>
      </c>
      <c r="J19" s="17" t="s">
        <v>461</v>
      </c>
      <c r="K19" s="17" t="s">
        <v>462</v>
      </c>
      <c r="L19" s="17" t="s">
        <v>463</v>
      </c>
      <c r="M19" s="17" t="s">
        <v>464</v>
      </c>
      <c r="N19" s="17" t="s">
        <v>660</v>
      </c>
      <c r="O19" s="17" t="s">
        <v>21</v>
      </c>
    </row>
    <row r="20" spans="2:15" x14ac:dyDescent="0.25"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1" t="str">
        <f>C20&amp;"~"&amp;D20&amp;"~"&amp;E20&amp;"~"&amp;F20&amp;"~"&amp;G20&amp;"~"&amp;H20&amp;"~"&amp;I20&amp;"~"&amp;J20&amp;"~"&amp;K20&amp;"~"&amp;L20&amp;"~"&amp;M20&amp;"~"&amp;N20&amp;"~"&amp;"END"</f>
        <v>~~~~~~~~~~~~END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10"/>
  <sheetViews>
    <sheetView workbookViewId="0">
      <selection activeCell="M29" sqref="M29"/>
    </sheetView>
  </sheetViews>
  <sheetFormatPr defaultRowHeight="15" x14ac:dyDescent="0.25"/>
  <cols>
    <col min="1" max="2" width="9.140625" style="30" collapsed="1"/>
    <col min="3" max="3" width="26" style="30" bestFit="1" customWidth="1" collapsed="1"/>
    <col min="4" max="4" width="9.5703125" style="30" bestFit="1" customWidth="1" collapsed="1"/>
    <col min="5" max="5" width="11" style="30" bestFit="1" customWidth="1" collapsed="1"/>
    <col min="6" max="6" width="9.5703125" style="30" bestFit="1" customWidth="1" collapsed="1"/>
    <col min="7" max="7" width="8.28515625" style="30" bestFit="1" customWidth="1" collapsed="1"/>
    <col min="8" max="8" width="8.7109375" style="30" bestFit="1" customWidth="1" collapsed="1"/>
    <col min="9" max="9" width="10.85546875" style="30" bestFit="1" customWidth="1" collapsed="1"/>
    <col min="10" max="10" width="9.5703125" style="30" bestFit="1" customWidth="1" collapsed="1"/>
    <col min="11" max="11" width="11.85546875" style="30" bestFit="1" customWidth="1" collapsed="1"/>
    <col min="12" max="12" width="12.5703125" style="30" bestFit="1" customWidth="1" collapsed="1"/>
    <col min="13" max="13" width="12.7109375" style="30" bestFit="1" customWidth="1" collapsed="1"/>
    <col min="14" max="14" width="11.7109375" style="30" bestFit="1" customWidth="1" collapsed="1"/>
    <col min="15" max="15" width="12.140625" style="30" bestFit="1" customWidth="1" collapsed="1"/>
    <col min="16" max="16" width="8.85546875" style="30" bestFit="1" customWidth="1" collapsed="1"/>
    <col min="17" max="17" width="8.28515625" style="30" bestFit="1" customWidth="1" collapsed="1"/>
    <col min="18" max="18" width="8.85546875" style="30" bestFit="1" customWidth="1" collapsed="1"/>
    <col min="19" max="19" width="8.28515625" style="30" bestFit="1" customWidth="1" collapsed="1"/>
    <col min="20" max="20" width="8.85546875" style="30" bestFit="1" customWidth="1" collapsed="1"/>
    <col min="21" max="21" width="8.28515625" style="30" bestFit="1" customWidth="1" collapsed="1"/>
    <col min="22" max="23" width="9.140625" style="30" collapsed="1"/>
    <col min="24" max="24" width="9" style="30" bestFit="1" customWidth="1" collapsed="1"/>
    <col min="25" max="25" width="8.28515625" style="30" bestFit="1" customWidth="1" collapsed="1"/>
    <col min="26" max="26" width="140.140625" style="30" bestFit="1" customWidth="1" collapsed="1"/>
    <col min="27" max="16384" width="9.140625" style="30" collapsed="1"/>
  </cols>
  <sheetData>
    <row r="3" spans="2:21" ht="15.75" thickBot="1" x14ac:dyDescent="0.3"/>
    <row r="4" spans="2:21" x14ac:dyDescent="0.25">
      <c r="B4" s="111" t="s">
        <v>999</v>
      </c>
      <c r="C4" s="15" t="s">
        <v>545</v>
      </c>
    </row>
    <row r="5" spans="2:21" x14ac:dyDescent="0.25">
      <c r="B5" s="106"/>
      <c r="C5" s="29" t="s">
        <v>546</v>
      </c>
      <c r="D5" s="29" t="s">
        <v>547</v>
      </c>
      <c r="E5" s="29" t="s">
        <v>548</v>
      </c>
      <c r="F5" s="29" t="s">
        <v>271</v>
      </c>
      <c r="G5" s="29" t="s">
        <v>549</v>
      </c>
      <c r="H5" s="29" t="s">
        <v>550</v>
      </c>
      <c r="I5" s="29" t="s">
        <v>551</v>
      </c>
      <c r="J5" s="29" t="s">
        <v>552</v>
      </c>
      <c r="K5" s="29" t="s">
        <v>553</v>
      </c>
      <c r="L5" s="29" t="s">
        <v>554</v>
      </c>
      <c r="M5" s="29" t="s">
        <v>555</v>
      </c>
      <c r="N5" s="29" t="s">
        <v>454</v>
      </c>
      <c r="O5" s="29" t="s">
        <v>455</v>
      </c>
      <c r="P5" s="29" t="s">
        <v>556</v>
      </c>
      <c r="Q5" s="29" t="s">
        <v>557</v>
      </c>
      <c r="R5" s="29" t="s">
        <v>558</v>
      </c>
      <c r="S5" s="29" t="s">
        <v>559</v>
      </c>
      <c r="T5" s="29" t="s">
        <v>560</v>
      </c>
      <c r="U5" s="29" t="s">
        <v>21</v>
      </c>
    </row>
    <row r="6" spans="2:21" x14ac:dyDescent="0.25">
      <c r="B6" s="106"/>
      <c r="C6" s="62"/>
      <c r="D6" s="62">
        <v>504366.94</v>
      </c>
      <c r="E6" s="62">
        <v>110</v>
      </c>
      <c r="F6" s="62"/>
      <c r="G6" s="62" t="s">
        <v>561</v>
      </c>
      <c r="H6" s="62">
        <v>2156</v>
      </c>
      <c r="I6" s="62" t="s">
        <v>562</v>
      </c>
      <c r="J6" s="62" t="s">
        <v>151</v>
      </c>
      <c r="K6" s="62" t="s">
        <v>288</v>
      </c>
      <c r="L6" s="62" t="s">
        <v>286</v>
      </c>
      <c r="M6" s="62" t="s">
        <v>563</v>
      </c>
      <c r="N6" s="62" t="s">
        <v>454</v>
      </c>
      <c r="O6" s="62" t="s">
        <v>455</v>
      </c>
      <c r="P6" s="62" t="s">
        <v>564</v>
      </c>
      <c r="Q6" s="62"/>
      <c r="R6" s="62"/>
      <c r="S6" s="62"/>
      <c r="T6" s="62"/>
      <c r="U6" s="62" t="str">
        <f>C6&amp;"~"&amp;D6&amp;"~"&amp;E6&amp;"~"&amp;F6&amp;"~"&amp;G6&amp;"~"&amp;H6&amp;"~"&amp;I6&amp;"~"&amp;J6&amp;"~"&amp;K6&amp;"~"&amp;L6&amp;"~"&amp;M6&amp;"~"&amp;N6&amp;"~"&amp;O6&amp;"~"&amp;P6&amp;"~"&amp;Q6&amp;"~"&amp;R6&amp;"~"&amp;S6&amp;"~"&amp;T6&amp;"~"&amp;"END"</f>
        <v>~504366.94~110~~ LIBERIA~2156~285 cartons~LEBANON~FD FRANCE~TITAN URANUS~INSURANCENO1~OthersLabel1~OthersValue1~INSURANCE CLS~~~~~END</v>
      </c>
    </row>
    <row r="7" spans="2:21" x14ac:dyDescent="0.25">
      <c r="B7" s="106"/>
    </row>
    <row r="8" spans="2:21" x14ac:dyDescent="0.25">
      <c r="B8" s="108" t="s">
        <v>998</v>
      </c>
      <c r="C8" s="15" t="s">
        <v>545</v>
      </c>
    </row>
    <row r="9" spans="2:21" ht="15.75" thickBot="1" x14ac:dyDescent="0.3">
      <c r="B9" s="104"/>
      <c r="C9" s="29" t="s">
        <v>546</v>
      </c>
      <c r="D9" s="29" t="s">
        <v>547</v>
      </c>
      <c r="E9" s="29" t="s">
        <v>548</v>
      </c>
      <c r="F9" s="29" t="s">
        <v>271</v>
      </c>
      <c r="G9" s="29" t="s">
        <v>549</v>
      </c>
      <c r="H9" s="29" t="s">
        <v>550</v>
      </c>
      <c r="I9" s="29" t="s">
        <v>551</v>
      </c>
      <c r="J9" s="29" t="s">
        <v>552</v>
      </c>
      <c r="K9" s="29" t="s">
        <v>553</v>
      </c>
      <c r="L9" s="29" t="s">
        <v>554</v>
      </c>
      <c r="M9" s="29" t="s">
        <v>555</v>
      </c>
      <c r="N9" s="29" t="s">
        <v>454</v>
      </c>
      <c r="O9" s="29" t="s">
        <v>455</v>
      </c>
      <c r="P9" s="29" t="s">
        <v>556</v>
      </c>
      <c r="Q9" s="29" t="s">
        <v>557</v>
      </c>
      <c r="R9" s="29" t="s">
        <v>558</v>
      </c>
      <c r="S9" s="29" t="s">
        <v>559</v>
      </c>
      <c r="T9" s="29" t="s">
        <v>560</v>
      </c>
      <c r="U9" s="29" t="s">
        <v>21</v>
      </c>
    </row>
    <row r="10" spans="2:21" x14ac:dyDescent="0.25"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 t="str">
        <f>C10&amp;"~"&amp;D10&amp;"~"&amp;E10&amp;"~"&amp;F10&amp;"~"&amp;G10&amp;"~"&amp;H10&amp;"~"&amp;I10&amp;"~"&amp;J10&amp;"~"&amp;K10&amp;"~"&amp;L10&amp;"~"&amp;M10&amp;"~"&amp;N10&amp;"~"&amp;O10&amp;"~"&amp;P10&amp;"~"&amp;Q10&amp;"~"&amp;R10&amp;"~"&amp;S10&amp;"~"&amp;T10&amp;"~"&amp;"END"</f>
        <v>~~~~~~~~~~~~~~~~~~END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2"/>
  <sheetViews>
    <sheetView topLeftCell="A10" workbookViewId="0">
      <selection activeCell="M29" sqref="M29"/>
    </sheetView>
  </sheetViews>
  <sheetFormatPr defaultRowHeight="15" x14ac:dyDescent="0.25"/>
  <cols>
    <col min="1" max="2" width="9.140625" style="1" collapsed="1"/>
    <col min="3" max="3" width="18.42578125" style="1" bestFit="1" customWidth="1" collapsed="1"/>
    <col min="4" max="4" width="12.85546875" style="1" bestFit="1" customWidth="1" collapsed="1"/>
    <col min="5" max="5" width="18.7109375" style="1" bestFit="1" customWidth="1" collapsed="1"/>
    <col min="6" max="6" width="11.28515625" style="1" customWidth="1" collapsed="1"/>
    <col min="7" max="7" width="10" style="1" bestFit="1" customWidth="1" collapsed="1"/>
    <col min="8" max="8" width="10.5703125" style="1" bestFit="1" customWidth="1" collapsed="1"/>
    <col min="9" max="9" width="8.42578125" style="1" bestFit="1" customWidth="1" collapsed="1"/>
    <col min="10" max="10" width="11.42578125" style="1" bestFit="1" customWidth="1" collapsed="1"/>
    <col min="11" max="11" width="15.5703125" style="1" customWidth="1" collapsed="1"/>
    <col min="12" max="16" width="9.140625" style="1" collapsed="1"/>
    <col min="17" max="17" width="12.140625" style="1" customWidth="1" collapsed="1"/>
    <col min="18" max="16384" width="9.140625" style="1" collapsed="1"/>
  </cols>
  <sheetData>
    <row r="2" spans="2:17" ht="15.75" thickBot="1" x14ac:dyDescent="0.3"/>
    <row r="3" spans="2:17" x14ac:dyDescent="0.25">
      <c r="B3" s="111" t="s">
        <v>999</v>
      </c>
      <c r="C3" s="20" t="s">
        <v>565</v>
      </c>
    </row>
    <row r="4" spans="2:17" x14ac:dyDescent="0.25">
      <c r="B4" s="106"/>
      <c r="C4" s="17" t="s">
        <v>566</v>
      </c>
      <c r="D4" s="17" t="s">
        <v>567</v>
      </c>
      <c r="E4" s="17" t="s">
        <v>568</v>
      </c>
      <c r="F4" s="17" t="s">
        <v>569</v>
      </c>
      <c r="G4" s="17" t="s">
        <v>570</v>
      </c>
      <c r="H4" s="17" t="s">
        <v>273</v>
      </c>
      <c r="I4" s="17" t="s">
        <v>407</v>
      </c>
      <c r="J4" s="17" t="s">
        <v>571</v>
      </c>
      <c r="K4" s="17" t="s">
        <v>276</v>
      </c>
      <c r="L4" s="17" t="s">
        <v>301</v>
      </c>
      <c r="M4" s="17" t="s">
        <v>454</v>
      </c>
      <c r="N4" s="17" t="s">
        <v>455</v>
      </c>
      <c r="O4" s="17" t="s">
        <v>21</v>
      </c>
    </row>
    <row r="5" spans="2:17" x14ac:dyDescent="0.25">
      <c r="B5" s="106"/>
      <c r="C5" s="63"/>
      <c r="D5" s="63" t="s">
        <v>572</v>
      </c>
      <c r="E5" s="63" t="s">
        <v>573</v>
      </c>
      <c r="F5" s="63" t="s">
        <v>286</v>
      </c>
      <c r="G5" s="63" t="s">
        <v>285</v>
      </c>
      <c r="H5" s="63" t="s">
        <v>151</v>
      </c>
      <c r="I5" s="63" t="s">
        <v>287</v>
      </c>
      <c r="J5" s="63" t="s">
        <v>253</v>
      </c>
      <c r="K5" s="63" t="s">
        <v>288</v>
      </c>
      <c r="L5" s="63" t="s">
        <v>289</v>
      </c>
      <c r="M5" s="63" t="s">
        <v>454</v>
      </c>
      <c r="N5" s="64" t="s">
        <v>455</v>
      </c>
      <c r="O5" s="65" t="str">
        <f>C5&amp;"~"&amp;D5&amp;"~"&amp;E5&amp;"~"&amp;F5&amp;"~"&amp;G5&amp;"~"&amp;H5&amp;"~"&amp;I5&amp;"~"&amp;J5&amp;"~"&amp;K5&amp;"~"&amp;L5&amp;"~"&amp;M5&amp;"~"&amp;N5&amp;"~"&amp;"~"&amp;"END"</f>
        <v>~CERTIFICATE OF ORIGIN~KELLY~TITAN URANUS~BLNO/25145458~LEBANON~PORT US~DOMINICA~FD FRANCE~KAZAKHSTAN~OthersLabel1~OthersValue1~~END</v>
      </c>
    </row>
    <row r="6" spans="2:17" x14ac:dyDescent="0.25">
      <c r="B6" s="106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60"/>
      <c r="O6" s="134"/>
    </row>
    <row r="7" spans="2:17" x14ac:dyDescent="0.25">
      <c r="B7" s="108" t="s">
        <v>998</v>
      </c>
      <c r="C7" s="20" t="s">
        <v>565</v>
      </c>
    </row>
    <row r="8" spans="2:17" x14ac:dyDescent="0.25">
      <c r="C8" s="17" t="s">
        <v>566</v>
      </c>
      <c r="D8" s="17" t="s">
        <v>567</v>
      </c>
      <c r="E8" s="17" t="s">
        <v>568</v>
      </c>
      <c r="F8" s="17" t="s">
        <v>569</v>
      </c>
      <c r="G8" s="17" t="s">
        <v>570</v>
      </c>
      <c r="H8" s="17" t="s">
        <v>273</v>
      </c>
      <c r="I8" s="17" t="s">
        <v>407</v>
      </c>
      <c r="J8" s="17" t="s">
        <v>571</v>
      </c>
      <c r="K8" s="17" t="s">
        <v>276</v>
      </c>
      <c r="L8" s="17" t="s">
        <v>301</v>
      </c>
      <c r="M8" s="17" t="s">
        <v>454</v>
      </c>
      <c r="N8" s="17" t="s">
        <v>455</v>
      </c>
      <c r="O8" s="17" t="s">
        <v>21</v>
      </c>
    </row>
    <row r="9" spans="2:17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  <c r="O9" s="65" t="str">
        <f>C9&amp;"~"&amp;D9&amp;"~"&amp;E9&amp;"~"&amp;F9&amp;"~"&amp;G9&amp;"~"&amp;H9&amp;"~"&amp;I9&amp;"~"&amp;J9&amp;"~"&amp;K9&amp;"~"&amp;L9&amp;"~"&amp;M9&amp;"~"&amp;N9&amp;"~"&amp;"~"&amp;"END"</f>
        <v>~~~~~~~~~~~~~END</v>
      </c>
    </row>
    <row r="10" spans="2:17" x14ac:dyDescent="0.25"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60"/>
      <c r="O10" s="134"/>
    </row>
    <row r="11" spans="2:17" x14ac:dyDescent="0.25"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60"/>
      <c r="O11" s="134"/>
    </row>
    <row r="12" spans="2:17" ht="15.75" thickBot="1" x14ac:dyDescent="0.3"/>
    <row r="13" spans="2:17" x14ac:dyDescent="0.25">
      <c r="B13" s="111" t="s">
        <v>999</v>
      </c>
      <c r="C13" s="20" t="s">
        <v>574</v>
      </c>
    </row>
    <row r="14" spans="2:17" s="30" customFormat="1" x14ac:dyDescent="0.25">
      <c r="B14" s="106"/>
      <c r="C14" s="17" t="s">
        <v>575</v>
      </c>
      <c r="D14" s="17" t="s">
        <v>271</v>
      </c>
      <c r="E14" s="17" t="s">
        <v>317</v>
      </c>
      <c r="F14" s="17" t="s">
        <v>576</v>
      </c>
      <c r="G14" s="17" t="s">
        <v>350</v>
      </c>
      <c r="H14" s="17" t="s">
        <v>577</v>
      </c>
      <c r="I14" s="17" t="s">
        <v>578</v>
      </c>
      <c r="J14" s="17" t="s">
        <v>579</v>
      </c>
      <c r="K14" s="17" t="s">
        <v>580</v>
      </c>
      <c r="L14" s="17" t="s">
        <v>581</v>
      </c>
      <c r="M14" s="17" t="s">
        <v>582</v>
      </c>
      <c r="N14" s="17" t="s">
        <v>583</v>
      </c>
      <c r="O14" s="17" t="s">
        <v>584</v>
      </c>
      <c r="P14" s="17" t="s">
        <v>585</v>
      </c>
      <c r="Q14" s="17" t="s">
        <v>21</v>
      </c>
    </row>
    <row r="15" spans="2:17" x14ac:dyDescent="0.25">
      <c r="B15" s="106"/>
      <c r="C15" s="63" t="s">
        <v>586</v>
      </c>
      <c r="D15" s="63"/>
      <c r="E15" s="63" t="s">
        <v>587</v>
      </c>
      <c r="F15" s="63">
        <v>285</v>
      </c>
      <c r="G15" s="63" t="s">
        <v>390</v>
      </c>
      <c r="H15" s="63" t="s">
        <v>588</v>
      </c>
      <c r="I15" s="63">
        <v>1410</v>
      </c>
      <c r="J15" s="63" t="s">
        <v>392</v>
      </c>
      <c r="K15" s="63">
        <v>640</v>
      </c>
      <c r="L15" s="63" t="s">
        <v>391</v>
      </c>
      <c r="M15" s="63">
        <v>56</v>
      </c>
      <c r="N15" s="63">
        <v>56</v>
      </c>
      <c r="O15" s="63" t="s">
        <v>393</v>
      </c>
      <c r="P15" s="63" t="s">
        <v>246</v>
      </c>
      <c r="Q15" s="63" t="str">
        <f>C15&amp;"~"&amp;D15&amp;"~"&amp;E15&amp;"~"&amp;F15&amp;"~"&amp;G15&amp;"~"&amp;H15&amp;"~"&amp;I15&amp;"~"&amp;J15&amp;"~"&amp;K15&amp;"~"&amp;L15&amp;"~"&amp;M15&amp;"~"&amp;N15&amp;"~"&amp;O15&amp;"~"&amp;P15&amp;"~"&amp;"END"</f>
        <v>C/O No/56454884~~MARKING AS PER B/L~285~cartons~COMP OF GOODS~1410~35 KGS~640~12 KGS~56~56~12 M3~PENFABRIC~END</v>
      </c>
    </row>
    <row r="16" spans="2:17" x14ac:dyDescent="0.25">
      <c r="B16" s="106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</row>
    <row r="17" spans="2:17" x14ac:dyDescent="0.25">
      <c r="B17" s="108" t="s">
        <v>998</v>
      </c>
      <c r="C17" s="20" t="s">
        <v>574</v>
      </c>
    </row>
    <row r="18" spans="2:17" x14ac:dyDescent="0.25">
      <c r="C18" s="17" t="s">
        <v>575</v>
      </c>
      <c r="D18" s="17" t="s">
        <v>271</v>
      </c>
      <c r="E18" s="17" t="s">
        <v>317</v>
      </c>
      <c r="F18" s="17" t="s">
        <v>576</v>
      </c>
      <c r="G18" s="17" t="s">
        <v>350</v>
      </c>
      <c r="H18" s="17" t="s">
        <v>577</v>
      </c>
      <c r="I18" s="17" t="s">
        <v>578</v>
      </c>
      <c r="J18" s="17" t="s">
        <v>579</v>
      </c>
      <c r="K18" s="17" t="s">
        <v>580</v>
      </c>
      <c r="L18" s="17" t="s">
        <v>581</v>
      </c>
      <c r="M18" s="17" t="s">
        <v>582</v>
      </c>
      <c r="N18" s="17" t="s">
        <v>583</v>
      </c>
      <c r="O18" s="17" t="s">
        <v>584</v>
      </c>
      <c r="P18" s="17" t="s">
        <v>585</v>
      </c>
      <c r="Q18" s="17" t="s">
        <v>21</v>
      </c>
    </row>
    <row r="19" spans="2:17" x14ac:dyDescent="0.25"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 t="str">
        <f>C19&amp;"~"&amp;D19&amp;"~"&amp;E19&amp;"~"&amp;F19&amp;"~"&amp;G19&amp;"~"&amp;H19&amp;"~"&amp;I19&amp;"~"&amp;J19&amp;"~"&amp;K19&amp;"~"&amp;L19&amp;"~"&amp;M19&amp;"~"&amp;N19&amp;"~"&amp;O19&amp;"~"&amp;P19&amp;"~"&amp;"END"</f>
        <v>~~~~~~~~~~~~~~END</v>
      </c>
    </row>
    <row r="20" spans="2:17" x14ac:dyDescent="0.25"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</row>
    <row r="21" spans="2:17" x14ac:dyDescent="0.25"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</row>
    <row r="23" spans="2:17" ht="15.75" thickBot="1" x14ac:dyDescent="0.3"/>
    <row r="24" spans="2:17" x14ac:dyDescent="0.25">
      <c r="B24" s="111" t="s">
        <v>999</v>
      </c>
      <c r="C24" s="20" t="s">
        <v>308</v>
      </c>
      <c r="K24" s="4"/>
    </row>
    <row r="25" spans="2:17" x14ac:dyDescent="0.25">
      <c r="B25" s="106"/>
      <c r="C25" s="17" t="s">
        <v>309</v>
      </c>
      <c r="D25" s="17" t="s">
        <v>310</v>
      </c>
      <c r="E25" s="17" t="s">
        <v>311</v>
      </c>
      <c r="F25" s="17" t="s">
        <v>589</v>
      </c>
      <c r="G25" s="17" t="s">
        <v>590</v>
      </c>
      <c r="H25" s="17" t="s">
        <v>591</v>
      </c>
      <c r="I25" s="17" t="s">
        <v>312</v>
      </c>
      <c r="J25" s="17" t="s">
        <v>313</v>
      </c>
      <c r="K25" s="17" t="s">
        <v>314</v>
      </c>
      <c r="L25" s="17" t="s">
        <v>592</v>
      </c>
      <c r="M25" s="17" t="s">
        <v>593</v>
      </c>
      <c r="N25" s="17" t="s">
        <v>21</v>
      </c>
    </row>
    <row r="26" spans="2:17" x14ac:dyDescent="0.25">
      <c r="B26" s="106"/>
      <c r="C26" s="63" t="s">
        <v>321</v>
      </c>
      <c r="D26" s="63" t="s">
        <v>322</v>
      </c>
      <c r="E26" s="63" t="s">
        <v>323</v>
      </c>
      <c r="F26" s="63">
        <v>114</v>
      </c>
      <c r="G26" s="63">
        <v>89</v>
      </c>
      <c r="H26" s="63">
        <v>78</v>
      </c>
      <c r="I26" s="63">
        <v>124</v>
      </c>
      <c r="J26" s="63" t="s">
        <v>324</v>
      </c>
      <c r="K26" s="63">
        <v>128.80000000000001</v>
      </c>
      <c r="L26" s="63">
        <v>15971.2</v>
      </c>
      <c r="M26" s="63"/>
      <c r="N26" s="63" t="str">
        <f>C26&amp;"~"&amp;D26&amp;"~"&amp;E26&amp;"~"&amp;F26&amp;"~"&amp;G26&amp;"~"&amp;H26&amp;"~"&amp;I26&amp;"~"&amp;J26&amp;"~"&amp;K26&amp;"~"&amp;L26&amp;"~"&amp;M26&amp;"~"&amp;"END"</f>
        <v>1~P1~GOLD~114~89~78~124~YUD~128.8~15971.2~~END</v>
      </c>
    </row>
    <row r="27" spans="2:17" x14ac:dyDescent="0.25">
      <c r="B27" s="106"/>
      <c r="C27" s="63" t="s">
        <v>321</v>
      </c>
      <c r="D27" s="63" t="s">
        <v>322</v>
      </c>
      <c r="E27" s="63" t="s">
        <v>323</v>
      </c>
      <c r="F27" s="63"/>
      <c r="G27" s="63"/>
      <c r="H27" s="63"/>
      <c r="I27" s="63">
        <v>124</v>
      </c>
      <c r="J27" s="63" t="s">
        <v>324</v>
      </c>
      <c r="K27" s="63">
        <v>128.80000000000001</v>
      </c>
      <c r="L27" s="63">
        <v>15971.2</v>
      </c>
      <c r="M27" s="63"/>
      <c r="N27" s="63" t="str">
        <f>C27&amp;"~"&amp;D27&amp;"~"&amp;E27&amp;"~"&amp;F27&amp;"~"&amp;G27&amp;"~"&amp;H27&amp;"~"&amp;I27&amp;"~"&amp;J27&amp;"~"&amp;K27&amp;"~"&amp;L27&amp;"~"&amp;M27&amp;"~"&amp;"END"</f>
        <v>1~P1~GOLD~~~~124~YUD~128.8~15971.2~~END</v>
      </c>
    </row>
    <row r="29" spans="2:17" x14ac:dyDescent="0.25">
      <c r="B29" s="108" t="s">
        <v>998</v>
      </c>
      <c r="C29" s="20" t="s">
        <v>308</v>
      </c>
      <c r="K29" s="4"/>
    </row>
    <row r="30" spans="2:17" x14ac:dyDescent="0.25">
      <c r="C30" s="17" t="s">
        <v>309</v>
      </c>
      <c r="D30" s="17" t="s">
        <v>310</v>
      </c>
      <c r="E30" s="17" t="s">
        <v>311</v>
      </c>
      <c r="F30" s="17" t="s">
        <v>589</v>
      </c>
      <c r="G30" s="17" t="s">
        <v>590</v>
      </c>
      <c r="H30" s="17" t="s">
        <v>591</v>
      </c>
      <c r="I30" s="17" t="s">
        <v>312</v>
      </c>
      <c r="J30" s="17" t="s">
        <v>313</v>
      </c>
      <c r="K30" s="17" t="s">
        <v>314</v>
      </c>
      <c r="L30" s="17" t="s">
        <v>592</v>
      </c>
      <c r="M30" s="17" t="s">
        <v>593</v>
      </c>
      <c r="N30" s="17" t="s">
        <v>21</v>
      </c>
    </row>
    <row r="31" spans="2:17" x14ac:dyDescent="0.25"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 t="str">
        <f>C31&amp;"~"&amp;D31&amp;"~"&amp;E31&amp;"~"&amp;F31&amp;"~"&amp;G31&amp;"~"&amp;H31&amp;"~"&amp;I31&amp;"~"&amp;J31&amp;"~"&amp;K31&amp;"~"&amp;L31&amp;"~"&amp;M31&amp;"~"&amp;"END"</f>
        <v>~~~~~~~~~~~END</v>
      </c>
    </row>
    <row r="32" spans="2:17" x14ac:dyDescent="0.25"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 t="str">
        <f>C32&amp;"~"&amp;D32&amp;"~"&amp;E32&amp;"~"&amp;F32&amp;"~"&amp;G32&amp;"~"&amp;H32&amp;"~"&amp;I32&amp;"~"&amp;J32&amp;"~"&amp;K32&amp;"~"&amp;L32&amp;"~"&amp;M32&amp;"~"&amp;"END"</f>
        <v>~~~~~~~~~~~END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topLeftCell="A22" workbookViewId="0">
      <selection activeCell="M29" sqref="M29"/>
    </sheetView>
  </sheetViews>
  <sheetFormatPr defaultRowHeight="15" x14ac:dyDescent="0.25"/>
  <cols>
    <col min="1" max="2" width="9.140625" style="1" collapsed="1"/>
    <col min="3" max="3" width="18.42578125" style="1" bestFit="1" customWidth="1" collapsed="1"/>
    <col min="4" max="5" width="9.140625" style="1" collapsed="1"/>
    <col min="6" max="6" width="18.28515625" style="1" customWidth="1" collapsed="1"/>
    <col min="7" max="8" width="9.140625" style="1" collapsed="1"/>
    <col min="9" max="9" width="13.28515625" style="1" customWidth="1" collapsed="1"/>
    <col min="10" max="10" width="9.140625" style="1" collapsed="1"/>
    <col min="11" max="11" width="12.28515625" style="1" customWidth="1" collapsed="1"/>
    <col min="12" max="19" width="9.140625" style="1" collapsed="1"/>
    <col min="20" max="20" width="10.7109375" style="1" customWidth="1" collapsed="1"/>
    <col min="21" max="16384" width="9.140625" style="1" collapsed="1"/>
  </cols>
  <sheetData>
    <row r="2" spans="2:9" ht="15.75" thickBot="1" x14ac:dyDescent="0.3"/>
    <row r="3" spans="2:9" x14ac:dyDescent="0.25">
      <c r="B3" s="111" t="s">
        <v>999</v>
      </c>
      <c r="C3" s="20" t="s">
        <v>594</v>
      </c>
    </row>
    <row r="4" spans="2:9" x14ac:dyDescent="0.25">
      <c r="B4" s="106"/>
      <c r="C4" s="17" t="s">
        <v>595</v>
      </c>
      <c r="D4" s="17" t="s">
        <v>596</v>
      </c>
      <c r="E4" s="17" t="s">
        <v>263</v>
      </c>
      <c r="F4" s="17" t="s">
        <v>21</v>
      </c>
    </row>
    <row r="5" spans="2:9" x14ac:dyDescent="0.25">
      <c r="B5" s="106"/>
      <c r="C5" s="64" t="s">
        <v>597</v>
      </c>
      <c r="D5" s="64" t="s">
        <v>598</v>
      </c>
      <c r="E5" s="64"/>
      <c r="F5" s="64" t="str">
        <f>C5&amp;"~"&amp;D5&amp;"~"&amp;E5&amp;"~"&amp;"END"</f>
        <v>COMMERCIAL CERTIFICATE~CERTNO/58489888~~END</v>
      </c>
    </row>
    <row r="6" spans="2:9" x14ac:dyDescent="0.25">
      <c r="B6" s="106"/>
      <c r="C6" s="60"/>
      <c r="D6" s="60"/>
      <c r="E6" s="60"/>
      <c r="F6" s="60"/>
    </row>
    <row r="7" spans="2:9" x14ac:dyDescent="0.25">
      <c r="B7" s="108" t="s">
        <v>998</v>
      </c>
      <c r="C7" s="20" t="s">
        <v>594</v>
      </c>
    </row>
    <row r="8" spans="2:9" x14ac:dyDescent="0.25">
      <c r="C8" s="17" t="s">
        <v>595</v>
      </c>
      <c r="D8" s="17" t="s">
        <v>596</v>
      </c>
      <c r="E8" s="17" t="s">
        <v>263</v>
      </c>
      <c r="F8" s="17" t="s">
        <v>21</v>
      </c>
    </row>
    <row r="9" spans="2:9" x14ac:dyDescent="0.25">
      <c r="C9" s="64"/>
      <c r="D9" s="64"/>
      <c r="E9" s="64"/>
      <c r="F9" s="64" t="str">
        <f>C9&amp;"~"&amp;D9&amp;"~"&amp;E9&amp;"~"&amp;"END"</f>
        <v>~~~END</v>
      </c>
    </row>
    <row r="10" spans="2:9" x14ac:dyDescent="0.25">
      <c r="C10" s="60"/>
      <c r="D10" s="60"/>
      <c r="E10" s="60"/>
      <c r="F10" s="60"/>
    </row>
    <row r="12" spans="2:9" ht="15.75" thickBot="1" x14ac:dyDescent="0.3"/>
    <row r="13" spans="2:9" x14ac:dyDescent="0.25">
      <c r="B13" s="111" t="s">
        <v>999</v>
      </c>
      <c r="C13" s="20" t="s">
        <v>599</v>
      </c>
    </row>
    <row r="14" spans="2:9" x14ac:dyDescent="0.25">
      <c r="B14" s="106"/>
      <c r="C14" s="17" t="s">
        <v>43</v>
      </c>
      <c r="D14" s="17" t="s">
        <v>44</v>
      </c>
      <c r="E14" s="17" t="s">
        <v>204</v>
      </c>
      <c r="F14" s="17" t="s">
        <v>205</v>
      </c>
      <c r="G14" s="17" t="s">
        <v>206</v>
      </c>
      <c r="H14" s="17" t="s">
        <v>45</v>
      </c>
      <c r="I14" s="17" t="s">
        <v>21</v>
      </c>
    </row>
    <row r="15" spans="2:9" s="30" customFormat="1" x14ac:dyDescent="0.25">
      <c r="B15" s="106"/>
      <c r="C15" s="64" t="s">
        <v>158</v>
      </c>
      <c r="D15" s="64" t="s">
        <v>250</v>
      </c>
      <c r="E15" s="64" t="s">
        <v>251</v>
      </c>
      <c r="F15" s="64" t="s">
        <v>252</v>
      </c>
      <c r="G15" s="64">
        <v>54948</v>
      </c>
      <c r="H15" s="64" t="s">
        <v>253</v>
      </c>
      <c r="I15" s="64" t="str">
        <f>C15&amp;"~"&amp;D15&amp;"~"&amp;E15&amp;"~"&amp;F15&amp;"~"&amp;G15&amp;"~"&amp;H15&amp;"~"&amp;"end"</f>
        <v>RBS~12,WESTERN PLOT
LEBANON~CITY DOMINICA~STATE ZZZZ~54948~DOMINICA~end</v>
      </c>
    </row>
    <row r="16" spans="2:9" x14ac:dyDescent="0.25">
      <c r="B16" s="106"/>
    </row>
    <row r="17" spans="2:20" x14ac:dyDescent="0.25">
      <c r="B17" s="108" t="s">
        <v>998</v>
      </c>
      <c r="C17" s="20" t="s">
        <v>599</v>
      </c>
    </row>
    <row r="18" spans="2:20" x14ac:dyDescent="0.25">
      <c r="C18" s="17" t="s">
        <v>43</v>
      </c>
      <c r="D18" s="17" t="s">
        <v>44</v>
      </c>
      <c r="E18" s="17" t="s">
        <v>204</v>
      </c>
      <c r="F18" s="17" t="s">
        <v>205</v>
      </c>
      <c r="G18" s="17" t="s">
        <v>206</v>
      </c>
      <c r="H18" s="17" t="s">
        <v>45</v>
      </c>
      <c r="I18" s="17" t="s">
        <v>21</v>
      </c>
    </row>
    <row r="19" spans="2:20" x14ac:dyDescent="0.25">
      <c r="C19" s="64"/>
      <c r="D19" s="64"/>
      <c r="E19" s="64"/>
      <c r="F19" s="64"/>
      <c r="G19" s="64"/>
      <c r="H19" s="64"/>
      <c r="I19" s="64" t="str">
        <f>C19&amp;"~"&amp;D19&amp;"~"&amp;E19&amp;"~"&amp;F19&amp;"~"&amp;G19&amp;"~"&amp;H19&amp;"~"&amp;"end"</f>
        <v>~~~~~~end</v>
      </c>
    </row>
    <row r="20" spans="2:20" x14ac:dyDescent="0.25">
      <c r="C20" s="60"/>
      <c r="D20" s="60"/>
      <c r="E20" s="60"/>
      <c r="F20" s="60"/>
      <c r="G20" s="60"/>
      <c r="H20" s="60"/>
      <c r="I20" s="60"/>
    </row>
    <row r="22" spans="2:20" ht="15.75" thickBot="1" x14ac:dyDescent="0.3"/>
    <row r="23" spans="2:20" x14ac:dyDescent="0.25">
      <c r="B23" s="111" t="s">
        <v>999</v>
      </c>
      <c r="C23" s="20" t="s">
        <v>433</v>
      </c>
    </row>
    <row r="24" spans="2:20" x14ac:dyDescent="0.25">
      <c r="B24" s="106"/>
      <c r="C24" s="17" t="s">
        <v>600</v>
      </c>
      <c r="D24" s="17" t="s">
        <v>601</v>
      </c>
      <c r="E24" s="17" t="s">
        <v>602</v>
      </c>
      <c r="F24" s="17" t="s">
        <v>580</v>
      </c>
      <c r="G24" s="17" t="s">
        <v>581</v>
      </c>
      <c r="H24" s="17" t="s">
        <v>578</v>
      </c>
      <c r="I24" s="17" t="s">
        <v>579</v>
      </c>
      <c r="J24" s="17" t="s">
        <v>353</v>
      </c>
      <c r="K24" s="17" t="s">
        <v>603</v>
      </c>
      <c r="L24" s="17" t="s">
        <v>604</v>
      </c>
      <c r="M24" s="17" t="s">
        <v>605</v>
      </c>
      <c r="N24" s="17" t="s">
        <v>606</v>
      </c>
      <c r="O24" s="17" t="s">
        <v>569</v>
      </c>
      <c r="P24" s="17" t="s">
        <v>454</v>
      </c>
      <c r="Q24" s="17" t="s">
        <v>455</v>
      </c>
      <c r="R24" s="17" t="s">
        <v>456</v>
      </c>
      <c r="S24" s="17" t="s">
        <v>457</v>
      </c>
      <c r="T24" s="17" t="s">
        <v>21</v>
      </c>
    </row>
    <row r="25" spans="2:20" x14ac:dyDescent="0.25">
      <c r="B25" s="106"/>
      <c r="C25" s="64">
        <v>142</v>
      </c>
      <c r="D25" s="64">
        <v>2156</v>
      </c>
      <c r="E25" s="64" t="s">
        <v>324</v>
      </c>
      <c r="F25" s="64">
        <v>640</v>
      </c>
      <c r="G25" s="64" t="s">
        <v>391</v>
      </c>
      <c r="H25" s="64">
        <v>1410</v>
      </c>
      <c r="I25" s="64" t="s">
        <v>392</v>
      </c>
      <c r="J25" s="64" t="s">
        <v>607</v>
      </c>
      <c r="K25" s="64">
        <v>224</v>
      </c>
      <c r="L25" s="64">
        <v>285</v>
      </c>
      <c r="M25" s="64" t="s">
        <v>390</v>
      </c>
      <c r="N25" s="64" t="s">
        <v>285</v>
      </c>
      <c r="O25" s="64" t="s">
        <v>286</v>
      </c>
      <c r="P25" s="64" t="s">
        <v>454</v>
      </c>
      <c r="Q25" s="64" t="s">
        <v>455</v>
      </c>
      <c r="R25" s="64" t="s">
        <v>456</v>
      </c>
      <c r="S25" s="64" t="s">
        <v>457</v>
      </c>
      <c r="T25" s="64" t="str">
        <f>C25&amp;"~"&amp;D25&amp;"~"&amp;E25&amp;"~"&amp;F25&amp;"~"&amp;G25&amp;"~"&amp;H25&amp;"~"&amp;I25&amp;"~"&amp;J25&amp;"~"&amp;K25&amp;"~"&amp;L25&amp;"~"&amp;M25&amp;"~"&amp;N25&amp;"~"&amp;O25&amp;"~"&amp;P25&amp;"~"&amp;Q25&amp;"~"&amp;R25&amp;"~"&amp;S25&amp;"~"&amp;"END"</f>
        <v>142~2156~YUD~640~12 KGS~1410~35 KGS~0.0~224~285~cartons~BLNO/25145458~TITAN URANUS~OthersLabel1~OthersValue1~OthersLabel2~OthersValue2~END</v>
      </c>
    </row>
    <row r="26" spans="2:20" x14ac:dyDescent="0.25">
      <c r="B26" s="106"/>
    </row>
    <row r="27" spans="2:20" x14ac:dyDescent="0.25">
      <c r="B27" s="108" t="s">
        <v>998</v>
      </c>
      <c r="C27" s="20" t="s">
        <v>433</v>
      </c>
    </row>
    <row r="28" spans="2:20" x14ac:dyDescent="0.25">
      <c r="C28" s="17" t="s">
        <v>600</v>
      </c>
      <c r="D28" s="17" t="s">
        <v>601</v>
      </c>
      <c r="E28" s="17" t="s">
        <v>602</v>
      </c>
      <c r="F28" s="17" t="s">
        <v>580</v>
      </c>
      <c r="G28" s="17" t="s">
        <v>581</v>
      </c>
      <c r="H28" s="17" t="s">
        <v>578</v>
      </c>
      <c r="I28" s="17" t="s">
        <v>579</v>
      </c>
      <c r="J28" s="17" t="s">
        <v>353</v>
      </c>
      <c r="K28" s="17" t="s">
        <v>603</v>
      </c>
      <c r="L28" s="17" t="s">
        <v>604</v>
      </c>
      <c r="M28" s="17" t="s">
        <v>605</v>
      </c>
      <c r="N28" s="17" t="s">
        <v>606</v>
      </c>
      <c r="O28" s="17" t="s">
        <v>569</v>
      </c>
      <c r="P28" s="17" t="s">
        <v>454</v>
      </c>
      <c r="Q28" s="17" t="s">
        <v>455</v>
      </c>
      <c r="R28" s="17" t="s">
        <v>456</v>
      </c>
      <c r="S28" s="17" t="s">
        <v>457</v>
      </c>
      <c r="T28" s="17" t="s">
        <v>21</v>
      </c>
    </row>
    <row r="29" spans="2:20" x14ac:dyDescent="0.25"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 t="str">
        <f>C29&amp;"~"&amp;D29&amp;"~"&amp;E29&amp;"~"&amp;F29&amp;"~"&amp;G29&amp;"~"&amp;H29&amp;"~"&amp;I29&amp;"~"&amp;J29&amp;"~"&amp;K29&amp;"~"&amp;L29&amp;"~"&amp;M29&amp;"~"&amp;N29&amp;"~"&amp;O29&amp;"~"&amp;P29&amp;"~"&amp;Q29&amp;"~"&amp;R29&amp;"~"&amp;S29&amp;"~"&amp;"END"</f>
        <v>~~~~~~~~~~~~~~~~~END</v>
      </c>
    </row>
    <row r="30" spans="2:20" x14ac:dyDescent="0.25"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</row>
    <row r="33" spans="2:14" ht="15.75" thickBot="1" x14ac:dyDescent="0.3"/>
    <row r="34" spans="2:14" x14ac:dyDescent="0.25">
      <c r="B34" s="111" t="s">
        <v>999</v>
      </c>
      <c r="C34" s="20" t="s">
        <v>308</v>
      </c>
      <c r="K34" s="4"/>
    </row>
    <row r="35" spans="2:14" x14ac:dyDescent="0.25">
      <c r="B35" s="106"/>
      <c r="C35" s="17" t="s">
        <v>309</v>
      </c>
      <c r="D35" s="17" t="s">
        <v>310</v>
      </c>
      <c r="E35" s="17" t="s">
        <v>311</v>
      </c>
      <c r="F35" s="17" t="s">
        <v>589</v>
      </c>
      <c r="G35" s="17" t="s">
        <v>590</v>
      </c>
      <c r="H35" s="17" t="s">
        <v>591</v>
      </c>
      <c r="I35" s="17" t="s">
        <v>312</v>
      </c>
      <c r="J35" s="17" t="s">
        <v>313</v>
      </c>
      <c r="K35" s="17" t="s">
        <v>314</v>
      </c>
      <c r="L35" s="17" t="s">
        <v>592</v>
      </c>
      <c r="M35" s="17" t="s">
        <v>593</v>
      </c>
      <c r="N35" s="17" t="s">
        <v>21</v>
      </c>
    </row>
    <row r="36" spans="2:14" x14ac:dyDescent="0.25">
      <c r="B36" s="106"/>
      <c r="C36" s="63" t="s">
        <v>321</v>
      </c>
      <c r="D36" s="63" t="s">
        <v>322</v>
      </c>
      <c r="E36" s="63" t="s">
        <v>323</v>
      </c>
      <c r="F36" s="63">
        <v>114</v>
      </c>
      <c r="G36" s="63">
        <v>89</v>
      </c>
      <c r="H36" s="63">
        <v>78</v>
      </c>
      <c r="I36" s="63">
        <v>124</v>
      </c>
      <c r="J36" s="63" t="s">
        <v>324</v>
      </c>
      <c r="K36" s="63">
        <v>128.80000000000001</v>
      </c>
      <c r="L36" s="63">
        <v>15971.2</v>
      </c>
      <c r="M36" s="63"/>
      <c r="N36" s="63" t="str">
        <f>C36&amp;"~"&amp;D36&amp;"~"&amp;E36&amp;"~"&amp;F36&amp;"~"&amp;G36&amp;"~"&amp;H36&amp;"~"&amp;I36&amp;"~"&amp;J36&amp;"~"&amp;K36&amp;"~"&amp;L36&amp;"~"&amp;M36&amp;"~"&amp;"END"</f>
        <v>1~P1~GOLD~114~89~78~124~YUD~128.8~15971.2~~END</v>
      </c>
    </row>
    <row r="37" spans="2:14" x14ac:dyDescent="0.25">
      <c r="B37" s="106"/>
      <c r="C37" s="63" t="s">
        <v>321</v>
      </c>
      <c r="D37" s="63" t="s">
        <v>322</v>
      </c>
      <c r="E37" s="63" t="s">
        <v>323</v>
      </c>
      <c r="F37" s="63"/>
      <c r="G37" s="63"/>
      <c r="H37" s="63"/>
      <c r="I37" s="63">
        <v>124</v>
      </c>
      <c r="J37" s="63" t="s">
        <v>324</v>
      </c>
      <c r="K37" s="63">
        <v>128.80000000000001</v>
      </c>
      <c r="L37" s="63">
        <v>15971.2</v>
      </c>
      <c r="M37" s="63"/>
      <c r="N37" s="63" t="str">
        <f>C37&amp;"~"&amp;D37&amp;"~"&amp;E37&amp;"~"&amp;F37&amp;"~"&amp;G37&amp;"~"&amp;H37&amp;"~"&amp;I37&amp;"~"&amp;J37&amp;"~"&amp;K37&amp;"~"&amp;L37&amp;"~"&amp;M37&amp;"~"&amp;"END"</f>
        <v>1~P1~GOLD~~~~124~YUD~128.8~15971.2~~END</v>
      </c>
    </row>
    <row r="38" spans="2:14" x14ac:dyDescent="0.25">
      <c r="C38" s="63" t="s">
        <v>321</v>
      </c>
      <c r="D38" s="63" t="s">
        <v>322</v>
      </c>
      <c r="E38" s="63" t="s">
        <v>323</v>
      </c>
      <c r="F38" s="63"/>
      <c r="G38" s="63">
        <v>89</v>
      </c>
      <c r="H38" s="63">
        <v>78</v>
      </c>
      <c r="I38" s="63">
        <v>124</v>
      </c>
      <c r="J38" s="63" t="s">
        <v>324</v>
      </c>
      <c r="K38" s="63">
        <v>128.80000000000001</v>
      </c>
      <c r="L38" s="63">
        <v>15971.2</v>
      </c>
      <c r="M38" s="63"/>
      <c r="N38" s="63" t="str">
        <f>C38&amp;"~"&amp;D38&amp;"~"&amp;E38&amp;"~"&amp;F38&amp;"~"&amp;G38&amp;"~"&amp;H38&amp;"~"&amp;I38&amp;"~"&amp;J38&amp;"~"&amp;K38&amp;"~"&amp;L38&amp;"~"&amp;M38&amp;"~"&amp;"END"</f>
        <v>1~P1~GOLD~~89~78~124~YUD~128.8~15971.2~~END</v>
      </c>
    </row>
    <row r="40" spans="2:14" x14ac:dyDescent="0.25">
      <c r="B40" s="108" t="s">
        <v>998</v>
      </c>
      <c r="C40" s="20" t="s">
        <v>308</v>
      </c>
      <c r="K40" s="4"/>
    </row>
    <row r="41" spans="2:14" x14ac:dyDescent="0.25">
      <c r="C41" s="17" t="s">
        <v>309</v>
      </c>
      <c r="D41" s="17" t="s">
        <v>310</v>
      </c>
      <c r="E41" s="17" t="s">
        <v>311</v>
      </c>
      <c r="F41" s="17" t="s">
        <v>589</v>
      </c>
      <c r="G41" s="17" t="s">
        <v>590</v>
      </c>
      <c r="H41" s="17" t="s">
        <v>591</v>
      </c>
      <c r="I41" s="17" t="s">
        <v>312</v>
      </c>
      <c r="J41" s="17" t="s">
        <v>313</v>
      </c>
      <c r="K41" s="17" t="s">
        <v>314</v>
      </c>
      <c r="L41" s="17" t="s">
        <v>592</v>
      </c>
      <c r="M41" s="17" t="s">
        <v>593</v>
      </c>
      <c r="N41" s="17" t="s">
        <v>21</v>
      </c>
    </row>
    <row r="42" spans="2:14" x14ac:dyDescent="0.25"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 t="str">
        <f>C42&amp;"~"&amp;D42&amp;"~"&amp;E42&amp;"~"&amp;F42&amp;"~"&amp;G42&amp;"~"&amp;H42&amp;"~"&amp;I42&amp;"~"&amp;J42&amp;"~"&amp;K42&amp;"~"&amp;L42&amp;"~"&amp;M42&amp;"~"&amp;"END"</f>
        <v>~~~~~~~~~~~END</v>
      </c>
    </row>
    <row r="43" spans="2:14" x14ac:dyDescent="0.25"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 t="str">
        <f>C43&amp;"~"&amp;D43&amp;"~"&amp;E43&amp;"~"&amp;F43&amp;"~"&amp;G43&amp;"~"&amp;H43&amp;"~"&amp;I43&amp;"~"&amp;J43&amp;"~"&amp;K43&amp;"~"&amp;L43&amp;"~"&amp;M43&amp;"~"&amp;"END"</f>
        <v>~~~~~~~~~~~END</v>
      </c>
    </row>
    <row r="44" spans="2:14" x14ac:dyDescent="0.25"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 t="str">
        <f>C44&amp;"~"&amp;D44&amp;"~"&amp;E44&amp;"~"&amp;F44&amp;"~"&amp;G44&amp;"~"&amp;H44&amp;"~"&amp;I44&amp;"~"&amp;J44&amp;"~"&amp;K44&amp;"~"&amp;L44&amp;"~"&amp;M44&amp;"~"&amp;"END"</f>
        <v>~~~~~~~~~~~END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9"/>
  <sheetViews>
    <sheetView topLeftCell="P1" zoomScaleNormal="100" workbookViewId="0">
      <selection activeCell="M29" sqref="M29"/>
    </sheetView>
  </sheetViews>
  <sheetFormatPr defaultRowHeight="15" x14ac:dyDescent="0.25"/>
  <cols>
    <col min="1" max="2" width="9.140625" style="30" collapsed="1"/>
    <col min="3" max="3" width="15.42578125" style="30" bestFit="1" customWidth="1" collapsed="1"/>
    <col min="4" max="4" width="13.28515625" style="30" bestFit="1" customWidth="1" collapsed="1"/>
    <col min="5" max="5" width="16.140625" style="30" bestFit="1" customWidth="1" collapsed="1"/>
    <col min="6" max="6" width="13.28515625" style="30" bestFit="1" customWidth="1" collapsed="1"/>
    <col min="7" max="7" width="12.7109375" style="30" bestFit="1" customWidth="1" collapsed="1"/>
    <col min="8" max="8" width="13.28515625" style="30" bestFit="1" customWidth="1" collapsed="1"/>
    <col min="9" max="9" width="12.7109375" style="30" bestFit="1" customWidth="1" collapsed="1"/>
    <col min="10" max="10" width="13.28515625" style="30" bestFit="1" customWidth="1" collapsed="1"/>
    <col min="11" max="11" width="33.140625" style="30" customWidth="1" collapsed="1"/>
    <col min="12" max="12" width="16.140625" style="30" bestFit="1" customWidth="1" collapsed="1"/>
    <col min="13" max="13" width="6.85546875" style="30" bestFit="1" customWidth="1" collapsed="1"/>
    <col min="14" max="14" width="16.42578125" style="30" bestFit="1" customWidth="1" collapsed="1"/>
    <col min="15" max="15" width="9" style="30" bestFit="1" customWidth="1" collapsed="1"/>
    <col min="16" max="16" width="10" style="30" bestFit="1" customWidth="1" collapsed="1"/>
    <col min="17" max="17" width="13.140625" style="30" bestFit="1" customWidth="1" collapsed="1"/>
    <col min="18" max="18" width="16.5703125" style="30" bestFit="1" customWidth="1" collapsed="1"/>
    <col min="19" max="19" width="8.7109375" style="30" bestFit="1" customWidth="1" collapsed="1"/>
    <col min="20" max="20" width="8.28515625" style="30" bestFit="1" customWidth="1" collapsed="1"/>
    <col min="21" max="21" width="12.85546875" style="30" bestFit="1" customWidth="1" collapsed="1"/>
    <col min="22" max="22" width="18.5703125" style="30" customWidth="1" collapsed="1"/>
    <col min="23" max="25" width="9.140625" style="30" collapsed="1"/>
    <col min="26" max="26" width="22.85546875" style="30" customWidth="1" collapsed="1"/>
    <col min="27" max="16384" width="9.140625" style="30" collapsed="1"/>
  </cols>
  <sheetData>
    <row r="2" spans="2:26" ht="15.75" thickBot="1" x14ac:dyDescent="0.3"/>
    <row r="3" spans="2:26" x14ac:dyDescent="0.25">
      <c r="B3" s="111" t="s">
        <v>999</v>
      </c>
      <c r="C3" s="15" t="s">
        <v>283</v>
      </c>
    </row>
    <row r="4" spans="2:26" x14ac:dyDescent="0.25">
      <c r="B4" s="106"/>
      <c r="C4" s="66" t="s">
        <v>608</v>
      </c>
      <c r="D4" s="66" t="s">
        <v>609</v>
      </c>
      <c r="E4" s="66" t="s">
        <v>610</v>
      </c>
      <c r="F4" s="66" t="s">
        <v>611</v>
      </c>
      <c r="G4" s="66" t="s">
        <v>599</v>
      </c>
      <c r="H4" s="66" t="s">
        <v>612</v>
      </c>
      <c r="I4" s="66" t="s">
        <v>613</v>
      </c>
      <c r="J4" s="66" t="s">
        <v>277</v>
      </c>
      <c r="K4" s="66" t="s">
        <v>274</v>
      </c>
      <c r="L4" s="66" t="s">
        <v>275</v>
      </c>
      <c r="M4" s="66" t="s">
        <v>614</v>
      </c>
      <c r="N4" s="66" t="s">
        <v>423</v>
      </c>
      <c r="O4" s="66" t="s">
        <v>615</v>
      </c>
      <c r="P4" s="66" t="s">
        <v>616</v>
      </c>
      <c r="Q4" s="66" t="s">
        <v>617</v>
      </c>
      <c r="R4" s="66" t="s">
        <v>618</v>
      </c>
      <c r="S4" s="66" t="s">
        <v>317</v>
      </c>
      <c r="T4" s="66" t="s">
        <v>619</v>
      </c>
      <c r="U4" s="66" t="s">
        <v>620</v>
      </c>
      <c r="V4" s="29" t="s">
        <v>454</v>
      </c>
      <c r="W4" s="29" t="s">
        <v>455</v>
      </c>
      <c r="X4" s="29" t="s">
        <v>456</v>
      </c>
      <c r="Y4" s="29" t="s">
        <v>457</v>
      </c>
      <c r="Z4" s="66" t="s">
        <v>21</v>
      </c>
    </row>
    <row r="5" spans="2:26" x14ac:dyDescent="0.25">
      <c r="B5" s="106"/>
      <c r="C5" s="62" t="s">
        <v>284</v>
      </c>
      <c r="D5" s="62"/>
      <c r="E5" s="62" t="s">
        <v>621</v>
      </c>
      <c r="F5" s="62"/>
      <c r="G5" s="62" t="s">
        <v>622</v>
      </c>
      <c r="H5" s="62"/>
      <c r="I5" s="62"/>
      <c r="J5" s="62"/>
      <c r="K5" s="62" t="s">
        <v>287</v>
      </c>
      <c r="L5" s="62" t="s">
        <v>253</v>
      </c>
      <c r="M5" s="62" t="s">
        <v>623</v>
      </c>
      <c r="N5" s="62" t="s">
        <v>472</v>
      </c>
      <c r="O5" s="62"/>
      <c r="P5" s="62"/>
      <c r="Q5" s="62"/>
      <c r="R5" s="62"/>
      <c r="S5" s="62"/>
      <c r="T5" s="62"/>
      <c r="U5" s="62" t="s">
        <v>289</v>
      </c>
      <c r="V5" s="67" t="s">
        <v>454</v>
      </c>
      <c r="W5" s="67" t="s">
        <v>455</v>
      </c>
      <c r="X5" s="67" t="s">
        <v>456</v>
      </c>
      <c r="Y5" s="67" t="s">
        <v>457</v>
      </c>
      <c r="Z5" s="62" t="str">
        <f>C5&amp;"~"&amp;D5&amp;"~"&amp;E5&amp;"~"&amp;F5&amp;"~"&amp;G5&amp;"~"&amp;H5&amp;"~"&amp;I5&amp;"~"&amp;J5&amp;"~"&amp;K5&amp;"~"&amp;L5&amp;"~"&amp;M5&amp;"~"&amp;N5&amp;"~"&amp;O5&amp;"~"&amp;P5&amp;"~"&amp;Q5&amp;"~"&amp;R5&amp;"~"&amp;S5&amp;"~"&amp;T5&amp;"~"&amp;U5&amp;"~"&amp;V5&amp;"~"&amp;W5&amp;"~"&amp;X5&amp;"~"&amp;Y5&amp;"~"&amp;"END"</f>
        <v>OCEAN~~SHIPMENT ADVICE~~RBS
12,WESTERN PLOT
LEBANON
DOMINICA, 54948, STATE ZZZZ, CITY DOMINICA
54154145, mype@buyer.com~~~~PORT US~DOMINICA~TITAN ~Carrier Name XYZ~~~~~~~KAZAKHSTAN~OthersLabel1~OthersValue1~OthersLabel2~OthersValue2~END</v>
      </c>
    </row>
    <row r="6" spans="2:26" x14ac:dyDescent="0.25">
      <c r="B6" s="106"/>
    </row>
    <row r="7" spans="2:26" x14ac:dyDescent="0.25">
      <c r="B7" s="108" t="s">
        <v>998</v>
      </c>
      <c r="C7" s="15" t="s">
        <v>283</v>
      </c>
    </row>
    <row r="8" spans="2:26" x14ac:dyDescent="0.25">
      <c r="C8" s="66" t="s">
        <v>608</v>
      </c>
      <c r="D8" s="66" t="s">
        <v>609</v>
      </c>
      <c r="E8" s="66" t="s">
        <v>610</v>
      </c>
      <c r="F8" s="66" t="s">
        <v>611</v>
      </c>
      <c r="G8" s="66" t="s">
        <v>599</v>
      </c>
      <c r="H8" s="66" t="s">
        <v>612</v>
      </c>
      <c r="I8" s="66" t="s">
        <v>613</v>
      </c>
      <c r="J8" s="66" t="s">
        <v>277</v>
      </c>
      <c r="K8" s="66" t="s">
        <v>274</v>
      </c>
      <c r="L8" s="66" t="s">
        <v>275</v>
      </c>
      <c r="M8" s="66" t="s">
        <v>614</v>
      </c>
      <c r="N8" s="66" t="s">
        <v>423</v>
      </c>
      <c r="O8" s="66" t="s">
        <v>615</v>
      </c>
      <c r="P8" s="66" t="s">
        <v>616</v>
      </c>
      <c r="Q8" s="66" t="s">
        <v>617</v>
      </c>
      <c r="R8" s="66" t="s">
        <v>618</v>
      </c>
      <c r="S8" s="66" t="s">
        <v>317</v>
      </c>
      <c r="T8" s="66" t="s">
        <v>619</v>
      </c>
      <c r="U8" s="66" t="s">
        <v>620</v>
      </c>
      <c r="V8" s="29" t="s">
        <v>454</v>
      </c>
      <c r="W8" s="29" t="s">
        <v>455</v>
      </c>
      <c r="X8" s="29" t="s">
        <v>456</v>
      </c>
      <c r="Y8" s="29" t="s">
        <v>457</v>
      </c>
      <c r="Z8" s="66" t="s">
        <v>21</v>
      </c>
    </row>
    <row r="9" spans="2:26" x14ac:dyDescent="0.25"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7"/>
      <c r="W9" s="67"/>
      <c r="X9" s="67"/>
      <c r="Y9" s="67"/>
      <c r="Z9" s="62" t="str">
        <f>C9&amp;"~"&amp;D9&amp;"~"&amp;E9&amp;"~"&amp;F9&amp;"~"&amp;G9&amp;"~"&amp;H9&amp;"~"&amp;I9&amp;"~"&amp;J9&amp;"~"&amp;K9&amp;"~"&amp;L9&amp;"~"&amp;M9&amp;"~"&amp;N9&amp;"~"&amp;O9&amp;"~"&amp;P9&amp;"~"&amp;Q9&amp;"~"&amp;R9&amp;"~"&amp;S9&amp;"~"&amp;T9&amp;"~"&amp;U9&amp;"~"&amp;V9&amp;"~"&amp;W9&amp;"~"&amp;X9&amp;"~"&amp;Y9&amp;"~"&amp;"END"</f>
        <v>~~~~~~~~~~~~~~~~~~~~~~~END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workbookViewId="0">
      <selection activeCell="M29" sqref="M29"/>
    </sheetView>
  </sheetViews>
  <sheetFormatPr defaultRowHeight="15" x14ac:dyDescent="0.25"/>
  <cols>
    <col min="1" max="2" width="9.140625" style="55" collapsed="1"/>
    <col min="3" max="3" width="22.140625" style="55" bestFit="1" customWidth="1" collapsed="1"/>
    <col min="4" max="4" width="8.28515625" style="55" bestFit="1" customWidth="1" collapsed="1"/>
    <col min="5" max="5" width="7.85546875" style="55" bestFit="1" customWidth="1" collapsed="1"/>
    <col min="6" max="6" width="12.7109375" style="55" customWidth="1" collapsed="1"/>
    <col min="7" max="7" width="13.140625" style="55" bestFit="1" customWidth="1" collapsed="1"/>
    <col min="8" max="8" width="16.28515625" style="55" bestFit="1" customWidth="1" collapsed="1"/>
    <col min="9" max="9" width="13.7109375" style="55" bestFit="1" customWidth="1" collapsed="1"/>
    <col min="10" max="10" width="15.28515625" style="55" bestFit="1" customWidth="1" collapsed="1"/>
    <col min="11" max="11" width="12.7109375" style="55" bestFit="1" customWidth="1" collapsed="1"/>
    <col min="12" max="12" width="13.28515625" style="55" bestFit="1" customWidth="1" collapsed="1"/>
    <col min="13" max="13" width="12.7109375" style="55" bestFit="1" customWidth="1" collapsed="1"/>
    <col min="14" max="14" width="13.28515625" style="55" bestFit="1" customWidth="1" collapsed="1"/>
    <col min="15" max="15" width="19.85546875" style="55" customWidth="1" collapsed="1"/>
    <col min="16" max="16384" width="9.140625" style="55" collapsed="1"/>
  </cols>
  <sheetData>
    <row r="2" spans="2:15" ht="15.75" thickBot="1" x14ac:dyDescent="0.3"/>
    <row r="3" spans="2:15" x14ac:dyDescent="0.25">
      <c r="B3" s="111" t="s">
        <v>999</v>
      </c>
      <c r="C3" s="24" t="s">
        <v>624</v>
      </c>
    </row>
    <row r="4" spans="2:15" s="30" customFormat="1" x14ac:dyDescent="0.25">
      <c r="B4" s="106"/>
      <c r="C4" s="29" t="s">
        <v>263</v>
      </c>
      <c r="D4" s="29" t="s">
        <v>625</v>
      </c>
      <c r="E4" s="29" t="s">
        <v>47</v>
      </c>
      <c r="F4" s="29" t="s">
        <v>626</v>
      </c>
      <c r="G4" s="68" t="s">
        <v>627</v>
      </c>
      <c r="H4" s="29" t="s">
        <v>628</v>
      </c>
      <c r="I4" s="29" t="s">
        <v>16</v>
      </c>
      <c r="J4" s="29" t="s">
        <v>629</v>
      </c>
      <c r="K4" s="29" t="s">
        <v>454</v>
      </c>
      <c r="L4" s="29" t="s">
        <v>455</v>
      </c>
      <c r="M4" s="29" t="s">
        <v>456</v>
      </c>
      <c r="N4" s="29" t="s">
        <v>457</v>
      </c>
      <c r="O4" s="29" t="s">
        <v>21</v>
      </c>
    </row>
    <row r="5" spans="2:15" s="30" customFormat="1" x14ac:dyDescent="0.25">
      <c r="B5" s="106"/>
      <c r="C5" s="67"/>
      <c r="D5" s="67"/>
      <c r="E5" s="67" t="s">
        <v>158</v>
      </c>
      <c r="F5" s="67" t="s">
        <v>630</v>
      </c>
      <c r="G5" s="67">
        <v>458515.4</v>
      </c>
      <c r="H5" s="67" t="s">
        <v>631</v>
      </c>
      <c r="I5" s="67" t="s">
        <v>239</v>
      </c>
      <c r="J5" s="67" t="s">
        <v>158</v>
      </c>
      <c r="K5" s="67" t="s">
        <v>454</v>
      </c>
      <c r="L5" s="67" t="s">
        <v>455</v>
      </c>
      <c r="M5" s="67" t="s">
        <v>456</v>
      </c>
      <c r="N5" s="67" t="s">
        <v>457</v>
      </c>
      <c r="O5" s="67" t="str">
        <f>C5&amp;"~"&amp;D5&amp;"~"&amp;E5&amp;"~"&amp;F5&amp;"~"&amp;G5&amp;"~"&amp;H5&amp;"~"&amp;I5&amp;"~"&amp;J5&amp;"~"&amp;K5&amp;"~"&amp;L5&amp;"~"&amp;M5&amp;"~"&amp;N5&amp;"~"&amp;"END"</f>
        <v>~~RBS~PAY TO ORDER OF GOODS~458515.4~CASH MODE~85 DAYS SIGHT~RBS~OthersLabel1~OthersValue1~OthersLabel2~OthersValue2~END</v>
      </c>
    </row>
    <row r="6" spans="2:15" x14ac:dyDescent="0.25">
      <c r="B6" s="106"/>
    </row>
    <row r="7" spans="2:15" x14ac:dyDescent="0.25">
      <c r="B7" s="108" t="s">
        <v>998</v>
      </c>
      <c r="C7" s="24" t="s">
        <v>624</v>
      </c>
    </row>
    <row r="8" spans="2:15" x14ac:dyDescent="0.25">
      <c r="C8" s="29" t="s">
        <v>263</v>
      </c>
      <c r="D8" s="29" t="s">
        <v>625</v>
      </c>
      <c r="E8" s="29" t="s">
        <v>47</v>
      </c>
      <c r="F8" s="29" t="s">
        <v>626</v>
      </c>
      <c r="G8" s="68" t="s">
        <v>627</v>
      </c>
      <c r="H8" s="29" t="s">
        <v>628</v>
      </c>
      <c r="I8" s="29" t="s">
        <v>16</v>
      </c>
      <c r="J8" s="29" t="s">
        <v>629</v>
      </c>
      <c r="K8" s="29" t="s">
        <v>454</v>
      </c>
      <c r="L8" s="29" t="s">
        <v>455</v>
      </c>
      <c r="M8" s="29" t="s">
        <v>456</v>
      </c>
      <c r="N8" s="29" t="s">
        <v>457</v>
      </c>
      <c r="O8" s="29" t="s">
        <v>21</v>
      </c>
    </row>
    <row r="9" spans="2:15" x14ac:dyDescent="0.25"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 t="str">
        <f>C9&amp;"~"&amp;D9&amp;"~"&amp;E9&amp;"~"&amp;F9&amp;"~"&amp;G9&amp;"~"&amp;H9&amp;"~"&amp;I9&amp;"~"&amp;J9&amp;"~"&amp;K9&amp;"~"&amp;L9&amp;"~"&amp;M9&amp;"~"&amp;N9&amp;"~"&amp;"END"</f>
        <v>~~~~~~~~~~~~END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19"/>
  <sheetViews>
    <sheetView topLeftCell="AE1" workbookViewId="0">
      <selection activeCell="M29" sqref="M29"/>
    </sheetView>
  </sheetViews>
  <sheetFormatPr defaultRowHeight="15" x14ac:dyDescent="0.25"/>
  <cols>
    <col min="1" max="1" width="9.140625" style="30" collapsed="1"/>
    <col min="2" max="2" width="11.28515625" style="30" bestFit="1" customWidth="1" collapsed="1"/>
    <col min="3" max="3" width="15.42578125" style="30" bestFit="1" customWidth="1" collapsed="1"/>
    <col min="4" max="4" width="10.140625" style="30" bestFit="1" customWidth="1" collapsed="1"/>
    <col min="5" max="5" width="10.7109375" style="30" bestFit="1" customWidth="1" collapsed="1"/>
    <col min="6" max="6" width="10.140625" style="30" bestFit="1" customWidth="1" collapsed="1"/>
    <col min="7" max="7" width="8.85546875" style="30" bestFit="1" customWidth="1" collapsed="1"/>
    <col min="8" max="8" width="12.28515625" style="30" bestFit="1" customWidth="1" collapsed="1"/>
    <col min="9" max="9" width="9.7109375" style="30" bestFit="1" customWidth="1" collapsed="1"/>
    <col min="10" max="10" width="18.42578125" style="30" bestFit="1" customWidth="1" collapsed="1"/>
    <col min="11" max="11" width="16.28515625" style="30" bestFit="1" customWidth="1" collapsed="1"/>
    <col min="12" max="12" width="19" style="30" bestFit="1" customWidth="1" collapsed="1"/>
    <col min="13" max="13" width="19.28515625" style="30" bestFit="1" customWidth="1" collapsed="1"/>
    <col min="14" max="14" width="24.42578125" style="30" bestFit="1" customWidth="1" collapsed="1"/>
    <col min="15" max="15" width="15.140625" style="30" customWidth="1" collapsed="1"/>
    <col min="16" max="16" width="15" style="30" bestFit="1" customWidth="1" collapsed="1"/>
    <col min="17" max="17" width="14.140625" style="30" customWidth="1" collapsed="1"/>
    <col min="18" max="18" width="8.140625" style="30" bestFit="1" customWidth="1" collapsed="1"/>
    <col min="19" max="19" width="15" style="30" bestFit="1" customWidth="1" collapsed="1"/>
    <col min="20" max="20" width="25.140625" style="30" bestFit="1" customWidth="1" collapsed="1"/>
    <col min="21" max="21" width="8.140625" style="30" bestFit="1" customWidth="1" collapsed="1"/>
    <col min="22" max="22" width="15" style="30" bestFit="1" customWidth="1" collapsed="1"/>
    <col min="23" max="23" width="11.85546875" style="30" customWidth="1" collapsed="1"/>
    <col min="24" max="24" width="8.140625" style="30" bestFit="1" customWidth="1" collapsed="1"/>
    <col min="25" max="25" width="15" style="30" bestFit="1" customWidth="1" collapsed="1"/>
    <col min="26" max="26" width="13.42578125" style="30" bestFit="1" customWidth="1" collapsed="1"/>
    <col min="27" max="27" width="8.140625" style="30" bestFit="1" customWidth="1" collapsed="1"/>
    <col min="28" max="28" width="15" style="30" bestFit="1" customWidth="1" collapsed="1"/>
    <col min="29" max="29" width="16.5703125" style="30" bestFit="1" customWidth="1" collapsed="1"/>
    <col min="30" max="30" width="8.140625" style="30" bestFit="1" customWidth="1" collapsed="1"/>
    <col min="31" max="31" width="15" style="30" bestFit="1" customWidth="1" collapsed="1"/>
    <col min="32" max="32" width="16.42578125" style="30" customWidth="1" collapsed="1"/>
    <col min="33" max="33" width="8.140625" style="30" bestFit="1" customWidth="1" collapsed="1"/>
    <col min="34" max="34" width="15" style="30" bestFit="1" customWidth="1" collapsed="1"/>
    <col min="35" max="35" width="11.140625" style="30" customWidth="1" collapsed="1"/>
    <col min="36" max="36" width="8.140625" style="30" bestFit="1" customWidth="1" collapsed="1"/>
    <col min="37" max="37" width="15" style="30" bestFit="1" customWidth="1" collapsed="1"/>
    <col min="38" max="38" width="16" style="30" customWidth="1" collapsed="1"/>
    <col min="39" max="39" width="8.140625" style="30" bestFit="1" customWidth="1" collapsed="1"/>
    <col min="40" max="40" width="15" style="30" bestFit="1" customWidth="1" collapsed="1"/>
    <col min="41" max="41" width="21.42578125" style="30" bestFit="1" customWidth="1" collapsed="1"/>
    <col min="42" max="42" width="9.42578125" style="30" customWidth="1" collapsed="1"/>
    <col min="43" max="43" width="9.7109375" style="30" customWidth="1" collapsed="1"/>
    <col min="44" max="44" width="21.42578125" style="30" customWidth="1" collapsed="1"/>
    <col min="45" max="16384" width="9.140625" style="30" collapsed="1"/>
  </cols>
  <sheetData>
    <row r="2" spans="2:44" ht="15.75" thickBot="1" x14ac:dyDescent="0.3"/>
    <row r="3" spans="2:44" x14ac:dyDescent="0.25">
      <c r="B3" s="111" t="s">
        <v>999</v>
      </c>
      <c r="C3" s="15" t="s">
        <v>632</v>
      </c>
    </row>
    <row r="4" spans="2:44" x14ac:dyDescent="0.25">
      <c r="B4" s="106"/>
      <c r="C4" s="29" t="s">
        <v>633</v>
      </c>
      <c r="D4" s="29" t="s">
        <v>634</v>
      </c>
      <c r="E4" s="29" t="s">
        <v>635</v>
      </c>
      <c r="F4" s="29" t="s">
        <v>636</v>
      </c>
      <c r="G4" s="29" t="s">
        <v>637</v>
      </c>
      <c r="H4" s="29" t="s">
        <v>638</v>
      </c>
      <c r="I4" s="29" t="s">
        <v>639</v>
      </c>
      <c r="J4" s="29" t="s">
        <v>640</v>
      </c>
      <c r="K4" s="29" t="s">
        <v>281</v>
      </c>
      <c r="L4" s="29" t="s">
        <v>641</v>
      </c>
      <c r="M4" s="29" t="s">
        <v>642</v>
      </c>
      <c r="N4" s="29" t="s">
        <v>643</v>
      </c>
      <c r="O4" s="29" t="s">
        <v>15</v>
      </c>
      <c r="P4" s="29" t="s">
        <v>644</v>
      </c>
      <c r="Q4" s="29" t="s">
        <v>645</v>
      </c>
      <c r="R4" s="29" t="s">
        <v>15</v>
      </c>
      <c r="S4" s="29" t="s">
        <v>644</v>
      </c>
      <c r="T4" s="29" t="s">
        <v>646</v>
      </c>
      <c r="U4" s="29" t="s">
        <v>15</v>
      </c>
      <c r="V4" s="29" t="s">
        <v>644</v>
      </c>
      <c r="W4" s="29" t="s">
        <v>647</v>
      </c>
      <c r="X4" s="29" t="s">
        <v>15</v>
      </c>
      <c r="Y4" s="29" t="s">
        <v>644</v>
      </c>
      <c r="Z4" s="29" t="s">
        <v>648</v>
      </c>
      <c r="AA4" s="29" t="s">
        <v>15</v>
      </c>
      <c r="AB4" s="29" t="s">
        <v>644</v>
      </c>
      <c r="AC4" s="29" t="s">
        <v>649</v>
      </c>
      <c r="AD4" s="29" t="s">
        <v>15</v>
      </c>
      <c r="AE4" s="29" t="s">
        <v>644</v>
      </c>
      <c r="AF4" s="29" t="s">
        <v>650</v>
      </c>
      <c r="AG4" s="29" t="s">
        <v>15</v>
      </c>
      <c r="AH4" s="29" t="s">
        <v>644</v>
      </c>
      <c r="AI4" s="29" t="s">
        <v>651</v>
      </c>
      <c r="AJ4" s="29" t="s">
        <v>15</v>
      </c>
      <c r="AK4" s="29" t="s">
        <v>644</v>
      </c>
      <c r="AL4" s="29" t="s">
        <v>652</v>
      </c>
      <c r="AM4" s="29" t="s">
        <v>15</v>
      </c>
      <c r="AN4" s="29" t="s">
        <v>644</v>
      </c>
      <c r="AO4" s="29" t="s">
        <v>653</v>
      </c>
      <c r="AP4" s="29" t="s">
        <v>654</v>
      </c>
      <c r="AQ4" s="29" t="s">
        <v>655</v>
      </c>
      <c r="AR4" s="29" t="s">
        <v>21</v>
      </c>
    </row>
    <row r="5" spans="2:44" x14ac:dyDescent="0.25">
      <c r="B5" s="106"/>
      <c r="C5" s="62" t="s">
        <v>656</v>
      </c>
      <c r="D5" s="62" t="s">
        <v>657</v>
      </c>
      <c r="E5" s="62" t="s">
        <v>253</v>
      </c>
      <c r="F5" s="62"/>
      <c r="G5" s="62" t="s">
        <v>24</v>
      </c>
      <c r="H5" s="62">
        <v>49184.800000000003</v>
      </c>
      <c r="I5" s="62">
        <v>128.80000000000001</v>
      </c>
      <c r="J5" s="62">
        <v>49204.800000000003</v>
      </c>
      <c r="K5" s="62" t="s">
        <v>237</v>
      </c>
      <c r="L5" s="62"/>
      <c r="M5" s="62" t="s">
        <v>658</v>
      </c>
      <c r="N5" s="69">
        <v>122</v>
      </c>
      <c r="O5" s="62">
        <v>450</v>
      </c>
      <c r="P5" s="62" t="s">
        <v>659</v>
      </c>
      <c r="Q5" s="62">
        <v>26</v>
      </c>
      <c r="R5" s="62">
        <v>657</v>
      </c>
      <c r="S5" s="62" t="s">
        <v>659</v>
      </c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 t="str">
        <f>C5&amp;"~"&amp;D5&amp;"~"&amp;E5&amp;"~"&amp;F5&amp;"~"&amp;G5&amp;"~"&amp;H5&amp;"~"&amp;I5&amp;"~"&amp;J5&amp;"~"&amp;K5&amp;"~"&amp;L5&amp;"~"&amp;M5&amp;"~"&amp;N5&amp;"~"&amp;O5&amp;"~"&amp;P5&amp;"~"&amp;Q5&amp;"~"&amp;R5&amp;"~"&amp;S5&amp;"~"&amp;T5&amp;"~"&amp;U5&amp;"~"&amp;V5&amp;"~"&amp;W5&amp;"~"&amp;X5&amp;"~"&amp;Y5&amp;"~"&amp;Z5&amp;"~"&amp;AA5&amp;"~"&amp;AB5&amp;"~"&amp;AC5&amp;"~"&amp;AD5&amp;"~"&amp;AE5&amp;"~"&amp;AF5&amp;"~"&amp;AG5&amp;"~"&amp;AH5&amp;"~"&amp;AI5&amp;"~"&amp;AJ5&amp;"~"&amp;AK5&amp;"~"&amp;AL5&amp;"~"&amp;AM5&amp;"~"&amp;AN5&amp;"~"&amp;AO5&amp;"~"&amp;AP5&amp;"~"&amp;AQ5&amp;"~"&amp;"END"</f>
        <v>Long Title Name ~Long~DOMINICA~~USD~49184.8~128.8~49204.8~MALAYSIA~~285.0 cartons~122~450~INCLUDED~26~657~INCLUDED~~~~~~~~~~~~~~~~~~~~~~~~~END</v>
      </c>
    </row>
    <row r="6" spans="2:44" x14ac:dyDescent="0.25">
      <c r="B6" s="106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135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</row>
    <row r="7" spans="2:44" x14ac:dyDescent="0.25">
      <c r="B7" s="108" t="s">
        <v>998</v>
      </c>
      <c r="C7" s="15" t="s">
        <v>632</v>
      </c>
    </row>
    <row r="8" spans="2:44" x14ac:dyDescent="0.25">
      <c r="C8" s="29" t="s">
        <v>633</v>
      </c>
      <c r="D8" s="29" t="s">
        <v>634</v>
      </c>
      <c r="E8" s="29" t="s">
        <v>635</v>
      </c>
      <c r="F8" s="29" t="s">
        <v>636</v>
      </c>
      <c r="G8" s="29" t="s">
        <v>637</v>
      </c>
      <c r="H8" s="29" t="s">
        <v>638</v>
      </c>
      <c r="I8" s="29" t="s">
        <v>639</v>
      </c>
      <c r="J8" s="29" t="s">
        <v>640</v>
      </c>
      <c r="K8" s="29" t="s">
        <v>281</v>
      </c>
      <c r="L8" s="29" t="s">
        <v>641</v>
      </c>
      <c r="M8" s="29" t="s">
        <v>642</v>
      </c>
      <c r="N8" s="29" t="s">
        <v>643</v>
      </c>
      <c r="O8" s="29" t="s">
        <v>15</v>
      </c>
      <c r="P8" s="29" t="s">
        <v>644</v>
      </c>
      <c r="Q8" s="29" t="s">
        <v>645</v>
      </c>
      <c r="R8" s="29" t="s">
        <v>15</v>
      </c>
      <c r="S8" s="29" t="s">
        <v>644</v>
      </c>
      <c r="T8" s="29" t="s">
        <v>646</v>
      </c>
      <c r="U8" s="29" t="s">
        <v>15</v>
      </c>
      <c r="V8" s="29" t="s">
        <v>644</v>
      </c>
      <c r="W8" s="29" t="s">
        <v>647</v>
      </c>
      <c r="X8" s="29" t="s">
        <v>15</v>
      </c>
      <c r="Y8" s="29" t="s">
        <v>644</v>
      </c>
      <c r="Z8" s="29" t="s">
        <v>648</v>
      </c>
      <c r="AA8" s="29" t="s">
        <v>15</v>
      </c>
      <c r="AB8" s="29" t="s">
        <v>644</v>
      </c>
      <c r="AC8" s="29" t="s">
        <v>649</v>
      </c>
      <c r="AD8" s="29" t="s">
        <v>15</v>
      </c>
      <c r="AE8" s="29" t="s">
        <v>644</v>
      </c>
      <c r="AF8" s="29" t="s">
        <v>650</v>
      </c>
      <c r="AG8" s="29" t="s">
        <v>15</v>
      </c>
      <c r="AH8" s="29" t="s">
        <v>644</v>
      </c>
      <c r="AI8" s="29" t="s">
        <v>651</v>
      </c>
      <c r="AJ8" s="29" t="s">
        <v>15</v>
      </c>
      <c r="AK8" s="29" t="s">
        <v>644</v>
      </c>
      <c r="AL8" s="29" t="s">
        <v>652</v>
      </c>
      <c r="AM8" s="29" t="s">
        <v>15</v>
      </c>
      <c r="AN8" s="29" t="s">
        <v>644</v>
      </c>
      <c r="AO8" s="29" t="s">
        <v>653</v>
      </c>
      <c r="AP8" s="29" t="s">
        <v>654</v>
      </c>
      <c r="AQ8" s="29" t="s">
        <v>655</v>
      </c>
      <c r="AR8" s="29" t="s">
        <v>21</v>
      </c>
    </row>
    <row r="9" spans="2:44" x14ac:dyDescent="0.25"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9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 t="str">
        <f>C9&amp;"~"&amp;D9&amp;"~"&amp;E9&amp;"~"&amp;F9&amp;"~"&amp;G9&amp;"~"&amp;H9&amp;"~"&amp;I9&amp;"~"&amp;J9&amp;"~"&amp;K9&amp;"~"&amp;L9&amp;"~"&amp;M9&amp;"~"&amp;N9&amp;"~"&amp;O9&amp;"~"&amp;P9&amp;"~"&amp;Q9&amp;"~"&amp;R9&amp;"~"&amp;S9&amp;"~"&amp;T9&amp;"~"&amp;U9&amp;"~"&amp;V9&amp;"~"&amp;W9&amp;"~"&amp;X9&amp;"~"&amp;Y9&amp;"~"&amp;Z9&amp;"~"&amp;AA9&amp;"~"&amp;AB9&amp;"~"&amp;AC9&amp;"~"&amp;AD9&amp;"~"&amp;AE9&amp;"~"&amp;AF9&amp;"~"&amp;AG9&amp;"~"&amp;AH9&amp;"~"&amp;AI9&amp;"~"&amp;AJ9&amp;"~"&amp;AK9&amp;"~"&amp;AL9&amp;"~"&amp;AM9&amp;"~"&amp;AN9&amp;"~"&amp;AO9&amp;"~"&amp;AP9&amp;"~"&amp;AQ9&amp;"~"&amp;"END"</f>
        <v>~~~~~~~~~~~~~~~~~~~~~~~~~~~~~~~~~~~~~~~~~END</v>
      </c>
    </row>
    <row r="10" spans="2:44" x14ac:dyDescent="0.25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135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</row>
    <row r="12" spans="2:44" ht="15.75" thickBot="1" x14ac:dyDescent="0.3"/>
    <row r="13" spans="2:44" x14ac:dyDescent="0.25">
      <c r="B13" s="111" t="s">
        <v>999</v>
      </c>
      <c r="C13" s="20" t="s">
        <v>416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44" x14ac:dyDescent="0.25">
      <c r="B14" s="106"/>
      <c r="C14" s="17" t="s">
        <v>454</v>
      </c>
      <c r="D14" s="17" t="s">
        <v>455</v>
      </c>
      <c r="E14" s="17" t="s">
        <v>456</v>
      </c>
      <c r="F14" s="17" t="s">
        <v>457</v>
      </c>
      <c r="G14" s="17" t="s">
        <v>458</v>
      </c>
      <c r="H14" s="17" t="s">
        <v>459</v>
      </c>
      <c r="I14" s="17" t="s">
        <v>460</v>
      </c>
      <c r="J14" s="17" t="s">
        <v>461</v>
      </c>
      <c r="K14" s="17" t="s">
        <v>462</v>
      </c>
      <c r="L14" s="17" t="s">
        <v>463</v>
      </c>
      <c r="M14" s="17" t="s">
        <v>464</v>
      </c>
      <c r="N14" s="17" t="s">
        <v>660</v>
      </c>
      <c r="O14" s="17" t="s">
        <v>21</v>
      </c>
    </row>
    <row r="15" spans="2:44" x14ac:dyDescent="0.25">
      <c r="B15" s="106"/>
      <c r="C15" s="64" t="s">
        <v>454</v>
      </c>
      <c r="D15" s="64" t="s">
        <v>455</v>
      </c>
      <c r="E15" s="64" t="s">
        <v>456</v>
      </c>
      <c r="F15" s="64" t="s">
        <v>457</v>
      </c>
      <c r="G15" s="64" t="s">
        <v>458</v>
      </c>
      <c r="H15" s="64" t="s">
        <v>459</v>
      </c>
      <c r="I15" s="64" t="s">
        <v>460</v>
      </c>
      <c r="J15" s="64" t="s">
        <v>461</v>
      </c>
      <c r="K15" s="64" t="s">
        <v>462</v>
      </c>
      <c r="L15" s="64" t="s">
        <v>463</v>
      </c>
      <c r="M15" s="64" t="s">
        <v>464</v>
      </c>
      <c r="N15" s="64" t="s">
        <v>660</v>
      </c>
      <c r="O15" s="2" t="str">
        <f>C15&amp;"~"&amp;D15&amp;"~"&amp;E15&amp;"~"&amp;F15&amp;"~"&amp;G15&amp;"~"&amp;H15&amp;"~"&amp;I15&amp;"~"&amp;J15&amp;"~"&amp;K15&amp;"~"&amp;L15&amp;"~"&amp;M15&amp;"~"&amp;N15&amp;"~"&amp;"END"</f>
        <v>OthersLabel1~OthersValue1~OthersLabel2~OthersValue2~OthersLabel3~OthersValue3~OthersLabel4~OthersValue4~OthersLabel5~OthersValue5~OthersLabel6~OthersValue6~END</v>
      </c>
    </row>
    <row r="16" spans="2:44" x14ac:dyDescent="0.25">
      <c r="B16" s="106"/>
    </row>
    <row r="17" spans="2:15" x14ac:dyDescent="0.25">
      <c r="B17" s="108" t="s">
        <v>998</v>
      </c>
      <c r="C17" s="20" t="s">
        <v>416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5">
      <c r="C18" s="17" t="s">
        <v>454</v>
      </c>
      <c r="D18" s="17" t="s">
        <v>455</v>
      </c>
      <c r="E18" s="17" t="s">
        <v>456</v>
      </c>
      <c r="F18" s="17" t="s">
        <v>457</v>
      </c>
      <c r="G18" s="17" t="s">
        <v>458</v>
      </c>
      <c r="H18" s="17" t="s">
        <v>459</v>
      </c>
      <c r="I18" s="17" t="s">
        <v>460</v>
      </c>
      <c r="J18" s="17" t="s">
        <v>461</v>
      </c>
      <c r="K18" s="17" t="s">
        <v>462</v>
      </c>
      <c r="L18" s="17" t="s">
        <v>463</v>
      </c>
      <c r="M18" s="17" t="s">
        <v>464</v>
      </c>
      <c r="N18" s="17" t="s">
        <v>660</v>
      </c>
      <c r="O18" s="17" t="s">
        <v>21</v>
      </c>
    </row>
    <row r="19" spans="2:15" x14ac:dyDescent="0.25"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2" t="str">
        <f>C19&amp;"~"&amp;D19&amp;"~"&amp;E19&amp;"~"&amp;F19&amp;"~"&amp;G19&amp;"~"&amp;H19&amp;"~"&amp;I19&amp;"~"&amp;J19&amp;"~"&amp;K19&amp;"~"&amp;L19&amp;"~"&amp;M19&amp;"~"&amp;N19&amp;"~"&amp;"END"</f>
        <v>~~~~~~~~~~~~END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0"/>
  <sheetViews>
    <sheetView topLeftCell="E22" workbookViewId="0">
      <selection activeCell="M29" sqref="M29"/>
    </sheetView>
  </sheetViews>
  <sheetFormatPr defaultRowHeight="15" x14ac:dyDescent="0.25"/>
  <cols>
    <col min="1" max="1" width="9.140625" style="1" collapsed="1"/>
    <col min="2" max="2" width="11.28515625" style="1" bestFit="1" customWidth="1" collapsed="1"/>
    <col min="3" max="3" width="22" style="1" bestFit="1" customWidth="1" collapsed="1"/>
    <col min="4" max="4" width="10" style="1" bestFit="1" customWidth="1" collapsed="1"/>
    <col min="5" max="5" width="12.42578125" style="1" customWidth="1" collapsed="1"/>
    <col min="6" max="6" width="14.140625" style="1" customWidth="1" collapsed="1"/>
    <col min="7" max="7" width="12.7109375" style="1" customWidth="1" collapsed="1"/>
    <col min="8" max="14" width="9.140625" style="1" collapsed="1"/>
    <col min="15" max="15" width="12.5703125" style="1" customWidth="1" collapsed="1"/>
    <col min="16" max="22" width="9.140625" style="1" collapsed="1"/>
    <col min="23" max="23" width="24.28515625" style="1" customWidth="1" collapsed="1"/>
    <col min="24" max="16384" width="9.140625" style="1" collapsed="1"/>
  </cols>
  <sheetData>
    <row r="2" spans="2:9" ht="15.75" thickBot="1" x14ac:dyDescent="0.3"/>
    <row r="3" spans="2:9" x14ac:dyDescent="0.25">
      <c r="B3" s="111" t="s">
        <v>999</v>
      </c>
      <c r="C3" s="15" t="s">
        <v>661</v>
      </c>
    </row>
    <row r="4" spans="2:9" x14ac:dyDescent="0.25">
      <c r="B4" s="106"/>
      <c r="C4" s="29" t="s">
        <v>662</v>
      </c>
      <c r="D4" s="29" t="s">
        <v>263</v>
      </c>
      <c r="E4" s="29" t="s">
        <v>663</v>
      </c>
      <c r="F4" s="29" t="s">
        <v>664</v>
      </c>
      <c r="G4" s="29" t="s">
        <v>21</v>
      </c>
    </row>
    <row r="5" spans="2:9" x14ac:dyDescent="0.25">
      <c r="B5" s="106"/>
      <c r="C5" s="2">
        <v>457782323</v>
      </c>
      <c r="D5" s="2"/>
      <c r="E5" s="2">
        <v>628934692</v>
      </c>
      <c r="F5" s="2" t="s">
        <v>665</v>
      </c>
      <c r="G5" s="2" t="str">
        <f>C5&amp;"~"&amp;D78&amp;"~"&amp;E5&amp;"~"&amp;F78&amp;"~"&amp;"END"</f>
        <v>457782323~~628934692~~END</v>
      </c>
    </row>
    <row r="6" spans="2:9" x14ac:dyDescent="0.25">
      <c r="B6" s="106"/>
      <c r="C6" s="4"/>
      <c r="D6" s="4"/>
      <c r="E6" s="4"/>
      <c r="F6" s="4"/>
      <c r="G6" s="4"/>
    </row>
    <row r="7" spans="2:9" x14ac:dyDescent="0.25">
      <c r="B7" s="108" t="s">
        <v>998</v>
      </c>
      <c r="C7" s="15" t="s">
        <v>661</v>
      </c>
    </row>
    <row r="8" spans="2:9" x14ac:dyDescent="0.25">
      <c r="C8" s="29" t="s">
        <v>662</v>
      </c>
      <c r="D8" s="29" t="s">
        <v>263</v>
      </c>
      <c r="E8" s="29" t="s">
        <v>663</v>
      </c>
      <c r="F8" s="29" t="s">
        <v>664</v>
      </c>
      <c r="G8" s="29" t="s">
        <v>21</v>
      </c>
    </row>
    <row r="9" spans="2:9" x14ac:dyDescent="0.25">
      <c r="C9" s="2">
        <v>34363466</v>
      </c>
      <c r="D9" s="2"/>
      <c r="E9" s="2"/>
      <c r="F9" s="2"/>
      <c r="G9" s="2" t="str">
        <f>C9&amp;"~"&amp;D82&amp;"~"&amp;E9&amp;"~"&amp;F82&amp;"~"&amp;"END"</f>
        <v>34363466~~~~END</v>
      </c>
    </row>
    <row r="10" spans="2:9" x14ac:dyDescent="0.25">
      <c r="C10" s="4"/>
      <c r="D10" s="4"/>
      <c r="E10" s="4"/>
      <c r="F10" s="4"/>
    </row>
    <row r="11" spans="2:9" x14ac:dyDescent="0.25">
      <c r="C11" s="4"/>
      <c r="D11" s="4"/>
      <c r="E11" s="4"/>
      <c r="F11" s="4"/>
    </row>
    <row r="12" spans="2:9" ht="15.75" thickBot="1" x14ac:dyDescent="0.3">
      <c r="C12" s="4"/>
      <c r="D12" s="4"/>
      <c r="E12" s="4"/>
      <c r="F12" s="4"/>
    </row>
    <row r="13" spans="2:9" x14ac:dyDescent="0.25">
      <c r="B13" s="111" t="s">
        <v>999</v>
      </c>
      <c r="C13" s="15" t="s">
        <v>666</v>
      </c>
      <c r="D13" s="4"/>
      <c r="E13" s="4"/>
      <c r="F13" s="4"/>
    </row>
    <row r="14" spans="2:9" x14ac:dyDescent="0.25">
      <c r="B14" s="106"/>
      <c r="C14" s="29" t="s">
        <v>224</v>
      </c>
      <c r="D14" s="29" t="s">
        <v>55</v>
      </c>
      <c r="E14" s="29" t="s">
        <v>225</v>
      </c>
      <c r="F14" s="29" t="s">
        <v>55</v>
      </c>
      <c r="G14" s="29" t="s">
        <v>667</v>
      </c>
      <c r="H14" s="29" t="s">
        <v>668</v>
      </c>
      <c r="I14" s="29" t="s">
        <v>21</v>
      </c>
    </row>
    <row r="15" spans="2:9" x14ac:dyDescent="0.25">
      <c r="B15" s="106"/>
      <c r="C15" s="2" t="s">
        <v>267</v>
      </c>
      <c r="D15" s="2">
        <v>54484878</v>
      </c>
      <c r="E15" s="2" t="s">
        <v>267</v>
      </c>
      <c r="F15" s="2">
        <v>78596412</v>
      </c>
      <c r="G15" s="2" t="s">
        <v>669</v>
      </c>
      <c r="H15" s="2" t="s">
        <v>607</v>
      </c>
      <c r="I15" s="2" t="str">
        <f>C15&amp;"~"&amp;D15&amp;"~"&amp;E15&amp;"~"&amp;F15&amp;"~"&amp;G15&amp;"~"&amp;H15&amp;"~"&amp;"END"</f>
        <v>AUD~54484878~AUD~78596412~FX/264564~0.0~END</v>
      </c>
    </row>
    <row r="16" spans="2:9" x14ac:dyDescent="0.25">
      <c r="B16" s="106"/>
      <c r="C16" s="4"/>
      <c r="D16" s="4"/>
      <c r="E16" s="4"/>
      <c r="F16" s="4"/>
      <c r="G16" s="4"/>
      <c r="H16" s="4"/>
      <c r="I16" s="4"/>
    </row>
    <row r="17" spans="2:9" x14ac:dyDescent="0.25">
      <c r="B17" s="108" t="s">
        <v>998</v>
      </c>
      <c r="C17" s="15" t="s">
        <v>666</v>
      </c>
      <c r="D17" s="4"/>
      <c r="E17" s="4"/>
      <c r="F17" s="4"/>
    </row>
    <row r="18" spans="2:9" x14ac:dyDescent="0.25">
      <c r="C18" s="29" t="s">
        <v>224</v>
      </c>
      <c r="D18" s="29" t="s">
        <v>55</v>
      </c>
      <c r="E18" s="29" t="s">
        <v>225</v>
      </c>
      <c r="F18" s="29" t="s">
        <v>55</v>
      </c>
      <c r="G18" s="29" t="s">
        <v>667</v>
      </c>
      <c r="H18" s="29" t="s">
        <v>668</v>
      </c>
      <c r="I18" s="29" t="s">
        <v>21</v>
      </c>
    </row>
    <row r="19" spans="2:9" x14ac:dyDescent="0.25">
      <c r="C19" s="2"/>
      <c r="D19" s="2"/>
      <c r="E19" s="2"/>
      <c r="F19" s="2"/>
      <c r="G19" s="2"/>
      <c r="H19" s="2"/>
      <c r="I19" s="2" t="str">
        <f>C19&amp;"~"&amp;D19&amp;"~"&amp;E19&amp;"~"&amp;F19&amp;"~"&amp;G19&amp;"~"&amp;H19&amp;"~"&amp;"END"</f>
        <v>~~~~~~END</v>
      </c>
    </row>
    <row r="20" spans="2:9" x14ac:dyDescent="0.25">
      <c r="C20" s="4"/>
      <c r="D20" s="4"/>
      <c r="E20" s="4"/>
      <c r="F20" s="4"/>
    </row>
    <row r="21" spans="2:9" ht="15.75" thickBot="1" x14ac:dyDescent="0.3">
      <c r="C21" s="4"/>
      <c r="D21" s="4"/>
      <c r="E21" s="4"/>
      <c r="F21" s="4"/>
    </row>
    <row r="22" spans="2:9" x14ac:dyDescent="0.25">
      <c r="B22" s="111" t="s">
        <v>999</v>
      </c>
      <c r="C22" s="15" t="s">
        <v>670</v>
      </c>
      <c r="D22" s="4"/>
      <c r="E22" s="4"/>
      <c r="F22" s="4"/>
    </row>
    <row r="23" spans="2:9" x14ac:dyDescent="0.25">
      <c r="B23" s="106"/>
      <c r="C23" s="29" t="s">
        <v>52</v>
      </c>
      <c r="D23" s="29" t="s">
        <v>53</v>
      </c>
      <c r="E23" s="29" t="s">
        <v>54</v>
      </c>
      <c r="F23" s="29" t="s">
        <v>55</v>
      </c>
      <c r="G23" s="29" t="s">
        <v>671</v>
      </c>
      <c r="H23" s="29" t="s">
        <v>21</v>
      </c>
    </row>
    <row r="24" spans="2:9" x14ac:dyDescent="0.25">
      <c r="B24" s="106"/>
      <c r="C24" s="2" t="s">
        <v>268</v>
      </c>
      <c r="D24" s="2">
        <v>4563</v>
      </c>
      <c r="E24" s="2" t="s">
        <v>246</v>
      </c>
      <c r="F24" s="2">
        <v>54546239</v>
      </c>
      <c r="G24" s="2"/>
      <c r="H24" s="2" t="str">
        <f>C24&amp;"~"&amp;D24&amp;"~"&amp;E24&amp;"~"&amp;F24&amp;"~"&amp;G24&amp;"~"&amp;"END"</f>
        <v>CITI~4563~PENFABRIC~54546239~~END</v>
      </c>
    </row>
    <row r="25" spans="2:9" x14ac:dyDescent="0.25">
      <c r="B25" s="106"/>
      <c r="C25" s="4"/>
      <c r="D25" s="4"/>
      <c r="E25" s="4"/>
      <c r="F25" s="4"/>
      <c r="G25" s="4"/>
      <c r="H25" s="4"/>
    </row>
    <row r="26" spans="2:9" x14ac:dyDescent="0.25">
      <c r="B26" s="108" t="s">
        <v>998</v>
      </c>
      <c r="C26" s="15" t="s">
        <v>670</v>
      </c>
      <c r="D26" s="4"/>
      <c r="E26" s="4"/>
      <c r="F26" s="4"/>
    </row>
    <row r="27" spans="2:9" x14ac:dyDescent="0.25">
      <c r="C27" s="29" t="s">
        <v>52</v>
      </c>
      <c r="D27" s="29" t="s">
        <v>53</v>
      </c>
      <c r="E27" s="29" t="s">
        <v>54</v>
      </c>
      <c r="F27" s="29" t="s">
        <v>55</v>
      </c>
      <c r="G27" s="29" t="s">
        <v>671</v>
      </c>
      <c r="H27" s="29" t="s">
        <v>21</v>
      </c>
    </row>
    <row r="28" spans="2:9" x14ac:dyDescent="0.25">
      <c r="C28" s="2"/>
      <c r="D28" s="2"/>
      <c r="E28" s="2"/>
      <c r="F28" s="2"/>
      <c r="G28" s="2"/>
      <c r="H28" s="2" t="str">
        <f>C28&amp;"~"&amp;D28&amp;"~"&amp;E28&amp;"~"&amp;F28&amp;"~"&amp;G28&amp;"~"&amp;"END"</f>
        <v>~~~~~END</v>
      </c>
    </row>
    <row r="29" spans="2:9" x14ac:dyDescent="0.25">
      <c r="C29" s="4"/>
      <c r="D29" s="4"/>
      <c r="E29" s="4"/>
      <c r="F29" s="4"/>
      <c r="G29" s="4"/>
      <c r="H29" s="4"/>
    </row>
    <row r="31" spans="2:9" ht="15.75" thickBot="1" x14ac:dyDescent="0.3"/>
    <row r="32" spans="2:9" x14ac:dyDescent="0.25">
      <c r="B32" s="111" t="s">
        <v>999</v>
      </c>
      <c r="C32" s="15" t="s">
        <v>672</v>
      </c>
    </row>
    <row r="33" spans="2:23" x14ac:dyDescent="0.25">
      <c r="B33" s="106"/>
      <c r="C33" s="29" t="s">
        <v>32</v>
      </c>
      <c r="D33" s="29" t="s">
        <v>673</v>
      </c>
      <c r="E33" s="29" t="s">
        <v>674</v>
      </c>
      <c r="F33" s="29" t="s">
        <v>39</v>
      </c>
      <c r="G33" s="29" t="s">
        <v>675</v>
      </c>
      <c r="H33" s="29" t="s">
        <v>34</v>
      </c>
      <c r="I33" s="29" t="s">
        <v>676</v>
      </c>
      <c r="J33" s="29" t="s">
        <v>35</v>
      </c>
      <c r="K33" s="29" t="s">
        <v>677</v>
      </c>
      <c r="L33" s="29" t="s">
        <v>678</v>
      </c>
      <c r="M33" s="29" t="s">
        <v>679</v>
      </c>
      <c r="N33" s="29" t="s">
        <v>680</v>
      </c>
      <c r="O33" s="29" t="s">
        <v>681</v>
      </c>
      <c r="P33" s="29" t="s">
        <v>682</v>
      </c>
      <c r="Q33" s="29" t="s">
        <v>683</v>
      </c>
      <c r="R33" s="29" t="s">
        <v>684</v>
      </c>
      <c r="S33" s="29" t="s">
        <v>685</v>
      </c>
      <c r="T33" s="29" t="s">
        <v>686</v>
      </c>
      <c r="U33" s="29" t="s">
        <v>687</v>
      </c>
      <c r="V33" s="29" t="s">
        <v>688</v>
      </c>
      <c r="W33" s="29" t="s">
        <v>21</v>
      </c>
    </row>
    <row r="34" spans="2:23" x14ac:dyDescent="0.25">
      <c r="B34" s="106"/>
      <c r="C34" s="2" t="s">
        <v>689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 t="str">
        <f>D34&amp;"~"&amp;E34&amp;"~"&amp;F34&amp;"~"&amp;G34&amp;"~"&amp;H34&amp;"~"&amp;I34&amp;"~"&amp;J34&amp;"~"&amp;K34&amp;"~"&amp;L34&amp;"~"&amp;M34&amp;"~"&amp;N34&amp;"~"&amp;O34&amp;"~"&amp;P34&amp;"~"&amp;Q34&amp;"~"&amp;R34&amp;"~"&amp;S34&amp;"~"&amp;T34&amp;"~"&amp;U34&amp;"~"&amp;V34</f>
        <v>1~1~1~1~1~1~1~1~1~1~1~1~1~1~1~1~1~1~1</v>
      </c>
    </row>
    <row r="35" spans="2:23" x14ac:dyDescent="0.25">
      <c r="B35" s="106"/>
      <c r="C35" s="2" t="s">
        <v>690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 t="str">
        <f>D35&amp;"~"&amp;E35&amp;"~"&amp;F35&amp;"~"&amp;G35&amp;"~"&amp;H35&amp;"~"&amp;I35&amp;"~"&amp;J35&amp;"~"&amp;K35&amp;"~"&amp;L35&amp;"~"&amp;M35&amp;"~"&amp;N35&amp;"~"&amp;O35&amp;"~"&amp;P35&amp;"~"&amp;Q35&amp;"~"&amp;R35&amp;"~"&amp;S35&amp;"~"&amp;T35&amp;"~"&amp;U35&amp;"~"&amp;V35</f>
        <v>1~1~1~1~1~1~1~1~1~1~1~1~1~1~1~1~1~1~1</v>
      </c>
    </row>
    <row r="37" spans="2:23" x14ac:dyDescent="0.25">
      <c r="B37" s="108" t="s">
        <v>998</v>
      </c>
      <c r="C37" s="15" t="s">
        <v>672</v>
      </c>
    </row>
    <row r="38" spans="2:23" x14ac:dyDescent="0.25">
      <c r="C38" s="29" t="s">
        <v>32</v>
      </c>
      <c r="D38" s="29" t="s">
        <v>673</v>
      </c>
      <c r="E38" s="29" t="s">
        <v>674</v>
      </c>
      <c r="F38" s="29" t="s">
        <v>39</v>
      </c>
      <c r="G38" s="29" t="s">
        <v>675</v>
      </c>
      <c r="H38" s="29" t="s">
        <v>34</v>
      </c>
      <c r="I38" s="29" t="s">
        <v>676</v>
      </c>
      <c r="J38" s="29" t="s">
        <v>35</v>
      </c>
      <c r="K38" s="29" t="s">
        <v>677</v>
      </c>
      <c r="L38" s="29" t="s">
        <v>678</v>
      </c>
      <c r="M38" s="29" t="s">
        <v>679</v>
      </c>
      <c r="N38" s="29" t="s">
        <v>680</v>
      </c>
      <c r="O38" s="29" t="s">
        <v>681</v>
      </c>
      <c r="P38" s="29" t="s">
        <v>682</v>
      </c>
      <c r="Q38" s="29" t="s">
        <v>683</v>
      </c>
      <c r="R38" s="29" t="s">
        <v>684</v>
      </c>
      <c r="S38" s="29" t="s">
        <v>685</v>
      </c>
      <c r="T38" s="29" t="s">
        <v>686</v>
      </c>
      <c r="U38" s="29" t="s">
        <v>687</v>
      </c>
      <c r="V38" s="29" t="s">
        <v>688</v>
      </c>
      <c r="W38" s="29" t="s">
        <v>21</v>
      </c>
    </row>
    <row r="39" spans="2:23" x14ac:dyDescent="0.25">
      <c r="C39" s="2" t="s">
        <v>689</v>
      </c>
      <c r="D39" s="2"/>
      <c r="E39" s="2">
        <v>2</v>
      </c>
      <c r="F39" s="2"/>
      <c r="G39" s="2"/>
      <c r="H39" s="2"/>
      <c r="I39" s="2">
        <v>2</v>
      </c>
      <c r="J39" s="2"/>
      <c r="K39" s="2"/>
      <c r="L39" s="2"/>
      <c r="M39" s="2"/>
      <c r="N39" s="2"/>
      <c r="O39" s="2"/>
      <c r="P39" s="2">
        <v>2</v>
      </c>
      <c r="Q39" s="2"/>
      <c r="R39" s="2"/>
      <c r="S39" s="2">
        <v>2</v>
      </c>
      <c r="T39" s="2"/>
      <c r="U39" s="2">
        <v>2</v>
      </c>
      <c r="V39" s="2"/>
      <c r="W39" s="2" t="str">
        <f>D39&amp;"~"&amp;E39&amp;"~"&amp;F39&amp;"~"&amp;G39&amp;"~"&amp;H39&amp;"~"&amp;I39&amp;"~"&amp;J39&amp;"~"&amp;K39&amp;"~"&amp;L39&amp;"~"&amp;M39&amp;"~"&amp;N39&amp;"~"&amp;O39&amp;"~"&amp;P39&amp;"~"&amp;Q39&amp;"~"&amp;R39&amp;"~"&amp;S39&amp;"~"&amp;T39&amp;"~"&amp;U39&amp;"~"&amp;V39&amp;"~"&amp;"END"</f>
        <v>~2~~~~2~~~~~~~2~~~2~~2~~END</v>
      </c>
    </row>
    <row r="40" spans="2:23" x14ac:dyDescent="0.25">
      <c r="C40" s="2" t="s">
        <v>690</v>
      </c>
      <c r="D40" s="2"/>
      <c r="E40" s="2"/>
      <c r="F40" s="2">
        <v>0</v>
      </c>
      <c r="G40" s="2"/>
      <c r="H40" s="2"/>
      <c r="I40" s="2"/>
      <c r="J40" s="2"/>
      <c r="K40" s="2"/>
      <c r="L40" s="2">
        <v>0</v>
      </c>
      <c r="M40" s="2"/>
      <c r="N40" s="2"/>
      <c r="O40" s="2">
        <v>0</v>
      </c>
      <c r="P40" s="2"/>
      <c r="Q40" s="2"/>
      <c r="R40" s="2">
        <v>0</v>
      </c>
      <c r="S40" s="2"/>
      <c r="T40" s="2"/>
      <c r="U40" s="2"/>
      <c r="V40" s="2"/>
      <c r="W40" s="2" t="str">
        <f>D40&amp;"~"&amp;E40&amp;"~"&amp;F40&amp;"~"&amp;G40&amp;"~"&amp;H40&amp;"~"&amp;I40&amp;"~"&amp;J40&amp;"~"&amp;K40&amp;"~"&amp;L40&amp;"~"&amp;M40&amp;"~"&amp;N40&amp;"~"&amp;O40&amp;"~"&amp;P40&amp;"~"&amp;Q40&amp;"~"&amp;R40&amp;"~"&amp;S40&amp;"~"&amp;T40&amp;"~"&amp;U40&amp;"~"&amp;V40&amp;"~"&amp;"END"</f>
        <v>~~0~~~~~~0~~~0~~~0~~~~~END</v>
      </c>
    </row>
    <row r="41" spans="2:23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2:23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2:23" ht="15.75" thickBot="1" x14ac:dyDescent="0.3"/>
    <row r="44" spans="2:23" x14ac:dyDescent="0.25">
      <c r="B44" s="111" t="s">
        <v>999</v>
      </c>
      <c r="C44" s="15" t="s">
        <v>691</v>
      </c>
    </row>
    <row r="45" spans="2:23" x14ac:dyDescent="0.25">
      <c r="B45" s="106"/>
      <c r="C45" s="66" t="s">
        <v>692</v>
      </c>
      <c r="D45" s="66" t="s">
        <v>95</v>
      </c>
      <c r="E45" s="66" t="s">
        <v>693</v>
      </c>
      <c r="F45" s="66" t="s">
        <v>694</v>
      </c>
      <c r="G45" s="66" t="s">
        <v>695</v>
      </c>
      <c r="H45" s="66" t="s">
        <v>696</v>
      </c>
      <c r="I45" s="66" t="s">
        <v>697</v>
      </c>
      <c r="J45" s="66" t="s">
        <v>698</v>
      </c>
      <c r="K45" s="66" t="s">
        <v>699</v>
      </c>
      <c r="L45" s="66" t="s">
        <v>700</v>
      </c>
      <c r="M45" s="66" t="s">
        <v>701</v>
      </c>
      <c r="N45" s="66" t="s">
        <v>702</v>
      </c>
      <c r="O45" s="66" t="s">
        <v>21</v>
      </c>
    </row>
    <row r="46" spans="2:23" x14ac:dyDescent="0.25">
      <c r="B46" s="106"/>
      <c r="C46" s="3" t="s">
        <v>62</v>
      </c>
      <c r="D46" s="2"/>
      <c r="E46" s="3" t="s">
        <v>62</v>
      </c>
      <c r="F46" s="2"/>
      <c r="G46" s="2"/>
      <c r="H46" s="2"/>
      <c r="I46" s="2"/>
      <c r="J46" s="2"/>
      <c r="K46" s="3" t="s">
        <v>62</v>
      </c>
      <c r="L46" s="2"/>
      <c r="M46" s="3" t="s">
        <v>62</v>
      </c>
      <c r="N46" s="2"/>
      <c r="O46" s="2" t="str">
        <f>C46&amp;"~"&amp;D46&amp;"~"&amp;E46&amp;"~"&amp;F46&amp;"~"&amp;G46&amp;"~"&amp;H46&amp;"~"&amp;I46&amp;"~"&amp;J46&amp;"~"&amp;K46&amp;"~"&amp;L46&amp;"~"&amp;M46&amp;"~"&amp;N46&amp;"~"&amp;"END"</f>
        <v>CHECKED~~CHECKED~~~~~~CHECKED~~CHECKED~~END</v>
      </c>
    </row>
    <row r="47" spans="2:23" x14ac:dyDescent="0.25">
      <c r="B47" s="106"/>
    </row>
    <row r="48" spans="2:23" x14ac:dyDescent="0.25">
      <c r="B48" s="108" t="s">
        <v>998</v>
      </c>
      <c r="C48" s="15" t="s">
        <v>691</v>
      </c>
    </row>
    <row r="49" spans="2:15" x14ac:dyDescent="0.25">
      <c r="C49" s="66" t="s">
        <v>692</v>
      </c>
      <c r="D49" s="66" t="s">
        <v>95</v>
      </c>
      <c r="E49" s="66" t="s">
        <v>693</v>
      </c>
      <c r="F49" s="66" t="s">
        <v>694</v>
      </c>
      <c r="G49" s="66" t="s">
        <v>695</v>
      </c>
      <c r="H49" s="66" t="s">
        <v>696</v>
      </c>
      <c r="I49" s="66" t="s">
        <v>697</v>
      </c>
      <c r="J49" s="66" t="s">
        <v>698</v>
      </c>
      <c r="K49" s="66" t="s">
        <v>699</v>
      </c>
      <c r="L49" s="66" t="s">
        <v>700</v>
      </c>
      <c r="M49" s="66" t="s">
        <v>701</v>
      </c>
      <c r="N49" s="66" t="s">
        <v>702</v>
      </c>
      <c r="O49" s="66" t="s">
        <v>21</v>
      </c>
    </row>
    <row r="50" spans="2:15" x14ac:dyDescent="0.25">
      <c r="C50" s="3"/>
      <c r="D50" s="2"/>
      <c r="E50" s="3"/>
      <c r="F50" s="2"/>
      <c r="G50" s="2"/>
      <c r="H50" s="2"/>
      <c r="I50" s="2"/>
      <c r="J50" s="2"/>
      <c r="K50" s="3"/>
      <c r="L50" s="2"/>
      <c r="M50" s="3"/>
      <c r="N50" s="2"/>
      <c r="O50" s="2" t="str">
        <f>C50&amp;"~"&amp;D50&amp;"~"&amp;E50&amp;"~"&amp;F50&amp;"~"&amp;G50&amp;"~"&amp;H50&amp;"~"&amp;I50&amp;"~"&amp;J50&amp;"~"&amp;K50&amp;"~"&amp;L50&amp;"~"&amp;M50&amp;"~"&amp;N50&amp;"~"&amp;"END"</f>
        <v>~~~~~~~~~~~~END</v>
      </c>
    </row>
    <row r="51" spans="2:15" x14ac:dyDescent="0.25">
      <c r="C51" s="5"/>
      <c r="D51" s="4"/>
      <c r="E51" s="5"/>
      <c r="F51" s="4"/>
      <c r="G51" s="4"/>
      <c r="H51" s="4"/>
      <c r="I51" s="4"/>
      <c r="J51" s="4"/>
      <c r="K51" s="5"/>
      <c r="L51" s="4"/>
      <c r="M51" s="5"/>
      <c r="N51" s="4"/>
      <c r="O51" s="4"/>
    </row>
    <row r="53" spans="2:15" ht="15.75" thickBot="1" x14ac:dyDescent="0.3"/>
    <row r="54" spans="2:15" x14ac:dyDescent="0.25">
      <c r="B54" s="111" t="s">
        <v>999</v>
      </c>
      <c r="C54" s="20" t="s">
        <v>703</v>
      </c>
    </row>
    <row r="55" spans="2:15" x14ac:dyDescent="0.25">
      <c r="B55" s="106"/>
      <c r="C55" s="17" t="s">
        <v>18</v>
      </c>
      <c r="D55" s="17" t="s">
        <v>704</v>
      </c>
      <c r="E55" s="17" t="s">
        <v>705</v>
      </c>
      <c r="F55" s="17" t="s">
        <v>21</v>
      </c>
    </row>
    <row r="56" spans="2:15" x14ac:dyDescent="0.25">
      <c r="B56" s="106"/>
      <c r="C56" s="3" t="s">
        <v>158</v>
      </c>
      <c r="D56" s="3">
        <v>35346346</v>
      </c>
      <c r="E56" s="3">
        <v>5363363</v>
      </c>
      <c r="F56" s="3" t="str">
        <f>C56&amp;"~"&amp;D56&amp;"~"&amp;E56&amp;"~"&amp;"END"</f>
        <v>RBS~35346346~5363363~END</v>
      </c>
    </row>
    <row r="57" spans="2:15" x14ac:dyDescent="0.25">
      <c r="B57" s="106"/>
    </row>
    <row r="58" spans="2:15" x14ac:dyDescent="0.25">
      <c r="B58" s="108" t="s">
        <v>998</v>
      </c>
      <c r="C58" s="20" t="s">
        <v>703</v>
      </c>
    </row>
    <row r="59" spans="2:15" x14ac:dyDescent="0.25">
      <c r="C59" s="17" t="s">
        <v>18</v>
      </c>
      <c r="D59" s="17" t="s">
        <v>704</v>
      </c>
      <c r="E59" s="17" t="s">
        <v>705</v>
      </c>
      <c r="F59" s="17" t="s">
        <v>21</v>
      </c>
    </row>
    <row r="60" spans="2:15" x14ac:dyDescent="0.25">
      <c r="C60" s="3"/>
      <c r="D60" s="3"/>
      <c r="E60" s="3"/>
      <c r="F60" s="3" t="str">
        <f>C60&amp;"~"&amp;D60&amp;"~"&amp;E60&amp;"~"&amp;"END"</f>
        <v>~~~END</v>
      </c>
    </row>
    <row r="61" spans="2:15" x14ac:dyDescent="0.25">
      <c r="C61" s="5"/>
      <c r="D61" s="5"/>
      <c r="E61" s="5"/>
      <c r="F61" s="5"/>
    </row>
    <row r="63" spans="2:15" ht="15.75" thickBot="1" x14ac:dyDescent="0.3"/>
    <row r="64" spans="2:15" x14ac:dyDescent="0.25">
      <c r="B64" s="111" t="s">
        <v>999</v>
      </c>
      <c r="C64" s="20" t="s">
        <v>416</v>
      </c>
    </row>
    <row r="65" spans="2:15" x14ac:dyDescent="0.25">
      <c r="B65" s="106"/>
      <c r="C65" s="17" t="s">
        <v>454</v>
      </c>
      <c r="D65" s="17" t="s">
        <v>455</v>
      </c>
      <c r="E65" s="17" t="s">
        <v>456</v>
      </c>
      <c r="F65" s="17" t="s">
        <v>457</v>
      </c>
      <c r="G65" s="17" t="s">
        <v>458</v>
      </c>
      <c r="H65" s="17" t="s">
        <v>459</v>
      </c>
      <c r="I65" s="17" t="s">
        <v>460</v>
      </c>
      <c r="J65" s="17" t="s">
        <v>461</v>
      </c>
      <c r="K65" s="17" t="s">
        <v>462</v>
      </c>
      <c r="L65" s="17" t="s">
        <v>463</v>
      </c>
      <c r="M65" s="17" t="s">
        <v>464</v>
      </c>
      <c r="N65" s="17" t="s">
        <v>660</v>
      </c>
      <c r="O65" s="17" t="s">
        <v>21</v>
      </c>
    </row>
    <row r="66" spans="2:15" x14ac:dyDescent="0.25">
      <c r="B66" s="106"/>
      <c r="C66" s="3" t="s">
        <v>454</v>
      </c>
      <c r="D66" s="3" t="s">
        <v>455</v>
      </c>
      <c r="E66" s="3" t="s">
        <v>456</v>
      </c>
      <c r="F66" s="3" t="s">
        <v>457</v>
      </c>
      <c r="G66" s="3" t="s">
        <v>458</v>
      </c>
      <c r="H66" s="3" t="s">
        <v>459</v>
      </c>
      <c r="I66" s="3" t="s">
        <v>460</v>
      </c>
      <c r="J66" s="3" t="s">
        <v>461</v>
      </c>
      <c r="K66" s="3" t="s">
        <v>462</v>
      </c>
      <c r="L66" s="3" t="s">
        <v>463</v>
      </c>
      <c r="M66" s="3" t="s">
        <v>464</v>
      </c>
      <c r="N66" s="3" t="s">
        <v>660</v>
      </c>
      <c r="O66" s="3" t="str">
        <f>C66&amp;"~"&amp;D66&amp;"~"&amp;E66&amp;"~"&amp;F66&amp;"~"&amp;G66&amp;"~"&amp;H66&amp;"~"&amp;I66&amp;"~"&amp;J66&amp;"~"&amp;K66&amp;"~"&amp;L66&amp;"~"&amp;M66&amp;"~"&amp;N66&amp;"~"&amp;"END"</f>
        <v>OthersLabel1~OthersValue1~OthersLabel2~OthersValue2~OthersLabel3~OthersValue3~OthersLabel4~OthersValue4~OthersLabel5~OthersValue5~OthersLabel6~OthersValue6~END</v>
      </c>
    </row>
    <row r="67" spans="2:15" x14ac:dyDescent="0.25">
      <c r="B67" s="106"/>
    </row>
    <row r="68" spans="2:15" x14ac:dyDescent="0.25">
      <c r="B68" s="108" t="s">
        <v>998</v>
      </c>
      <c r="C68" s="20" t="s">
        <v>416</v>
      </c>
    </row>
    <row r="69" spans="2:15" x14ac:dyDescent="0.25">
      <c r="C69" s="17" t="s">
        <v>454</v>
      </c>
      <c r="D69" s="17" t="s">
        <v>455</v>
      </c>
      <c r="E69" s="17" t="s">
        <v>456</v>
      </c>
      <c r="F69" s="17" t="s">
        <v>457</v>
      </c>
      <c r="G69" s="17" t="s">
        <v>458</v>
      </c>
      <c r="H69" s="17" t="s">
        <v>459</v>
      </c>
      <c r="I69" s="17" t="s">
        <v>460</v>
      </c>
      <c r="J69" s="17" t="s">
        <v>461</v>
      </c>
      <c r="K69" s="17" t="s">
        <v>462</v>
      </c>
      <c r="L69" s="17" t="s">
        <v>463</v>
      </c>
      <c r="M69" s="17" t="s">
        <v>464</v>
      </c>
      <c r="N69" s="17" t="s">
        <v>660</v>
      </c>
      <c r="O69" s="17" t="s">
        <v>21</v>
      </c>
    </row>
    <row r="70" spans="2:15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 t="str">
        <f>C70&amp;"~"&amp;D70&amp;"~"&amp;E70&amp;"~"&amp;F70&amp;"~"&amp;G70&amp;"~"&amp;H70&amp;"~"&amp;I70&amp;"~"&amp;J70&amp;"~"&amp;K70&amp;"~"&amp;L70&amp;"~"&amp;M70&amp;"~"&amp;N70&amp;"~"&amp;"END"</f>
        <v>~~~~~~~~~~~~END</v>
      </c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"/>
  <sheetViews>
    <sheetView workbookViewId="0">
      <selection activeCell="M29" sqref="M29"/>
    </sheetView>
  </sheetViews>
  <sheetFormatPr defaultRowHeight="15" x14ac:dyDescent="0.25"/>
  <cols>
    <col min="1" max="2" width="9.140625" style="30" collapsed="1"/>
    <col min="3" max="3" width="13.7109375" style="30" bestFit="1" customWidth="1" collapsed="1"/>
    <col min="4" max="4" width="13.28515625" style="30" bestFit="1" customWidth="1" collapsed="1"/>
    <col min="5" max="5" width="12.7109375" style="30" bestFit="1" customWidth="1" collapsed="1"/>
    <col min="6" max="6" width="13.28515625" style="30" bestFit="1" customWidth="1" collapsed="1"/>
    <col min="7" max="7" width="12.7109375" style="30" bestFit="1" customWidth="1" collapsed="1"/>
    <col min="8" max="8" width="13.28515625" style="30" bestFit="1" customWidth="1" collapsed="1"/>
    <col min="9" max="9" width="12.7109375" style="30" bestFit="1" customWidth="1" collapsed="1"/>
    <col min="10" max="10" width="13.28515625" style="30" bestFit="1" customWidth="1" collapsed="1"/>
    <col min="11" max="11" width="12.7109375" style="30" bestFit="1" customWidth="1" collapsed="1"/>
    <col min="12" max="12" width="13.28515625" style="30" bestFit="1" customWidth="1" collapsed="1"/>
    <col min="13" max="13" width="12.7109375" style="30" bestFit="1" customWidth="1" collapsed="1"/>
    <col min="14" max="14" width="13.28515625" style="30" bestFit="1" customWidth="1" collapsed="1"/>
    <col min="15" max="15" width="20.28515625" style="30" customWidth="1" collapsed="1"/>
    <col min="16" max="16384" width="9.140625" style="30" collapsed="1"/>
  </cols>
  <sheetData>
    <row r="2" spans="2:17" ht="15.75" thickBot="1" x14ac:dyDescent="0.3"/>
    <row r="3" spans="2:17" x14ac:dyDescent="0.25">
      <c r="B3" s="111" t="s">
        <v>999</v>
      </c>
      <c r="C3" s="15" t="s">
        <v>706</v>
      </c>
    </row>
    <row r="4" spans="2:17" x14ac:dyDescent="0.25">
      <c r="B4" s="106"/>
      <c r="C4" s="29" t="s">
        <v>707</v>
      </c>
      <c r="D4" s="29" t="s">
        <v>708</v>
      </c>
      <c r="E4" s="29" t="s">
        <v>44</v>
      </c>
      <c r="F4" s="29" t="s">
        <v>709</v>
      </c>
      <c r="G4" s="29" t="s">
        <v>271</v>
      </c>
      <c r="H4" s="29" t="s">
        <v>263</v>
      </c>
      <c r="I4" s="29" t="s">
        <v>710</v>
      </c>
      <c r="J4" s="29" t="s">
        <v>711</v>
      </c>
      <c r="K4" s="29" t="s">
        <v>712</v>
      </c>
      <c r="L4" s="29" t="s">
        <v>713</v>
      </c>
      <c r="M4" s="29" t="s">
        <v>454</v>
      </c>
      <c r="N4" s="29" t="s">
        <v>455</v>
      </c>
      <c r="O4" s="29" t="s">
        <v>456</v>
      </c>
      <c r="P4" s="29" t="s">
        <v>457</v>
      </c>
      <c r="Q4" s="29" t="s">
        <v>21</v>
      </c>
    </row>
    <row r="5" spans="2:17" x14ac:dyDescent="0.25">
      <c r="B5" s="106"/>
      <c r="C5" s="67" t="s">
        <v>714</v>
      </c>
      <c r="D5" s="67" t="s">
        <v>715</v>
      </c>
      <c r="E5" s="67" t="s">
        <v>716</v>
      </c>
      <c r="F5" s="67" t="s">
        <v>286</v>
      </c>
      <c r="G5" s="67"/>
      <c r="H5" s="67"/>
      <c r="I5" s="67" t="s">
        <v>717</v>
      </c>
      <c r="J5" s="67"/>
      <c r="K5" s="67"/>
      <c r="L5" s="67"/>
      <c r="M5" s="67" t="s">
        <v>454</v>
      </c>
      <c r="N5" s="67" t="s">
        <v>455</v>
      </c>
      <c r="O5" s="67" t="s">
        <v>456</v>
      </c>
      <c r="P5" s="67" t="s">
        <v>457</v>
      </c>
      <c r="Q5" s="67" t="str">
        <f>C5&amp;"~"&amp;D5&amp;"~"&amp;E5&amp;"~"&amp;F5&amp;"~"&amp;G5&amp;"~"&amp;H5&amp;"~"&amp;I5&amp;"~"&amp;J5&amp;"~"&amp;K5&amp;"~"&amp;L5&amp;"~"&amp;M5&amp;"~"&amp;N5&amp;"~"&amp;O5&amp;"~"&amp;P5&amp;"~"&amp;"END"</f>
        <v>INVOICE NO5485488~KELLERS~123,EAST STREET
XXXXXXXXXXXX~TITAN URANUS~~~FT~~~~OthersLabel1~OthersValue1~OthersLabel2~OthersValue2~END</v>
      </c>
    </row>
    <row r="6" spans="2:17" x14ac:dyDescent="0.25">
      <c r="B6" s="106"/>
    </row>
    <row r="7" spans="2:17" x14ac:dyDescent="0.25">
      <c r="B7" s="108" t="s">
        <v>998</v>
      </c>
      <c r="C7" s="15" t="s">
        <v>706</v>
      </c>
    </row>
    <row r="8" spans="2:17" x14ac:dyDescent="0.25">
      <c r="C8" s="29" t="s">
        <v>707</v>
      </c>
      <c r="D8" s="29" t="s">
        <v>708</v>
      </c>
      <c r="E8" s="29" t="s">
        <v>44</v>
      </c>
      <c r="F8" s="29" t="s">
        <v>709</v>
      </c>
      <c r="G8" s="29" t="s">
        <v>271</v>
      </c>
      <c r="H8" s="29" t="s">
        <v>263</v>
      </c>
      <c r="I8" s="29" t="s">
        <v>710</v>
      </c>
      <c r="J8" s="29" t="s">
        <v>711</v>
      </c>
      <c r="K8" s="29" t="s">
        <v>712</v>
      </c>
      <c r="L8" s="29" t="s">
        <v>713</v>
      </c>
      <c r="M8" s="29" t="s">
        <v>454</v>
      </c>
      <c r="N8" s="29" t="s">
        <v>455</v>
      </c>
      <c r="O8" s="29" t="s">
        <v>456</v>
      </c>
      <c r="P8" s="29" t="s">
        <v>457</v>
      </c>
      <c r="Q8" s="29" t="s">
        <v>21</v>
      </c>
    </row>
    <row r="9" spans="2:17" x14ac:dyDescent="0.25"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 t="str">
        <f>C9&amp;"~"&amp;D9&amp;"~"&amp;E9&amp;"~"&amp;F9&amp;"~"&amp;G9&amp;"~"&amp;H9&amp;"~"&amp;I9&amp;"~"&amp;J9&amp;"~"&amp;K9&amp;"~"&amp;L9&amp;"~"&amp;M9&amp;"~"&amp;N9&amp;"~"&amp;O9&amp;"~"&amp;P9&amp;"~"&amp;"END"</f>
        <v>~~~~~~~~~~~~~~END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1"/>
  <sheetViews>
    <sheetView topLeftCell="A7" workbookViewId="0">
      <selection activeCell="M29" sqref="M29"/>
    </sheetView>
  </sheetViews>
  <sheetFormatPr defaultRowHeight="15" x14ac:dyDescent="0.25"/>
  <cols>
    <col min="1" max="2" width="9.140625" style="1" collapsed="1"/>
    <col min="3" max="3" width="21.140625" style="1" bestFit="1" customWidth="1" collapsed="1"/>
    <col min="4" max="8" width="9.140625" style="1" collapsed="1"/>
    <col min="9" max="9" width="12.140625" style="1" bestFit="1" customWidth="1" collapsed="1"/>
    <col min="10" max="14" width="9.140625" style="1" collapsed="1"/>
    <col min="15" max="15" width="24.28515625" style="1" customWidth="1" collapsed="1"/>
    <col min="16" max="16384" width="9.140625" style="1" collapsed="1"/>
  </cols>
  <sheetData>
    <row r="2" spans="2:16" ht="15.75" thickBot="1" x14ac:dyDescent="0.3"/>
    <row r="3" spans="2:16" x14ac:dyDescent="0.25">
      <c r="B3" s="111" t="s">
        <v>999</v>
      </c>
      <c r="C3" s="20" t="s">
        <v>718</v>
      </c>
    </row>
    <row r="4" spans="2:16" x14ac:dyDescent="0.25">
      <c r="B4" s="106"/>
      <c r="C4" s="17" t="s">
        <v>719</v>
      </c>
      <c r="D4" s="17" t="s">
        <v>720</v>
      </c>
      <c r="E4" s="17" t="s">
        <v>721</v>
      </c>
      <c r="F4" s="17" t="s">
        <v>722</v>
      </c>
      <c r="G4" s="17" t="s">
        <v>723</v>
      </c>
      <c r="H4" s="17" t="s">
        <v>724</v>
      </c>
      <c r="I4" s="17" t="s">
        <v>725</v>
      </c>
      <c r="J4" s="17" t="s">
        <v>21</v>
      </c>
    </row>
    <row r="5" spans="2:16" x14ac:dyDescent="0.25">
      <c r="B5" s="106"/>
      <c r="C5" s="2" t="s">
        <v>726</v>
      </c>
      <c r="D5" s="2">
        <v>212343</v>
      </c>
      <c r="E5" s="2"/>
      <c r="F5" s="2" t="s">
        <v>473</v>
      </c>
      <c r="G5" s="2" t="s">
        <v>474</v>
      </c>
      <c r="H5" s="2"/>
      <c r="I5" s="2"/>
      <c r="J5" s="2" t="str">
        <f>C5&amp;"~"&amp;D5&amp;"~"&amp;E5&amp;"~"&amp;F5&amp;"~"&amp;G5&amp;"~"&amp;H5&amp;"~"&amp;I5&amp;"~"&amp;"END"</f>
        <v>DELIVERY ORDER~212343~~London~lebanon~~~END</v>
      </c>
    </row>
    <row r="6" spans="2:16" x14ac:dyDescent="0.25">
      <c r="B6" s="106"/>
    </row>
    <row r="7" spans="2:16" x14ac:dyDescent="0.25">
      <c r="B7" s="108" t="s">
        <v>998</v>
      </c>
      <c r="C7" s="20" t="s">
        <v>718</v>
      </c>
    </row>
    <row r="8" spans="2:16" x14ac:dyDescent="0.25">
      <c r="C8" s="17" t="s">
        <v>719</v>
      </c>
      <c r="D8" s="17" t="s">
        <v>720</v>
      </c>
      <c r="E8" s="17" t="s">
        <v>721</v>
      </c>
      <c r="F8" s="17" t="s">
        <v>722</v>
      </c>
      <c r="G8" s="17" t="s">
        <v>723</v>
      </c>
      <c r="H8" s="17" t="s">
        <v>724</v>
      </c>
      <c r="I8" s="17" t="s">
        <v>725</v>
      </c>
      <c r="J8" s="17" t="s">
        <v>21</v>
      </c>
    </row>
    <row r="9" spans="2:16" x14ac:dyDescent="0.25">
      <c r="C9" s="2"/>
      <c r="D9" s="2"/>
      <c r="E9" s="2"/>
      <c r="F9" s="2"/>
      <c r="G9" s="2"/>
      <c r="H9" s="2"/>
      <c r="I9" s="2"/>
      <c r="J9" s="2" t="str">
        <f>C9&amp;"~"&amp;D9&amp;"~"&amp;E9&amp;"~"&amp;F9&amp;"~"&amp;G9&amp;"~"&amp;H9&amp;"~"&amp;I9&amp;"~"&amp;"END"</f>
        <v>~~~~~~~END</v>
      </c>
    </row>
    <row r="10" spans="2:16" x14ac:dyDescent="0.25">
      <c r="C10" s="4"/>
      <c r="D10" s="4"/>
      <c r="E10" s="4"/>
      <c r="F10" s="4"/>
      <c r="G10" s="4"/>
      <c r="H10" s="4"/>
      <c r="I10" s="4"/>
      <c r="J10" s="4"/>
    </row>
    <row r="12" spans="2:16" ht="15.75" thickBot="1" x14ac:dyDescent="0.3"/>
    <row r="13" spans="2:16" x14ac:dyDescent="0.25">
      <c r="B13" s="111" t="s">
        <v>999</v>
      </c>
      <c r="C13" s="20" t="s">
        <v>727</v>
      </c>
    </row>
    <row r="14" spans="2:16" x14ac:dyDescent="0.25">
      <c r="B14" s="106"/>
      <c r="C14" s="17" t="s">
        <v>309</v>
      </c>
      <c r="D14" s="17" t="s">
        <v>310</v>
      </c>
      <c r="E14" s="17" t="s">
        <v>311</v>
      </c>
      <c r="F14" s="17" t="s">
        <v>589</v>
      </c>
      <c r="G14" s="17" t="s">
        <v>590</v>
      </c>
      <c r="H14" s="17" t="s">
        <v>591</v>
      </c>
      <c r="I14" s="17" t="s">
        <v>312</v>
      </c>
      <c r="J14" s="17" t="s">
        <v>313</v>
      </c>
      <c r="K14" s="17" t="s">
        <v>314</v>
      </c>
      <c r="L14" s="17" t="s">
        <v>592</v>
      </c>
      <c r="M14" s="17" t="s">
        <v>593</v>
      </c>
      <c r="N14" s="17" t="s">
        <v>728</v>
      </c>
      <c r="O14" s="17" t="s">
        <v>729</v>
      </c>
      <c r="P14" s="17" t="s">
        <v>21</v>
      </c>
    </row>
    <row r="15" spans="2:16" x14ac:dyDescent="0.25">
      <c r="B15" s="106"/>
      <c r="C15" s="63" t="s">
        <v>321</v>
      </c>
      <c r="D15" s="63" t="s">
        <v>322</v>
      </c>
      <c r="E15" s="63" t="s">
        <v>323</v>
      </c>
      <c r="F15" s="63">
        <v>114</v>
      </c>
      <c r="G15" s="63">
        <v>89</v>
      </c>
      <c r="H15" s="63">
        <v>78</v>
      </c>
      <c r="I15" s="63">
        <v>124</v>
      </c>
      <c r="J15" s="63" t="s">
        <v>324</v>
      </c>
      <c r="K15" s="63">
        <v>128.80000000000001</v>
      </c>
      <c r="L15" s="63">
        <v>15971.2</v>
      </c>
      <c r="M15" s="63"/>
      <c r="N15" s="2"/>
      <c r="O15" s="2"/>
      <c r="P15" s="2" t="str">
        <f>C15&amp;"~"&amp;D15&amp;"~"&amp;E15&amp;"~"&amp;F15&amp;"~"&amp;G15&amp;"~"&amp;H15&amp;"~"&amp;I15&amp;"~"&amp;J15&amp;"~"&amp;K15&amp;"~"&amp;L15&amp;"~"&amp;M15&amp;"~"&amp;N15&amp;"~"&amp;O15&amp;"~"&amp;"END"</f>
        <v>1~P1~GOLD~114~89~78~124~YUD~128.8~15971.2~~~~END</v>
      </c>
    </row>
    <row r="16" spans="2:16" x14ac:dyDescent="0.25">
      <c r="B16" s="106"/>
      <c r="C16" s="63" t="s">
        <v>321</v>
      </c>
      <c r="D16" s="63" t="s">
        <v>322</v>
      </c>
      <c r="E16" s="63" t="s">
        <v>323</v>
      </c>
      <c r="F16" s="63"/>
      <c r="G16" s="63"/>
      <c r="H16" s="63"/>
      <c r="I16" s="63">
        <v>124</v>
      </c>
      <c r="J16" s="63" t="s">
        <v>324</v>
      </c>
      <c r="K16" s="63">
        <v>128.80000000000001</v>
      </c>
      <c r="L16" s="63">
        <v>15971.2</v>
      </c>
      <c r="M16" s="63"/>
      <c r="N16" s="2"/>
      <c r="O16" s="2"/>
      <c r="P16" s="2" t="str">
        <f>C16&amp;"~"&amp;D16&amp;"~"&amp;E16&amp;"~"&amp;F16&amp;"~"&amp;G16&amp;"~"&amp;H16&amp;"~"&amp;I16&amp;"~"&amp;J16&amp;"~"&amp;K16&amp;"~"&amp;L16&amp;"~"&amp;M16&amp;"~"&amp;N16&amp;"~"&amp;O16&amp;"~"&amp;"END"</f>
        <v>1~P1~GOLD~~~~124~YUD~128.8~15971.2~~~~END</v>
      </c>
    </row>
    <row r="17" spans="2:16" x14ac:dyDescent="0.25"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4"/>
      <c r="O17" s="4"/>
      <c r="P17" s="4"/>
    </row>
    <row r="18" spans="2:16" x14ac:dyDescent="0.25">
      <c r="B18" s="108" t="s">
        <v>998</v>
      </c>
      <c r="C18" s="20" t="s">
        <v>727</v>
      </c>
    </row>
    <row r="19" spans="2:16" x14ac:dyDescent="0.25">
      <c r="C19" s="17" t="s">
        <v>309</v>
      </c>
      <c r="D19" s="17" t="s">
        <v>310</v>
      </c>
      <c r="E19" s="17" t="s">
        <v>311</v>
      </c>
      <c r="F19" s="17" t="s">
        <v>589</v>
      </c>
      <c r="G19" s="17" t="s">
        <v>590</v>
      </c>
      <c r="H19" s="17" t="s">
        <v>591</v>
      </c>
      <c r="I19" s="17" t="s">
        <v>312</v>
      </c>
      <c r="J19" s="17" t="s">
        <v>313</v>
      </c>
      <c r="K19" s="17" t="s">
        <v>314</v>
      </c>
      <c r="L19" s="17" t="s">
        <v>592</v>
      </c>
      <c r="M19" s="17" t="s">
        <v>593</v>
      </c>
      <c r="N19" s="17" t="s">
        <v>728</v>
      </c>
      <c r="O19" s="17" t="s">
        <v>729</v>
      </c>
      <c r="P19" s="17" t="s">
        <v>21</v>
      </c>
    </row>
    <row r="20" spans="2:16" x14ac:dyDescent="0.25"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2"/>
      <c r="O20" s="2"/>
      <c r="P20" s="2" t="str">
        <f>C20&amp;"~"&amp;D20&amp;"~"&amp;E20&amp;"~"&amp;F20&amp;"~"&amp;G20&amp;"~"&amp;H20&amp;"~"&amp;I20&amp;"~"&amp;J20&amp;"~"&amp;K20&amp;"~"&amp;L20&amp;"~"&amp;M20&amp;"~"&amp;N20&amp;"~"&amp;O20&amp;"~"&amp;"END"</f>
        <v>~~~~~~~~~~~~~END</v>
      </c>
    </row>
    <row r="21" spans="2:16" x14ac:dyDescent="0.25"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2"/>
      <c r="O21" s="2"/>
      <c r="P21" s="2" t="str">
        <f>C21&amp;"~"&amp;D21&amp;"~"&amp;E21&amp;"~"&amp;F21&amp;"~"&amp;G21&amp;"~"&amp;H21&amp;"~"&amp;I21&amp;"~"&amp;J21&amp;"~"&amp;K21&amp;"~"&amp;L21&amp;"~"&amp;M21&amp;"~"&amp;N21&amp;"~"&amp;O21&amp;"~"&amp;"END"</f>
        <v>~~~~~~~~~~~~~END</v>
      </c>
    </row>
    <row r="22" spans="2:16" x14ac:dyDescent="0.25"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4"/>
      <c r="O22" s="4"/>
      <c r="P22" s="4"/>
    </row>
    <row r="23" spans="2:16" x14ac:dyDescent="0.25"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4"/>
      <c r="O23" s="4"/>
      <c r="P23" s="4"/>
    </row>
    <row r="24" spans="2:16" ht="15.75" thickBot="1" x14ac:dyDescent="0.3"/>
    <row r="25" spans="2:16" x14ac:dyDescent="0.25">
      <c r="B25" s="111" t="s">
        <v>999</v>
      </c>
      <c r="C25" s="20" t="s">
        <v>730</v>
      </c>
    </row>
    <row r="26" spans="2:16" x14ac:dyDescent="0.25">
      <c r="B26" s="106"/>
      <c r="C26" s="17" t="s">
        <v>43</v>
      </c>
      <c r="D26" s="17" t="s">
        <v>44</v>
      </c>
      <c r="E26" s="17" t="s">
        <v>204</v>
      </c>
      <c r="F26" s="17" t="s">
        <v>731</v>
      </c>
      <c r="G26" s="17" t="s">
        <v>206</v>
      </c>
      <c r="H26" s="17" t="s">
        <v>45</v>
      </c>
      <c r="I26" s="17" t="s">
        <v>454</v>
      </c>
      <c r="J26" s="17" t="s">
        <v>455</v>
      </c>
      <c r="K26" s="17" t="s">
        <v>456</v>
      </c>
      <c r="L26" s="17" t="s">
        <v>457</v>
      </c>
      <c r="M26" s="17" t="s">
        <v>21</v>
      </c>
    </row>
    <row r="27" spans="2:16" s="30" customFormat="1" x14ac:dyDescent="0.25">
      <c r="B27" s="106"/>
      <c r="C27" s="63" t="s">
        <v>158</v>
      </c>
      <c r="D27" s="63" t="s">
        <v>250</v>
      </c>
      <c r="E27" s="63" t="s">
        <v>251</v>
      </c>
      <c r="F27" s="63" t="s">
        <v>252</v>
      </c>
      <c r="G27" s="63">
        <v>54948</v>
      </c>
      <c r="H27" s="63" t="s">
        <v>253</v>
      </c>
      <c r="I27" s="63" t="s">
        <v>454</v>
      </c>
      <c r="J27" s="63" t="s">
        <v>455</v>
      </c>
      <c r="K27" s="63" t="s">
        <v>456</v>
      </c>
      <c r="L27" s="63" t="s">
        <v>457</v>
      </c>
      <c r="M27" s="63" t="str">
        <f>C27&amp;"~"&amp;D27&amp;"~"&amp;E27&amp;"~"&amp;F27&amp;"~"&amp;G27&amp;"~"&amp;H27&amp;"~"&amp;I27&amp;"~"&amp;J27&amp;"~"&amp;K27&amp;"~"&amp;L27&amp;"~"&amp;"END"</f>
        <v>RBS~12,WESTERN PLOT
LEBANON~CITY DOMINICA~STATE ZZZZ~54948~DOMINICA~OthersLabel1~OthersValue1~OthersLabel2~OthersValue2~END</v>
      </c>
    </row>
    <row r="28" spans="2:16" x14ac:dyDescent="0.25">
      <c r="B28" s="106"/>
    </row>
    <row r="29" spans="2:16" x14ac:dyDescent="0.25">
      <c r="B29" s="108" t="s">
        <v>998</v>
      </c>
      <c r="C29" s="20" t="s">
        <v>730</v>
      </c>
    </row>
    <row r="30" spans="2:16" x14ac:dyDescent="0.25">
      <c r="C30" s="17" t="s">
        <v>43</v>
      </c>
      <c r="D30" s="17" t="s">
        <v>44</v>
      </c>
      <c r="E30" s="17" t="s">
        <v>204</v>
      </c>
      <c r="F30" s="17" t="s">
        <v>731</v>
      </c>
      <c r="G30" s="17" t="s">
        <v>206</v>
      </c>
      <c r="H30" s="17" t="s">
        <v>45</v>
      </c>
      <c r="I30" s="17" t="s">
        <v>454</v>
      </c>
      <c r="J30" s="17" t="s">
        <v>455</v>
      </c>
      <c r="K30" s="17" t="s">
        <v>456</v>
      </c>
      <c r="L30" s="17" t="s">
        <v>457</v>
      </c>
      <c r="M30" s="17" t="s">
        <v>21</v>
      </c>
    </row>
    <row r="31" spans="2:16" x14ac:dyDescent="0.25"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 t="str">
        <f>C31&amp;"~"&amp;D31&amp;"~"&amp;E31&amp;"~"&amp;F31&amp;"~"&amp;G31&amp;"~"&amp;H31&amp;"~"&amp;I31&amp;"~"&amp;J31&amp;"~"&amp;K31&amp;"~"&amp;L31&amp;"~"&amp;"END"</f>
        <v>~~~~~~~~~~END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M14"/>
  <sheetViews>
    <sheetView zoomScaleNormal="100" workbookViewId="0">
      <pane xSplit="4" topLeftCell="F1" activePane="topRight" state="frozen"/>
      <selection activeCell="M29" sqref="M29"/>
      <selection pane="topRight" activeCell="C2" sqref="C2:C10"/>
    </sheetView>
  </sheetViews>
  <sheetFormatPr defaultColWidth="9.28515625" defaultRowHeight="15" x14ac:dyDescent="0.25"/>
  <cols>
    <col min="1" max="1" width="5.28515625" style="30" bestFit="1" customWidth="1" collapsed="1"/>
    <col min="2" max="2" width="21.5703125" style="30" bestFit="1" customWidth="1" collapsed="1"/>
    <col min="3" max="3" width="37.28515625" style="30" bestFit="1" customWidth="1" collapsed="1"/>
    <col min="4" max="4" width="10" style="30" bestFit="1" customWidth="1" collapsed="1"/>
    <col min="5" max="5" width="25.7109375" style="30" bestFit="1" customWidth="1" collapsed="1"/>
    <col min="6" max="6" width="26" style="30" bestFit="1" customWidth="1" collapsed="1"/>
    <col min="7" max="7" width="39" style="30" customWidth="1" collapsed="1"/>
    <col min="8" max="8" width="39.85546875" style="30" bestFit="1" customWidth="1" collapsed="1"/>
    <col min="9" max="9" width="12.140625" style="30" bestFit="1" customWidth="1" collapsed="1"/>
    <col min="10" max="10" width="13.28515625" style="30" bestFit="1" customWidth="1" collapsed="1"/>
    <col min="11" max="11" width="15" style="30" bestFit="1" customWidth="1" collapsed="1"/>
    <col min="12" max="12" width="17.28515625" style="30" bestFit="1" customWidth="1" collapsed="1"/>
    <col min="13" max="13" width="12.7109375" style="30" bestFit="1" customWidth="1" collapsed="1"/>
    <col min="14" max="14" width="12.7109375" style="30" customWidth="1" collapsed="1"/>
    <col min="15" max="15" width="10.85546875" style="30" bestFit="1" customWidth="1" collapsed="1"/>
    <col min="16" max="16" width="13.5703125" style="30" bestFit="1" customWidth="1" collapsed="1"/>
    <col min="17" max="17" width="11" style="30" bestFit="1" customWidth="1" collapsed="1"/>
    <col min="18" max="18" width="15.140625" style="30" bestFit="1" customWidth="1" collapsed="1"/>
    <col min="19" max="19" width="9.42578125" style="30" bestFit="1" customWidth="1" collapsed="1"/>
    <col min="20" max="20" width="32.85546875" style="30" bestFit="1" customWidth="1" collapsed="1"/>
    <col min="21" max="21" width="9.42578125" style="30" customWidth="1" collapsed="1"/>
    <col min="22" max="22" width="14" style="30" bestFit="1" customWidth="1" collapsed="1"/>
    <col min="23" max="23" width="16.85546875" style="30" bestFit="1" customWidth="1" collapsed="1"/>
    <col min="24" max="24" width="16.7109375" style="30" bestFit="1" customWidth="1" collapsed="1"/>
    <col min="25" max="25" width="17.42578125" style="30" bestFit="1" customWidth="1" collapsed="1"/>
    <col min="26" max="26" width="9" style="30" bestFit="1" customWidth="1" collapsed="1"/>
    <col min="27" max="27" width="15.42578125" style="30" bestFit="1" customWidth="1" collapsed="1"/>
    <col min="28" max="28" width="14.42578125" style="30" bestFit="1" customWidth="1" collapsed="1"/>
    <col min="29" max="29" width="14.42578125" style="30" customWidth="1" collapsed="1"/>
    <col min="30" max="30" width="16.5703125" style="30" bestFit="1" customWidth="1" collapsed="1"/>
    <col min="31" max="31" width="17.42578125" style="30" bestFit="1" customWidth="1" collapsed="1"/>
    <col min="32" max="32" width="18.85546875" style="30" bestFit="1" customWidth="1" collapsed="1"/>
    <col min="33" max="33" width="14.140625" style="30" bestFit="1" customWidth="1" collapsed="1"/>
    <col min="34" max="34" width="18" style="30" bestFit="1" customWidth="1" collapsed="1"/>
    <col min="35" max="35" width="17.42578125" style="30" bestFit="1" customWidth="1" collapsed="1"/>
    <col min="36" max="36" width="15.7109375" style="30" bestFit="1" customWidth="1" collapsed="1"/>
    <col min="37" max="38" width="13.7109375" style="30" bestFit="1" customWidth="1" collapsed="1"/>
    <col min="39" max="39" width="22.85546875" style="30" bestFit="1" customWidth="1" collapsed="1"/>
    <col min="40" max="40" width="20.42578125" style="30" bestFit="1" customWidth="1" collapsed="1"/>
    <col min="41" max="41" width="18.7109375" style="30" bestFit="1" customWidth="1" collapsed="1"/>
    <col min="42" max="42" width="21.7109375" style="30" bestFit="1" customWidth="1" collapsed="1"/>
    <col min="43" max="43" width="20.42578125" style="30" bestFit="1" customWidth="1" collapsed="1"/>
    <col min="44" max="44" width="17.28515625" style="30" bestFit="1" customWidth="1" collapsed="1"/>
    <col min="45" max="45" width="16.140625" style="30" bestFit="1" customWidth="1" collapsed="1"/>
    <col min="46" max="46" width="14.140625" style="30" bestFit="1" customWidth="1" collapsed="1"/>
    <col min="47" max="47" width="15.28515625" style="30" bestFit="1" customWidth="1" collapsed="1"/>
    <col min="48" max="48" width="22.42578125" style="30" bestFit="1" customWidth="1" collapsed="1"/>
    <col min="49" max="49" width="13.7109375" style="30" bestFit="1" customWidth="1" collapsed="1"/>
    <col min="50" max="50" width="21" style="30" bestFit="1" customWidth="1" collapsed="1"/>
    <col min="51" max="51" width="12.85546875" style="30" bestFit="1" customWidth="1" collapsed="1"/>
    <col min="52" max="53" width="11.42578125" style="30" bestFit="1" customWidth="1" collapsed="1"/>
    <col min="54" max="54" width="21.7109375" style="30" bestFit="1" customWidth="1" collapsed="1"/>
    <col min="55" max="55" width="16.28515625" style="30" bestFit="1" customWidth="1" collapsed="1"/>
    <col min="56" max="56" width="15" style="30" bestFit="1" customWidth="1" collapsed="1"/>
    <col min="57" max="57" width="18.85546875" style="30" bestFit="1" customWidth="1" collapsed="1"/>
    <col min="58" max="58" width="17.85546875" style="30" bestFit="1" customWidth="1" collapsed="1"/>
    <col min="59" max="59" width="20.42578125" style="30" bestFit="1" customWidth="1" collapsed="1"/>
    <col min="60" max="60" width="25.5703125" style="30" bestFit="1" customWidth="1" collapsed="1"/>
    <col min="61" max="61" width="28.7109375" style="30" bestFit="1" customWidth="1" collapsed="1"/>
    <col min="62" max="62" width="14" style="30" bestFit="1" customWidth="1" collapsed="1"/>
    <col min="63" max="63" width="20.28515625" style="30" bestFit="1" customWidth="1" collapsed="1"/>
    <col min="64" max="64" width="14.7109375" style="30" bestFit="1" customWidth="1" collapsed="1"/>
    <col min="65" max="65" width="16.42578125" style="30" bestFit="1" customWidth="1" collapsed="1"/>
    <col min="66" max="66" width="20.42578125" style="30" bestFit="1" customWidth="1" collapsed="1"/>
    <col min="67" max="67" width="23.140625" style="30" bestFit="1" customWidth="1" collapsed="1"/>
    <col min="68" max="68" width="23.5703125" style="30" bestFit="1" customWidth="1" collapsed="1"/>
    <col min="69" max="69" width="26.140625" style="30" bestFit="1" customWidth="1" collapsed="1"/>
    <col min="70" max="70" width="19.85546875" style="30" bestFit="1" customWidth="1" collapsed="1"/>
    <col min="71" max="71" width="23.85546875" style="30" bestFit="1" customWidth="1" collapsed="1"/>
    <col min="72" max="72" width="26.5703125" style="30" bestFit="1" customWidth="1" collapsed="1"/>
    <col min="73" max="73" width="21.85546875" style="30" bestFit="1" customWidth="1" collapsed="1"/>
    <col min="74" max="74" width="25.7109375" style="30" bestFit="1" customWidth="1" collapsed="1"/>
    <col min="75" max="75" width="25.140625" style="30" bestFit="1" customWidth="1" collapsed="1"/>
    <col min="76" max="76" width="18.140625" style="30" bestFit="1" customWidth="1" collapsed="1"/>
    <col min="77" max="77" width="28.28515625" style="30" bestFit="1" customWidth="1" collapsed="1"/>
    <col min="78" max="78" width="22" style="30" bestFit="1" customWidth="1" collapsed="1"/>
    <col min="79" max="79" width="17.85546875" style="30" bestFit="1" customWidth="1" collapsed="1"/>
    <col min="80" max="80" width="19.85546875" style="30" bestFit="1" customWidth="1" collapsed="1"/>
    <col min="81" max="81" width="24.7109375" style="30" bestFit="1" customWidth="1" collapsed="1"/>
    <col min="82" max="82" width="24" style="30" bestFit="1" customWidth="1" collapsed="1"/>
    <col min="83" max="83" width="22" style="30" bestFit="1" customWidth="1" collapsed="1"/>
    <col min="84" max="84" width="18.85546875" style="30" bestFit="1" customWidth="1" collapsed="1"/>
    <col min="85" max="85" width="38.140625" style="30" bestFit="1" customWidth="1" collapsed="1"/>
    <col min="86" max="86" width="23.42578125" style="30" bestFit="1" customWidth="1" collapsed="1"/>
    <col min="87" max="87" width="26" style="30" bestFit="1" customWidth="1" collapsed="1"/>
    <col min="88" max="16384" width="9.28515625" style="30" collapsed="1"/>
  </cols>
  <sheetData>
    <row r="1" spans="1:91" s="73" customFormat="1" x14ac:dyDescent="0.25">
      <c r="A1" s="13" t="s">
        <v>0</v>
      </c>
      <c r="B1" s="75" t="s">
        <v>2</v>
      </c>
      <c r="C1" s="13" t="s">
        <v>1</v>
      </c>
      <c r="D1" s="13" t="s">
        <v>4</v>
      </c>
      <c r="E1" s="13" t="s">
        <v>5</v>
      </c>
      <c r="F1" s="13" t="s">
        <v>6</v>
      </c>
      <c r="G1" s="13" t="s">
        <v>130</v>
      </c>
      <c r="H1" s="13" t="s">
        <v>824</v>
      </c>
      <c r="I1" s="13" t="s">
        <v>8</v>
      </c>
      <c r="J1" s="13" t="s">
        <v>823</v>
      </c>
      <c r="K1" s="13" t="s">
        <v>1051</v>
      </c>
      <c r="L1" s="15" t="s">
        <v>196</v>
      </c>
      <c r="M1" s="31" t="s">
        <v>325</v>
      </c>
      <c r="N1" s="31" t="s">
        <v>806</v>
      </c>
      <c r="O1" s="31" t="s">
        <v>326</v>
      </c>
      <c r="P1" s="31" t="s">
        <v>327</v>
      </c>
      <c r="Q1" s="31" t="s">
        <v>328</v>
      </c>
      <c r="R1" s="31" t="s">
        <v>329</v>
      </c>
      <c r="S1" s="31" t="s">
        <v>330</v>
      </c>
      <c r="T1" s="31" t="s">
        <v>331</v>
      </c>
      <c r="U1" s="31" t="s">
        <v>851</v>
      </c>
      <c r="V1" s="31" t="s">
        <v>332</v>
      </c>
      <c r="W1" s="31" t="s">
        <v>333</v>
      </c>
      <c r="X1" s="31" t="s">
        <v>334</v>
      </c>
      <c r="Y1" s="15" t="s">
        <v>335</v>
      </c>
      <c r="Z1" s="15" t="s">
        <v>336</v>
      </c>
      <c r="AA1" s="31" t="s">
        <v>340</v>
      </c>
      <c r="AB1" s="31" t="s">
        <v>341</v>
      </c>
      <c r="AC1" s="35" t="s">
        <v>819</v>
      </c>
      <c r="AD1" s="35" t="s">
        <v>342</v>
      </c>
      <c r="AE1" s="31" t="s">
        <v>343</v>
      </c>
      <c r="AF1" s="31" t="s">
        <v>344</v>
      </c>
      <c r="AG1" s="31" t="s">
        <v>345</v>
      </c>
      <c r="AH1" s="31" t="s">
        <v>346</v>
      </c>
      <c r="AI1" s="31" t="s">
        <v>347</v>
      </c>
      <c r="AJ1" s="31" t="s">
        <v>394</v>
      </c>
      <c r="AK1" s="31" t="s">
        <v>395</v>
      </c>
      <c r="AL1" s="31" t="s">
        <v>396</v>
      </c>
      <c r="AM1" s="31" t="s">
        <v>397</v>
      </c>
      <c r="AN1" s="31" t="s">
        <v>398</v>
      </c>
      <c r="AO1" s="31" t="s">
        <v>399</v>
      </c>
      <c r="AP1" s="31" t="s">
        <v>400</v>
      </c>
      <c r="AQ1" s="31" t="s">
        <v>506</v>
      </c>
      <c r="AR1" s="31" t="s">
        <v>508</v>
      </c>
      <c r="AS1" s="31" t="s">
        <v>507</v>
      </c>
      <c r="AT1" s="31" t="s">
        <v>509</v>
      </c>
      <c r="AU1" s="31" t="s">
        <v>511</v>
      </c>
      <c r="AV1" s="31" t="s">
        <v>512</v>
      </c>
      <c r="AW1" s="31" t="s">
        <v>513</v>
      </c>
      <c r="AX1" s="31" t="s">
        <v>514</v>
      </c>
      <c r="AY1" s="31" t="s">
        <v>515</v>
      </c>
      <c r="AZ1" s="31" t="s">
        <v>517</v>
      </c>
      <c r="BA1" s="31" t="s">
        <v>518</v>
      </c>
      <c r="BB1" s="71" t="s">
        <v>820</v>
      </c>
      <c r="BC1" s="71" t="s">
        <v>765</v>
      </c>
      <c r="BD1" s="71" t="s">
        <v>766</v>
      </c>
      <c r="BE1" s="71" t="s">
        <v>767</v>
      </c>
      <c r="BF1" s="71" t="s">
        <v>768</v>
      </c>
      <c r="BG1" s="71" t="s">
        <v>769</v>
      </c>
      <c r="BH1" s="71" t="s">
        <v>770</v>
      </c>
      <c r="BI1" s="71" t="s">
        <v>821</v>
      </c>
      <c r="BJ1" s="71" t="s">
        <v>771</v>
      </c>
      <c r="BK1" s="71" t="s">
        <v>772</v>
      </c>
      <c r="BL1" s="71" t="s">
        <v>822</v>
      </c>
      <c r="BM1" s="71" t="s">
        <v>773</v>
      </c>
      <c r="BN1" s="71" t="s">
        <v>774</v>
      </c>
      <c r="BO1" s="71" t="s">
        <v>775</v>
      </c>
      <c r="BP1" s="71" t="s">
        <v>776</v>
      </c>
      <c r="BQ1" s="71" t="s">
        <v>777</v>
      </c>
      <c r="BR1" s="71" t="s">
        <v>778</v>
      </c>
      <c r="BS1" s="71" t="s">
        <v>779</v>
      </c>
      <c r="BT1" s="71" t="s">
        <v>780</v>
      </c>
      <c r="BU1" s="71" t="s">
        <v>781</v>
      </c>
      <c r="BV1" s="71" t="s">
        <v>782</v>
      </c>
      <c r="BW1" s="71" t="s">
        <v>783</v>
      </c>
      <c r="BX1" s="71" t="s">
        <v>784</v>
      </c>
      <c r="BY1" s="71" t="s">
        <v>785</v>
      </c>
      <c r="BZ1" s="71" t="s">
        <v>786</v>
      </c>
      <c r="CA1" s="71" t="s">
        <v>787</v>
      </c>
      <c r="CB1" s="71" t="s">
        <v>788</v>
      </c>
      <c r="CC1" s="71" t="s">
        <v>789</v>
      </c>
      <c r="CD1" s="71" t="s">
        <v>790</v>
      </c>
      <c r="CE1" s="71" t="s">
        <v>791</v>
      </c>
      <c r="CF1" s="71" t="s">
        <v>792</v>
      </c>
      <c r="CG1" s="71" t="s">
        <v>793</v>
      </c>
      <c r="CH1" s="71" t="s">
        <v>949</v>
      </c>
      <c r="CI1" s="71" t="s">
        <v>950</v>
      </c>
      <c r="CJ1" s="71" t="s">
        <v>877</v>
      </c>
      <c r="CK1" s="71" t="s">
        <v>878</v>
      </c>
      <c r="CL1" s="71" t="s">
        <v>879</v>
      </c>
      <c r="CM1" s="71" t="s">
        <v>888</v>
      </c>
    </row>
    <row r="2" spans="1:91" x14ac:dyDescent="0.25">
      <c r="A2" s="76">
        <v>1</v>
      </c>
      <c r="B2" s="144" t="s">
        <v>337</v>
      </c>
      <c r="C2" s="72" t="s">
        <v>1056</v>
      </c>
      <c r="D2" s="72" t="s">
        <v>195</v>
      </c>
      <c r="E2" s="72" t="str">
        <f>CreateDAF!E2</f>
        <v>CITIBK~SK43788~Summer95</v>
      </c>
      <c r="F2" s="72" t="s">
        <v>932</v>
      </c>
      <c r="G2" s="72" t="str">
        <f ca="1">General!F146</f>
        <v>DOP-TXN~COLLECTION~COLLPC22100</v>
      </c>
      <c r="H2" s="72" t="str">
        <f>General!C146&amp;"~"&amp;General!D146&amp;"~END"</f>
        <v>DOP-TXN~COLLECTION~END</v>
      </c>
      <c r="I2" s="72"/>
      <c r="J2" s="72"/>
      <c r="K2" s="72" t="s">
        <v>488</v>
      </c>
      <c r="L2" s="72" t="s">
        <v>22</v>
      </c>
      <c r="M2" s="72" t="str">
        <f ca="1">General!U5</f>
        <v>~~~~~~~~~~~~2019-02-02~INCOTERM TEST TEST1~85 DAYS SIGHT~SHIPMENT OF VIBRANIUM~SHIPMENT OF VIBRANIUM~DOCUMENTARY CREDIT NUMBER~END</v>
      </c>
      <c r="N2" s="72" t="str">
        <f>General!O174</f>
        <v>Others_Label1~Others_Value1~Others_Label2~Others_Value2~Others_Label3~Others_Value3~Others_Label4~Others_Value4~Others_Label5~Others_Value5~Others_Label6~Others_Value6~END</v>
      </c>
      <c r="O2" s="72" t="str">
        <f>General!L19</f>
        <v>STATEXXYY~7896543564~mype@seller.com~END</v>
      </c>
      <c r="P2" s="72" t="str">
        <f>General!J29</f>
        <v>BIC XXXXX~PENFABRIC~123,FRANCO STREET
YYYYYYYYYYYYYYYYYYYY~CITY YYYYYY~STATE YYYYYYY~6584555~KYRGYZSTAN~END</v>
      </c>
      <c r="Q2" s="72" t="str">
        <f>General!K41</f>
        <v>RBS~12,WESTERN PLOT
LEBANON~CITY DOMINICA~STATE ZZZZ~54948~DOMINICA~54154145~mype@buyer.com~END</v>
      </c>
      <c r="R2" s="72" t="str">
        <f>General!I51</f>
        <v>CONSGINEE XXXX~485,FRIEDO STREET,
XXXXXXXXXXXXXXXX~CITY XYZZ~STATE XYZ~564548~WESTERN SAHARA~END</v>
      </c>
      <c r="S2" s="72" t="str">
        <f>General!E61</f>
        <v>NP1~PLOT 11 WASING STREET~END</v>
      </c>
      <c r="T2" s="72" t="str">
        <f>General!E71</f>
        <v>NP2~PLOT 11 FASHION STREET~END</v>
      </c>
      <c r="U2" s="72" t="str">
        <f>General!F81</f>
        <v>~~~END</v>
      </c>
      <c r="V2" s="72" t="str">
        <f>General!L91</f>
        <v>~~0~USD~1200~65239874~EXTREF65454~CPG~1~END</v>
      </c>
      <c r="W2" s="72" t="str">
        <f>General!D104</f>
        <v>NA</v>
      </c>
      <c r="X2" s="72" t="str">
        <f>General!I114</f>
        <v>AUD~54484878~AUD~78596412~FX264564~10.1~END</v>
      </c>
      <c r="Y2" s="72" t="str">
        <f>General!G124</f>
        <v>CITI~4563~PENFABRIC~54546239~END</v>
      </c>
      <c r="Z2" s="72" t="str">
        <f ca="1">General!G134</f>
        <v>sdahsd~USD~123~2019-02-06~END</v>
      </c>
      <c r="AA2" s="72" t="str">
        <f ca="1">Shipment!Q5</f>
        <v>OCEAN~BLNO 25145458~2019-02-02~TITAN URANUS~LEBANON~PORT US~DOMINICA~FD FRANCE~2019-02-06~~KAZAKHSTAN~FREIGHT PREPAID~END</v>
      </c>
      <c r="AB2" s="72" t="str">
        <f ca="1">Invoice!R5</f>
        <v>INVOICENO5485488~2019-02-02~CUSTNO544888~2019-02-02~CONTNO 547895445~COMMERCIAL INVOICE1~SHIPBLNO 5484155~ORDNO 545448~EDFNO 54989865~KAZAKHSTAN~SEALNO 544554585~CONTRACTNO454788485~PONO 48846858~MIS 48484~~END</v>
      </c>
      <c r="AC2" s="72" t="str">
        <f>Invoice!O41</f>
        <v>Others_Label1~Others_Value1~Others_Label2~Others_Value2~Others_Label3~Others_Value3~Others_Label4~Others_Value4~Others_Label5~Others_Value5~Others_Label6~Others_Value6~END</v>
      </c>
      <c r="AD2" s="72" t="str">
        <f>Invoice!I17</f>
        <v>RBS~12 WESTERN PLOT
LEBANON~CITY DOMINICA~STATE ZZZZ~54948~DOMINICA~END</v>
      </c>
      <c r="AE2" s="72" t="str">
        <f>Invoice!O28</f>
        <v>1~P1~GOLD~1~2~3~10~YUD~100~100~100~1~END</v>
      </c>
      <c r="AF2" s="72" t="s">
        <v>533</v>
      </c>
      <c r="AG2" s="72" t="s">
        <v>534</v>
      </c>
      <c r="AH2" s="72" t="s">
        <v>535</v>
      </c>
      <c r="AI2" s="72" t="s">
        <v>536</v>
      </c>
      <c r="AJ2" s="72" t="str">
        <f>PackingList!M5</f>
        <v>285.0~cartons~114~cartons~640~12 KGS~1410~35 KGS~56~12 M3~END</v>
      </c>
      <c r="AK2" s="72" t="str">
        <f>PackingList!M16</f>
        <v>1~P1~GOLD~190.0~YUD~~~~~~END</v>
      </c>
      <c r="AL2" s="72" t="str">
        <f>PackingList!G37</f>
        <v>2~Packing Condition~2~2~END</v>
      </c>
      <c r="AM2" s="72" t="str">
        <f ca="1">PackingList!T53</f>
        <v>INVOICE NO5485488, INVOICENO6548948~2019-02-02~PACKING LIST~KAZAKHSTAN~BLNO/25145458~PLLabel1~PLValue1~PLLabel2~PLValue2~PLLabel3~PLValue3~PLLabel4~PLValue4~PLLabel5~PLValue5~PLLabel6~PLValue6~END</v>
      </c>
      <c r="AN2" s="72" t="str">
        <f>PackingList!I63</f>
        <v>RBS~12,WESTERN PLOT
LEBANON~CITY DOMINICA~STATE ZZZZ~54948~DOMINICA~END</v>
      </c>
      <c r="AO2" s="72" t="s">
        <v>240</v>
      </c>
      <c r="AP2" s="72" t="s">
        <v>401</v>
      </c>
      <c r="AQ2" s="72" t="s">
        <v>240</v>
      </c>
      <c r="AR2" s="72" t="str">
        <f>DraftBL!Q5</f>
        <v>Precarriage~TITAN URANUS~LEBANON~1~PORT US~DOMINICA~FD FRANCE~1~HARRY~~FREIGHT PREPAID~SHIPMENT OF VIBRANIUM 100PCT PURE METAL FOR 100 PCT EXPORT ORIENTED READYMADE METAL INDUSTRY AS PER BENEFICIARY'S ADDITIONAL PROFORMA INVOICE NOS8013467 DATED 10OCT2017~SHORTGOODSDESC~GENERAL CLAUSE~END</v>
      </c>
      <c r="AS2" s="72" t="str">
        <f>DraftBL!I15</f>
        <v>ShipperXYZ~485,FRIEDO STREET,
XXXXXXXXXXXXXXXX~CITY XYZZ~STATE XYZ~564548~WESTERN SAHARA~END</v>
      </c>
      <c r="AT2" s="72" t="str">
        <f>DraftBL!G26</f>
        <v>SHIPMENT OF VIBRANIUM  100PCT PURE METAL  FOR 100 PCT EXPORT ORIENTED READYMADE METAL INDUSTRY AS PER BENEFICIARY'S ADDITIONAL PROFORMA INVOICE NOS 8013467 DATED 10OCT2017~100~250KGS~100M3~END</v>
      </c>
      <c r="AU2" s="72" t="str">
        <f>DraftBL!S37</f>
        <v>Others1~Others2~Others3~Others4~Others_Label1~Others_Value1~Others_Label2~Others_Value2~Others_Label3~Others_Value3~Others_Label4~Others_Value4~Others_Label5~Others_Value5~Others_Label6~~Others_Value6~END</v>
      </c>
      <c r="AV2" s="72" t="str">
        <f>AWB!O5</f>
        <v>Carrier Name XYZ~12345~56789~London~lebanon~Rosy~Plot No 12 ,Western street~FREIGHT PREPAID~Accounting Information SHIPMENT OF VIBRANIUM (100PCT PURE METAL) FOR 100 PCT EXPORT ORIENTED READYMADE METAL INDUSTRY AS PER BENEFICIARY'S ADDITIONAL PROFORMA INVOICE NOS.8013467 DATED 10OCT2017~SHIPMENT OF VIBRANIUM (100PCT PURE METAL) FOR 100 PCT EXPORT ORIENTED READYMADE METAL INDUSTRY AS PER BENEFICIARY'S ADDITIONAL PROFORMA INVOICE NOS.8013467 DATED 10OCT2017~~~END</v>
      </c>
      <c r="AW2" s="72" t="str">
        <f>AWB!I15</f>
        <v>ShipperXYZ~485,FRIEDO STREET,
XXXXXXXXXXXXXXXX~CITY XYZZ~STATE XYZ~564548~WESTERN SAHARA~END</v>
      </c>
      <c r="AX2" s="72" t="str">
        <f>AWB!F26</f>
        <v>SHIPMENT OF VIBRANIUM (100PCT PURE METAL) FOR 100 PCT EXPORT ORIENTED READYMADE METAL INDUSTRY AS PER BENEFICIARY'S ADDITIONAL PROFORMA INVOICE NOS.8013467 DATED 10OCT2017~100~250KGS~END</v>
      </c>
      <c r="AY2" s="72" t="str">
        <f>AWB!S36</f>
        <v>Others1~Others2~Others3~Others4~Others_Label1~Others_Value1~Others_Label2~Others_Value2~Others_Label3~Others_Value3~Others_Label4~Others_Value4~Others_Label5~Others_Value5~Others_Label6~~Others_Value6~END</v>
      </c>
      <c r="AZ2" s="72" t="str">
        <f>FCR!V5</f>
        <v>~20~120M3~20KGS~20KGS~1234~TITANIUM~SAHARA~LEBANON~DENMARK~MALAYSIA~WESTERN SAHARA~KYRGYZSTAN~765489~KYRGYZSTAN~96173571~FORWARDING AGENT XYZ~230KGS~1000WORDS~END</v>
      </c>
      <c r="BA2" s="72" t="str">
        <f>FCR!O16</f>
        <v>OthersLabel1~OthersValue1~OthersLabel2~OthersValue2~OthersLabel3~OthersValue3~OthersLabel4~OthersValue4~OthersLabel5~OthersValue5~OthersLabel6~OthersValue6~END</v>
      </c>
      <c r="BB2" s="72" t="str">
        <f>Insurance!U6</f>
        <v>~504366.94~110~~ LIBERIA~2156~285 cartons~LEBANON~FD FRANCE~TITAN URANUS~INSURANCENO1~OthersLabel1~OthersValue1~INSURANCE CLS~~~~~END</v>
      </c>
      <c r="BC2" s="72" t="str">
        <f>CO!O5</f>
        <v>~CERTIFICATE OF ORIGIN~KELLY~TITAN URANUS~BLNO/25145458~LEBANON~PORT US~DOMINICA~FD FRANCE~KAZAKHSTAN~OthersLabel1~OthersValue1~~END</v>
      </c>
      <c r="BD2" s="72" t="str">
        <f>CO!Q15</f>
        <v>C/O No/56454884~~MARKING AS PER B/L~285~cartons~COMP OF GOODS~1410~35 KGS~640~12 KGS~56~56~12 M3~PENFABRIC~END</v>
      </c>
      <c r="BE2" s="72" t="str">
        <f>CO!N26</f>
        <v>1~P1~GOLD~114~89~78~124~YUD~128.8~15971.2~~END</v>
      </c>
      <c r="BF2" s="72" t="str">
        <f>Certificate!F5</f>
        <v>COMMERCIAL CERTIFICATE~CERTNO/58489888~~END</v>
      </c>
      <c r="BG2" s="72" t="str">
        <f>Certificate!I15</f>
        <v>RBS~12,WESTERN PLOT
LEBANON~CITY DOMINICA~STATE ZZZZ~54948~DOMINICA~end</v>
      </c>
      <c r="BH2" s="72" t="str">
        <f>Certificate!T25</f>
        <v>142~2156~YUD~640~12 KGS~1410~35 KGS~0.0~224~285~cartons~BLNO/25145458~TITAN URANUS~OthersLabel1~OthersValue1~OthersLabel2~OthersValue2~END</v>
      </c>
      <c r="BI2" s="72" t="str">
        <f>Certificate!N36</f>
        <v>1~P1~GOLD~114~89~78~124~YUD~128.8~15971.2~~END</v>
      </c>
      <c r="BJ2" s="72" t="str">
        <f>ShipAdvise!Z5</f>
        <v>OCEAN~~SHIPMENT ADVICE~~RBS
12,WESTERN PLOT
LEBANON
DOMINICA, 54948, STATE ZZZZ, CITY DOMINICA
54154145, mype@buyer.com~~~~PORT US~DOMINICA~TITAN ~Carrier Name XYZ~~~~~~~KAZAKHSTAN~OthersLabel1~OthersValue1~OthersLabel2~OthersValue2~END</v>
      </c>
      <c r="BK2" s="72" t="str">
        <f>BOE!O5</f>
        <v>~~RBS~PAY TO ORDER OF GOODS~458515.4~CASH MODE~85 DAYS SIGHT~RBS~OthersLabel1~OthersValue1~OthersLabel2~OthersValue2~END</v>
      </c>
      <c r="BL2" s="72" t="str">
        <f>CCVO!AR5</f>
        <v>Long Title Name ~Long~DOMINICA~~USD~49184.8~128.8~49204.8~MALAYSIA~~285.0 cartons~122~450~INCLUDED~26~657~INCLUDED~~~~~~~~~~~~~~~~~~~~~~~~~END</v>
      </c>
      <c r="BM2" s="72" t="str">
        <f>CollectionForm!G5</f>
        <v>457782323~~628934692~~END</v>
      </c>
      <c r="BN2" s="72" t="str">
        <f>CollectionForm!I15</f>
        <v>AUD~54484878~AUD~78596412~FX/264564~0.0~END</v>
      </c>
      <c r="BO2" s="72" t="str">
        <f>CollectionForm!H24</f>
        <v>CITI~4563~PENFABRIC~54546239~~END</v>
      </c>
      <c r="BP2" s="72" t="str">
        <f>CollectionForm!W34</f>
        <v>1~1~1~1~1~1~1~1~1~1~1~1~1~1~1~1~1~1~1</v>
      </c>
      <c r="BQ2" s="72" t="str">
        <f>CollectionForm!W35</f>
        <v>1~1~1~1~1~1~1~1~1~1~1~1~1~1~1~1~1~1~1</v>
      </c>
      <c r="BR2" s="72" t="str">
        <f>CollectionForm!O46</f>
        <v>CHECKED~~CHECKED~~~~~~CHECKED~~CHECKED~~END</v>
      </c>
      <c r="BS2" s="72" t="str">
        <f>CollectionForm!F56</f>
        <v>RBS~35346346~5363363~END</v>
      </c>
      <c r="BT2" s="72" t="str">
        <f>Others!Q5</f>
        <v>INVOICE NO5485488~KELLERS~123,EAST STREET
XXXXXXXXXXXX~TITAN URANUS~~~FT~~~~OthersLabel1~OthersValue1~OthersLabel2~OthersValue2~END</v>
      </c>
      <c r="BU2" s="72" t="str">
        <f>DeliveryOrder!J5</f>
        <v>DELIVERY ORDER~212343~~London~lebanon~~~END</v>
      </c>
      <c r="BV2" s="72" t="str">
        <f>DeliveryOrder!P15</f>
        <v>1~P1~GOLD~114~89~78~124~YUD~128.8~15971.2~~~~END</v>
      </c>
      <c r="BW2" s="72" t="str">
        <f>DeliveryOrder!M27</f>
        <v>RBS~12,WESTERN PLOT
LEBANON~CITY DOMINICA~STATE ZZZZ~54948~DOMINICA~OthersLabel1~OthersValue1~OthersLabel2~OthersValue2~END</v>
      </c>
      <c r="BX2" s="72" t="str">
        <f>Check!N5</f>
        <v>NA~NA~NA~NA~NA~NA~NA~NA~NA~NA~END</v>
      </c>
      <c r="BY2" s="72" t="str">
        <f>Check!N6</f>
        <v>~~~~~~~~~END</v>
      </c>
      <c r="BZ2" s="72" t="str">
        <f>Check!F17</f>
        <v>YES~YES~SampleText~END</v>
      </c>
      <c r="CA2" s="72" t="str">
        <f>Printing!P6</f>
        <v>1~1~1~1~1~1~1~1~1~1~1~end</v>
      </c>
      <c r="CB2" s="72" t="str">
        <f>Printing!P7</f>
        <v>1~1~1~1~1~1~1~1~1~1~1~end</v>
      </c>
      <c r="CC2" s="72" t="str">
        <f>Printing!P8</f>
        <v>0~0~0~0~0~0~0~0~0~0~0~end</v>
      </c>
      <c r="CD2" s="72" t="str">
        <f>Printing!P9</f>
        <v>~~CHECKED~~~~CHECKED~~CHECKED~~CHECKED~CHECKED~end</v>
      </c>
      <c r="CE2" s="72" t="str">
        <f>Printing!H42</f>
        <v>12345~12345~Description~~end</v>
      </c>
      <c r="CF2" s="72" t="str">
        <f>Printing!F32</f>
        <v>KL_TW01~~~END</v>
      </c>
      <c r="CG2" s="72" t="str">
        <f>Printing!R22</f>
        <v>CHECKED~~CHECKED~CHECKED~~~CHECKED~~CHECKED~~~~CHECKED~~END</v>
      </c>
      <c r="CH2" s="72"/>
      <c r="CI2" s="72"/>
      <c r="CJ2" s="72"/>
      <c r="CK2" s="72"/>
      <c r="CL2" s="72"/>
      <c r="CM2" s="72"/>
    </row>
    <row r="3" spans="1:91" x14ac:dyDescent="0.25">
      <c r="A3" s="76">
        <v>2</v>
      </c>
      <c r="B3" s="145"/>
      <c r="C3" s="72" t="s">
        <v>489</v>
      </c>
      <c r="D3" s="72" t="s">
        <v>195</v>
      </c>
      <c r="E3" s="72" t="str">
        <f t="shared" ref="E3:E10" si="0">E2</f>
        <v>CITIBK~SK43788~Summer95</v>
      </c>
      <c r="F3" s="72" t="s">
        <v>932</v>
      </c>
      <c r="G3" s="72" t="str">
        <f ca="1">General!F147</f>
        <v>DOP-TXN~COLLECTION~COLLPC22101</v>
      </c>
      <c r="H3" s="72" t="str">
        <f>General!C146&amp;"~"&amp;General!D147&amp;"~"&amp;"END"</f>
        <v>DOP-TXN~COLLECTION~END</v>
      </c>
      <c r="I3" s="72"/>
      <c r="J3" s="72"/>
      <c r="K3" s="72" t="s">
        <v>488</v>
      </c>
      <c r="L3" s="72" t="s">
        <v>22</v>
      </c>
      <c r="M3" s="72" t="str">
        <f t="shared" ref="M3:V4" ca="1" si="1">M2</f>
        <v>~~~~~~~~~~~~2019-02-02~INCOTERM TEST TEST1~85 DAYS SIGHT~SHIPMENT OF VIBRANIUM~SHIPMENT OF VIBRANIUM~DOCUMENTARY CREDIT NUMBER~END</v>
      </c>
      <c r="N3" s="72" t="str">
        <f t="shared" si="1"/>
        <v>Others_Label1~Others_Value1~Others_Label2~Others_Value2~Others_Label3~Others_Value3~Others_Label4~Others_Value4~Others_Label5~Others_Value5~Others_Label6~Others_Value6~END</v>
      </c>
      <c r="O3" s="72" t="str">
        <f t="shared" si="1"/>
        <v>STATEXXYY~7896543564~mype@seller.com~END</v>
      </c>
      <c r="P3" s="72" t="str">
        <f t="shared" si="1"/>
        <v>BIC XXXXX~PENFABRIC~123,FRANCO STREET
YYYYYYYYYYYYYYYYYYYY~CITY YYYYYY~STATE YYYYYYY~6584555~KYRGYZSTAN~END</v>
      </c>
      <c r="Q3" s="72" t="str">
        <f t="shared" si="1"/>
        <v>RBS~12,WESTERN PLOT
LEBANON~CITY DOMINICA~STATE ZZZZ~54948~DOMINICA~54154145~mype@buyer.com~END</v>
      </c>
      <c r="R3" s="72" t="str">
        <f t="shared" si="1"/>
        <v>CONSGINEE XXXX~485,FRIEDO STREET,
XXXXXXXXXXXXXXXX~CITY XYZZ~STATE XYZ~564548~WESTERN SAHARA~END</v>
      </c>
      <c r="S3" s="72" t="str">
        <f t="shared" si="1"/>
        <v>NP1~PLOT 11 WASING STREET~END</v>
      </c>
      <c r="T3" s="72" t="str">
        <f t="shared" si="1"/>
        <v>NP2~PLOT 11 FASHION STREET~END</v>
      </c>
      <c r="U3" s="72" t="str">
        <f t="shared" si="1"/>
        <v>~~~END</v>
      </c>
      <c r="V3" s="72" t="str">
        <f t="shared" si="1"/>
        <v>~~0~USD~1200~65239874~EXTREF65454~CPG~1~END</v>
      </c>
      <c r="W3" s="72" t="str">
        <f t="shared" ref="W3:AE4" si="2">W2</f>
        <v>NA</v>
      </c>
      <c r="X3" s="72" t="str">
        <f t="shared" si="2"/>
        <v>AUD~54484878~AUD~78596412~FX264564~10.1~END</v>
      </c>
      <c r="Y3" s="72" t="str">
        <f t="shared" si="2"/>
        <v>CITI~4563~PENFABRIC~54546239~END</v>
      </c>
      <c r="Z3" s="72" t="str">
        <f t="shared" ca="1" si="2"/>
        <v>sdahsd~USD~123~2019-02-06~END</v>
      </c>
      <c r="AA3" s="72" t="str">
        <f t="shared" ca="1" si="2"/>
        <v>OCEAN~BLNO 25145458~2019-02-02~TITAN URANUS~LEBANON~PORT US~DOMINICA~FD FRANCE~2019-02-06~~KAZAKHSTAN~FREIGHT PREPAID~END</v>
      </c>
      <c r="AB3" s="72" t="str">
        <f t="shared" ca="1" si="2"/>
        <v>INVOICENO5485488~2019-02-02~CUSTNO544888~2019-02-02~CONTNO 547895445~COMMERCIAL INVOICE1~SHIPBLNO 5484155~ORDNO 545448~EDFNO 54989865~KAZAKHSTAN~SEALNO 544554585~CONTRACTNO454788485~PONO 48846858~MIS 48484~~END</v>
      </c>
      <c r="AC3" s="72" t="str">
        <f t="shared" si="2"/>
        <v>Others_Label1~Others_Value1~Others_Label2~Others_Value2~Others_Label3~Others_Value3~Others_Label4~Others_Value4~Others_Label5~Others_Value5~Others_Label6~Others_Value6~END</v>
      </c>
      <c r="AD3" s="72" t="str">
        <f t="shared" si="2"/>
        <v>RBS~12 WESTERN PLOT
LEBANON~CITY DOMINICA~STATE ZZZZ~54948~DOMINICA~END</v>
      </c>
      <c r="AE3" s="72" t="str">
        <f t="shared" si="2"/>
        <v>1~P1~GOLD~1~2~3~10~YUD~100~100~100~1~END</v>
      </c>
      <c r="AF3" s="72" t="s">
        <v>533</v>
      </c>
      <c r="AG3" s="72" t="s">
        <v>534</v>
      </c>
      <c r="AH3" s="72" t="s">
        <v>535</v>
      </c>
      <c r="AI3" s="72" t="s">
        <v>536</v>
      </c>
      <c r="AJ3" s="72" t="str">
        <f t="shared" ref="AJ3:AJ10" si="3">AJ2</f>
        <v>285.0~cartons~114~cartons~640~12 KGS~1410~35 KGS~56~12 M3~END</v>
      </c>
      <c r="AK3" s="72" t="str">
        <f>PackingList!M17</f>
        <v>2~P2~SILVER~126.0~YUD~~~~~~END</v>
      </c>
      <c r="AL3" s="72" t="str">
        <f t="shared" ref="AL3:AN10" si="4">AL2</f>
        <v>2~Packing Condition~2~2~END</v>
      </c>
      <c r="AM3" s="72" t="str">
        <f t="shared" ca="1" si="4"/>
        <v>INVOICE NO5485488, INVOICENO6548948~2019-02-02~PACKING LIST~KAZAKHSTAN~BLNO/25145458~PLLabel1~PLValue1~PLLabel2~PLValue2~PLLabel3~PLValue3~PLLabel4~PLValue4~PLLabel5~PLValue5~PLLabel6~PLValue6~END</v>
      </c>
      <c r="AN3" s="72" t="str">
        <f t="shared" si="4"/>
        <v>RBS~12,WESTERN PLOT
LEBANON~CITY DOMINICA~STATE ZZZZ~54948~DOMINICA~END</v>
      </c>
      <c r="AO3" s="72" t="s">
        <v>495</v>
      </c>
      <c r="AP3" s="72" t="s">
        <v>401</v>
      </c>
      <c r="AQ3" s="72" t="s">
        <v>495</v>
      </c>
      <c r="AR3" s="72" t="str">
        <f t="shared" ref="AR3:CG3" si="5">AR2</f>
        <v>Precarriage~TITAN URANUS~LEBANON~1~PORT US~DOMINICA~FD FRANCE~1~HARRY~~FREIGHT PREPAID~SHIPMENT OF VIBRANIUM 100PCT PURE METAL FOR 100 PCT EXPORT ORIENTED READYMADE METAL INDUSTRY AS PER BENEFICIARY'S ADDITIONAL PROFORMA INVOICE NOS8013467 DATED 10OCT2017~SHORTGOODSDESC~GENERAL CLAUSE~END</v>
      </c>
      <c r="AS3" s="72" t="str">
        <f t="shared" si="5"/>
        <v>ShipperXYZ~485,FRIEDO STREET,
XXXXXXXXXXXXXXXX~CITY XYZZ~STATE XYZ~564548~WESTERN SAHARA~END</v>
      </c>
      <c r="AT3" s="72" t="str">
        <f t="shared" si="5"/>
        <v>SHIPMENT OF VIBRANIUM  100PCT PURE METAL  FOR 100 PCT EXPORT ORIENTED READYMADE METAL INDUSTRY AS PER BENEFICIARY'S ADDITIONAL PROFORMA INVOICE NOS 8013467 DATED 10OCT2017~100~250KGS~100M3~END</v>
      </c>
      <c r="AU3" s="72" t="str">
        <f t="shared" si="5"/>
        <v>Others1~Others2~Others3~Others4~Others_Label1~Others_Value1~Others_Label2~Others_Value2~Others_Label3~Others_Value3~Others_Label4~Others_Value4~Others_Label5~Others_Value5~Others_Label6~~Others_Value6~END</v>
      </c>
      <c r="AV3" s="72" t="str">
        <f t="shared" si="5"/>
        <v>Carrier Name XYZ~12345~56789~London~lebanon~Rosy~Plot No 12 ,Western street~FREIGHT PREPAID~Accounting Information SHIPMENT OF VIBRANIUM (100PCT PURE METAL) FOR 100 PCT EXPORT ORIENTED READYMADE METAL INDUSTRY AS PER BENEFICIARY'S ADDITIONAL PROFORMA INVOICE NOS.8013467 DATED 10OCT2017~SHIPMENT OF VIBRANIUM (100PCT PURE METAL) FOR 100 PCT EXPORT ORIENTED READYMADE METAL INDUSTRY AS PER BENEFICIARY'S ADDITIONAL PROFORMA INVOICE NOS.8013467 DATED 10OCT2017~~~END</v>
      </c>
      <c r="AW3" s="72" t="str">
        <f t="shared" si="5"/>
        <v>ShipperXYZ~485,FRIEDO STREET,
XXXXXXXXXXXXXXXX~CITY XYZZ~STATE XYZ~564548~WESTERN SAHARA~END</v>
      </c>
      <c r="AX3" s="72" t="str">
        <f t="shared" si="5"/>
        <v>SHIPMENT OF VIBRANIUM (100PCT PURE METAL) FOR 100 PCT EXPORT ORIENTED READYMADE METAL INDUSTRY AS PER BENEFICIARY'S ADDITIONAL PROFORMA INVOICE NOS.8013467 DATED 10OCT2017~100~250KGS~END</v>
      </c>
      <c r="AY3" s="72" t="str">
        <f t="shared" si="5"/>
        <v>Others1~Others2~Others3~Others4~Others_Label1~Others_Value1~Others_Label2~Others_Value2~Others_Label3~Others_Value3~Others_Label4~Others_Value4~Others_Label5~Others_Value5~Others_Label6~~Others_Value6~END</v>
      </c>
      <c r="AZ3" s="72" t="str">
        <f t="shared" si="5"/>
        <v>~20~120M3~20KGS~20KGS~1234~TITANIUM~SAHARA~LEBANON~DENMARK~MALAYSIA~WESTERN SAHARA~KYRGYZSTAN~765489~KYRGYZSTAN~96173571~FORWARDING AGENT XYZ~230KGS~1000WORDS~END</v>
      </c>
      <c r="BA3" s="72" t="str">
        <f t="shared" si="5"/>
        <v>OthersLabel1~OthersValue1~OthersLabel2~OthersValue2~OthersLabel3~OthersValue3~OthersLabel4~OthersValue4~OthersLabel5~OthersValue5~OthersLabel6~OthersValue6~END</v>
      </c>
      <c r="BB3" s="72" t="str">
        <f t="shared" si="5"/>
        <v>~504366.94~110~~ LIBERIA~2156~285 cartons~LEBANON~FD FRANCE~TITAN URANUS~INSURANCENO1~OthersLabel1~OthersValue1~INSURANCE CLS~~~~~END</v>
      </c>
      <c r="BC3" s="72" t="str">
        <f t="shared" si="5"/>
        <v>~CERTIFICATE OF ORIGIN~KELLY~TITAN URANUS~BLNO/25145458~LEBANON~PORT US~DOMINICA~FD FRANCE~KAZAKHSTAN~OthersLabel1~OthersValue1~~END</v>
      </c>
      <c r="BD3" s="72" t="str">
        <f t="shared" si="5"/>
        <v>C/O No/56454884~~MARKING AS PER B/L~285~cartons~COMP OF GOODS~1410~35 KGS~640~12 KGS~56~56~12 M3~PENFABRIC~END</v>
      </c>
      <c r="BE3" s="72" t="str">
        <f t="shared" si="5"/>
        <v>1~P1~GOLD~114~89~78~124~YUD~128.8~15971.2~~END</v>
      </c>
      <c r="BF3" s="72" t="str">
        <f t="shared" si="5"/>
        <v>COMMERCIAL CERTIFICATE~CERTNO/58489888~~END</v>
      </c>
      <c r="BG3" s="72" t="str">
        <f t="shared" si="5"/>
        <v>RBS~12,WESTERN PLOT
LEBANON~CITY DOMINICA~STATE ZZZZ~54948~DOMINICA~end</v>
      </c>
      <c r="BH3" s="72" t="str">
        <f t="shared" si="5"/>
        <v>142~2156~YUD~640~12 KGS~1410~35 KGS~0.0~224~285~cartons~BLNO/25145458~TITAN URANUS~OthersLabel1~OthersValue1~OthersLabel2~OthersValue2~END</v>
      </c>
      <c r="BI3" s="72" t="str">
        <f t="shared" si="5"/>
        <v>1~P1~GOLD~114~89~78~124~YUD~128.8~15971.2~~END</v>
      </c>
      <c r="BJ3" s="72" t="str">
        <f t="shared" si="5"/>
        <v>OCEAN~~SHIPMENT ADVICE~~RBS
12,WESTERN PLOT
LEBANON
DOMINICA, 54948, STATE ZZZZ, CITY DOMINICA
54154145, mype@buyer.com~~~~PORT US~DOMINICA~TITAN ~Carrier Name XYZ~~~~~~~KAZAKHSTAN~OthersLabel1~OthersValue1~OthersLabel2~OthersValue2~END</v>
      </c>
      <c r="BK3" s="72" t="str">
        <f t="shared" si="5"/>
        <v>~~RBS~PAY TO ORDER OF GOODS~458515.4~CASH MODE~85 DAYS SIGHT~RBS~OthersLabel1~OthersValue1~OthersLabel2~OthersValue2~END</v>
      </c>
      <c r="BL3" s="72" t="str">
        <f t="shared" si="5"/>
        <v>Long Title Name ~Long~DOMINICA~~USD~49184.8~128.8~49204.8~MALAYSIA~~285.0 cartons~122~450~INCLUDED~26~657~INCLUDED~~~~~~~~~~~~~~~~~~~~~~~~~END</v>
      </c>
      <c r="BM3" s="72" t="str">
        <f t="shared" si="5"/>
        <v>457782323~~628934692~~END</v>
      </c>
      <c r="BN3" s="72" t="str">
        <f t="shared" si="5"/>
        <v>AUD~54484878~AUD~78596412~FX/264564~0.0~END</v>
      </c>
      <c r="BO3" s="72" t="str">
        <f t="shared" si="5"/>
        <v>CITI~4563~PENFABRIC~54546239~~END</v>
      </c>
      <c r="BP3" s="72" t="str">
        <f t="shared" si="5"/>
        <v>1~1~1~1~1~1~1~1~1~1~1~1~1~1~1~1~1~1~1</v>
      </c>
      <c r="BQ3" s="72" t="str">
        <f t="shared" si="5"/>
        <v>1~1~1~1~1~1~1~1~1~1~1~1~1~1~1~1~1~1~1</v>
      </c>
      <c r="BR3" s="72" t="str">
        <f t="shared" si="5"/>
        <v>CHECKED~~CHECKED~~~~~~CHECKED~~CHECKED~~END</v>
      </c>
      <c r="BS3" s="72" t="str">
        <f t="shared" si="5"/>
        <v>RBS~35346346~5363363~END</v>
      </c>
      <c r="BT3" s="72" t="str">
        <f t="shared" si="5"/>
        <v>INVOICE NO5485488~KELLERS~123,EAST STREET
XXXXXXXXXXXX~TITAN URANUS~~~FT~~~~OthersLabel1~OthersValue1~OthersLabel2~OthersValue2~END</v>
      </c>
      <c r="BU3" s="72" t="str">
        <f t="shared" si="5"/>
        <v>DELIVERY ORDER~212343~~London~lebanon~~~END</v>
      </c>
      <c r="BV3" s="72" t="str">
        <f t="shared" si="5"/>
        <v>1~P1~GOLD~114~89~78~124~YUD~128.8~15971.2~~~~END</v>
      </c>
      <c r="BW3" s="72" t="str">
        <f t="shared" si="5"/>
        <v>RBS~12,WESTERN PLOT
LEBANON~CITY DOMINICA~STATE ZZZZ~54948~DOMINICA~OthersLabel1~OthersValue1~OthersLabel2~OthersValue2~END</v>
      </c>
      <c r="BX3" s="72" t="str">
        <f t="shared" si="5"/>
        <v>NA~NA~NA~NA~NA~NA~NA~NA~NA~NA~END</v>
      </c>
      <c r="BY3" s="72" t="str">
        <f t="shared" si="5"/>
        <v>~~~~~~~~~END</v>
      </c>
      <c r="BZ3" s="72" t="str">
        <f t="shared" si="5"/>
        <v>YES~YES~SampleText~END</v>
      </c>
      <c r="CA3" s="72" t="str">
        <f t="shared" si="5"/>
        <v>1~1~1~1~1~1~1~1~1~1~1~end</v>
      </c>
      <c r="CB3" s="72" t="str">
        <f t="shared" si="5"/>
        <v>1~1~1~1~1~1~1~1~1~1~1~end</v>
      </c>
      <c r="CC3" s="72" t="str">
        <f t="shared" si="5"/>
        <v>0~0~0~0~0~0~0~0~0~0~0~end</v>
      </c>
      <c r="CD3" s="72" t="str">
        <f t="shared" si="5"/>
        <v>~~CHECKED~~~~CHECKED~~CHECKED~~CHECKED~CHECKED~end</v>
      </c>
      <c r="CE3" s="72" t="str">
        <f t="shared" si="5"/>
        <v>12345~12345~Description~~end</v>
      </c>
      <c r="CF3" s="72" t="str">
        <f t="shared" si="5"/>
        <v>KL_TW01~~~END</v>
      </c>
      <c r="CG3" s="72" t="str">
        <f t="shared" si="5"/>
        <v>CHECKED~~CHECKED~CHECKED~~~CHECKED~~CHECKED~~~~CHECKED~~END</v>
      </c>
      <c r="CH3" s="72"/>
      <c r="CI3" s="72"/>
      <c r="CJ3" s="72"/>
      <c r="CK3" s="72"/>
      <c r="CL3" s="72"/>
      <c r="CM3" s="72"/>
    </row>
    <row r="4" spans="1:91" x14ac:dyDescent="0.25">
      <c r="A4" s="76">
        <v>3</v>
      </c>
      <c r="B4" s="147"/>
      <c r="C4" s="72" t="s">
        <v>490</v>
      </c>
      <c r="D4" s="72" t="s">
        <v>195</v>
      </c>
      <c r="E4" s="72" t="str">
        <f t="shared" si="0"/>
        <v>CITIBK~SK43788~Summer95</v>
      </c>
      <c r="F4" s="72" t="s">
        <v>932</v>
      </c>
      <c r="G4" s="72" t="str">
        <f ca="1">General!F148</f>
        <v>DOP-TXN~COLLECTION~COLLPC22102</v>
      </c>
      <c r="H4" s="72" t="str">
        <f>General!C147&amp;"~"&amp;General!D148&amp;"~"&amp;"END"</f>
        <v>DOP-TXN~COLLECTION~END</v>
      </c>
      <c r="I4" s="72"/>
      <c r="J4" s="72"/>
      <c r="K4" s="72" t="s">
        <v>488</v>
      </c>
      <c r="L4" s="72" t="s">
        <v>22</v>
      </c>
      <c r="M4" s="72" t="str">
        <f t="shared" ca="1" si="1"/>
        <v>~~~~~~~~~~~~2019-02-02~INCOTERM TEST TEST1~85 DAYS SIGHT~SHIPMENT OF VIBRANIUM~SHIPMENT OF VIBRANIUM~DOCUMENTARY CREDIT NUMBER~END</v>
      </c>
      <c r="N4" s="72" t="str">
        <f t="shared" si="1"/>
        <v>Others_Label1~Others_Value1~Others_Label2~Others_Value2~Others_Label3~Others_Value3~Others_Label4~Others_Value4~Others_Label5~Others_Value5~Others_Label6~Others_Value6~END</v>
      </c>
      <c r="O4" s="72" t="str">
        <f t="shared" si="1"/>
        <v>STATEXXYY~7896543564~mype@seller.com~END</v>
      </c>
      <c r="P4" s="72" t="str">
        <f t="shared" si="1"/>
        <v>BIC XXXXX~PENFABRIC~123,FRANCO STREET
YYYYYYYYYYYYYYYYYYYY~CITY YYYYYY~STATE YYYYYYY~6584555~KYRGYZSTAN~END</v>
      </c>
      <c r="Q4" s="72" t="str">
        <f t="shared" si="1"/>
        <v>RBS~12,WESTERN PLOT
LEBANON~CITY DOMINICA~STATE ZZZZ~54948~DOMINICA~54154145~mype@buyer.com~END</v>
      </c>
      <c r="R4" s="72" t="str">
        <f t="shared" si="1"/>
        <v>CONSGINEE XXXX~485,FRIEDO STREET,
XXXXXXXXXXXXXXXX~CITY XYZZ~STATE XYZ~564548~WESTERN SAHARA~END</v>
      </c>
      <c r="S4" s="72" t="str">
        <f t="shared" si="1"/>
        <v>NP1~PLOT 11 WASING STREET~END</v>
      </c>
      <c r="T4" s="72" t="str">
        <f t="shared" si="1"/>
        <v>NP2~PLOT 11 FASHION STREET~END</v>
      </c>
      <c r="U4" s="72" t="str">
        <f t="shared" si="1"/>
        <v>~~~END</v>
      </c>
      <c r="V4" s="72" t="str">
        <f t="shared" si="1"/>
        <v>~~0~USD~1200~65239874~EXTREF65454~CPG~1~END</v>
      </c>
      <c r="W4" s="72" t="str">
        <f t="shared" si="2"/>
        <v>NA</v>
      </c>
      <c r="X4" s="72" t="str">
        <f t="shared" si="2"/>
        <v>AUD~54484878~AUD~78596412~FX264564~10.1~END</v>
      </c>
      <c r="Y4" s="72" t="str">
        <f t="shared" si="2"/>
        <v>CITI~4563~PENFABRIC~54546239~END</v>
      </c>
      <c r="Z4" s="72" t="str">
        <f t="shared" ca="1" si="2"/>
        <v>sdahsd~USD~123~2019-02-06~END</v>
      </c>
      <c r="AA4" s="72" t="str">
        <f t="shared" ca="1" si="2"/>
        <v>OCEAN~BLNO 25145458~2019-02-02~TITAN URANUS~LEBANON~PORT US~DOMINICA~FD FRANCE~2019-02-06~~KAZAKHSTAN~FREIGHT PREPAID~END</v>
      </c>
      <c r="AB4" s="72" t="str">
        <f t="shared" ca="1" si="2"/>
        <v>INVOICENO5485488~2019-02-02~CUSTNO544888~2019-02-02~CONTNO 547895445~COMMERCIAL INVOICE1~SHIPBLNO 5484155~ORDNO 545448~EDFNO 54989865~KAZAKHSTAN~SEALNO 544554585~CONTRACTNO454788485~PONO 48846858~MIS 48484~~END</v>
      </c>
      <c r="AC4" s="72" t="str">
        <f t="shared" si="2"/>
        <v>Others_Label1~Others_Value1~Others_Label2~Others_Value2~Others_Label3~Others_Value3~Others_Label4~Others_Value4~Others_Label5~Others_Value5~Others_Label6~Others_Value6~END</v>
      </c>
      <c r="AD4" s="72" t="str">
        <f t="shared" si="2"/>
        <v>RBS~12 WESTERN PLOT
LEBANON~CITY DOMINICA~STATE ZZZZ~54948~DOMINICA~END</v>
      </c>
      <c r="AE4" s="72" t="str">
        <f t="shared" si="2"/>
        <v>1~P1~GOLD~1~2~3~10~YUD~100~100~100~1~END</v>
      </c>
      <c r="AF4" s="72" t="s">
        <v>533</v>
      </c>
      <c r="AG4" s="72" t="s">
        <v>534</v>
      </c>
      <c r="AH4" s="72" t="s">
        <v>535</v>
      </c>
      <c r="AI4" s="72" t="s">
        <v>536</v>
      </c>
      <c r="AJ4" s="72" t="str">
        <f t="shared" si="3"/>
        <v>285.0~cartons~114~cartons~640~12 KGS~1410~35 KGS~56~12 M3~END</v>
      </c>
      <c r="AK4" s="72" t="str">
        <f>PackingList!M18</f>
        <v>3~P3~COAL~12.0~YUD~~~~~~END</v>
      </c>
      <c r="AL4" s="72" t="str">
        <f t="shared" si="4"/>
        <v>2~Packing Condition~2~2~END</v>
      </c>
      <c r="AM4" s="72" t="str">
        <f t="shared" ca="1" si="4"/>
        <v>INVOICE NO5485488, INVOICENO6548948~2019-02-02~PACKING LIST~KAZAKHSTAN~BLNO/25145458~PLLabel1~PLValue1~PLLabel2~PLValue2~PLLabel3~PLValue3~PLLabel4~PLValue4~PLLabel5~PLValue5~PLLabel6~PLValue6~END</v>
      </c>
      <c r="AN4" s="72" t="str">
        <f t="shared" si="4"/>
        <v>RBS~12,WESTERN PLOT
LEBANON~CITY DOMINICA~STATE ZZZZ~54948~DOMINICA~END</v>
      </c>
      <c r="AO4" s="72" t="s">
        <v>496</v>
      </c>
      <c r="AP4" s="72" t="s">
        <v>401</v>
      </c>
      <c r="AQ4" s="72" t="s">
        <v>496</v>
      </c>
      <c r="AR4" s="72" t="str">
        <f t="shared" ref="AR4:BC5" si="6">AR3</f>
        <v>Precarriage~TITAN URANUS~LEBANON~1~PORT US~DOMINICA~FD FRANCE~1~HARRY~~FREIGHT PREPAID~SHIPMENT OF VIBRANIUM 100PCT PURE METAL FOR 100 PCT EXPORT ORIENTED READYMADE METAL INDUSTRY AS PER BENEFICIARY'S ADDITIONAL PROFORMA INVOICE NOS8013467 DATED 10OCT2017~SHORTGOODSDESC~GENERAL CLAUSE~END</v>
      </c>
      <c r="AS4" s="72" t="str">
        <f t="shared" si="6"/>
        <v>ShipperXYZ~485,FRIEDO STREET,
XXXXXXXXXXXXXXXX~CITY XYZZ~STATE XYZ~564548~WESTERN SAHARA~END</v>
      </c>
      <c r="AT4" s="72" t="str">
        <f t="shared" si="6"/>
        <v>SHIPMENT OF VIBRANIUM  100PCT PURE METAL  FOR 100 PCT EXPORT ORIENTED READYMADE METAL INDUSTRY AS PER BENEFICIARY'S ADDITIONAL PROFORMA INVOICE NOS 8013467 DATED 10OCT2017~100~250KGS~100M3~END</v>
      </c>
      <c r="AU4" s="72" t="str">
        <f t="shared" si="6"/>
        <v>Others1~Others2~Others3~Others4~Others_Label1~Others_Value1~Others_Label2~Others_Value2~Others_Label3~Others_Value3~Others_Label4~Others_Value4~Others_Label5~Others_Value5~Others_Label6~~Others_Value6~END</v>
      </c>
      <c r="AV4" s="72" t="str">
        <f t="shared" si="6"/>
        <v>Carrier Name XYZ~12345~56789~London~lebanon~Rosy~Plot No 12 ,Western street~FREIGHT PREPAID~Accounting Information SHIPMENT OF VIBRANIUM (100PCT PURE METAL) FOR 100 PCT EXPORT ORIENTED READYMADE METAL INDUSTRY AS PER BENEFICIARY'S ADDITIONAL PROFORMA INVOICE NOS.8013467 DATED 10OCT2017~SHIPMENT OF VIBRANIUM (100PCT PURE METAL) FOR 100 PCT EXPORT ORIENTED READYMADE METAL INDUSTRY AS PER BENEFICIARY'S ADDITIONAL PROFORMA INVOICE NOS.8013467 DATED 10OCT2017~~~END</v>
      </c>
      <c r="AW4" s="72" t="str">
        <f t="shared" si="6"/>
        <v>ShipperXYZ~485,FRIEDO STREET,
XXXXXXXXXXXXXXXX~CITY XYZZ~STATE XYZ~564548~WESTERN SAHARA~END</v>
      </c>
      <c r="AX4" s="72" t="str">
        <f t="shared" si="6"/>
        <v>SHIPMENT OF VIBRANIUM (100PCT PURE METAL) FOR 100 PCT EXPORT ORIENTED READYMADE METAL INDUSTRY AS PER BENEFICIARY'S ADDITIONAL PROFORMA INVOICE NOS.8013467 DATED 10OCT2017~100~250KGS~END</v>
      </c>
      <c r="AY4" s="72" t="str">
        <f t="shared" si="6"/>
        <v>Others1~Others2~Others3~Others4~Others_Label1~Others_Value1~Others_Label2~Others_Value2~Others_Label3~Others_Value3~Others_Label4~Others_Value4~Others_Label5~Others_Value5~Others_Label6~~Others_Value6~END</v>
      </c>
      <c r="AZ4" s="72" t="str">
        <f t="shared" si="6"/>
        <v>~20~120M3~20KGS~20KGS~1234~TITANIUM~SAHARA~LEBANON~DENMARK~MALAYSIA~WESTERN SAHARA~KYRGYZSTAN~765489~KYRGYZSTAN~96173571~FORWARDING AGENT XYZ~230KGS~1000WORDS~END</v>
      </c>
      <c r="BA4" s="72" t="str">
        <f t="shared" si="6"/>
        <v>OthersLabel1~OthersValue1~OthersLabel2~OthersValue2~OthersLabel3~OthersValue3~OthersLabel4~OthersValue4~OthersLabel5~OthersValue5~OthersLabel6~OthersValue6~END</v>
      </c>
      <c r="BB4" s="72" t="str">
        <f t="shared" si="6"/>
        <v>~504366.94~110~~ LIBERIA~2156~285 cartons~LEBANON~FD FRANCE~TITAN URANUS~INSURANCENO1~OthersLabel1~OthersValue1~INSURANCE CLS~~~~~END</v>
      </c>
      <c r="BC4" s="72" t="str">
        <f t="shared" si="6"/>
        <v>~CERTIFICATE OF ORIGIN~KELLY~TITAN URANUS~BLNO/25145458~LEBANON~PORT US~DOMINICA~FD FRANCE~KAZAKHSTAN~OthersLabel1~OthersValue1~~END</v>
      </c>
      <c r="BD4" s="72" t="str">
        <f>BD2</f>
        <v>C/O No/56454884~~MARKING AS PER B/L~285~cartons~COMP OF GOODS~1410~35 KGS~640~12 KGS~56~56~12 M3~PENFABRIC~END</v>
      </c>
      <c r="BE4" s="72" t="str">
        <f>BE2</f>
        <v>1~P1~GOLD~114~89~78~124~YUD~128.8~15971.2~~END</v>
      </c>
      <c r="BF4" s="72" t="str">
        <f t="shared" ref="BF4:BO7" si="7">BF3</f>
        <v>COMMERCIAL CERTIFICATE~CERTNO/58489888~~END</v>
      </c>
      <c r="BG4" s="72" t="str">
        <f t="shared" si="7"/>
        <v>RBS~12,WESTERN PLOT
LEBANON~CITY DOMINICA~STATE ZZZZ~54948~DOMINICA~end</v>
      </c>
      <c r="BH4" s="72" t="str">
        <f t="shared" si="7"/>
        <v>142~2156~YUD~640~12 KGS~1410~35 KGS~0.0~224~285~cartons~BLNO/25145458~TITAN URANUS~OthersLabel1~OthersValue1~OthersLabel2~OthersValue2~END</v>
      </c>
      <c r="BI4" s="72" t="str">
        <f t="shared" si="7"/>
        <v>1~P1~GOLD~114~89~78~124~YUD~128.8~15971.2~~END</v>
      </c>
      <c r="BJ4" s="72" t="str">
        <f t="shared" si="7"/>
        <v>OCEAN~~SHIPMENT ADVICE~~RBS
12,WESTERN PLOT
LEBANON
DOMINICA, 54948, STATE ZZZZ, CITY DOMINICA
54154145, mype@buyer.com~~~~PORT US~DOMINICA~TITAN ~Carrier Name XYZ~~~~~~~KAZAKHSTAN~OthersLabel1~OthersValue1~OthersLabel2~OthersValue2~END</v>
      </c>
      <c r="BK4" s="72" t="str">
        <f t="shared" si="7"/>
        <v>~~RBS~PAY TO ORDER OF GOODS~458515.4~CASH MODE~85 DAYS SIGHT~RBS~OthersLabel1~OthersValue1~OthersLabel2~OthersValue2~END</v>
      </c>
      <c r="BL4" s="72" t="str">
        <f t="shared" si="7"/>
        <v>Long Title Name ~Long~DOMINICA~~USD~49184.8~128.8~49204.8~MALAYSIA~~285.0 cartons~122~450~INCLUDED~26~657~INCLUDED~~~~~~~~~~~~~~~~~~~~~~~~~END</v>
      </c>
      <c r="BM4" s="72" t="str">
        <f t="shared" si="7"/>
        <v>457782323~~628934692~~END</v>
      </c>
      <c r="BN4" s="72" t="str">
        <f t="shared" si="7"/>
        <v>AUD~54484878~AUD~78596412~FX/264564~0.0~END</v>
      </c>
      <c r="BO4" s="72" t="str">
        <f t="shared" si="7"/>
        <v>CITI~4563~PENFABRIC~54546239~~END</v>
      </c>
      <c r="BP4" s="72" t="str">
        <f t="shared" ref="BP4:BV7" si="8">BP3</f>
        <v>1~1~1~1~1~1~1~1~1~1~1~1~1~1~1~1~1~1~1</v>
      </c>
      <c r="BQ4" s="72" t="str">
        <f t="shared" si="8"/>
        <v>1~1~1~1~1~1~1~1~1~1~1~1~1~1~1~1~1~1~1</v>
      </c>
      <c r="BR4" s="72" t="str">
        <f t="shared" si="8"/>
        <v>CHECKED~~CHECKED~~~~~~CHECKED~~CHECKED~~END</v>
      </c>
      <c r="BS4" s="72" t="str">
        <f t="shared" si="8"/>
        <v>RBS~35346346~5363363~END</v>
      </c>
      <c r="BT4" s="72" t="str">
        <f t="shared" si="8"/>
        <v>INVOICE NO5485488~KELLERS~123,EAST STREET
XXXXXXXXXXXX~TITAN URANUS~~~FT~~~~OthersLabel1~OthersValue1~OthersLabel2~OthersValue2~END</v>
      </c>
      <c r="BU4" s="72" t="str">
        <f t="shared" si="8"/>
        <v>DELIVERY ORDER~212343~~London~lebanon~~~END</v>
      </c>
      <c r="BV4" s="72" t="str">
        <f t="shared" si="8"/>
        <v>1~P1~GOLD~114~89~78~124~YUD~128.8~15971.2~~~~END</v>
      </c>
      <c r="BW4" s="72" t="str">
        <f t="shared" ref="BW4:BW10" si="9">BW2</f>
        <v>RBS~12,WESTERN PLOT
LEBANON~CITY DOMINICA~STATE ZZZZ~54948~DOMINICA~OthersLabel1~OthersValue1~OthersLabel2~OthersValue2~END</v>
      </c>
      <c r="BX4" s="72" t="str">
        <f t="shared" ref="BX4:CG10" si="10">BX3</f>
        <v>NA~NA~NA~NA~NA~NA~NA~NA~NA~NA~END</v>
      </c>
      <c r="BY4" s="72" t="str">
        <f t="shared" si="10"/>
        <v>~~~~~~~~~END</v>
      </c>
      <c r="BZ4" s="72" t="str">
        <f t="shared" si="10"/>
        <v>YES~YES~SampleText~END</v>
      </c>
      <c r="CA4" s="72" t="str">
        <f t="shared" si="10"/>
        <v>1~1~1~1~1~1~1~1~1~1~1~end</v>
      </c>
      <c r="CB4" s="72" t="str">
        <f t="shared" si="10"/>
        <v>1~1~1~1~1~1~1~1~1~1~1~end</v>
      </c>
      <c r="CC4" s="72" t="str">
        <f t="shared" si="10"/>
        <v>0~0~0~0~0~0~0~0~0~0~0~end</v>
      </c>
      <c r="CD4" s="72" t="str">
        <f t="shared" si="10"/>
        <v>~~CHECKED~~~~CHECKED~~CHECKED~~CHECKED~CHECKED~end</v>
      </c>
      <c r="CE4" s="72" t="str">
        <f t="shared" si="10"/>
        <v>12345~12345~Description~~end</v>
      </c>
      <c r="CF4" s="72" t="str">
        <f t="shared" si="10"/>
        <v>KL_TW01~~~END</v>
      </c>
      <c r="CG4" s="72" t="str">
        <f t="shared" si="10"/>
        <v>CHECKED~~CHECKED~CHECKED~~~CHECKED~~CHECKED~~~~CHECKED~~END</v>
      </c>
      <c r="CH4" s="72"/>
      <c r="CI4" s="72"/>
      <c r="CJ4" s="72"/>
      <c r="CK4" s="72"/>
      <c r="CL4" s="72"/>
      <c r="CM4" s="72"/>
    </row>
    <row r="5" spans="1:91" x14ac:dyDescent="0.25">
      <c r="A5" s="77">
        <v>4</v>
      </c>
      <c r="B5" s="146" t="s">
        <v>338</v>
      </c>
      <c r="C5" s="72" t="s">
        <v>491</v>
      </c>
      <c r="D5" s="72" t="s">
        <v>3</v>
      </c>
      <c r="E5" s="72" t="str">
        <f t="shared" si="0"/>
        <v>CITIBK~SK43788~Summer95</v>
      </c>
      <c r="F5" s="72" t="s">
        <v>932</v>
      </c>
      <c r="G5" s="72" t="str">
        <f ca="1">General!F149</f>
        <v>DOP-TXN~LC~LCND22115</v>
      </c>
      <c r="H5" s="72" t="str">
        <f>General!C149&amp;"~"&amp;General!D149&amp;"~"&amp;"END"</f>
        <v>DOP-TXN~LC~END</v>
      </c>
      <c r="I5" s="72"/>
      <c r="J5" t="s">
        <v>1088</v>
      </c>
      <c r="K5" s="72" t="s">
        <v>488</v>
      </c>
      <c r="L5" s="72" t="s">
        <v>27</v>
      </c>
      <c r="M5" s="72" t="str">
        <f ca="1">General!U6</f>
        <v>~~~LCNO/20180906~EXPORT LC~USD~7500~~2019-02-02~~~MOSCOW~~INCOTERM TEST TEST1~85 DAYS SIGHT~SHIPMENT OF VIBRANIUM~SHIPMENT OF VIBRANIUM~DOCUMENTARY CREDIT NUMBER~END</v>
      </c>
      <c r="N5" s="72" t="str">
        <f t="shared" ref="N5:W7" si="11">N4</f>
        <v>Others_Label1~Others_Value1~Others_Label2~Others_Value2~Others_Label3~Others_Value3~Others_Label4~Others_Value4~Others_Label5~Others_Value5~Others_Label6~Others_Value6~END</v>
      </c>
      <c r="O5" s="72" t="str">
        <f t="shared" si="11"/>
        <v>STATEXXYY~7896543564~mype@seller.com~END</v>
      </c>
      <c r="P5" s="72" t="str">
        <f t="shared" si="11"/>
        <v>BIC XXXXX~PENFABRIC~123,FRANCO STREET
YYYYYYYYYYYYYYYYYYYY~CITY YYYYYY~STATE YYYYYYY~6584555~KYRGYZSTAN~END</v>
      </c>
      <c r="Q5" s="72" t="str">
        <f t="shared" si="11"/>
        <v>RBS~12,WESTERN PLOT
LEBANON~CITY DOMINICA~STATE ZZZZ~54948~DOMINICA~54154145~mype@buyer.com~END</v>
      </c>
      <c r="R5" s="72" t="str">
        <f t="shared" si="11"/>
        <v>CONSGINEE XXXX~485,FRIEDO STREET,
XXXXXXXXXXXXXXXX~CITY XYZZ~STATE XYZ~564548~WESTERN SAHARA~END</v>
      </c>
      <c r="S5" s="72" t="str">
        <f t="shared" si="11"/>
        <v>NP1~PLOT 11 WASING STREET~END</v>
      </c>
      <c r="T5" s="72" t="str">
        <f t="shared" si="11"/>
        <v>NP2~PLOT 11 FASHION STREET~END</v>
      </c>
      <c r="U5" s="72" t="str">
        <f t="shared" si="11"/>
        <v>~~~END</v>
      </c>
      <c r="V5" s="72" t="str">
        <f t="shared" si="11"/>
        <v>~~0~USD~1200~65239874~EXTREF65454~CPG~1~END</v>
      </c>
      <c r="W5" s="72" t="str">
        <f t="shared" si="11"/>
        <v>NA</v>
      </c>
      <c r="X5" s="72" t="str">
        <f t="shared" ref="X5:AE7" si="12">X4</f>
        <v>AUD~54484878~AUD~78596412~FX264564~10.1~END</v>
      </c>
      <c r="Y5" s="72" t="str">
        <f t="shared" si="12"/>
        <v>CITI~4563~PENFABRIC~54546239~END</v>
      </c>
      <c r="Z5" s="72" t="str">
        <f t="shared" ca="1" si="12"/>
        <v>sdahsd~USD~123~2019-02-06~END</v>
      </c>
      <c r="AA5" s="72" t="str">
        <f t="shared" ca="1" si="12"/>
        <v>OCEAN~BLNO 25145458~2019-02-02~TITAN URANUS~LEBANON~PORT US~DOMINICA~FD FRANCE~2019-02-06~~KAZAKHSTAN~FREIGHT PREPAID~END</v>
      </c>
      <c r="AB5" s="72" t="str">
        <f t="shared" ca="1" si="12"/>
        <v>INVOICENO5485488~2019-02-02~CUSTNO544888~2019-02-02~CONTNO 547895445~COMMERCIAL INVOICE1~SHIPBLNO 5484155~ORDNO 545448~EDFNO 54989865~KAZAKHSTAN~SEALNO 544554585~CONTRACTNO454788485~PONO 48846858~MIS 48484~~END</v>
      </c>
      <c r="AC5" s="72" t="str">
        <f t="shared" si="12"/>
        <v>Others_Label1~Others_Value1~Others_Label2~Others_Value2~Others_Label3~Others_Value3~Others_Label4~Others_Value4~Others_Label5~Others_Value5~Others_Label6~Others_Value6~END</v>
      </c>
      <c r="AD5" s="72" t="str">
        <f t="shared" si="12"/>
        <v>RBS~12 WESTERN PLOT
LEBANON~CITY DOMINICA~STATE ZZZZ~54948~DOMINICA~END</v>
      </c>
      <c r="AE5" s="72" t="str">
        <f t="shared" si="12"/>
        <v>1~P1~GOLD~1~2~3~10~YUD~100~100~100~1~END</v>
      </c>
      <c r="AF5" s="72" t="s">
        <v>533</v>
      </c>
      <c r="AG5" s="72" t="s">
        <v>534</v>
      </c>
      <c r="AH5" s="72" t="s">
        <v>535</v>
      </c>
      <c r="AI5" s="72" t="s">
        <v>536</v>
      </c>
      <c r="AJ5" s="72" t="str">
        <f t="shared" si="3"/>
        <v>285.0~cartons~114~cartons~640~12 KGS~1410~35 KGS~56~12 M3~END</v>
      </c>
      <c r="AK5" s="72" t="str">
        <f>PackingList!M19</f>
        <v>4~P4~VIBRANIUM~170.0~YUD~~~~~~END</v>
      </c>
      <c r="AL5" s="72" t="str">
        <f t="shared" si="4"/>
        <v>2~Packing Condition~2~2~END</v>
      </c>
      <c r="AM5" s="72" t="str">
        <f t="shared" ca="1" si="4"/>
        <v>INVOICE NO5485488, INVOICENO6548948~2019-02-02~PACKING LIST~KAZAKHSTAN~BLNO/25145458~PLLabel1~PLValue1~PLLabel2~PLValue2~PLLabel3~PLValue3~PLLabel4~PLValue4~PLLabel5~PLValue5~PLLabel6~PLValue6~END</v>
      </c>
      <c r="AN5" s="72" t="str">
        <f t="shared" si="4"/>
        <v>RBS~12,WESTERN PLOT
LEBANON~CITY DOMINICA~STATE ZZZZ~54948~DOMINICA~END</v>
      </c>
      <c r="AO5" s="72" t="s">
        <v>497</v>
      </c>
      <c r="AP5" s="72" t="s">
        <v>401</v>
      </c>
      <c r="AQ5" s="72" t="s">
        <v>497</v>
      </c>
      <c r="AR5" s="72" t="str">
        <f t="shared" si="6"/>
        <v>Precarriage~TITAN URANUS~LEBANON~1~PORT US~DOMINICA~FD FRANCE~1~HARRY~~FREIGHT PREPAID~SHIPMENT OF VIBRANIUM 100PCT PURE METAL FOR 100 PCT EXPORT ORIENTED READYMADE METAL INDUSTRY AS PER BENEFICIARY'S ADDITIONAL PROFORMA INVOICE NOS8013467 DATED 10OCT2017~SHORTGOODSDESC~GENERAL CLAUSE~END</v>
      </c>
      <c r="AS5" s="72" t="str">
        <f t="shared" si="6"/>
        <v>ShipperXYZ~485,FRIEDO STREET,
XXXXXXXXXXXXXXXX~CITY XYZZ~STATE XYZ~564548~WESTERN SAHARA~END</v>
      </c>
      <c r="AT5" s="72" t="str">
        <f t="shared" si="6"/>
        <v>SHIPMENT OF VIBRANIUM  100PCT PURE METAL  FOR 100 PCT EXPORT ORIENTED READYMADE METAL INDUSTRY AS PER BENEFICIARY'S ADDITIONAL PROFORMA INVOICE NOS 8013467 DATED 10OCT2017~100~250KGS~100M3~END</v>
      </c>
      <c r="AU5" s="72" t="str">
        <f t="shared" si="6"/>
        <v>Others1~Others2~Others3~Others4~Others_Label1~Others_Value1~Others_Label2~Others_Value2~Others_Label3~Others_Value3~Others_Label4~Others_Value4~Others_Label5~Others_Value5~Others_Label6~~Others_Value6~END</v>
      </c>
      <c r="AV5" s="72" t="str">
        <f t="shared" si="6"/>
        <v>Carrier Name XYZ~12345~56789~London~lebanon~Rosy~Plot No 12 ,Western street~FREIGHT PREPAID~Accounting Information SHIPMENT OF VIBRANIUM (100PCT PURE METAL) FOR 100 PCT EXPORT ORIENTED READYMADE METAL INDUSTRY AS PER BENEFICIARY'S ADDITIONAL PROFORMA INVOICE NOS.8013467 DATED 10OCT2017~SHIPMENT OF VIBRANIUM (100PCT PURE METAL) FOR 100 PCT EXPORT ORIENTED READYMADE METAL INDUSTRY AS PER BENEFICIARY'S ADDITIONAL PROFORMA INVOICE NOS.8013467 DATED 10OCT2017~~~END</v>
      </c>
      <c r="AW5" s="72" t="str">
        <f t="shared" si="6"/>
        <v>ShipperXYZ~485,FRIEDO STREET,
XXXXXXXXXXXXXXXX~CITY XYZZ~STATE XYZ~564548~WESTERN SAHARA~END</v>
      </c>
      <c r="AX5" s="72" t="str">
        <f t="shared" si="6"/>
        <v>SHIPMENT OF VIBRANIUM (100PCT PURE METAL) FOR 100 PCT EXPORT ORIENTED READYMADE METAL INDUSTRY AS PER BENEFICIARY'S ADDITIONAL PROFORMA INVOICE NOS.8013467 DATED 10OCT2017~100~250KGS~END</v>
      </c>
      <c r="AY5" s="72" t="str">
        <f t="shared" si="6"/>
        <v>Others1~Others2~Others3~Others4~Others_Label1~Others_Value1~Others_Label2~Others_Value2~Others_Label3~Others_Value3~Others_Label4~Others_Value4~Others_Label5~Others_Value5~Others_Label6~~Others_Value6~END</v>
      </c>
      <c r="AZ5" s="72" t="str">
        <f t="shared" si="6"/>
        <v>~20~120M3~20KGS~20KGS~1234~TITANIUM~SAHARA~LEBANON~DENMARK~MALAYSIA~WESTERN SAHARA~KYRGYZSTAN~765489~KYRGYZSTAN~96173571~FORWARDING AGENT XYZ~230KGS~1000WORDS~END</v>
      </c>
      <c r="BA5" s="72" t="str">
        <f t="shared" si="6"/>
        <v>OthersLabel1~OthersValue1~OthersLabel2~OthersValue2~OthersLabel3~OthersValue3~OthersLabel4~OthersValue4~OthersLabel5~OthersValue5~OthersLabel6~OthersValue6~END</v>
      </c>
      <c r="BB5" s="72" t="str">
        <f t="shared" si="6"/>
        <v>~504366.94~110~~ LIBERIA~2156~285 cartons~LEBANON~FD FRANCE~TITAN URANUS~INSURANCENO1~OthersLabel1~OthersValue1~INSURANCE CLS~~~~~END</v>
      </c>
      <c r="BC5" s="72" t="str">
        <f t="shared" si="6"/>
        <v>~CERTIFICATE OF ORIGIN~KELLY~TITAN URANUS~BLNO/25145458~LEBANON~PORT US~DOMINICA~FD FRANCE~KAZAKHSTAN~OthersLabel1~OthersValue1~~END</v>
      </c>
      <c r="BD5" s="72" t="str">
        <f t="shared" ref="BD5:BD10" si="13">BD3</f>
        <v>C/O No/56454884~~MARKING AS PER B/L~285~cartons~COMP OF GOODS~1410~35 KGS~640~12 KGS~56~56~12 M3~PENFABRIC~END</v>
      </c>
      <c r="BE5" s="72" t="str">
        <f>BE2</f>
        <v>1~P1~GOLD~114~89~78~124~YUD~128.8~15971.2~~END</v>
      </c>
      <c r="BF5" s="72" t="str">
        <f t="shared" si="7"/>
        <v>COMMERCIAL CERTIFICATE~CERTNO/58489888~~END</v>
      </c>
      <c r="BG5" s="72" t="str">
        <f t="shared" si="7"/>
        <v>RBS~12,WESTERN PLOT
LEBANON~CITY DOMINICA~STATE ZZZZ~54948~DOMINICA~end</v>
      </c>
      <c r="BH5" s="72" t="str">
        <f t="shared" si="7"/>
        <v>142~2156~YUD~640~12 KGS~1410~35 KGS~0.0~224~285~cartons~BLNO/25145458~TITAN URANUS~OthersLabel1~OthersValue1~OthersLabel2~OthersValue2~END</v>
      </c>
      <c r="BI5" s="72" t="str">
        <f t="shared" si="7"/>
        <v>1~P1~GOLD~114~89~78~124~YUD~128.8~15971.2~~END</v>
      </c>
      <c r="BJ5" s="72" t="str">
        <f t="shared" si="7"/>
        <v>OCEAN~~SHIPMENT ADVICE~~RBS
12,WESTERN PLOT
LEBANON
DOMINICA, 54948, STATE ZZZZ, CITY DOMINICA
54154145, mype@buyer.com~~~~PORT US~DOMINICA~TITAN ~Carrier Name XYZ~~~~~~~KAZAKHSTAN~OthersLabel1~OthersValue1~OthersLabel2~OthersValue2~END</v>
      </c>
      <c r="BK5" s="72" t="str">
        <f t="shared" si="7"/>
        <v>~~RBS~PAY TO ORDER OF GOODS~458515.4~CASH MODE~85 DAYS SIGHT~RBS~OthersLabel1~OthersValue1~OthersLabel2~OthersValue2~END</v>
      </c>
      <c r="BL5" s="72" t="str">
        <f t="shared" si="7"/>
        <v>Long Title Name ~Long~DOMINICA~~USD~49184.8~128.8~49204.8~MALAYSIA~~285.0 cartons~122~450~INCLUDED~26~657~INCLUDED~~~~~~~~~~~~~~~~~~~~~~~~~END</v>
      </c>
      <c r="BM5" s="72" t="str">
        <f t="shared" si="7"/>
        <v>457782323~~628934692~~END</v>
      </c>
      <c r="BN5" s="72" t="str">
        <f t="shared" si="7"/>
        <v>AUD~54484878~AUD~78596412~FX/264564~0.0~END</v>
      </c>
      <c r="BO5" s="72" t="str">
        <f t="shared" si="7"/>
        <v>CITI~4563~PENFABRIC~54546239~~END</v>
      </c>
      <c r="BP5" s="72" t="str">
        <f t="shared" si="8"/>
        <v>1~1~1~1~1~1~1~1~1~1~1~1~1~1~1~1~1~1~1</v>
      </c>
      <c r="BQ5" s="72" t="str">
        <f t="shared" si="8"/>
        <v>1~1~1~1~1~1~1~1~1~1~1~1~1~1~1~1~1~1~1</v>
      </c>
      <c r="BR5" s="72" t="str">
        <f t="shared" si="8"/>
        <v>CHECKED~~CHECKED~~~~~~CHECKED~~CHECKED~~END</v>
      </c>
      <c r="BS5" s="72" t="str">
        <f t="shared" si="8"/>
        <v>RBS~35346346~5363363~END</v>
      </c>
      <c r="BT5" s="72" t="str">
        <f t="shared" si="8"/>
        <v>INVOICE NO5485488~KELLERS~123,EAST STREET
XXXXXXXXXXXX~TITAN URANUS~~~FT~~~~OthersLabel1~OthersValue1~OthersLabel2~OthersValue2~END</v>
      </c>
      <c r="BU5" s="72" t="str">
        <f t="shared" si="8"/>
        <v>DELIVERY ORDER~212343~~London~lebanon~~~END</v>
      </c>
      <c r="BV5" s="72" t="str">
        <f t="shared" si="8"/>
        <v>1~P1~GOLD~114~89~78~124~YUD~128.8~15971.2~~~~END</v>
      </c>
      <c r="BW5" s="72" t="str">
        <f t="shared" si="9"/>
        <v>RBS~12,WESTERN PLOT
LEBANON~CITY DOMINICA~STATE ZZZZ~54948~DOMINICA~OthersLabel1~OthersValue1~OthersLabel2~OthersValue2~END</v>
      </c>
      <c r="BX5" s="72" t="str">
        <f t="shared" si="10"/>
        <v>NA~NA~NA~NA~NA~NA~NA~NA~NA~NA~END</v>
      </c>
      <c r="BY5" s="72" t="str">
        <f t="shared" si="10"/>
        <v>~~~~~~~~~END</v>
      </c>
      <c r="BZ5" s="72" t="str">
        <f t="shared" si="10"/>
        <v>YES~YES~SampleText~END</v>
      </c>
      <c r="CA5" s="72" t="str">
        <f t="shared" si="10"/>
        <v>1~1~1~1~1~1~1~1~1~1~1~end</v>
      </c>
      <c r="CB5" s="72" t="str">
        <f t="shared" si="10"/>
        <v>1~1~1~1~1~1~1~1~1~1~1~end</v>
      </c>
      <c r="CC5" s="72" t="str">
        <f t="shared" si="10"/>
        <v>0~0~0~0~0~0~0~0~0~0~0~end</v>
      </c>
      <c r="CD5" s="72" t="str">
        <f t="shared" si="10"/>
        <v>~~CHECKED~~~~CHECKED~~CHECKED~~CHECKED~CHECKED~end</v>
      </c>
      <c r="CE5" s="72" t="str">
        <f t="shared" si="10"/>
        <v>12345~12345~Description~~end</v>
      </c>
      <c r="CF5" s="72" t="str">
        <f t="shared" si="10"/>
        <v>KL_TW01~~~END</v>
      </c>
      <c r="CG5" s="72" t="str">
        <f t="shared" si="10"/>
        <v>CHECKED~~CHECKED~CHECKED~~~CHECKED~~CHECKED~~~~CHECKED~~END</v>
      </c>
      <c r="CH5" s="72"/>
      <c r="CI5" s="72"/>
      <c r="CJ5" s="72"/>
      <c r="CK5" s="72"/>
      <c r="CL5" s="72"/>
      <c r="CM5" s="72"/>
    </row>
    <row r="6" spans="1:91" x14ac:dyDescent="0.25">
      <c r="A6" s="76">
        <v>5</v>
      </c>
      <c r="B6" s="145"/>
      <c r="C6" s="72" t="s">
        <v>492</v>
      </c>
      <c r="D6" s="72" t="s">
        <v>3</v>
      </c>
      <c r="E6" s="72" t="str">
        <f t="shared" si="0"/>
        <v>CITIBK~SK43788~Summer95</v>
      </c>
      <c r="F6" s="72" t="s">
        <v>932</v>
      </c>
      <c r="G6" s="72" t="str">
        <f ca="1">General!F150</f>
        <v>DOP-TXN~LC~LCND22116</v>
      </c>
      <c r="H6" s="72" t="str">
        <f>General!C150&amp;"~"&amp;General!D150&amp;"~"&amp;"END"</f>
        <v>DOP-TXN~LC~END</v>
      </c>
      <c r="I6" s="72"/>
      <c r="J6" t="s">
        <v>1089</v>
      </c>
      <c r="K6" s="72" t="s">
        <v>488</v>
      </c>
      <c r="L6" s="72" t="s">
        <v>27</v>
      </c>
      <c r="M6" s="72" t="str">
        <f ca="1">M5</f>
        <v>~~~LCNO/20180906~EXPORT LC~USD~7500~~2019-02-02~~~MOSCOW~~INCOTERM TEST TEST1~85 DAYS SIGHT~SHIPMENT OF VIBRANIUM~SHIPMENT OF VIBRANIUM~DOCUMENTARY CREDIT NUMBER~END</v>
      </c>
      <c r="N6" s="72" t="str">
        <f t="shared" si="11"/>
        <v>Others_Label1~Others_Value1~Others_Label2~Others_Value2~Others_Label3~Others_Value3~Others_Label4~Others_Value4~Others_Label5~Others_Value5~Others_Label6~Others_Value6~END</v>
      </c>
      <c r="O6" s="72" t="str">
        <f t="shared" si="11"/>
        <v>STATEXXYY~7896543564~mype@seller.com~END</v>
      </c>
      <c r="P6" s="72" t="str">
        <f t="shared" si="11"/>
        <v>BIC XXXXX~PENFABRIC~123,FRANCO STREET
YYYYYYYYYYYYYYYYYYYY~CITY YYYYYY~STATE YYYYYYY~6584555~KYRGYZSTAN~END</v>
      </c>
      <c r="Q6" s="72" t="str">
        <f t="shared" si="11"/>
        <v>RBS~12,WESTERN PLOT
LEBANON~CITY DOMINICA~STATE ZZZZ~54948~DOMINICA~54154145~mype@buyer.com~END</v>
      </c>
      <c r="R6" s="72" t="str">
        <f t="shared" si="11"/>
        <v>CONSGINEE XXXX~485,FRIEDO STREET,
XXXXXXXXXXXXXXXX~CITY XYZZ~STATE XYZ~564548~WESTERN SAHARA~END</v>
      </c>
      <c r="S6" s="72" t="str">
        <f t="shared" si="11"/>
        <v>NP1~PLOT 11 WASING STREET~END</v>
      </c>
      <c r="T6" s="72" t="str">
        <f t="shared" si="11"/>
        <v>NP2~PLOT 11 FASHION STREET~END</v>
      </c>
      <c r="U6" s="72" t="str">
        <f t="shared" si="11"/>
        <v>~~~END</v>
      </c>
      <c r="V6" s="72" t="str">
        <f t="shared" si="11"/>
        <v>~~0~USD~1200~65239874~EXTREF65454~CPG~1~END</v>
      </c>
      <c r="W6" s="72" t="str">
        <f t="shared" si="11"/>
        <v>NA</v>
      </c>
      <c r="X6" s="72" t="str">
        <f t="shared" si="12"/>
        <v>AUD~54484878~AUD~78596412~FX264564~10.1~END</v>
      </c>
      <c r="Y6" s="72" t="str">
        <f t="shared" si="12"/>
        <v>CITI~4563~PENFABRIC~54546239~END</v>
      </c>
      <c r="Z6" s="72" t="str">
        <f t="shared" ca="1" si="12"/>
        <v>sdahsd~USD~123~2019-02-06~END</v>
      </c>
      <c r="AA6" s="72" t="str">
        <f t="shared" ca="1" si="12"/>
        <v>OCEAN~BLNO 25145458~2019-02-02~TITAN URANUS~LEBANON~PORT US~DOMINICA~FD FRANCE~2019-02-06~~KAZAKHSTAN~FREIGHT PREPAID~END</v>
      </c>
      <c r="AB6" s="72" t="str">
        <f t="shared" ca="1" si="12"/>
        <v>INVOICENO5485488~2019-02-02~CUSTNO544888~2019-02-02~CONTNO 547895445~COMMERCIAL INVOICE1~SHIPBLNO 5484155~ORDNO 545448~EDFNO 54989865~KAZAKHSTAN~SEALNO 544554585~CONTRACTNO454788485~PONO 48846858~MIS 48484~~END</v>
      </c>
      <c r="AC6" s="72" t="str">
        <f t="shared" si="12"/>
        <v>Others_Label1~Others_Value1~Others_Label2~Others_Value2~Others_Label3~Others_Value3~Others_Label4~Others_Value4~Others_Label5~Others_Value5~Others_Label6~Others_Value6~END</v>
      </c>
      <c r="AD6" s="72" t="str">
        <f t="shared" si="12"/>
        <v>RBS~12 WESTERN PLOT
LEBANON~CITY DOMINICA~STATE ZZZZ~54948~DOMINICA~END</v>
      </c>
      <c r="AE6" s="72" t="str">
        <f t="shared" si="12"/>
        <v>1~P1~GOLD~1~2~3~10~YUD~100~100~100~1~END</v>
      </c>
      <c r="AF6" s="72" t="s">
        <v>533</v>
      </c>
      <c r="AG6" s="72" t="s">
        <v>534</v>
      </c>
      <c r="AH6" s="72" t="s">
        <v>535</v>
      </c>
      <c r="AI6" s="72" t="s">
        <v>536</v>
      </c>
      <c r="AJ6" s="72" t="str">
        <f t="shared" si="3"/>
        <v>285.0~cartons~114~cartons~640~12 KGS~1410~35 KGS~56~12 M3~END</v>
      </c>
      <c r="AK6" s="72" t="str">
        <f>PackingList!M20</f>
        <v>5~P5~ELECTRONIC GOODS~140.0~YUD~~~~~~END</v>
      </c>
      <c r="AL6" s="72" t="str">
        <f t="shared" si="4"/>
        <v>2~Packing Condition~2~2~END</v>
      </c>
      <c r="AM6" s="72" t="str">
        <f t="shared" ca="1" si="4"/>
        <v>INVOICE NO5485488, INVOICENO6548948~2019-02-02~PACKING LIST~KAZAKHSTAN~BLNO/25145458~PLLabel1~PLValue1~PLLabel2~PLValue2~PLLabel3~PLValue3~PLLabel4~PLValue4~PLLabel5~PLValue5~PLLabel6~PLValue6~END</v>
      </c>
      <c r="AN6" s="72" t="str">
        <f t="shared" si="4"/>
        <v>RBS~12,WESTERN PLOT
LEBANON~CITY DOMINICA~STATE ZZZZ~54948~DOMINICA~END</v>
      </c>
      <c r="AO6" s="72" t="s">
        <v>498</v>
      </c>
      <c r="AP6" s="72" t="s">
        <v>401</v>
      </c>
      <c r="AQ6" s="72" t="s">
        <v>498</v>
      </c>
      <c r="AR6" s="72" t="str">
        <f t="shared" ref="AR6:BA10" si="14">AR5</f>
        <v>Precarriage~TITAN URANUS~LEBANON~1~PORT US~DOMINICA~FD FRANCE~1~HARRY~~FREIGHT PREPAID~SHIPMENT OF VIBRANIUM 100PCT PURE METAL FOR 100 PCT EXPORT ORIENTED READYMADE METAL INDUSTRY AS PER BENEFICIARY'S ADDITIONAL PROFORMA INVOICE NOS8013467 DATED 10OCT2017~SHORTGOODSDESC~GENERAL CLAUSE~END</v>
      </c>
      <c r="AS6" s="72" t="str">
        <f t="shared" si="14"/>
        <v>ShipperXYZ~485,FRIEDO STREET,
XXXXXXXXXXXXXXXX~CITY XYZZ~STATE XYZ~564548~WESTERN SAHARA~END</v>
      </c>
      <c r="AT6" s="72" t="str">
        <f t="shared" si="14"/>
        <v>SHIPMENT OF VIBRANIUM  100PCT PURE METAL  FOR 100 PCT EXPORT ORIENTED READYMADE METAL INDUSTRY AS PER BENEFICIARY'S ADDITIONAL PROFORMA INVOICE NOS 8013467 DATED 10OCT2017~100~250KGS~100M3~END</v>
      </c>
      <c r="AU6" s="72" t="str">
        <f t="shared" si="14"/>
        <v>Others1~Others2~Others3~Others4~Others_Label1~Others_Value1~Others_Label2~Others_Value2~Others_Label3~Others_Value3~Others_Label4~Others_Value4~Others_Label5~Others_Value5~Others_Label6~~Others_Value6~END</v>
      </c>
      <c r="AV6" s="72" t="str">
        <f t="shared" si="14"/>
        <v>Carrier Name XYZ~12345~56789~London~lebanon~Rosy~Plot No 12 ,Western street~FREIGHT PREPAID~Accounting Information SHIPMENT OF VIBRANIUM (100PCT PURE METAL) FOR 100 PCT EXPORT ORIENTED READYMADE METAL INDUSTRY AS PER BENEFICIARY'S ADDITIONAL PROFORMA INVOICE NOS.8013467 DATED 10OCT2017~SHIPMENT OF VIBRANIUM (100PCT PURE METAL) FOR 100 PCT EXPORT ORIENTED READYMADE METAL INDUSTRY AS PER BENEFICIARY'S ADDITIONAL PROFORMA INVOICE NOS.8013467 DATED 10OCT2017~~~END</v>
      </c>
      <c r="AW6" s="72" t="str">
        <f t="shared" si="14"/>
        <v>ShipperXYZ~485,FRIEDO STREET,
XXXXXXXXXXXXXXXX~CITY XYZZ~STATE XYZ~564548~WESTERN SAHARA~END</v>
      </c>
      <c r="AX6" s="72" t="str">
        <f t="shared" si="14"/>
        <v>SHIPMENT OF VIBRANIUM (100PCT PURE METAL) FOR 100 PCT EXPORT ORIENTED READYMADE METAL INDUSTRY AS PER BENEFICIARY'S ADDITIONAL PROFORMA INVOICE NOS.8013467 DATED 10OCT2017~100~250KGS~END</v>
      </c>
      <c r="AY6" s="72" t="str">
        <f t="shared" si="14"/>
        <v>Others1~Others2~Others3~Others4~Others_Label1~Others_Value1~Others_Label2~Others_Value2~Others_Label3~Others_Value3~Others_Label4~Others_Value4~Others_Label5~Others_Value5~Others_Label6~~Others_Value6~END</v>
      </c>
      <c r="AZ6" s="72" t="str">
        <f t="shared" si="14"/>
        <v>~20~120M3~20KGS~20KGS~1234~TITANIUM~SAHARA~LEBANON~DENMARK~MALAYSIA~WESTERN SAHARA~KYRGYZSTAN~765489~KYRGYZSTAN~96173571~FORWARDING AGENT XYZ~230KGS~1000WORDS~END</v>
      </c>
      <c r="BA6" s="72" t="str">
        <f t="shared" si="14"/>
        <v>OthersLabel1~OthersValue1~OthersLabel2~OthersValue2~OthersLabel3~OthersValue3~OthersLabel4~OthersValue4~OthersLabel5~OthersValue5~OthersLabel6~OthersValue6~END</v>
      </c>
      <c r="BB6" s="72" t="str">
        <f>BB4</f>
        <v>~504366.94~110~~ LIBERIA~2156~285 cartons~LEBANON~FD FRANCE~TITAN URANUS~INSURANCENO1~OthersLabel1~OthersValue1~INSURANCE CLS~~~~~END</v>
      </c>
      <c r="BC6" s="72" t="str">
        <f>BC5</f>
        <v>~CERTIFICATE OF ORIGIN~KELLY~TITAN URANUS~BLNO/25145458~LEBANON~PORT US~DOMINICA~FD FRANCE~KAZAKHSTAN~OthersLabel1~OthersValue1~~END</v>
      </c>
      <c r="BD6" s="72" t="str">
        <f t="shared" si="13"/>
        <v>C/O No/56454884~~MARKING AS PER B/L~285~cartons~COMP OF GOODS~1410~35 KGS~640~12 KGS~56~56~12 M3~PENFABRIC~END</v>
      </c>
      <c r="BE6" s="72" t="str">
        <f>BE2</f>
        <v>1~P1~GOLD~114~89~78~124~YUD~128.8~15971.2~~END</v>
      </c>
      <c r="BF6" s="72" t="str">
        <f t="shared" si="7"/>
        <v>COMMERCIAL CERTIFICATE~CERTNO/58489888~~END</v>
      </c>
      <c r="BG6" s="72" t="str">
        <f t="shared" si="7"/>
        <v>RBS~12,WESTERN PLOT
LEBANON~CITY DOMINICA~STATE ZZZZ~54948~DOMINICA~end</v>
      </c>
      <c r="BH6" s="72" t="str">
        <f t="shared" si="7"/>
        <v>142~2156~YUD~640~12 KGS~1410~35 KGS~0.0~224~285~cartons~BLNO/25145458~TITAN URANUS~OthersLabel1~OthersValue1~OthersLabel2~OthersValue2~END</v>
      </c>
      <c r="BI6" s="72" t="str">
        <f t="shared" si="7"/>
        <v>1~P1~GOLD~114~89~78~124~YUD~128.8~15971.2~~END</v>
      </c>
      <c r="BJ6" s="72" t="str">
        <f t="shared" si="7"/>
        <v>OCEAN~~SHIPMENT ADVICE~~RBS
12,WESTERN PLOT
LEBANON
DOMINICA, 54948, STATE ZZZZ, CITY DOMINICA
54154145, mype@buyer.com~~~~PORT US~DOMINICA~TITAN ~Carrier Name XYZ~~~~~~~KAZAKHSTAN~OthersLabel1~OthersValue1~OthersLabel2~OthersValue2~END</v>
      </c>
      <c r="BK6" s="72" t="str">
        <f t="shared" si="7"/>
        <v>~~RBS~PAY TO ORDER OF GOODS~458515.4~CASH MODE~85 DAYS SIGHT~RBS~OthersLabel1~OthersValue1~OthersLabel2~OthersValue2~END</v>
      </c>
      <c r="BL6" s="72" t="str">
        <f t="shared" si="7"/>
        <v>Long Title Name ~Long~DOMINICA~~USD~49184.8~128.8~49204.8~MALAYSIA~~285.0 cartons~122~450~INCLUDED~26~657~INCLUDED~~~~~~~~~~~~~~~~~~~~~~~~~END</v>
      </c>
      <c r="BM6" s="72" t="str">
        <f t="shared" si="7"/>
        <v>457782323~~628934692~~END</v>
      </c>
      <c r="BN6" s="72" t="str">
        <f t="shared" si="7"/>
        <v>AUD~54484878~AUD~78596412~FX/264564~0.0~END</v>
      </c>
      <c r="BO6" s="72" t="str">
        <f t="shared" si="7"/>
        <v>CITI~4563~PENFABRIC~54546239~~END</v>
      </c>
      <c r="BP6" s="72" t="str">
        <f t="shared" si="8"/>
        <v>1~1~1~1~1~1~1~1~1~1~1~1~1~1~1~1~1~1~1</v>
      </c>
      <c r="BQ6" s="72" t="str">
        <f t="shared" si="8"/>
        <v>1~1~1~1~1~1~1~1~1~1~1~1~1~1~1~1~1~1~1</v>
      </c>
      <c r="BR6" s="72" t="str">
        <f t="shared" si="8"/>
        <v>CHECKED~~CHECKED~~~~~~CHECKED~~CHECKED~~END</v>
      </c>
      <c r="BS6" s="72" t="str">
        <f t="shared" si="8"/>
        <v>RBS~35346346~5363363~END</v>
      </c>
      <c r="BT6" s="72" t="str">
        <f t="shared" si="8"/>
        <v>INVOICE NO5485488~KELLERS~123,EAST STREET
XXXXXXXXXXXX~TITAN URANUS~~~FT~~~~OthersLabel1~OthersValue1~OthersLabel2~OthersValue2~END</v>
      </c>
      <c r="BU6" s="72" t="str">
        <f t="shared" si="8"/>
        <v>DELIVERY ORDER~212343~~London~lebanon~~~END</v>
      </c>
      <c r="BV6" s="72" t="str">
        <f t="shared" si="8"/>
        <v>1~P1~GOLD~114~89~78~124~YUD~128.8~15971.2~~~~END</v>
      </c>
      <c r="BW6" s="72" t="str">
        <f t="shared" si="9"/>
        <v>RBS~12,WESTERN PLOT
LEBANON~CITY DOMINICA~STATE ZZZZ~54948~DOMINICA~OthersLabel1~OthersValue1~OthersLabel2~OthersValue2~END</v>
      </c>
      <c r="BX6" s="72" t="str">
        <f t="shared" si="10"/>
        <v>NA~NA~NA~NA~NA~NA~NA~NA~NA~NA~END</v>
      </c>
      <c r="BY6" s="72" t="str">
        <f t="shared" si="10"/>
        <v>~~~~~~~~~END</v>
      </c>
      <c r="BZ6" s="72" t="str">
        <f t="shared" si="10"/>
        <v>YES~YES~SampleText~END</v>
      </c>
      <c r="CA6" s="72" t="str">
        <f t="shared" si="10"/>
        <v>1~1~1~1~1~1~1~1~1~1~1~end</v>
      </c>
      <c r="CB6" s="72" t="str">
        <f t="shared" si="10"/>
        <v>1~1~1~1~1~1~1~1~1~1~1~end</v>
      </c>
      <c r="CC6" s="72" t="str">
        <f t="shared" si="10"/>
        <v>0~0~0~0~0~0~0~0~0~0~0~end</v>
      </c>
      <c r="CD6" s="72" t="str">
        <f t="shared" si="10"/>
        <v>~~CHECKED~~~~CHECKED~~CHECKED~~CHECKED~CHECKED~end</v>
      </c>
      <c r="CE6" s="72" t="str">
        <f t="shared" si="10"/>
        <v>12345~12345~Description~~end</v>
      </c>
      <c r="CF6" s="72" t="str">
        <f t="shared" si="10"/>
        <v>KL_TW01~~~END</v>
      </c>
      <c r="CG6" s="72" t="str">
        <f t="shared" si="10"/>
        <v>CHECKED~~CHECKED~CHECKED~~~CHECKED~~CHECKED~~~~CHECKED~~END</v>
      </c>
      <c r="CH6" s="72"/>
      <c r="CI6" s="72"/>
      <c r="CJ6" s="72"/>
      <c r="CK6" s="72"/>
      <c r="CL6" s="72"/>
      <c r="CM6" s="72"/>
    </row>
    <row r="7" spans="1:91" x14ac:dyDescent="0.25">
      <c r="A7" s="76">
        <v>6</v>
      </c>
      <c r="B7" s="145"/>
      <c r="C7" s="72" t="s">
        <v>1057</v>
      </c>
      <c r="D7" s="72" t="s">
        <v>3</v>
      </c>
      <c r="E7" s="72" t="str">
        <f t="shared" si="0"/>
        <v>CITIBK~SK43788~Summer95</v>
      </c>
      <c r="F7" s="72" t="s">
        <v>932</v>
      </c>
      <c r="G7" s="72" t="str">
        <f ca="1">General!F151</f>
        <v>DOP-TXN~LC~LCND22117</v>
      </c>
      <c r="H7" s="72" t="str">
        <f>General!C151&amp;"~"&amp;General!D151&amp;"~"&amp;"END"</f>
        <v>DOP-TXN~LC~END</v>
      </c>
      <c r="I7" s="72"/>
      <c r="J7" s="72"/>
      <c r="K7" s="72" t="s">
        <v>488</v>
      </c>
      <c r="L7" s="72" t="s">
        <v>27</v>
      </c>
      <c r="M7" s="72" t="str">
        <f ca="1">M6</f>
        <v>~~~LCNO/20180906~EXPORT LC~USD~7500~~2019-02-02~~~MOSCOW~~INCOTERM TEST TEST1~85 DAYS SIGHT~SHIPMENT OF VIBRANIUM~SHIPMENT OF VIBRANIUM~DOCUMENTARY CREDIT NUMBER~END</v>
      </c>
      <c r="N7" s="72" t="str">
        <f t="shared" si="11"/>
        <v>Others_Label1~Others_Value1~Others_Label2~Others_Value2~Others_Label3~Others_Value3~Others_Label4~Others_Value4~Others_Label5~Others_Value5~Others_Label6~Others_Value6~END</v>
      </c>
      <c r="O7" s="72" t="str">
        <f t="shared" si="11"/>
        <v>STATEXXYY~7896543564~mype@seller.com~END</v>
      </c>
      <c r="P7" s="72" t="str">
        <f t="shared" si="11"/>
        <v>BIC XXXXX~PENFABRIC~123,FRANCO STREET
YYYYYYYYYYYYYYYYYYYY~CITY YYYYYY~STATE YYYYYYY~6584555~KYRGYZSTAN~END</v>
      </c>
      <c r="Q7" s="72" t="str">
        <f t="shared" si="11"/>
        <v>RBS~12,WESTERN PLOT
LEBANON~CITY DOMINICA~STATE ZZZZ~54948~DOMINICA~54154145~mype@buyer.com~END</v>
      </c>
      <c r="R7" s="72" t="str">
        <f t="shared" si="11"/>
        <v>CONSGINEE XXXX~485,FRIEDO STREET,
XXXXXXXXXXXXXXXX~CITY XYZZ~STATE XYZ~564548~WESTERN SAHARA~END</v>
      </c>
      <c r="S7" s="72" t="str">
        <f t="shared" si="11"/>
        <v>NP1~PLOT 11 WASING STREET~END</v>
      </c>
      <c r="T7" s="72" t="str">
        <f t="shared" si="11"/>
        <v>NP2~PLOT 11 FASHION STREET~END</v>
      </c>
      <c r="U7" s="72" t="str">
        <f t="shared" si="11"/>
        <v>~~~END</v>
      </c>
      <c r="V7" s="72" t="str">
        <f t="shared" si="11"/>
        <v>~~0~USD~1200~65239874~EXTREF65454~CPG~1~END</v>
      </c>
      <c r="W7" s="72" t="str">
        <f t="shared" si="11"/>
        <v>NA</v>
      </c>
      <c r="X7" s="72" t="str">
        <f t="shared" si="12"/>
        <v>AUD~54484878~AUD~78596412~FX264564~10.1~END</v>
      </c>
      <c r="Y7" s="72" t="str">
        <f t="shared" si="12"/>
        <v>CITI~4563~PENFABRIC~54546239~END</v>
      </c>
      <c r="Z7" s="72" t="str">
        <f t="shared" ca="1" si="12"/>
        <v>sdahsd~USD~123~2019-02-06~END</v>
      </c>
      <c r="AA7" s="72" t="str">
        <f t="shared" ca="1" si="12"/>
        <v>OCEAN~BLNO 25145458~2019-02-02~TITAN URANUS~LEBANON~PORT US~DOMINICA~FD FRANCE~2019-02-06~~KAZAKHSTAN~FREIGHT PREPAID~END</v>
      </c>
      <c r="AB7" s="72" t="str">
        <f t="shared" ca="1" si="12"/>
        <v>INVOICENO5485488~2019-02-02~CUSTNO544888~2019-02-02~CONTNO 547895445~COMMERCIAL INVOICE1~SHIPBLNO 5484155~ORDNO 545448~EDFNO 54989865~KAZAKHSTAN~SEALNO 544554585~CONTRACTNO454788485~PONO 48846858~MIS 48484~~END</v>
      </c>
      <c r="AC7" s="72" t="str">
        <f t="shared" si="12"/>
        <v>Others_Label1~Others_Value1~Others_Label2~Others_Value2~Others_Label3~Others_Value3~Others_Label4~Others_Value4~Others_Label5~Others_Value5~Others_Label6~Others_Value6~END</v>
      </c>
      <c r="AD7" s="72" t="str">
        <f t="shared" si="12"/>
        <v>RBS~12 WESTERN PLOT
LEBANON~CITY DOMINICA~STATE ZZZZ~54948~DOMINICA~END</v>
      </c>
      <c r="AE7" s="72" t="str">
        <f t="shared" si="12"/>
        <v>1~P1~GOLD~1~2~3~10~YUD~100~100~100~1~END</v>
      </c>
      <c r="AF7" s="72" t="s">
        <v>533</v>
      </c>
      <c r="AG7" s="72" t="s">
        <v>534</v>
      </c>
      <c r="AH7" s="72" t="s">
        <v>535</v>
      </c>
      <c r="AI7" s="72" t="s">
        <v>536</v>
      </c>
      <c r="AJ7" s="72" t="str">
        <f t="shared" si="3"/>
        <v>285.0~cartons~114~cartons~640~12 KGS~1410~35 KGS~56~12 M3~END</v>
      </c>
      <c r="AK7" s="72" t="str">
        <f>AK6</f>
        <v>5~P5~ELECTRONIC GOODS~140.0~YUD~~~~~~END</v>
      </c>
      <c r="AL7" s="72" t="str">
        <f t="shared" si="4"/>
        <v>2~Packing Condition~2~2~END</v>
      </c>
      <c r="AM7" s="72" t="str">
        <f t="shared" ca="1" si="4"/>
        <v>INVOICE NO5485488, INVOICENO6548948~2019-02-02~PACKING LIST~KAZAKHSTAN~BLNO/25145458~PLLabel1~PLValue1~PLLabel2~PLValue2~PLLabel3~PLValue3~PLLabel4~PLValue4~PLLabel5~PLValue5~PLLabel6~PLValue6~END</v>
      </c>
      <c r="AN7" s="72" t="str">
        <f t="shared" si="4"/>
        <v>RBS~12,WESTERN PLOT
LEBANON~CITY DOMINICA~STATE ZZZZ~54948~DOMINICA~END</v>
      </c>
      <c r="AO7" s="72" t="s">
        <v>499</v>
      </c>
      <c r="AP7" s="72" t="s">
        <v>401</v>
      </c>
      <c r="AQ7" s="72" t="s">
        <v>499</v>
      </c>
      <c r="AR7" s="72" t="str">
        <f t="shared" si="14"/>
        <v>Precarriage~TITAN URANUS~LEBANON~1~PORT US~DOMINICA~FD FRANCE~1~HARRY~~FREIGHT PREPAID~SHIPMENT OF VIBRANIUM 100PCT PURE METAL FOR 100 PCT EXPORT ORIENTED READYMADE METAL INDUSTRY AS PER BENEFICIARY'S ADDITIONAL PROFORMA INVOICE NOS8013467 DATED 10OCT2017~SHORTGOODSDESC~GENERAL CLAUSE~END</v>
      </c>
      <c r="AS7" s="72" t="str">
        <f t="shared" si="14"/>
        <v>ShipperXYZ~485,FRIEDO STREET,
XXXXXXXXXXXXXXXX~CITY XYZZ~STATE XYZ~564548~WESTERN SAHARA~END</v>
      </c>
      <c r="AT7" s="72" t="str">
        <f t="shared" si="14"/>
        <v>SHIPMENT OF VIBRANIUM  100PCT PURE METAL  FOR 100 PCT EXPORT ORIENTED READYMADE METAL INDUSTRY AS PER BENEFICIARY'S ADDITIONAL PROFORMA INVOICE NOS 8013467 DATED 10OCT2017~100~250KGS~100M3~END</v>
      </c>
      <c r="AU7" s="72" t="str">
        <f t="shared" si="14"/>
        <v>Others1~Others2~Others3~Others4~Others_Label1~Others_Value1~Others_Label2~Others_Value2~Others_Label3~Others_Value3~Others_Label4~Others_Value4~Others_Label5~Others_Value5~Others_Label6~~Others_Value6~END</v>
      </c>
      <c r="AV7" s="72" t="str">
        <f t="shared" si="14"/>
        <v>Carrier Name XYZ~12345~56789~London~lebanon~Rosy~Plot No 12 ,Western street~FREIGHT PREPAID~Accounting Information SHIPMENT OF VIBRANIUM (100PCT PURE METAL) FOR 100 PCT EXPORT ORIENTED READYMADE METAL INDUSTRY AS PER BENEFICIARY'S ADDITIONAL PROFORMA INVOICE NOS.8013467 DATED 10OCT2017~SHIPMENT OF VIBRANIUM (100PCT PURE METAL) FOR 100 PCT EXPORT ORIENTED READYMADE METAL INDUSTRY AS PER BENEFICIARY'S ADDITIONAL PROFORMA INVOICE NOS.8013467 DATED 10OCT2017~~~END</v>
      </c>
      <c r="AW7" s="72" t="str">
        <f t="shared" si="14"/>
        <v>ShipperXYZ~485,FRIEDO STREET,
XXXXXXXXXXXXXXXX~CITY XYZZ~STATE XYZ~564548~WESTERN SAHARA~END</v>
      </c>
      <c r="AX7" s="72" t="str">
        <f t="shared" si="14"/>
        <v>SHIPMENT OF VIBRANIUM (100PCT PURE METAL) FOR 100 PCT EXPORT ORIENTED READYMADE METAL INDUSTRY AS PER BENEFICIARY'S ADDITIONAL PROFORMA INVOICE NOS.8013467 DATED 10OCT2017~100~250KGS~END</v>
      </c>
      <c r="AY7" s="72" t="str">
        <f t="shared" si="14"/>
        <v>Others1~Others2~Others3~Others4~Others_Label1~Others_Value1~Others_Label2~Others_Value2~Others_Label3~Others_Value3~Others_Label4~Others_Value4~Others_Label5~Others_Value5~Others_Label6~~Others_Value6~END</v>
      </c>
      <c r="AZ7" s="72" t="str">
        <f t="shared" si="14"/>
        <v>~20~120M3~20KGS~20KGS~1234~TITANIUM~SAHARA~LEBANON~DENMARK~MALAYSIA~WESTERN SAHARA~KYRGYZSTAN~765489~KYRGYZSTAN~96173571~FORWARDING AGENT XYZ~230KGS~1000WORDS~END</v>
      </c>
      <c r="BA7" s="72" t="str">
        <f t="shared" si="14"/>
        <v>OthersLabel1~OthersValue1~OthersLabel2~OthersValue2~OthersLabel3~OthersValue3~OthersLabel4~OthersValue4~OthersLabel5~OthersValue5~OthersLabel6~OthersValue6~END</v>
      </c>
      <c r="BB7" s="72" t="str">
        <f>BB6</f>
        <v>~504366.94~110~~ LIBERIA~2156~285 cartons~LEBANON~FD FRANCE~TITAN URANUS~INSURANCENO1~OthersLabel1~OthersValue1~INSURANCE CLS~~~~~END</v>
      </c>
      <c r="BC7" s="72" t="str">
        <f>BC6</f>
        <v>~CERTIFICATE OF ORIGIN~KELLY~TITAN URANUS~BLNO/25145458~LEBANON~PORT US~DOMINICA~FD FRANCE~KAZAKHSTAN~OthersLabel1~OthersValue1~~END</v>
      </c>
      <c r="BD7" s="72" t="str">
        <f t="shared" si="13"/>
        <v>C/O No/56454884~~MARKING AS PER B/L~285~cartons~COMP OF GOODS~1410~35 KGS~640~12 KGS~56~56~12 M3~PENFABRIC~END</v>
      </c>
      <c r="BE7" s="72" t="str">
        <f>BE2</f>
        <v>1~P1~GOLD~114~89~78~124~YUD~128.8~15971.2~~END</v>
      </c>
      <c r="BF7" s="72" t="str">
        <f t="shared" si="7"/>
        <v>COMMERCIAL CERTIFICATE~CERTNO/58489888~~END</v>
      </c>
      <c r="BG7" s="72" t="str">
        <f t="shared" si="7"/>
        <v>RBS~12,WESTERN PLOT
LEBANON~CITY DOMINICA~STATE ZZZZ~54948~DOMINICA~end</v>
      </c>
      <c r="BH7" s="72" t="str">
        <f t="shared" si="7"/>
        <v>142~2156~YUD~640~12 KGS~1410~35 KGS~0.0~224~285~cartons~BLNO/25145458~TITAN URANUS~OthersLabel1~OthersValue1~OthersLabel2~OthersValue2~END</v>
      </c>
      <c r="BI7" s="72" t="str">
        <f t="shared" si="7"/>
        <v>1~P1~GOLD~114~89~78~124~YUD~128.8~15971.2~~END</v>
      </c>
      <c r="BJ7" s="72" t="str">
        <f t="shared" si="7"/>
        <v>OCEAN~~SHIPMENT ADVICE~~RBS
12,WESTERN PLOT
LEBANON
DOMINICA, 54948, STATE ZZZZ, CITY DOMINICA
54154145, mype@buyer.com~~~~PORT US~DOMINICA~TITAN ~Carrier Name XYZ~~~~~~~KAZAKHSTAN~OthersLabel1~OthersValue1~OthersLabel2~OthersValue2~END</v>
      </c>
      <c r="BK7" s="72" t="str">
        <f t="shared" si="7"/>
        <v>~~RBS~PAY TO ORDER OF GOODS~458515.4~CASH MODE~85 DAYS SIGHT~RBS~OthersLabel1~OthersValue1~OthersLabel2~OthersValue2~END</v>
      </c>
      <c r="BL7" s="72" t="str">
        <f t="shared" si="7"/>
        <v>Long Title Name ~Long~DOMINICA~~USD~49184.8~128.8~49204.8~MALAYSIA~~285.0 cartons~122~450~INCLUDED~26~657~INCLUDED~~~~~~~~~~~~~~~~~~~~~~~~~END</v>
      </c>
      <c r="BM7" s="72" t="str">
        <f t="shared" si="7"/>
        <v>457782323~~628934692~~END</v>
      </c>
      <c r="BN7" s="72" t="str">
        <f t="shared" si="7"/>
        <v>AUD~54484878~AUD~78596412~FX/264564~0.0~END</v>
      </c>
      <c r="BO7" s="72" t="str">
        <f t="shared" si="7"/>
        <v>CITI~4563~PENFABRIC~54546239~~END</v>
      </c>
      <c r="BP7" s="72" t="str">
        <f t="shared" si="8"/>
        <v>1~1~1~1~1~1~1~1~1~1~1~1~1~1~1~1~1~1~1</v>
      </c>
      <c r="BQ7" s="72" t="str">
        <f t="shared" si="8"/>
        <v>1~1~1~1~1~1~1~1~1~1~1~1~1~1~1~1~1~1~1</v>
      </c>
      <c r="BR7" s="72" t="str">
        <f t="shared" si="8"/>
        <v>CHECKED~~CHECKED~~~~~~CHECKED~~CHECKED~~END</v>
      </c>
      <c r="BS7" s="72" t="str">
        <f t="shared" si="8"/>
        <v>RBS~35346346~5363363~END</v>
      </c>
      <c r="BT7" s="72" t="str">
        <f t="shared" si="8"/>
        <v>INVOICE NO5485488~KELLERS~123,EAST STREET
XXXXXXXXXXXX~TITAN URANUS~~~FT~~~~OthersLabel1~OthersValue1~OthersLabel2~OthersValue2~END</v>
      </c>
      <c r="BU7" s="72" t="str">
        <f t="shared" si="8"/>
        <v>DELIVERY ORDER~212343~~London~lebanon~~~END</v>
      </c>
      <c r="BV7" s="72" t="str">
        <f t="shared" si="8"/>
        <v>1~P1~GOLD~114~89~78~124~YUD~128.8~15971.2~~~~END</v>
      </c>
      <c r="BW7" s="72" t="str">
        <f t="shared" si="9"/>
        <v>RBS~12,WESTERN PLOT
LEBANON~CITY DOMINICA~STATE ZZZZ~54948~DOMINICA~OthersLabel1~OthersValue1~OthersLabel2~OthersValue2~END</v>
      </c>
      <c r="BX7" s="72" t="str">
        <f t="shared" si="10"/>
        <v>NA~NA~NA~NA~NA~NA~NA~NA~NA~NA~END</v>
      </c>
      <c r="BY7" s="72" t="str">
        <f t="shared" si="10"/>
        <v>~~~~~~~~~END</v>
      </c>
      <c r="BZ7" s="72" t="str">
        <f t="shared" si="10"/>
        <v>YES~YES~SampleText~END</v>
      </c>
      <c r="CA7" s="72" t="str">
        <f t="shared" si="10"/>
        <v>1~1~1~1~1~1~1~1~1~1~1~end</v>
      </c>
      <c r="CB7" s="72" t="str">
        <f t="shared" si="10"/>
        <v>1~1~1~1~1~1~1~1~1~1~1~end</v>
      </c>
      <c r="CC7" s="72" t="str">
        <f t="shared" si="10"/>
        <v>0~0~0~0~0~0~0~0~0~0~0~end</v>
      </c>
      <c r="CD7" s="72" t="str">
        <f t="shared" si="10"/>
        <v>~~CHECKED~~~~CHECKED~~CHECKED~~CHECKED~CHECKED~end</v>
      </c>
      <c r="CE7" s="72" t="str">
        <f t="shared" si="10"/>
        <v>12345~12345~Description~~end</v>
      </c>
      <c r="CF7" s="72" t="str">
        <f t="shared" si="10"/>
        <v>KL_TW01~~~END</v>
      </c>
      <c r="CG7" s="72" t="str">
        <f t="shared" si="10"/>
        <v>CHECKED~~CHECKED~CHECKED~~~CHECKED~~CHECKED~~~~CHECKED~~END</v>
      </c>
      <c r="CH7" s="72"/>
      <c r="CI7" s="72"/>
      <c r="CJ7" s="72"/>
      <c r="CK7" s="72"/>
      <c r="CL7" s="72"/>
      <c r="CM7" s="72"/>
    </row>
    <row r="8" spans="1:91" x14ac:dyDescent="0.25">
      <c r="A8" s="76">
        <v>7</v>
      </c>
      <c r="B8" s="145"/>
      <c r="C8" s="72" t="s">
        <v>1058</v>
      </c>
      <c r="D8" s="72" t="s">
        <v>3</v>
      </c>
      <c r="E8" s="72" t="str">
        <f t="shared" si="0"/>
        <v>CITIBK~SK43788~Summer95</v>
      </c>
      <c r="F8" s="72" t="s">
        <v>932</v>
      </c>
      <c r="G8" s="72" t="str">
        <f ca="1">General!F152</f>
        <v>DOP-TXN~OPEN-ACCOUNT~OAND22121</v>
      </c>
      <c r="H8" s="72" t="str">
        <f>General!C152&amp;"~"&amp;General!D152&amp;"~"&amp;"END"</f>
        <v>DOP-TXN~OPEN-ACCOUNT~END</v>
      </c>
      <c r="I8" s="72"/>
      <c r="J8" s="72"/>
      <c r="K8" s="72" t="s">
        <v>488</v>
      </c>
      <c r="L8" s="72" t="s">
        <v>29</v>
      </c>
      <c r="M8" s="72" t="str">
        <f>General!U7</f>
        <v>65762354~75836~73698734~~~~~~~~~~~CIF HAIPHONG,VIETNAM~45 DAYS~SHIPMENT OF VIBRANIUM (100PCT PURE METAL) FOR 100 PCT EXPORT ORIENTED READYMADE METAL INDUSTRY AS PER BENEFICIARY'S ADDITIONAL PROFORMA INVOICE NOS.8013467 DATED 10OCT2017, 8013474 DATED 10OCT2017~SHIPMENT OF VIBRANIUM (100PCT PURE METAL) FOR 100 PCT EXPORT ORIENTED READYMADE METAL INDUSTRY AS PER BENEFICIARY'S ADDITIONAL PROFORMA INVOICE NOS.8013467 DATED 10OCT2017, 8013474 DATED 10OCT2017~DOCUMENTARY CREDIT NUMBER 123456ABCDEF DATED 01JAN2018 BANGLADESH BANK DC NO.0000285317062491 LCA NO.232654 H.S.CODE NOS.
5210.11.00 5208.42.00 AGAINST EXPORT CONTRACT NO.ISML/M AND S/2017/25 DATED 08NOV2017 PO.NO.4400040409 IRC NO.BA-150919 
TIN NO.852538521864 VAT NO.18071010824 SAP PO NO.4400040648~END</v>
      </c>
      <c r="N8" s="72" t="str">
        <f t="shared" ref="N8:O10" si="15">N7</f>
        <v>Others_Label1~Others_Value1~Others_Label2~Others_Value2~Others_Label3~Others_Value3~Others_Label4~Others_Value4~Others_Label5~Others_Value5~Others_Label6~Others_Value6~END</v>
      </c>
      <c r="O8" s="72" t="str">
        <f t="shared" si="15"/>
        <v>STATEXXYY~7896543564~mype@seller.com~END</v>
      </c>
      <c r="P8" s="72" t="str">
        <f>General!J35</f>
        <v>~~~~~~~END</v>
      </c>
      <c r="Q8" s="72" t="str">
        <f t="shared" ref="Q8:AD10" si="16">Q7</f>
        <v>RBS~12,WESTERN PLOT
LEBANON~CITY DOMINICA~STATE ZZZZ~54948~DOMINICA~54154145~mype@buyer.com~END</v>
      </c>
      <c r="R8" s="72" t="str">
        <f t="shared" si="16"/>
        <v>CONSGINEE XXXX~485,FRIEDO STREET,
XXXXXXXXXXXXXXXX~CITY XYZZ~STATE XYZ~564548~WESTERN SAHARA~END</v>
      </c>
      <c r="S8" s="72" t="str">
        <f t="shared" si="16"/>
        <v>NP1~PLOT 11 WASING STREET~END</v>
      </c>
      <c r="T8" s="72" t="str">
        <f t="shared" si="16"/>
        <v>NP2~PLOT 11 FASHION STREET~END</v>
      </c>
      <c r="U8" s="72" t="str">
        <f t="shared" si="16"/>
        <v>~~~END</v>
      </c>
      <c r="V8" s="72" t="str">
        <f t="shared" si="16"/>
        <v>~~0~USD~1200~65239874~EXTREF65454~CPG~1~END</v>
      </c>
      <c r="W8" s="72" t="str">
        <f t="shared" si="16"/>
        <v>NA</v>
      </c>
      <c r="X8" s="72" t="str">
        <f t="shared" si="16"/>
        <v>AUD~54484878~AUD~78596412~FX264564~10.1~END</v>
      </c>
      <c r="Y8" s="72" t="str">
        <f t="shared" si="16"/>
        <v>CITI~4563~PENFABRIC~54546239~END</v>
      </c>
      <c r="Z8" s="72" t="str">
        <f t="shared" ca="1" si="16"/>
        <v>sdahsd~USD~123~2019-02-06~END</v>
      </c>
      <c r="AA8" s="72" t="str">
        <f t="shared" ca="1" si="16"/>
        <v>OCEAN~BLNO 25145458~2019-02-02~TITAN URANUS~LEBANON~PORT US~DOMINICA~FD FRANCE~2019-02-06~~KAZAKHSTAN~FREIGHT PREPAID~END</v>
      </c>
      <c r="AB8" s="72" t="str">
        <f t="shared" ca="1" si="16"/>
        <v>INVOICENO5485488~2019-02-02~CUSTNO544888~2019-02-02~CONTNO 547895445~COMMERCIAL INVOICE1~SHIPBLNO 5484155~ORDNO 545448~EDFNO 54989865~KAZAKHSTAN~SEALNO 544554585~CONTRACTNO454788485~PONO 48846858~MIS 48484~~END</v>
      </c>
      <c r="AC8" s="72" t="str">
        <f t="shared" si="16"/>
        <v>Others_Label1~Others_Value1~Others_Label2~Others_Value2~Others_Label3~Others_Value3~Others_Label4~Others_Value4~Others_Label5~Others_Value5~Others_Label6~Others_Value6~END</v>
      </c>
      <c r="AD8" s="72" t="str">
        <f t="shared" si="16"/>
        <v>RBS~12 WESTERN PLOT
LEBANON~CITY DOMINICA~STATE ZZZZ~54948~DOMINICA~END</v>
      </c>
      <c r="AE8" s="72" t="str">
        <f>Invoice!O29</f>
        <v>1~P1~GOLD~~2~3~10~YUD~100~100~100~1~END</v>
      </c>
      <c r="AF8" s="72" t="s">
        <v>533</v>
      </c>
      <c r="AG8" s="72" t="s">
        <v>534</v>
      </c>
      <c r="AH8" s="72" t="s">
        <v>535</v>
      </c>
      <c r="AI8" s="72" t="s">
        <v>536</v>
      </c>
      <c r="AJ8" s="72" t="str">
        <f t="shared" si="3"/>
        <v>285.0~cartons~114~cartons~640~12 KGS~1410~35 KGS~56~12 M3~END</v>
      </c>
      <c r="AK8" s="72" t="str">
        <f>AK5</f>
        <v>4~P4~VIBRANIUM~170.0~YUD~~~~~~END</v>
      </c>
      <c r="AL8" s="72" t="str">
        <f t="shared" si="4"/>
        <v>2~Packing Condition~2~2~END</v>
      </c>
      <c r="AM8" s="72" t="str">
        <f t="shared" ca="1" si="4"/>
        <v>INVOICE NO5485488, INVOICENO6548948~2019-02-02~PACKING LIST~KAZAKHSTAN~BLNO/25145458~PLLabel1~PLValue1~PLLabel2~PLValue2~PLLabel3~PLValue3~PLLabel4~PLValue4~PLLabel5~PLValue5~PLLabel6~PLValue6~END</v>
      </c>
      <c r="AN8" s="72" t="str">
        <f t="shared" si="4"/>
        <v>RBS~12,WESTERN PLOT
LEBANON~CITY DOMINICA~STATE ZZZZ~54948~DOMINICA~END</v>
      </c>
      <c r="AO8" s="72" t="s">
        <v>500</v>
      </c>
      <c r="AP8" s="72" t="s">
        <v>401</v>
      </c>
      <c r="AQ8" s="72" t="s">
        <v>500</v>
      </c>
      <c r="AR8" s="72" t="str">
        <f t="shared" si="14"/>
        <v>Precarriage~TITAN URANUS~LEBANON~1~PORT US~DOMINICA~FD FRANCE~1~HARRY~~FREIGHT PREPAID~SHIPMENT OF VIBRANIUM 100PCT PURE METAL FOR 100 PCT EXPORT ORIENTED READYMADE METAL INDUSTRY AS PER BENEFICIARY'S ADDITIONAL PROFORMA INVOICE NOS8013467 DATED 10OCT2017~SHORTGOODSDESC~GENERAL CLAUSE~END</v>
      </c>
      <c r="AS8" s="72" t="str">
        <f t="shared" si="14"/>
        <v>ShipperXYZ~485,FRIEDO STREET,
XXXXXXXXXXXXXXXX~CITY XYZZ~STATE XYZ~564548~WESTERN SAHARA~END</v>
      </c>
      <c r="AT8" s="72" t="str">
        <f t="shared" si="14"/>
        <v>SHIPMENT OF VIBRANIUM  100PCT PURE METAL  FOR 100 PCT EXPORT ORIENTED READYMADE METAL INDUSTRY AS PER BENEFICIARY'S ADDITIONAL PROFORMA INVOICE NOS 8013467 DATED 10OCT2017~100~250KGS~100M3~END</v>
      </c>
      <c r="AU8" s="72" t="str">
        <f t="shared" si="14"/>
        <v>Others1~Others2~Others3~Others4~Others_Label1~Others_Value1~Others_Label2~Others_Value2~Others_Label3~Others_Value3~Others_Label4~Others_Value4~Others_Label5~Others_Value5~Others_Label6~~Others_Value6~END</v>
      </c>
      <c r="AV8" s="72" t="str">
        <f t="shared" si="14"/>
        <v>Carrier Name XYZ~12345~56789~London~lebanon~Rosy~Plot No 12 ,Western street~FREIGHT PREPAID~Accounting Information SHIPMENT OF VIBRANIUM (100PCT PURE METAL) FOR 100 PCT EXPORT ORIENTED READYMADE METAL INDUSTRY AS PER BENEFICIARY'S ADDITIONAL PROFORMA INVOICE NOS.8013467 DATED 10OCT2017~SHIPMENT OF VIBRANIUM (100PCT PURE METAL) FOR 100 PCT EXPORT ORIENTED READYMADE METAL INDUSTRY AS PER BENEFICIARY'S ADDITIONAL PROFORMA INVOICE NOS.8013467 DATED 10OCT2017~~~END</v>
      </c>
      <c r="AW8" s="72" t="str">
        <f t="shared" si="14"/>
        <v>ShipperXYZ~485,FRIEDO STREET,
XXXXXXXXXXXXXXXX~CITY XYZZ~STATE XYZ~564548~WESTERN SAHARA~END</v>
      </c>
      <c r="AX8" s="72" t="str">
        <f t="shared" si="14"/>
        <v>SHIPMENT OF VIBRANIUM (100PCT PURE METAL) FOR 100 PCT EXPORT ORIENTED READYMADE METAL INDUSTRY AS PER BENEFICIARY'S ADDITIONAL PROFORMA INVOICE NOS.8013467 DATED 10OCT2017~100~250KGS~END</v>
      </c>
      <c r="AY8" s="72" t="str">
        <f t="shared" si="14"/>
        <v>Others1~Others2~Others3~Others4~Others_Label1~Others_Value1~Others_Label2~Others_Value2~Others_Label3~Others_Value3~Others_Label4~Others_Value4~Others_Label5~Others_Value5~Others_Label6~~Others_Value6~END</v>
      </c>
      <c r="AZ8" s="72" t="str">
        <f t="shared" si="14"/>
        <v>~20~120M3~20KGS~20KGS~1234~TITANIUM~SAHARA~LEBANON~DENMARK~MALAYSIA~WESTERN SAHARA~KYRGYZSTAN~765489~KYRGYZSTAN~96173571~FORWARDING AGENT XYZ~230KGS~1000WORDS~END</v>
      </c>
      <c r="BA8" s="72" t="str">
        <f t="shared" si="14"/>
        <v>OthersLabel1~OthersValue1~OthersLabel2~OthersValue2~OthersLabel3~OthersValue3~OthersLabel4~OthersValue4~OthersLabel5~OthersValue5~OthersLabel6~OthersValue6~END</v>
      </c>
      <c r="BB8" s="72" t="str">
        <f>BB7</f>
        <v>~504366.94~110~~ LIBERIA~2156~285 cartons~LEBANON~FD FRANCE~TITAN URANUS~INSURANCENO1~OthersLabel1~OthersValue1~INSURANCE CLS~~~~~END</v>
      </c>
      <c r="BC8" s="72" t="str">
        <f>BC7</f>
        <v>~CERTIFICATE OF ORIGIN~KELLY~TITAN URANUS~BLNO/25145458~LEBANON~PORT US~DOMINICA~FD FRANCE~KAZAKHSTAN~OthersLabel1~OthersValue1~~END</v>
      </c>
      <c r="BD8" s="72" t="str">
        <f t="shared" si="13"/>
        <v>C/O No/56454884~~MARKING AS PER B/L~285~cartons~COMP OF GOODS~1410~35 KGS~640~12 KGS~56~56~12 M3~PENFABRIC~END</v>
      </c>
      <c r="BE8" s="72" t="str">
        <f>CO!N27</f>
        <v>1~P1~GOLD~~~~124~YUD~128.8~15971.2~~END</v>
      </c>
      <c r="BF8" s="72" t="str">
        <f t="shared" ref="BF8:BH10" si="17">BF7</f>
        <v>COMMERCIAL CERTIFICATE~CERTNO/58489888~~END</v>
      </c>
      <c r="BG8" s="72" t="str">
        <f t="shared" si="17"/>
        <v>RBS~12,WESTERN PLOT
LEBANON~CITY DOMINICA~STATE ZZZZ~54948~DOMINICA~end</v>
      </c>
      <c r="BH8" s="72" t="str">
        <f t="shared" si="17"/>
        <v>142~2156~YUD~640~12 KGS~1410~35 KGS~0.0~224~285~cartons~BLNO/25145458~TITAN URANUS~OthersLabel1~OthersValue1~OthersLabel2~OthersValue2~END</v>
      </c>
      <c r="BI8" s="72" t="str">
        <f>Certificate!N37</f>
        <v>1~P1~GOLD~~~~124~YUD~128.8~15971.2~~END</v>
      </c>
      <c r="BJ8" s="72" t="str">
        <f t="shared" ref="BJ8:BU10" si="18">BJ7</f>
        <v>OCEAN~~SHIPMENT ADVICE~~RBS
12,WESTERN PLOT
LEBANON
DOMINICA, 54948, STATE ZZZZ, CITY DOMINICA
54154145, mype@buyer.com~~~~PORT US~DOMINICA~TITAN ~Carrier Name XYZ~~~~~~~KAZAKHSTAN~OthersLabel1~OthersValue1~OthersLabel2~OthersValue2~END</v>
      </c>
      <c r="BK8" s="72" t="str">
        <f t="shared" si="18"/>
        <v>~~RBS~PAY TO ORDER OF GOODS~458515.4~CASH MODE~85 DAYS SIGHT~RBS~OthersLabel1~OthersValue1~OthersLabel2~OthersValue2~END</v>
      </c>
      <c r="BL8" s="72" t="str">
        <f t="shared" si="18"/>
        <v>Long Title Name ~Long~DOMINICA~~USD~49184.8~128.8~49204.8~MALAYSIA~~285.0 cartons~122~450~INCLUDED~26~657~INCLUDED~~~~~~~~~~~~~~~~~~~~~~~~~END</v>
      </c>
      <c r="BM8" s="72" t="str">
        <f t="shared" si="18"/>
        <v>457782323~~628934692~~END</v>
      </c>
      <c r="BN8" s="72" t="str">
        <f t="shared" si="18"/>
        <v>AUD~54484878~AUD~78596412~FX/264564~0.0~END</v>
      </c>
      <c r="BO8" s="72" t="str">
        <f t="shared" si="18"/>
        <v>CITI~4563~PENFABRIC~54546239~~END</v>
      </c>
      <c r="BP8" s="72" t="str">
        <f t="shared" si="18"/>
        <v>1~1~1~1~1~1~1~1~1~1~1~1~1~1~1~1~1~1~1</v>
      </c>
      <c r="BQ8" s="72" t="str">
        <f t="shared" si="18"/>
        <v>1~1~1~1~1~1~1~1~1~1~1~1~1~1~1~1~1~1~1</v>
      </c>
      <c r="BR8" s="72" t="str">
        <f t="shared" si="18"/>
        <v>CHECKED~~CHECKED~~~~~~CHECKED~~CHECKED~~END</v>
      </c>
      <c r="BS8" s="72" t="str">
        <f t="shared" si="18"/>
        <v>RBS~35346346~5363363~END</v>
      </c>
      <c r="BT8" s="72" t="str">
        <f t="shared" si="18"/>
        <v>INVOICE NO5485488~KELLERS~123,EAST STREET
XXXXXXXXXXXX~TITAN URANUS~~~FT~~~~OthersLabel1~OthersValue1~OthersLabel2~OthersValue2~END</v>
      </c>
      <c r="BU8" s="72" t="str">
        <f t="shared" si="18"/>
        <v>DELIVERY ORDER~212343~~London~lebanon~~~END</v>
      </c>
      <c r="BV8" s="72" t="str">
        <f>DeliveryOrder!P16</f>
        <v>1~P1~GOLD~~~~124~YUD~128.8~15971.2~~~~END</v>
      </c>
      <c r="BW8" s="72" t="str">
        <f t="shared" si="9"/>
        <v>RBS~12,WESTERN PLOT
LEBANON~CITY DOMINICA~STATE ZZZZ~54948~DOMINICA~OthersLabel1~OthersValue1~OthersLabel2~OthersValue2~END</v>
      </c>
      <c r="BX8" s="72" t="str">
        <f t="shared" si="10"/>
        <v>NA~NA~NA~NA~NA~NA~NA~NA~NA~NA~END</v>
      </c>
      <c r="BY8" s="72" t="str">
        <f t="shared" si="10"/>
        <v>~~~~~~~~~END</v>
      </c>
      <c r="BZ8" s="72" t="str">
        <f t="shared" si="10"/>
        <v>YES~YES~SampleText~END</v>
      </c>
      <c r="CA8" s="72" t="str">
        <f t="shared" si="10"/>
        <v>1~1~1~1~1~1~1~1~1~1~1~end</v>
      </c>
      <c r="CB8" s="72" t="str">
        <f t="shared" si="10"/>
        <v>1~1~1~1~1~1~1~1~1~1~1~end</v>
      </c>
      <c r="CC8" s="72" t="str">
        <f t="shared" si="10"/>
        <v>0~0~0~0~0~0~0~0~0~0~0~end</v>
      </c>
      <c r="CD8" s="72" t="str">
        <f t="shared" si="10"/>
        <v>~~CHECKED~~~~CHECKED~~CHECKED~~CHECKED~CHECKED~end</v>
      </c>
      <c r="CE8" s="72" t="str">
        <f t="shared" si="10"/>
        <v>12345~12345~Description~~end</v>
      </c>
      <c r="CF8" s="72" t="str">
        <f t="shared" si="10"/>
        <v>KL_TW01~~~END</v>
      </c>
      <c r="CG8" s="72" t="str">
        <f t="shared" si="10"/>
        <v>CHECKED~~CHECKED~CHECKED~~~CHECKED~~CHECKED~~~~CHECKED~~END</v>
      </c>
      <c r="CH8" s="72"/>
      <c r="CI8" s="72"/>
      <c r="CJ8" s="72"/>
      <c r="CK8" s="72"/>
      <c r="CL8" s="72"/>
      <c r="CM8" s="72"/>
    </row>
    <row r="9" spans="1:91" x14ac:dyDescent="0.25">
      <c r="A9" s="77">
        <v>8</v>
      </c>
      <c r="B9" s="145"/>
      <c r="C9" s="72" t="s">
        <v>493</v>
      </c>
      <c r="D9" s="72" t="s">
        <v>3</v>
      </c>
      <c r="E9" s="72" t="str">
        <f t="shared" si="0"/>
        <v>CITIBK~SK43788~Summer95</v>
      </c>
      <c r="F9" s="72" t="s">
        <v>932</v>
      </c>
      <c r="G9" s="72" t="str">
        <f ca="1">General!F153</f>
        <v>DOP-TXN~OPEN-ACCOUNT~OAND22122</v>
      </c>
      <c r="H9" s="72" t="str">
        <f>General!C153&amp;"~"&amp;General!D153&amp;"~"&amp;"END"</f>
        <v>DOP-TXN~OPEN-ACCOUNT~END</v>
      </c>
      <c r="I9" s="72"/>
      <c r="J9" t="s">
        <v>1090</v>
      </c>
      <c r="K9" s="72" t="s">
        <v>488</v>
      </c>
      <c r="L9" s="72" t="s">
        <v>29</v>
      </c>
      <c r="M9" s="72" t="str">
        <f>M8</f>
        <v>65762354~75836~73698734~~~~~~~~~~~CIF HAIPHONG,VIETNAM~45 DAYS~SHIPMENT OF VIBRANIUM (100PCT PURE METAL) FOR 100 PCT EXPORT ORIENTED READYMADE METAL INDUSTRY AS PER BENEFICIARY'S ADDITIONAL PROFORMA INVOICE NOS.8013467 DATED 10OCT2017, 8013474 DATED 10OCT2017~SHIPMENT OF VIBRANIUM (100PCT PURE METAL) FOR 100 PCT EXPORT ORIENTED READYMADE METAL INDUSTRY AS PER BENEFICIARY'S ADDITIONAL PROFORMA INVOICE NOS.8013467 DATED 10OCT2017, 8013474 DATED 10OCT2017~DOCUMENTARY CREDIT NUMBER 123456ABCDEF DATED 01JAN2018 BANGLADESH BANK DC NO.0000285317062491 LCA NO.232654 H.S.CODE NOS.
5210.11.00 5208.42.00 AGAINST EXPORT CONTRACT NO.ISML/M AND S/2017/25 DATED 08NOV2017 PO.NO.4400040409 IRC NO.BA-150919 
TIN NO.852538521864 VAT NO.18071010824 SAP PO NO.4400040648~END</v>
      </c>
      <c r="N9" s="72" t="str">
        <f t="shared" si="15"/>
        <v>Others_Label1~Others_Value1~Others_Label2~Others_Value2~Others_Label3~Others_Value3~Others_Label4~Others_Value4~Others_Label5~Others_Value5~Others_Label6~Others_Value6~END</v>
      </c>
      <c r="O9" s="72" t="str">
        <f t="shared" si="15"/>
        <v>STATEXXYY~7896543564~mype@seller.com~END</v>
      </c>
      <c r="P9" s="72" t="str">
        <f>P8</f>
        <v>~~~~~~~END</v>
      </c>
      <c r="Q9" s="72" t="str">
        <f t="shared" si="16"/>
        <v>RBS~12,WESTERN PLOT
LEBANON~CITY DOMINICA~STATE ZZZZ~54948~DOMINICA~54154145~mype@buyer.com~END</v>
      </c>
      <c r="R9" s="72" t="str">
        <f t="shared" si="16"/>
        <v>CONSGINEE XXXX~485,FRIEDO STREET,
XXXXXXXXXXXXXXXX~CITY XYZZ~STATE XYZ~564548~WESTERN SAHARA~END</v>
      </c>
      <c r="S9" s="72" t="str">
        <f t="shared" si="16"/>
        <v>NP1~PLOT 11 WASING STREET~END</v>
      </c>
      <c r="T9" s="72" t="str">
        <f t="shared" si="16"/>
        <v>NP2~PLOT 11 FASHION STREET~END</v>
      </c>
      <c r="U9" s="72" t="str">
        <f t="shared" si="16"/>
        <v>~~~END</v>
      </c>
      <c r="V9" s="72" t="str">
        <f t="shared" si="16"/>
        <v>~~0~USD~1200~65239874~EXTREF65454~CPG~1~END</v>
      </c>
      <c r="W9" s="72" t="str">
        <f t="shared" si="16"/>
        <v>NA</v>
      </c>
      <c r="X9" s="72" t="str">
        <f t="shared" si="16"/>
        <v>AUD~54484878~AUD~78596412~FX264564~10.1~END</v>
      </c>
      <c r="Y9" s="72" t="str">
        <f t="shared" si="16"/>
        <v>CITI~4563~PENFABRIC~54546239~END</v>
      </c>
      <c r="Z9" s="72" t="str">
        <f t="shared" ca="1" si="16"/>
        <v>sdahsd~USD~123~2019-02-06~END</v>
      </c>
      <c r="AA9" s="72" t="str">
        <f t="shared" ca="1" si="16"/>
        <v>OCEAN~BLNO 25145458~2019-02-02~TITAN URANUS~LEBANON~PORT US~DOMINICA~FD FRANCE~2019-02-06~~KAZAKHSTAN~FREIGHT PREPAID~END</v>
      </c>
      <c r="AB9" s="72" t="str">
        <f t="shared" ca="1" si="16"/>
        <v>INVOICENO5485488~2019-02-02~CUSTNO544888~2019-02-02~CONTNO 547895445~COMMERCIAL INVOICE1~SHIPBLNO 5484155~ORDNO 545448~EDFNO 54989865~KAZAKHSTAN~SEALNO 544554585~CONTRACTNO454788485~PONO 48846858~MIS 48484~~END</v>
      </c>
      <c r="AC9" s="72" t="str">
        <f t="shared" si="16"/>
        <v>Others_Label1~Others_Value1~Others_Label2~Others_Value2~Others_Label3~Others_Value3~Others_Label4~Others_Value4~Others_Label5~Others_Value5~Others_Label6~Others_Value6~END</v>
      </c>
      <c r="AD9" s="72" t="str">
        <f t="shared" si="16"/>
        <v>RBS~12 WESTERN PLOT
LEBANON~CITY DOMINICA~STATE ZZZZ~54948~DOMINICA~END</v>
      </c>
      <c r="AE9" s="72" t="str">
        <f>AE8</f>
        <v>1~P1~GOLD~~2~3~10~YUD~100~100~100~1~END</v>
      </c>
      <c r="AF9" s="72" t="s">
        <v>533</v>
      </c>
      <c r="AG9" s="72" t="s">
        <v>534</v>
      </c>
      <c r="AH9" s="72" t="s">
        <v>535</v>
      </c>
      <c r="AI9" s="72" t="s">
        <v>536</v>
      </c>
      <c r="AJ9" s="72" t="str">
        <f t="shared" si="3"/>
        <v>285.0~cartons~114~cartons~640~12 KGS~1410~35 KGS~56~12 M3~END</v>
      </c>
      <c r="AK9" s="72" t="str">
        <f>AK8</f>
        <v>4~P4~VIBRANIUM~170.0~YUD~~~~~~END</v>
      </c>
      <c r="AL9" s="72" t="str">
        <f t="shared" si="4"/>
        <v>2~Packing Condition~2~2~END</v>
      </c>
      <c r="AM9" s="72" t="str">
        <f t="shared" ca="1" si="4"/>
        <v>INVOICE NO5485488, INVOICENO6548948~2019-02-02~PACKING LIST~KAZAKHSTAN~BLNO/25145458~PLLabel1~PLValue1~PLLabel2~PLValue2~PLLabel3~PLValue3~PLLabel4~PLValue4~PLLabel5~PLValue5~PLLabel6~PLValue6~END</v>
      </c>
      <c r="AN9" s="72" t="str">
        <f t="shared" si="4"/>
        <v>RBS~12,WESTERN PLOT
LEBANON~CITY DOMINICA~STATE ZZZZ~54948~DOMINICA~END</v>
      </c>
      <c r="AO9" s="72" t="s">
        <v>501</v>
      </c>
      <c r="AP9" s="72" t="s">
        <v>401</v>
      </c>
      <c r="AQ9" s="72" t="s">
        <v>501</v>
      </c>
      <c r="AR9" s="72" t="str">
        <f t="shared" si="14"/>
        <v>Precarriage~TITAN URANUS~LEBANON~1~PORT US~DOMINICA~FD FRANCE~1~HARRY~~FREIGHT PREPAID~SHIPMENT OF VIBRANIUM 100PCT PURE METAL FOR 100 PCT EXPORT ORIENTED READYMADE METAL INDUSTRY AS PER BENEFICIARY'S ADDITIONAL PROFORMA INVOICE NOS8013467 DATED 10OCT2017~SHORTGOODSDESC~GENERAL CLAUSE~END</v>
      </c>
      <c r="AS9" s="72" t="str">
        <f t="shared" si="14"/>
        <v>ShipperXYZ~485,FRIEDO STREET,
XXXXXXXXXXXXXXXX~CITY XYZZ~STATE XYZ~564548~WESTERN SAHARA~END</v>
      </c>
      <c r="AT9" s="72" t="str">
        <f t="shared" si="14"/>
        <v>SHIPMENT OF VIBRANIUM  100PCT PURE METAL  FOR 100 PCT EXPORT ORIENTED READYMADE METAL INDUSTRY AS PER BENEFICIARY'S ADDITIONAL PROFORMA INVOICE NOS 8013467 DATED 10OCT2017~100~250KGS~100M3~END</v>
      </c>
      <c r="AU9" s="72" t="str">
        <f t="shared" si="14"/>
        <v>Others1~Others2~Others3~Others4~Others_Label1~Others_Value1~Others_Label2~Others_Value2~Others_Label3~Others_Value3~Others_Label4~Others_Value4~Others_Label5~Others_Value5~Others_Label6~~Others_Value6~END</v>
      </c>
      <c r="AV9" s="72" t="str">
        <f t="shared" si="14"/>
        <v>Carrier Name XYZ~12345~56789~London~lebanon~Rosy~Plot No 12 ,Western street~FREIGHT PREPAID~Accounting Information SHIPMENT OF VIBRANIUM (100PCT PURE METAL) FOR 100 PCT EXPORT ORIENTED READYMADE METAL INDUSTRY AS PER BENEFICIARY'S ADDITIONAL PROFORMA INVOICE NOS.8013467 DATED 10OCT2017~SHIPMENT OF VIBRANIUM (100PCT PURE METAL) FOR 100 PCT EXPORT ORIENTED READYMADE METAL INDUSTRY AS PER BENEFICIARY'S ADDITIONAL PROFORMA INVOICE NOS.8013467 DATED 10OCT2017~~~END</v>
      </c>
      <c r="AW9" s="72" t="str">
        <f t="shared" si="14"/>
        <v>ShipperXYZ~485,FRIEDO STREET,
XXXXXXXXXXXXXXXX~CITY XYZZ~STATE XYZ~564548~WESTERN SAHARA~END</v>
      </c>
      <c r="AX9" s="72" t="str">
        <f t="shared" si="14"/>
        <v>SHIPMENT OF VIBRANIUM (100PCT PURE METAL) FOR 100 PCT EXPORT ORIENTED READYMADE METAL INDUSTRY AS PER BENEFICIARY'S ADDITIONAL PROFORMA INVOICE NOS.8013467 DATED 10OCT2017~100~250KGS~END</v>
      </c>
      <c r="AY9" s="72" t="str">
        <f t="shared" si="14"/>
        <v>Others1~Others2~Others3~Others4~Others_Label1~Others_Value1~Others_Label2~Others_Value2~Others_Label3~Others_Value3~Others_Label4~Others_Value4~Others_Label5~Others_Value5~Others_Label6~~Others_Value6~END</v>
      </c>
      <c r="AZ9" s="72" t="str">
        <f t="shared" si="14"/>
        <v>~20~120M3~20KGS~20KGS~1234~TITANIUM~SAHARA~LEBANON~DENMARK~MALAYSIA~WESTERN SAHARA~KYRGYZSTAN~765489~KYRGYZSTAN~96173571~FORWARDING AGENT XYZ~230KGS~1000WORDS~END</v>
      </c>
      <c r="BA9" s="72" t="str">
        <f t="shared" si="14"/>
        <v>OthersLabel1~OthersValue1~OthersLabel2~OthersValue2~OthersLabel3~OthersValue3~OthersLabel4~OthersValue4~OthersLabel5~OthersValue5~OthersLabel6~OthersValue6~END</v>
      </c>
      <c r="BB9" s="72" t="str">
        <f>BB7</f>
        <v>~504366.94~110~~ LIBERIA~2156~285 cartons~LEBANON~FD FRANCE~TITAN URANUS~INSURANCENO1~OthersLabel1~OthersValue1~INSURANCE CLS~~~~~END</v>
      </c>
      <c r="BC9" s="72" t="str">
        <f>BC8</f>
        <v>~CERTIFICATE OF ORIGIN~KELLY~TITAN URANUS~BLNO/25145458~LEBANON~PORT US~DOMINICA~FD FRANCE~KAZAKHSTAN~OthersLabel1~OthersValue1~~END</v>
      </c>
      <c r="BD9" s="72" t="str">
        <f t="shared" si="13"/>
        <v>C/O No/56454884~~MARKING AS PER B/L~285~cartons~COMP OF GOODS~1410~35 KGS~640~12 KGS~56~56~12 M3~PENFABRIC~END</v>
      </c>
      <c r="BE9" s="72" t="str">
        <f>BE8</f>
        <v>1~P1~GOLD~~~~124~YUD~128.8~15971.2~~END</v>
      </c>
      <c r="BF9" s="72" t="str">
        <f t="shared" si="17"/>
        <v>COMMERCIAL CERTIFICATE~CERTNO/58489888~~END</v>
      </c>
      <c r="BG9" s="72" t="str">
        <f t="shared" si="17"/>
        <v>RBS~12,WESTERN PLOT
LEBANON~CITY DOMINICA~STATE ZZZZ~54948~DOMINICA~end</v>
      </c>
      <c r="BH9" s="72" t="str">
        <f t="shared" si="17"/>
        <v>142~2156~YUD~640~12 KGS~1410~35 KGS~0.0~224~285~cartons~BLNO/25145458~TITAN URANUS~OthersLabel1~OthersValue1~OthersLabel2~OthersValue2~END</v>
      </c>
      <c r="BI9" s="72" t="str">
        <f>BI8</f>
        <v>1~P1~GOLD~~~~124~YUD~128.8~15971.2~~END</v>
      </c>
      <c r="BJ9" s="72" t="str">
        <f t="shared" si="18"/>
        <v>OCEAN~~SHIPMENT ADVICE~~RBS
12,WESTERN PLOT
LEBANON
DOMINICA, 54948, STATE ZZZZ, CITY DOMINICA
54154145, mype@buyer.com~~~~PORT US~DOMINICA~TITAN ~Carrier Name XYZ~~~~~~~KAZAKHSTAN~OthersLabel1~OthersValue1~OthersLabel2~OthersValue2~END</v>
      </c>
      <c r="BK9" s="72" t="str">
        <f t="shared" si="18"/>
        <v>~~RBS~PAY TO ORDER OF GOODS~458515.4~CASH MODE~85 DAYS SIGHT~RBS~OthersLabel1~OthersValue1~OthersLabel2~OthersValue2~END</v>
      </c>
      <c r="BL9" s="72" t="str">
        <f t="shared" si="18"/>
        <v>Long Title Name ~Long~DOMINICA~~USD~49184.8~128.8~49204.8~MALAYSIA~~285.0 cartons~122~450~INCLUDED~26~657~INCLUDED~~~~~~~~~~~~~~~~~~~~~~~~~END</v>
      </c>
      <c r="BM9" s="72" t="str">
        <f t="shared" si="18"/>
        <v>457782323~~628934692~~END</v>
      </c>
      <c r="BN9" s="72" t="str">
        <f t="shared" si="18"/>
        <v>AUD~54484878~AUD~78596412~FX/264564~0.0~END</v>
      </c>
      <c r="BO9" s="72" t="str">
        <f t="shared" si="18"/>
        <v>CITI~4563~PENFABRIC~54546239~~END</v>
      </c>
      <c r="BP9" s="72" t="str">
        <f t="shared" si="18"/>
        <v>1~1~1~1~1~1~1~1~1~1~1~1~1~1~1~1~1~1~1</v>
      </c>
      <c r="BQ9" s="72" t="str">
        <f t="shared" si="18"/>
        <v>1~1~1~1~1~1~1~1~1~1~1~1~1~1~1~1~1~1~1</v>
      </c>
      <c r="BR9" s="72" t="str">
        <f t="shared" si="18"/>
        <v>CHECKED~~CHECKED~~~~~~CHECKED~~CHECKED~~END</v>
      </c>
      <c r="BS9" s="72" t="str">
        <f t="shared" si="18"/>
        <v>RBS~35346346~5363363~END</v>
      </c>
      <c r="BT9" s="72" t="str">
        <f t="shared" si="18"/>
        <v>INVOICE NO5485488~KELLERS~123,EAST STREET
XXXXXXXXXXXX~TITAN URANUS~~~FT~~~~OthersLabel1~OthersValue1~OthersLabel2~OthersValue2~END</v>
      </c>
      <c r="BU9" s="72" t="str">
        <f t="shared" si="18"/>
        <v>DELIVERY ORDER~212343~~London~lebanon~~~END</v>
      </c>
      <c r="BV9" s="72" t="str">
        <f>BV8</f>
        <v>1~P1~GOLD~~~~124~YUD~128.8~15971.2~~~~END</v>
      </c>
      <c r="BW9" s="72" t="str">
        <f t="shared" si="9"/>
        <v>RBS~12,WESTERN PLOT
LEBANON~CITY DOMINICA~STATE ZZZZ~54948~DOMINICA~OthersLabel1~OthersValue1~OthersLabel2~OthersValue2~END</v>
      </c>
      <c r="BX9" s="72" t="str">
        <f t="shared" si="10"/>
        <v>NA~NA~NA~NA~NA~NA~NA~NA~NA~NA~END</v>
      </c>
      <c r="BY9" s="72" t="str">
        <f t="shared" si="10"/>
        <v>~~~~~~~~~END</v>
      </c>
      <c r="BZ9" s="72" t="str">
        <f t="shared" si="10"/>
        <v>YES~YES~SampleText~END</v>
      </c>
      <c r="CA9" s="72" t="str">
        <f t="shared" si="10"/>
        <v>1~1~1~1~1~1~1~1~1~1~1~end</v>
      </c>
      <c r="CB9" s="72" t="str">
        <f t="shared" si="10"/>
        <v>1~1~1~1~1~1~1~1~1~1~1~end</v>
      </c>
      <c r="CC9" s="72" t="str">
        <f t="shared" si="10"/>
        <v>0~0~0~0~0~0~0~0~0~0~0~end</v>
      </c>
      <c r="CD9" s="72" t="str">
        <f t="shared" si="10"/>
        <v>~~CHECKED~~~~CHECKED~~CHECKED~~CHECKED~CHECKED~end</v>
      </c>
      <c r="CE9" s="72" t="str">
        <f t="shared" si="10"/>
        <v>12345~12345~Description~~end</v>
      </c>
      <c r="CF9" s="72" t="str">
        <f t="shared" si="10"/>
        <v>KL_TW01~~~END</v>
      </c>
      <c r="CG9" s="72" t="str">
        <f t="shared" si="10"/>
        <v>CHECKED~~CHECKED~CHECKED~~~CHECKED~~CHECKED~~~~CHECKED~~END</v>
      </c>
      <c r="CH9" s="72"/>
      <c r="CI9" s="72"/>
      <c r="CJ9" s="72"/>
      <c r="CK9" s="72"/>
      <c r="CL9" s="72"/>
      <c r="CM9" s="72"/>
    </row>
    <row r="10" spans="1:91" x14ac:dyDescent="0.25">
      <c r="A10" s="76">
        <v>9</v>
      </c>
      <c r="B10" s="147"/>
      <c r="C10" s="72" t="s">
        <v>494</v>
      </c>
      <c r="D10" s="72" t="s">
        <v>3</v>
      </c>
      <c r="E10" s="72" t="str">
        <f t="shared" si="0"/>
        <v>CITIBK~SK43788~Summer95</v>
      </c>
      <c r="F10" s="72" t="s">
        <v>932</v>
      </c>
      <c r="G10" s="72" t="str">
        <f ca="1">General!F154</f>
        <v>DOP-TXN~OPEN-ACCOUNT~OAND22123</v>
      </c>
      <c r="H10" s="72" t="str">
        <f>General!C154&amp;"~"&amp;General!D154&amp;"~"&amp;"END"</f>
        <v>DOP-TXN~OPEN-ACCOUNT~END</v>
      </c>
      <c r="I10" s="72"/>
      <c r="J10" t="s">
        <v>1091</v>
      </c>
      <c r="K10" s="72" t="s">
        <v>488</v>
      </c>
      <c r="L10" s="72" t="s">
        <v>29</v>
      </c>
      <c r="M10" s="72" t="str">
        <f>M9</f>
        <v>65762354~75836~73698734~~~~~~~~~~~CIF HAIPHONG,VIETNAM~45 DAYS~SHIPMENT OF VIBRANIUM (100PCT PURE METAL) FOR 100 PCT EXPORT ORIENTED READYMADE METAL INDUSTRY AS PER BENEFICIARY'S ADDITIONAL PROFORMA INVOICE NOS.8013467 DATED 10OCT2017, 8013474 DATED 10OCT2017~SHIPMENT OF VIBRANIUM (100PCT PURE METAL) FOR 100 PCT EXPORT ORIENTED READYMADE METAL INDUSTRY AS PER BENEFICIARY'S ADDITIONAL PROFORMA INVOICE NOS.8013467 DATED 10OCT2017, 8013474 DATED 10OCT2017~DOCUMENTARY CREDIT NUMBER 123456ABCDEF DATED 01JAN2018 BANGLADESH BANK DC NO.0000285317062491 LCA NO.232654 H.S.CODE NOS.
5210.11.00 5208.42.00 AGAINST EXPORT CONTRACT NO.ISML/M AND S/2017/25 DATED 08NOV2017 PO.NO.4400040409 IRC NO.BA-150919 
TIN NO.852538521864 VAT NO.18071010824 SAP PO NO.4400040648~END</v>
      </c>
      <c r="N10" s="72" t="str">
        <f t="shared" si="15"/>
        <v>Others_Label1~Others_Value1~Others_Label2~Others_Value2~Others_Label3~Others_Value3~Others_Label4~Others_Value4~Others_Label5~Others_Value5~Others_Label6~Others_Value6~END</v>
      </c>
      <c r="O10" s="72" t="str">
        <f t="shared" si="15"/>
        <v>STATEXXYY~7896543564~mype@seller.com~END</v>
      </c>
      <c r="P10" s="72" t="str">
        <f>P9</f>
        <v>~~~~~~~END</v>
      </c>
      <c r="Q10" s="72" t="str">
        <f t="shared" si="16"/>
        <v>RBS~12,WESTERN PLOT
LEBANON~CITY DOMINICA~STATE ZZZZ~54948~DOMINICA~54154145~mype@buyer.com~END</v>
      </c>
      <c r="R10" s="72" t="str">
        <f t="shared" si="16"/>
        <v>CONSGINEE XXXX~485,FRIEDO STREET,
XXXXXXXXXXXXXXXX~CITY XYZZ~STATE XYZ~564548~WESTERN SAHARA~END</v>
      </c>
      <c r="S10" s="72" t="str">
        <f t="shared" si="16"/>
        <v>NP1~PLOT 11 WASING STREET~END</v>
      </c>
      <c r="T10" s="72" t="str">
        <f t="shared" si="16"/>
        <v>NP2~PLOT 11 FASHION STREET~END</v>
      </c>
      <c r="U10" s="72" t="str">
        <f t="shared" si="16"/>
        <v>~~~END</v>
      </c>
      <c r="V10" s="72" t="str">
        <f t="shared" si="16"/>
        <v>~~0~USD~1200~65239874~EXTREF65454~CPG~1~END</v>
      </c>
      <c r="W10" s="72" t="str">
        <f t="shared" si="16"/>
        <v>NA</v>
      </c>
      <c r="X10" s="72" t="str">
        <f t="shared" si="16"/>
        <v>AUD~54484878~AUD~78596412~FX264564~10.1~END</v>
      </c>
      <c r="Y10" s="72" t="str">
        <f t="shared" si="16"/>
        <v>CITI~4563~PENFABRIC~54546239~END</v>
      </c>
      <c r="Z10" s="72" t="str">
        <f t="shared" ca="1" si="16"/>
        <v>sdahsd~USD~123~2019-02-06~END</v>
      </c>
      <c r="AA10" s="72" t="str">
        <f t="shared" ca="1" si="16"/>
        <v>OCEAN~BLNO 25145458~2019-02-02~TITAN URANUS~LEBANON~PORT US~DOMINICA~FD FRANCE~2019-02-06~~KAZAKHSTAN~FREIGHT PREPAID~END</v>
      </c>
      <c r="AB10" s="72" t="str">
        <f t="shared" ca="1" si="16"/>
        <v>INVOICENO5485488~2019-02-02~CUSTNO544888~2019-02-02~CONTNO 547895445~COMMERCIAL INVOICE1~SHIPBLNO 5484155~ORDNO 545448~EDFNO 54989865~KAZAKHSTAN~SEALNO 544554585~CONTRACTNO454788485~PONO 48846858~MIS 48484~~END</v>
      </c>
      <c r="AC10" s="72" t="str">
        <f t="shared" si="16"/>
        <v>Others_Label1~Others_Value1~Others_Label2~Others_Value2~Others_Label3~Others_Value3~Others_Label4~Others_Value4~Others_Label5~Others_Value5~Others_Label6~Others_Value6~END</v>
      </c>
      <c r="AD10" s="72" t="str">
        <f t="shared" si="16"/>
        <v>RBS~12 WESTERN PLOT
LEBANON~CITY DOMINICA~STATE ZZZZ~54948~DOMINICA~END</v>
      </c>
      <c r="AE10" s="72" t="str">
        <f>AE9</f>
        <v>1~P1~GOLD~~2~3~10~YUD~100~100~100~1~END</v>
      </c>
      <c r="AF10" s="72" t="s">
        <v>533</v>
      </c>
      <c r="AG10" s="72" t="s">
        <v>534</v>
      </c>
      <c r="AH10" s="72" t="s">
        <v>535</v>
      </c>
      <c r="AI10" s="72" t="s">
        <v>536</v>
      </c>
      <c r="AJ10" s="72" t="str">
        <f t="shared" si="3"/>
        <v>285.0~cartons~114~cartons~640~12 KGS~1410~35 KGS~56~12 M3~END</v>
      </c>
      <c r="AK10" s="72" t="str">
        <f>AK9</f>
        <v>4~P4~VIBRANIUM~170.0~YUD~~~~~~END</v>
      </c>
      <c r="AL10" s="72" t="str">
        <f t="shared" si="4"/>
        <v>2~Packing Condition~2~2~END</v>
      </c>
      <c r="AM10" s="72" t="str">
        <f t="shared" ca="1" si="4"/>
        <v>INVOICE NO5485488, INVOICENO6548948~2019-02-02~PACKING LIST~KAZAKHSTAN~BLNO/25145458~PLLabel1~PLValue1~PLLabel2~PLValue2~PLLabel3~PLValue3~PLLabel4~PLValue4~PLLabel5~PLValue5~PLLabel6~PLValue6~END</v>
      </c>
      <c r="AN10" s="72" t="str">
        <f t="shared" si="4"/>
        <v>RBS~12,WESTERN PLOT
LEBANON~CITY DOMINICA~STATE ZZZZ~54948~DOMINICA~END</v>
      </c>
      <c r="AO10" s="72" t="s">
        <v>502</v>
      </c>
      <c r="AP10" s="72" t="s">
        <v>401</v>
      </c>
      <c r="AQ10" s="72" t="s">
        <v>502</v>
      </c>
      <c r="AR10" s="72" t="str">
        <f t="shared" si="14"/>
        <v>Precarriage~TITAN URANUS~LEBANON~1~PORT US~DOMINICA~FD FRANCE~1~HARRY~~FREIGHT PREPAID~SHIPMENT OF VIBRANIUM 100PCT PURE METAL FOR 100 PCT EXPORT ORIENTED READYMADE METAL INDUSTRY AS PER BENEFICIARY'S ADDITIONAL PROFORMA INVOICE NOS8013467 DATED 10OCT2017~SHORTGOODSDESC~GENERAL CLAUSE~END</v>
      </c>
      <c r="AS10" s="72" t="str">
        <f t="shared" si="14"/>
        <v>ShipperXYZ~485,FRIEDO STREET,
XXXXXXXXXXXXXXXX~CITY XYZZ~STATE XYZ~564548~WESTERN SAHARA~END</v>
      </c>
      <c r="AT10" s="72" t="str">
        <f t="shared" si="14"/>
        <v>SHIPMENT OF VIBRANIUM  100PCT PURE METAL  FOR 100 PCT EXPORT ORIENTED READYMADE METAL INDUSTRY AS PER BENEFICIARY'S ADDITIONAL PROFORMA INVOICE NOS 8013467 DATED 10OCT2017~100~250KGS~100M3~END</v>
      </c>
      <c r="AU10" s="72" t="str">
        <f t="shared" si="14"/>
        <v>Others1~Others2~Others3~Others4~Others_Label1~Others_Value1~Others_Label2~Others_Value2~Others_Label3~Others_Value3~Others_Label4~Others_Value4~Others_Label5~Others_Value5~Others_Label6~~Others_Value6~END</v>
      </c>
      <c r="AV10" s="72" t="str">
        <f t="shared" si="14"/>
        <v>Carrier Name XYZ~12345~56789~London~lebanon~Rosy~Plot No 12 ,Western street~FREIGHT PREPAID~Accounting Information SHIPMENT OF VIBRANIUM (100PCT PURE METAL) FOR 100 PCT EXPORT ORIENTED READYMADE METAL INDUSTRY AS PER BENEFICIARY'S ADDITIONAL PROFORMA INVOICE NOS.8013467 DATED 10OCT2017~SHIPMENT OF VIBRANIUM (100PCT PURE METAL) FOR 100 PCT EXPORT ORIENTED READYMADE METAL INDUSTRY AS PER BENEFICIARY'S ADDITIONAL PROFORMA INVOICE NOS.8013467 DATED 10OCT2017~~~END</v>
      </c>
      <c r="AW10" s="72" t="str">
        <f t="shared" si="14"/>
        <v>ShipperXYZ~485,FRIEDO STREET,
XXXXXXXXXXXXXXXX~CITY XYZZ~STATE XYZ~564548~WESTERN SAHARA~END</v>
      </c>
      <c r="AX10" s="72" t="str">
        <f t="shared" si="14"/>
        <v>SHIPMENT OF VIBRANIUM (100PCT PURE METAL) FOR 100 PCT EXPORT ORIENTED READYMADE METAL INDUSTRY AS PER BENEFICIARY'S ADDITIONAL PROFORMA INVOICE NOS.8013467 DATED 10OCT2017~100~250KGS~END</v>
      </c>
      <c r="AY10" s="72" t="str">
        <f t="shared" si="14"/>
        <v>Others1~Others2~Others3~Others4~Others_Label1~Others_Value1~Others_Label2~Others_Value2~Others_Label3~Others_Value3~Others_Label4~Others_Value4~Others_Label5~Others_Value5~Others_Label6~~Others_Value6~END</v>
      </c>
      <c r="AZ10" s="72" t="str">
        <f t="shared" si="14"/>
        <v>~20~120M3~20KGS~20KGS~1234~TITANIUM~SAHARA~LEBANON~DENMARK~MALAYSIA~WESTERN SAHARA~KYRGYZSTAN~765489~KYRGYZSTAN~96173571~FORWARDING AGENT XYZ~230KGS~1000WORDS~END</v>
      </c>
      <c r="BA10" s="72" t="str">
        <f t="shared" si="14"/>
        <v>OthersLabel1~OthersValue1~OthersLabel2~OthersValue2~OthersLabel3~OthersValue3~OthersLabel4~OthersValue4~OthersLabel5~OthersValue5~OthersLabel6~OthersValue6~END</v>
      </c>
      <c r="BB10" s="72" t="str">
        <f>BB8</f>
        <v>~504366.94~110~~ LIBERIA~2156~285 cartons~LEBANON~FD FRANCE~TITAN URANUS~INSURANCENO1~OthersLabel1~OthersValue1~INSURANCE CLS~~~~~END</v>
      </c>
      <c r="BC10" s="72" t="str">
        <f>BC9</f>
        <v>~CERTIFICATE OF ORIGIN~KELLY~TITAN URANUS~BLNO/25145458~LEBANON~PORT US~DOMINICA~FD FRANCE~KAZAKHSTAN~OthersLabel1~OthersValue1~~END</v>
      </c>
      <c r="BD10" s="72" t="str">
        <f t="shared" si="13"/>
        <v>C/O No/56454884~~MARKING AS PER B/L~285~cartons~COMP OF GOODS~1410~35 KGS~640~12 KGS~56~56~12 M3~PENFABRIC~END</v>
      </c>
      <c r="BE10" s="72" t="str">
        <f>BE9</f>
        <v>1~P1~GOLD~~~~124~YUD~128.8~15971.2~~END</v>
      </c>
      <c r="BF10" s="72" t="str">
        <f t="shared" si="17"/>
        <v>COMMERCIAL CERTIFICATE~CERTNO/58489888~~END</v>
      </c>
      <c r="BG10" s="72" t="str">
        <f t="shared" si="17"/>
        <v>RBS~12,WESTERN PLOT
LEBANON~CITY DOMINICA~STATE ZZZZ~54948~DOMINICA~end</v>
      </c>
      <c r="BH10" s="72" t="str">
        <f t="shared" si="17"/>
        <v>142~2156~YUD~640~12 KGS~1410~35 KGS~0.0~224~285~cartons~BLNO/25145458~TITAN URANUS~OthersLabel1~OthersValue1~OthersLabel2~OthersValue2~END</v>
      </c>
      <c r="BI10" s="72" t="str">
        <f>BI9</f>
        <v>1~P1~GOLD~~~~124~YUD~128.8~15971.2~~END</v>
      </c>
      <c r="BJ10" s="72" t="str">
        <f t="shared" si="18"/>
        <v>OCEAN~~SHIPMENT ADVICE~~RBS
12,WESTERN PLOT
LEBANON
DOMINICA, 54948, STATE ZZZZ, CITY DOMINICA
54154145, mype@buyer.com~~~~PORT US~DOMINICA~TITAN ~Carrier Name XYZ~~~~~~~KAZAKHSTAN~OthersLabel1~OthersValue1~OthersLabel2~OthersValue2~END</v>
      </c>
      <c r="BK10" s="72" t="str">
        <f t="shared" si="18"/>
        <v>~~RBS~PAY TO ORDER OF GOODS~458515.4~CASH MODE~85 DAYS SIGHT~RBS~OthersLabel1~OthersValue1~OthersLabel2~OthersValue2~END</v>
      </c>
      <c r="BL10" s="72" t="str">
        <f t="shared" si="18"/>
        <v>Long Title Name ~Long~DOMINICA~~USD~49184.8~128.8~49204.8~MALAYSIA~~285.0 cartons~122~450~INCLUDED~26~657~INCLUDED~~~~~~~~~~~~~~~~~~~~~~~~~END</v>
      </c>
      <c r="BM10" s="72" t="str">
        <f t="shared" si="18"/>
        <v>457782323~~628934692~~END</v>
      </c>
      <c r="BN10" s="72" t="str">
        <f t="shared" si="18"/>
        <v>AUD~54484878~AUD~78596412~FX/264564~0.0~END</v>
      </c>
      <c r="BO10" s="72" t="str">
        <f t="shared" si="18"/>
        <v>CITI~4563~PENFABRIC~54546239~~END</v>
      </c>
      <c r="BP10" s="72" t="str">
        <f t="shared" si="18"/>
        <v>1~1~1~1~1~1~1~1~1~1~1~1~1~1~1~1~1~1~1</v>
      </c>
      <c r="BQ10" s="72" t="str">
        <f t="shared" si="18"/>
        <v>1~1~1~1~1~1~1~1~1~1~1~1~1~1~1~1~1~1~1</v>
      </c>
      <c r="BR10" s="72" t="str">
        <f t="shared" si="18"/>
        <v>CHECKED~~CHECKED~~~~~~CHECKED~~CHECKED~~END</v>
      </c>
      <c r="BS10" s="72" t="str">
        <f t="shared" si="18"/>
        <v>RBS~35346346~5363363~END</v>
      </c>
      <c r="BT10" s="72" t="str">
        <f t="shared" si="18"/>
        <v>INVOICE NO5485488~KELLERS~123,EAST STREET
XXXXXXXXXXXX~TITAN URANUS~~~FT~~~~OthersLabel1~OthersValue1~OthersLabel2~OthersValue2~END</v>
      </c>
      <c r="BU10" s="72" t="str">
        <f t="shared" si="18"/>
        <v>DELIVERY ORDER~212343~~London~lebanon~~~END</v>
      </c>
      <c r="BV10" s="72" t="str">
        <f>BV9</f>
        <v>1~P1~GOLD~~~~124~YUD~128.8~15971.2~~~~END</v>
      </c>
      <c r="BW10" s="72" t="str">
        <f t="shared" si="9"/>
        <v>RBS~12,WESTERN PLOT
LEBANON~CITY DOMINICA~STATE ZZZZ~54948~DOMINICA~OthersLabel1~OthersValue1~OthersLabel2~OthersValue2~END</v>
      </c>
      <c r="BX10" s="72" t="str">
        <f t="shared" si="10"/>
        <v>NA~NA~NA~NA~NA~NA~NA~NA~NA~NA~END</v>
      </c>
      <c r="BY10" s="72" t="str">
        <f t="shared" si="10"/>
        <v>~~~~~~~~~END</v>
      </c>
      <c r="BZ10" s="72" t="str">
        <f t="shared" si="10"/>
        <v>YES~YES~SampleText~END</v>
      </c>
      <c r="CA10" s="72" t="str">
        <f t="shared" si="10"/>
        <v>1~1~1~1~1~1~1~1~1~1~1~end</v>
      </c>
      <c r="CB10" s="72" t="str">
        <f t="shared" si="10"/>
        <v>1~1~1~1~1~1~1~1~1~1~1~end</v>
      </c>
      <c r="CC10" s="72" t="str">
        <f t="shared" si="10"/>
        <v>0~0~0~0~0~0~0~0~0~0~0~end</v>
      </c>
      <c r="CD10" s="72" t="str">
        <f t="shared" si="10"/>
        <v>~~CHECKED~~~~CHECKED~~CHECKED~~CHECKED~CHECKED~end</v>
      </c>
      <c r="CE10" s="72" t="str">
        <f t="shared" si="10"/>
        <v>12345~12345~Description~~end</v>
      </c>
      <c r="CF10" s="72" t="str">
        <f t="shared" si="10"/>
        <v>KL_TW01~~~END</v>
      </c>
      <c r="CG10" s="72" t="str">
        <f t="shared" si="10"/>
        <v>CHECKED~~CHECKED~CHECKED~~~CHECKED~~CHECKED~~~~CHECKED~~END</v>
      </c>
      <c r="CH10" s="72"/>
      <c r="CI10" s="72"/>
      <c r="CJ10" s="72"/>
      <c r="CK10" s="72"/>
      <c r="CL10" s="72"/>
      <c r="CM10" s="72"/>
    </row>
    <row r="11" spans="1:91" x14ac:dyDescent="0.25">
      <c r="A11" s="76">
        <v>1</v>
      </c>
      <c r="B11" s="144" t="s">
        <v>951</v>
      </c>
      <c r="C11" s="72" t="s">
        <v>952</v>
      </c>
      <c r="D11" s="72" t="s">
        <v>195</v>
      </c>
      <c r="E11" s="72" t="str">
        <f>CreateDAF!E12</f>
        <v>CITIBK~SK43788~Summer95</v>
      </c>
      <c r="F11" s="72" t="s">
        <v>932</v>
      </c>
      <c r="G11" s="72"/>
      <c r="H11" s="72" t="str">
        <f>General!C146&amp;"~"&amp;General!D146&amp;"~END"</f>
        <v>DOP-TXN~COLLECTION~END</v>
      </c>
      <c r="I11" s="72"/>
      <c r="J11" s="72"/>
      <c r="K11" s="72" t="s">
        <v>488</v>
      </c>
      <c r="L11" s="72" t="str">
        <f t="shared" ref="L11:U11" si="19">L2</f>
        <v>COLLECTION</v>
      </c>
      <c r="M11" s="72" t="str">
        <f t="shared" ca="1" si="19"/>
        <v>~~~~~~~~~~~~2019-02-02~INCOTERM TEST TEST1~85 DAYS SIGHT~SHIPMENT OF VIBRANIUM~SHIPMENT OF VIBRANIUM~DOCUMENTARY CREDIT NUMBER~END</v>
      </c>
      <c r="N11" s="72" t="str">
        <f t="shared" si="19"/>
        <v>Others_Label1~Others_Value1~Others_Label2~Others_Value2~Others_Label3~Others_Value3~Others_Label4~Others_Value4~Others_Label5~Others_Value5~Others_Label6~Others_Value6~END</v>
      </c>
      <c r="O11" s="72" t="str">
        <f t="shared" si="19"/>
        <v>STATEXXYY~7896543564~mype@seller.com~END</v>
      </c>
      <c r="P11" s="72" t="str">
        <f t="shared" si="19"/>
        <v>BIC XXXXX~PENFABRIC~123,FRANCO STREET
YYYYYYYYYYYYYYYYYYYY~CITY YYYYYY~STATE YYYYYYY~6584555~KYRGYZSTAN~END</v>
      </c>
      <c r="Q11" s="72" t="str">
        <f t="shared" si="19"/>
        <v>RBS~12,WESTERN PLOT
LEBANON~CITY DOMINICA~STATE ZZZZ~54948~DOMINICA~54154145~mype@buyer.com~END</v>
      </c>
      <c r="R11" s="72" t="str">
        <f t="shared" si="19"/>
        <v>CONSGINEE XXXX~485,FRIEDO STREET,
XXXXXXXXXXXXXXXX~CITY XYZZ~STATE XYZ~564548~WESTERN SAHARA~END</v>
      </c>
      <c r="S11" s="72" t="str">
        <f t="shared" si="19"/>
        <v>NP1~PLOT 11 WASING STREET~END</v>
      </c>
      <c r="T11" s="72" t="str">
        <f t="shared" si="19"/>
        <v>NP2~PLOT 11 FASHION STREET~END</v>
      </c>
      <c r="U11" s="72" t="str">
        <f t="shared" si="19"/>
        <v>~~~END</v>
      </c>
      <c r="V11" s="72" t="str">
        <f ca="1">General!L92</f>
        <v>MYPE1~~COLL22108~USD~1200~65239874~EXTREF65455~CPG~1~END</v>
      </c>
      <c r="W11" s="72" t="str">
        <f t="shared" ref="W11:BB11" si="20">W2</f>
        <v>NA</v>
      </c>
      <c r="X11" s="72" t="str">
        <f t="shared" si="20"/>
        <v>AUD~54484878~AUD~78596412~FX264564~10.1~END</v>
      </c>
      <c r="Y11" s="72" t="str">
        <f t="shared" si="20"/>
        <v>CITI~4563~PENFABRIC~54546239~END</v>
      </c>
      <c r="Z11" s="72" t="str">
        <f t="shared" ca="1" si="20"/>
        <v>sdahsd~USD~123~2019-02-06~END</v>
      </c>
      <c r="AA11" s="72" t="str">
        <f t="shared" ca="1" si="20"/>
        <v>OCEAN~BLNO 25145458~2019-02-02~TITAN URANUS~LEBANON~PORT US~DOMINICA~FD FRANCE~2019-02-06~~KAZAKHSTAN~FREIGHT PREPAID~END</v>
      </c>
      <c r="AB11" s="72" t="str">
        <f t="shared" ca="1" si="20"/>
        <v>INVOICENO5485488~2019-02-02~CUSTNO544888~2019-02-02~CONTNO 547895445~COMMERCIAL INVOICE1~SHIPBLNO 5484155~ORDNO 545448~EDFNO 54989865~KAZAKHSTAN~SEALNO 544554585~CONTRACTNO454788485~PONO 48846858~MIS 48484~~END</v>
      </c>
      <c r="AC11" s="72" t="str">
        <f t="shared" si="20"/>
        <v>Others_Label1~Others_Value1~Others_Label2~Others_Value2~Others_Label3~Others_Value3~Others_Label4~Others_Value4~Others_Label5~Others_Value5~Others_Label6~Others_Value6~END</v>
      </c>
      <c r="AD11" s="72" t="str">
        <f t="shared" si="20"/>
        <v>RBS~12 WESTERN PLOT
LEBANON~CITY DOMINICA~STATE ZZZZ~54948~DOMINICA~END</v>
      </c>
      <c r="AE11" s="72" t="str">
        <f t="shared" si="20"/>
        <v>1~P1~GOLD~1~2~3~10~YUD~100~100~100~1~END</v>
      </c>
      <c r="AF11" s="72" t="str">
        <f t="shared" si="20"/>
        <v>shipping marks</v>
      </c>
      <c r="AG11" s="72" t="str">
        <f t="shared" si="20"/>
        <v>goodsdesc</v>
      </c>
      <c r="AH11" s="72" t="str">
        <f t="shared" si="20"/>
        <v>general Clause</v>
      </c>
      <c r="AI11" s="72" t="str">
        <f t="shared" si="20"/>
        <v>AddInv Clause</v>
      </c>
      <c r="AJ11" s="72" t="str">
        <f t="shared" si="20"/>
        <v>285.0~cartons~114~cartons~640~12 KGS~1410~35 KGS~56~12 M3~END</v>
      </c>
      <c r="AK11" s="72" t="str">
        <f t="shared" si="20"/>
        <v>1~P1~GOLD~190.0~YUD~~~~~~END</v>
      </c>
      <c r="AL11" s="72" t="str">
        <f t="shared" si="20"/>
        <v>2~Packing Condition~2~2~END</v>
      </c>
      <c r="AM11" s="72" t="str">
        <f t="shared" ca="1" si="20"/>
        <v>INVOICE NO5485488, INVOICENO6548948~2019-02-02~PACKING LIST~KAZAKHSTAN~BLNO/25145458~PLLabel1~PLValue1~PLLabel2~PLValue2~PLLabel3~PLValue3~PLLabel4~PLValue4~PLLabel5~PLValue5~PLLabel6~PLValue6~END</v>
      </c>
      <c r="AN11" s="72" t="str">
        <f t="shared" si="20"/>
        <v>RBS~12,WESTERN PLOT
LEBANON~CITY DOMINICA~STATE ZZZZ~54948~DOMINICA~END</v>
      </c>
      <c r="AO11" s="72" t="str">
        <f t="shared" si="20"/>
        <v>SHIPMENT OF VIBRANIUM (100PCT PURE METAL) FOR 100 PCT EXPORT ORIENTED READYMADE METAL INDUSTRY AS PER BENEFICIARY'S ADDITIONAL PROFORMA INVOICE NOS.8013467 DATED 10OCT2017, 8013474 DATED 10OCT2017</v>
      </c>
      <c r="AP11" s="72" t="str">
        <f t="shared" si="20"/>
        <v>DOCUMENTARY CREDIT NUMBER 123456ABCDEF DATED 01JAN2018, BANGLADESH BANK DC NO.0000285317062491, LCA NO.232654, H.S.CODE NOS.
5210.11.00, 5208.42.00 AGAINST EXPORT CONTRACT NO.ISML/M AND S/2017/25 DATED 08NOV2017, PO.NO.4400040409, IRC NO.BA-150919, 
TIN NO.852538521864, VAT NO.18071010824, SAP PO NO.4400040648</v>
      </c>
      <c r="AQ11" s="72" t="str">
        <f t="shared" si="20"/>
        <v>SHIPMENT OF VIBRANIUM (100PCT PURE METAL) FOR 100 PCT EXPORT ORIENTED READYMADE METAL INDUSTRY AS PER BENEFICIARY'S ADDITIONAL PROFORMA INVOICE NOS.8013467 DATED 10OCT2017, 8013474 DATED 10OCT2017</v>
      </c>
      <c r="AR11" s="72" t="str">
        <f t="shared" si="20"/>
        <v>Precarriage~TITAN URANUS~LEBANON~1~PORT US~DOMINICA~FD FRANCE~1~HARRY~~FREIGHT PREPAID~SHIPMENT OF VIBRANIUM 100PCT PURE METAL FOR 100 PCT EXPORT ORIENTED READYMADE METAL INDUSTRY AS PER BENEFICIARY'S ADDITIONAL PROFORMA INVOICE NOS8013467 DATED 10OCT2017~SHORTGOODSDESC~GENERAL CLAUSE~END</v>
      </c>
      <c r="AS11" s="72" t="str">
        <f t="shared" si="20"/>
        <v>ShipperXYZ~485,FRIEDO STREET,
XXXXXXXXXXXXXXXX~CITY XYZZ~STATE XYZ~564548~WESTERN SAHARA~END</v>
      </c>
      <c r="AT11" s="72" t="str">
        <f t="shared" si="20"/>
        <v>SHIPMENT OF VIBRANIUM  100PCT PURE METAL  FOR 100 PCT EXPORT ORIENTED READYMADE METAL INDUSTRY AS PER BENEFICIARY'S ADDITIONAL PROFORMA INVOICE NOS 8013467 DATED 10OCT2017~100~250KGS~100M3~END</v>
      </c>
      <c r="AU11" s="72" t="str">
        <f t="shared" si="20"/>
        <v>Others1~Others2~Others3~Others4~Others_Label1~Others_Value1~Others_Label2~Others_Value2~Others_Label3~Others_Value3~Others_Label4~Others_Value4~Others_Label5~Others_Value5~Others_Label6~~Others_Value6~END</v>
      </c>
      <c r="AV11" s="72" t="str">
        <f t="shared" si="20"/>
        <v>Carrier Name XYZ~12345~56789~London~lebanon~Rosy~Plot No 12 ,Western street~FREIGHT PREPAID~Accounting Information SHIPMENT OF VIBRANIUM (100PCT PURE METAL) FOR 100 PCT EXPORT ORIENTED READYMADE METAL INDUSTRY AS PER BENEFICIARY'S ADDITIONAL PROFORMA INVOICE NOS.8013467 DATED 10OCT2017~SHIPMENT OF VIBRANIUM (100PCT PURE METAL) FOR 100 PCT EXPORT ORIENTED READYMADE METAL INDUSTRY AS PER BENEFICIARY'S ADDITIONAL PROFORMA INVOICE NOS.8013467 DATED 10OCT2017~~~END</v>
      </c>
      <c r="AW11" s="72" t="str">
        <f t="shared" si="20"/>
        <v>ShipperXYZ~485,FRIEDO STREET,
XXXXXXXXXXXXXXXX~CITY XYZZ~STATE XYZ~564548~WESTERN SAHARA~END</v>
      </c>
      <c r="AX11" s="72" t="str">
        <f t="shared" si="20"/>
        <v>SHIPMENT OF VIBRANIUM (100PCT PURE METAL) FOR 100 PCT EXPORT ORIENTED READYMADE METAL INDUSTRY AS PER BENEFICIARY'S ADDITIONAL PROFORMA INVOICE NOS.8013467 DATED 10OCT2017~100~250KGS~END</v>
      </c>
      <c r="AY11" s="72" t="str">
        <f t="shared" si="20"/>
        <v>Others1~Others2~Others3~Others4~Others_Label1~Others_Value1~Others_Label2~Others_Value2~Others_Label3~Others_Value3~Others_Label4~Others_Value4~Others_Label5~Others_Value5~Others_Label6~~Others_Value6~END</v>
      </c>
      <c r="AZ11" s="72" t="str">
        <f t="shared" si="20"/>
        <v>~20~120M3~20KGS~20KGS~1234~TITANIUM~SAHARA~LEBANON~DENMARK~MALAYSIA~WESTERN SAHARA~KYRGYZSTAN~765489~KYRGYZSTAN~96173571~FORWARDING AGENT XYZ~230KGS~1000WORDS~END</v>
      </c>
      <c r="BA11" s="72" t="str">
        <f t="shared" si="20"/>
        <v>OthersLabel1~OthersValue1~OthersLabel2~OthersValue2~OthersLabel3~OthersValue3~OthersLabel4~OthersValue4~OthersLabel5~OthersValue5~OthersLabel6~OthersValue6~END</v>
      </c>
      <c r="BB11" s="72" t="str">
        <f t="shared" si="20"/>
        <v>~504366.94~110~~ LIBERIA~2156~285 cartons~LEBANON~FD FRANCE~TITAN URANUS~INSURANCENO1~OthersLabel1~OthersValue1~INSURANCE CLS~~~~~END</v>
      </c>
      <c r="BC11" s="72" t="str">
        <f t="shared" ref="BC11:BY11" si="21">BC2</f>
        <v>~CERTIFICATE OF ORIGIN~KELLY~TITAN URANUS~BLNO/25145458~LEBANON~PORT US~DOMINICA~FD FRANCE~KAZAKHSTAN~OthersLabel1~OthersValue1~~END</v>
      </c>
      <c r="BD11" s="72" t="str">
        <f t="shared" si="21"/>
        <v>C/O No/56454884~~MARKING AS PER B/L~285~cartons~COMP OF GOODS~1410~35 KGS~640~12 KGS~56~56~12 M3~PENFABRIC~END</v>
      </c>
      <c r="BE11" s="72" t="str">
        <f t="shared" si="21"/>
        <v>1~P1~GOLD~114~89~78~124~YUD~128.8~15971.2~~END</v>
      </c>
      <c r="BF11" s="72" t="str">
        <f t="shared" si="21"/>
        <v>COMMERCIAL CERTIFICATE~CERTNO/58489888~~END</v>
      </c>
      <c r="BG11" s="72" t="str">
        <f t="shared" si="21"/>
        <v>RBS~12,WESTERN PLOT
LEBANON~CITY DOMINICA~STATE ZZZZ~54948~DOMINICA~end</v>
      </c>
      <c r="BH11" s="72" t="str">
        <f t="shared" si="21"/>
        <v>142~2156~YUD~640~12 KGS~1410~35 KGS~0.0~224~285~cartons~BLNO/25145458~TITAN URANUS~OthersLabel1~OthersValue1~OthersLabel2~OthersValue2~END</v>
      </c>
      <c r="BI11" s="72" t="str">
        <f t="shared" si="21"/>
        <v>1~P1~GOLD~114~89~78~124~YUD~128.8~15971.2~~END</v>
      </c>
      <c r="BJ11" s="72" t="str">
        <f t="shared" si="21"/>
        <v>OCEAN~~SHIPMENT ADVICE~~RBS
12,WESTERN PLOT
LEBANON
DOMINICA, 54948, STATE ZZZZ, CITY DOMINICA
54154145, mype@buyer.com~~~~PORT US~DOMINICA~TITAN ~Carrier Name XYZ~~~~~~~KAZAKHSTAN~OthersLabel1~OthersValue1~OthersLabel2~OthersValue2~END</v>
      </c>
      <c r="BK11" s="72" t="str">
        <f t="shared" si="21"/>
        <v>~~RBS~PAY TO ORDER OF GOODS~458515.4~CASH MODE~85 DAYS SIGHT~RBS~OthersLabel1~OthersValue1~OthersLabel2~OthersValue2~END</v>
      </c>
      <c r="BL11" s="72" t="str">
        <f t="shared" si="21"/>
        <v>Long Title Name ~Long~DOMINICA~~USD~49184.8~128.8~49204.8~MALAYSIA~~285.0 cartons~122~450~INCLUDED~26~657~INCLUDED~~~~~~~~~~~~~~~~~~~~~~~~~END</v>
      </c>
      <c r="BM11" s="72" t="str">
        <f t="shared" si="21"/>
        <v>457782323~~628934692~~END</v>
      </c>
      <c r="BN11" s="72" t="str">
        <f t="shared" si="21"/>
        <v>AUD~54484878~AUD~78596412~FX/264564~0.0~END</v>
      </c>
      <c r="BO11" s="72" t="str">
        <f t="shared" si="21"/>
        <v>CITI~4563~PENFABRIC~54546239~~END</v>
      </c>
      <c r="BP11" s="72" t="str">
        <f t="shared" si="21"/>
        <v>1~1~1~1~1~1~1~1~1~1~1~1~1~1~1~1~1~1~1</v>
      </c>
      <c r="BQ11" s="72" t="str">
        <f t="shared" si="21"/>
        <v>1~1~1~1~1~1~1~1~1~1~1~1~1~1~1~1~1~1~1</v>
      </c>
      <c r="BR11" s="72" t="str">
        <f t="shared" si="21"/>
        <v>CHECKED~~CHECKED~~~~~~CHECKED~~CHECKED~~END</v>
      </c>
      <c r="BS11" s="72" t="str">
        <f t="shared" si="21"/>
        <v>RBS~35346346~5363363~END</v>
      </c>
      <c r="BT11" s="72" t="str">
        <f t="shared" si="21"/>
        <v>INVOICE NO5485488~KELLERS~123,EAST STREET
XXXXXXXXXXXX~TITAN URANUS~~~FT~~~~OthersLabel1~OthersValue1~OthersLabel2~OthersValue2~END</v>
      </c>
      <c r="BU11" s="72" t="str">
        <f t="shared" si="21"/>
        <v>DELIVERY ORDER~212343~~London~lebanon~~~END</v>
      </c>
      <c r="BV11" s="72" t="str">
        <f t="shared" si="21"/>
        <v>1~P1~GOLD~114~89~78~124~YUD~128.8~15971.2~~~~END</v>
      </c>
      <c r="BW11" s="72" t="str">
        <f t="shared" si="21"/>
        <v>RBS~12,WESTERN PLOT
LEBANON~CITY DOMINICA~STATE ZZZZ~54948~DOMINICA~OthersLabel1~OthersValue1~OthersLabel2~OthersValue2~END</v>
      </c>
      <c r="BX11" s="72" t="str">
        <f t="shared" si="21"/>
        <v>NA~NA~NA~NA~NA~NA~NA~NA~NA~NA~END</v>
      </c>
      <c r="BY11" s="72" t="str">
        <f t="shared" si="21"/>
        <v>~~~~~~~~~END</v>
      </c>
      <c r="BZ11" s="72"/>
      <c r="CA11" s="72" t="str">
        <f t="shared" ref="CA11:CG11" si="22">CA2</f>
        <v>1~1~1~1~1~1~1~1~1~1~1~end</v>
      </c>
      <c r="CB11" s="72" t="str">
        <f t="shared" si="22"/>
        <v>1~1~1~1~1~1~1~1~1~1~1~end</v>
      </c>
      <c r="CC11" s="72" t="str">
        <f t="shared" si="22"/>
        <v>0~0~0~0~0~0~0~0~0~0~0~end</v>
      </c>
      <c r="CD11" s="72" t="str">
        <f t="shared" si="22"/>
        <v>~~CHECKED~~~~CHECKED~~CHECKED~~CHECKED~CHECKED~end</v>
      </c>
      <c r="CE11" s="72" t="str">
        <f t="shared" si="22"/>
        <v>12345~12345~Description~~end</v>
      </c>
      <c r="CF11" s="72" t="str">
        <f t="shared" si="22"/>
        <v>KL_TW01~~~END</v>
      </c>
      <c r="CG11" s="72" t="str">
        <f t="shared" si="22"/>
        <v>CHECKED~~CHECKED~CHECKED~~~CHECKED~~CHECKED~~~~CHECKED~~END</v>
      </c>
      <c r="CH11" s="72"/>
      <c r="CI11" s="72"/>
      <c r="CJ11" s="72"/>
      <c r="CK11" s="72"/>
      <c r="CL11" s="72"/>
      <c r="CM11" s="72"/>
    </row>
    <row r="12" spans="1:91" x14ac:dyDescent="0.25">
      <c r="A12" s="76">
        <v>6</v>
      </c>
      <c r="B12" s="145"/>
      <c r="C12" s="72" t="s">
        <v>954</v>
      </c>
      <c r="D12" s="72" t="s">
        <v>195</v>
      </c>
      <c r="E12" s="72" t="str">
        <f>E11</f>
        <v>CITIBK~SK43788~Summer95</v>
      </c>
      <c r="F12" s="72" t="s">
        <v>932</v>
      </c>
      <c r="G12" s="72"/>
      <c r="H12" s="72" t="str">
        <f>General!C149&amp;"~"&amp;General!D149&amp;"~END"</f>
        <v>DOP-TXN~LC~END</v>
      </c>
      <c r="I12" s="72"/>
      <c r="J12" s="72"/>
      <c r="K12" s="72" t="s">
        <v>488</v>
      </c>
      <c r="L12" s="72" t="s">
        <v>27</v>
      </c>
      <c r="M12" s="72" t="str">
        <f t="shared" ref="M12:U12" ca="1" si="23">M7</f>
        <v>~~~LCNO/20180906~EXPORT LC~USD~7500~~2019-02-02~~~MOSCOW~~INCOTERM TEST TEST1~85 DAYS SIGHT~SHIPMENT OF VIBRANIUM~SHIPMENT OF VIBRANIUM~DOCUMENTARY CREDIT NUMBER~END</v>
      </c>
      <c r="N12" s="72" t="str">
        <f t="shared" si="23"/>
        <v>Others_Label1~Others_Value1~Others_Label2~Others_Value2~Others_Label3~Others_Value3~Others_Label4~Others_Value4~Others_Label5~Others_Value5~Others_Label6~Others_Value6~END</v>
      </c>
      <c r="O12" s="72" t="str">
        <f t="shared" si="23"/>
        <v>STATEXXYY~7896543564~mype@seller.com~END</v>
      </c>
      <c r="P12" s="72" t="str">
        <f t="shared" si="23"/>
        <v>BIC XXXXX~PENFABRIC~123,FRANCO STREET
YYYYYYYYYYYYYYYYYYYY~CITY YYYYYY~STATE YYYYYYY~6584555~KYRGYZSTAN~END</v>
      </c>
      <c r="Q12" s="72" t="str">
        <f t="shared" si="23"/>
        <v>RBS~12,WESTERN PLOT
LEBANON~CITY DOMINICA~STATE ZZZZ~54948~DOMINICA~54154145~mype@buyer.com~END</v>
      </c>
      <c r="R12" s="72" t="str">
        <f t="shared" si="23"/>
        <v>CONSGINEE XXXX~485,FRIEDO STREET,
XXXXXXXXXXXXXXXX~CITY XYZZ~STATE XYZ~564548~WESTERN SAHARA~END</v>
      </c>
      <c r="S12" s="72" t="str">
        <f t="shared" si="23"/>
        <v>NP1~PLOT 11 WASING STREET~END</v>
      </c>
      <c r="T12" s="72" t="str">
        <f t="shared" si="23"/>
        <v>NP2~PLOT 11 FASHION STREET~END</v>
      </c>
      <c r="U12" s="72" t="str">
        <f t="shared" si="23"/>
        <v>~~~END</v>
      </c>
      <c r="V12" s="72"/>
      <c r="W12" s="72" t="str">
        <f t="shared" ref="W12:BB12" si="24">W7</f>
        <v>NA</v>
      </c>
      <c r="X12" s="72" t="str">
        <f t="shared" si="24"/>
        <v>AUD~54484878~AUD~78596412~FX264564~10.1~END</v>
      </c>
      <c r="Y12" s="72" t="str">
        <f t="shared" si="24"/>
        <v>CITI~4563~PENFABRIC~54546239~END</v>
      </c>
      <c r="Z12" s="72" t="str">
        <f t="shared" ca="1" si="24"/>
        <v>sdahsd~USD~123~2019-02-06~END</v>
      </c>
      <c r="AA12" s="72" t="str">
        <f t="shared" ca="1" si="24"/>
        <v>OCEAN~BLNO 25145458~2019-02-02~TITAN URANUS~LEBANON~PORT US~DOMINICA~FD FRANCE~2019-02-06~~KAZAKHSTAN~FREIGHT PREPAID~END</v>
      </c>
      <c r="AB12" s="72" t="str">
        <f t="shared" ca="1" si="24"/>
        <v>INVOICENO5485488~2019-02-02~CUSTNO544888~2019-02-02~CONTNO 547895445~COMMERCIAL INVOICE1~SHIPBLNO 5484155~ORDNO 545448~EDFNO 54989865~KAZAKHSTAN~SEALNO 544554585~CONTRACTNO454788485~PONO 48846858~MIS 48484~~END</v>
      </c>
      <c r="AC12" s="72" t="str">
        <f t="shared" si="24"/>
        <v>Others_Label1~Others_Value1~Others_Label2~Others_Value2~Others_Label3~Others_Value3~Others_Label4~Others_Value4~Others_Label5~Others_Value5~Others_Label6~Others_Value6~END</v>
      </c>
      <c r="AD12" s="72" t="str">
        <f t="shared" si="24"/>
        <v>RBS~12 WESTERN PLOT
LEBANON~CITY DOMINICA~STATE ZZZZ~54948~DOMINICA~END</v>
      </c>
      <c r="AE12" s="72" t="str">
        <f t="shared" si="24"/>
        <v>1~P1~GOLD~1~2~3~10~YUD~100~100~100~1~END</v>
      </c>
      <c r="AF12" s="72" t="str">
        <f t="shared" si="24"/>
        <v>shipping marks</v>
      </c>
      <c r="AG12" s="72" t="str">
        <f t="shared" si="24"/>
        <v>goodsdesc</v>
      </c>
      <c r="AH12" s="72" t="str">
        <f t="shared" si="24"/>
        <v>general Clause</v>
      </c>
      <c r="AI12" s="72" t="str">
        <f t="shared" si="24"/>
        <v>AddInv Clause</v>
      </c>
      <c r="AJ12" s="72" t="str">
        <f t="shared" si="24"/>
        <v>285.0~cartons~114~cartons~640~12 KGS~1410~35 KGS~56~12 M3~END</v>
      </c>
      <c r="AK12" s="72" t="str">
        <f t="shared" si="24"/>
        <v>5~P5~ELECTRONIC GOODS~140.0~YUD~~~~~~END</v>
      </c>
      <c r="AL12" s="72" t="str">
        <f t="shared" si="24"/>
        <v>2~Packing Condition~2~2~END</v>
      </c>
      <c r="AM12" s="72" t="str">
        <f t="shared" ca="1" si="24"/>
        <v>INVOICE NO5485488, INVOICENO6548948~2019-02-02~PACKING LIST~KAZAKHSTAN~BLNO/25145458~PLLabel1~PLValue1~PLLabel2~PLValue2~PLLabel3~PLValue3~PLLabel4~PLValue4~PLLabel5~PLValue5~PLLabel6~PLValue6~END</v>
      </c>
      <c r="AN12" s="72" t="str">
        <f t="shared" si="24"/>
        <v>RBS~12,WESTERN PLOT
LEBANON~CITY DOMINICA~STATE ZZZZ~54948~DOMINICA~END</v>
      </c>
      <c r="AO12" s="72" t="str">
        <f t="shared" si="24"/>
        <v>SHIPMENT OF VIBRANIUM (100PCT PURE METAL) FOR 100 PCT EXPORT ORIENTED READYMADE METAL INDUSTRY AS PER BENEFICIARY'S ADDITIONAL PROFORMA INVOICE NOS.8013467 DATED 10OCT2017, 8013474 DATED 10OCT2022</v>
      </c>
      <c r="AP12" s="72" t="str">
        <f t="shared" si="24"/>
        <v>DOCUMENTARY CREDIT NUMBER 123456ABCDEF DATED 01JAN2018, BANGLADESH BANK DC NO.0000285317062491, LCA NO.232654, H.S.CODE NOS.
5210.11.00, 5208.42.00 AGAINST EXPORT CONTRACT NO.ISML/M AND S/2017/25 DATED 08NOV2017, PO.NO.4400040409, IRC NO.BA-150919, 
TIN NO.852538521864, VAT NO.18071010824, SAP PO NO.4400040648</v>
      </c>
      <c r="AQ12" s="72" t="str">
        <f t="shared" si="24"/>
        <v>SHIPMENT OF VIBRANIUM (100PCT PURE METAL) FOR 100 PCT EXPORT ORIENTED READYMADE METAL INDUSTRY AS PER BENEFICIARY'S ADDITIONAL PROFORMA INVOICE NOS.8013467 DATED 10OCT2017, 8013474 DATED 10OCT2022</v>
      </c>
      <c r="AR12" s="72" t="str">
        <f t="shared" si="24"/>
        <v>Precarriage~TITAN URANUS~LEBANON~1~PORT US~DOMINICA~FD FRANCE~1~HARRY~~FREIGHT PREPAID~SHIPMENT OF VIBRANIUM 100PCT PURE METAL FOR 100 PCT EXPORT ORIENTED READYMADE METAL INDUSTRY AS PER BENEFICIARY'S ADDITIONAL PROFORMA INVOICE NOS8013467 DATED 10OCT2017~SHORTGOODSDESC~GENERAL CLAUSE~END</v>
      </c>
      <c r="AS12" s="72" t="str">
        <f t="shared" si="24"/>
        <v>ShipperXYZ~485,FRIEDO STREET,
XXXXXXXXXXXXXXXX~CITY XYZZ~STATE XYZ~564548~WESTERN SAHARA~END</v>
      </c>
      <c r="AT12" s="72" t="str">
        <f t="shared" si="24"/>
        <v>SHIPMENT OF VIBRANIUM  100PCT PURE METAL  FOR 100 PCT EXPORT ORIENTED READYMADE METAL INDUSTRY AS PER BENEFICIARY'S ADDITIONAL PROFORMA INVOICE NOS 8013467 DATED 10OCT2017~100~250KGS~100M3~END</v>
      </c>
      <c r="AU12" s="72" t="str">
        <f t="shared" si="24"/>
        <v>Others1~Others2~Others3~Others4~Others_Label1~Others_Value1~Others_Label2~Others_Value2~Others_Label3~Others_Value3~Others_Label4~Others_Value4~Others_Label5~Others_Value5~Others_Label6~~Others_Value6~END</v>
      </c>
      <c r="AV12" s="72" t="str">
        <f t="shared" si="24"/>
        <v>Carrier Name XYZ~12345~56789~London~lebanon~Rosy~Plot No 12 ,Western street~FREIGHT PREPAID~Accounting Information SHIPMENT OF VIBRANIUM (100PCT PURE METAL) FOR 100 PCT EXPORT ORIENTED READYMADE METAL INDUSTRY AS PER BENEFICIARY'S ADDITIONAL PROFORMA INVOICE NOS.8013467 DATED 10OCT2017~SHIPMENT OF VIBRANIUM (100PCT PURE METAL) FOR 100 PCT EXPORT ORIENTED READYMADE METAL INDUSTRY AS PER BENEFICIARY'S ADDITIONAL PROFORMA INVOICE NOS.8013467 DATED 10OCT2017~~~END</v>
      </c>
      <c r="AW12" s="72" t="str">
        <f t="shared" si="24"/>
        <v>ShipperXYZ~485,FRIEDO STREET,
XXXXXXXXXXXXXXXX~CITY XYZZ~STATE XYZ~564548~WESTERN SAHARA~END</v>
      </c>
      <c r="AX12" s="72" t="str">
        <f t="shared" si="24"/>
        <v>SHIPMENT OF VIBRANIUM (100PCT PURE METAL) FOR 100 PCT EXPORT ORIENTED READYMADE METAL INDUSTRY AS PER BENEFICIARY'S ADDITIONAL PROFORMA INVOICE NOS.8013467 DATED 10OCT2017~100~250KGS~END</v>
      </c>
      <c r="AY12" s="72" t="str">
        <f t="shared" si="24"/>
        <v>Others1~Others2~Others3~Others4~Others_Label1~Others_Value1~Others_Label2~Others_Value2~Others_Label3~Others_Value3~Others_Label4~Others_Value4~Others_Label5~Others_Value5~Others_Label6~~Others_Value6~END</v>
      </c>
      <c r="AZ12" s="72" t="str">
        <f t="shared" si="24"/>
        <v>~20~120M3~20KGS~20KGS~1234~TITANIUM~SAHARA~LEBANON~DENMARK~MALAYSIA~WESTERN SAHARA~KYRGYZSTAN~765489~KYRGYZSTAN~96173571~FORWARDING AGENT XYZ~230KGS~1000WORDS~END</v>
      </c>
      <c r="BA12" s="72" t="str">
        <f t="shared" si="24"/>
        <v>OthersLabel1~OthersValue1~OthersLabel2~OthersValue2~OthersLabel3~OthersValue3~OthersLabel4~OthersValue4~OthersLabel5~OthersValue5~OthersLabel6~OthersValue6~END</v>
      </c>
      <c r="BB12" s="72" t="str">
        <f t="shared" si="24"/>
        <v>~504366.94~110~~ LIBERIA~2156~285 cartons~LEBANON~FD FRANCE~TITAN URANUS~INSURANCENO1~OthersLabel1~OthersValue1~INSURANCE CLS~~~~~END</v>
      </c>
      <c r="BC12" s="72" t="str">
        <f t="shared" ref="BC12:BY12" si="25">BC7</f>
        <v>~CERTIFICATE OF ORIGIN~KELLY~TITAN URANUS~BLNO/25145458~LEBANON~PORT US~DOMINICA~FD FRANCE~KAZAKHSTAN~OthersLabel1~OthersValue1~~END</v>
      </c>
      <c r="BD12" s="72" t="str">
        <f t="shared" si="25"/>
        <v>C/O No/56454884~~MARKING AS PER B/L~285~cartons~COMP OF GOODS~1410~35 KGS~640~12 KGS~56~56~12 M3~PENFABRIC~END</v>
      </c>
      <c r="BE12" s="72" t="str">
        <f t="shared" si="25"/>
        <v>1~P1~GOLD~114~89~78~124~YUD~128.8~15971.2~~END</v>
      </c>
      <c r="BF12" s="72" t="str">
        <f t="shared" si="25"/>
        <v>COMMERCIAL CERTIFICATE~CERTNO/58489888~~END</v>
      </c>
      <c r="BG12" s="72" t="str">
        <f t="shared" si="25"/>
        <v>RBS~12,WESTERN PLOT
LEBANON~CITY DOMINICA~STATE ZZZZ~54948~DOMINICA~end</v>
      </c>
      <c r="BH12" s="72" t="str">
        <f t="shared" si="25"/>
        <v>142~2156~YUD~640~12 KGS~1410~35 KGS~0.0~224~285~cartons~BLNO/25145458~TITAN URANUS~OthersLabel1~OthersValue1~OthersLabel2~OthersValue2~END</v>
      </c>
      <c r="BI12" s="72" t="str">
        <f t="shared" si="25"/>
        <v>1~P1~GOLD~114~89~78~124~YUD~128.8~15971.2~~END</v>
      </c>
      <c r="BJ12" s="72" t="str">
        <f t="shared" si="25"/>
        <v>OCEAN~~SHIPMENT ADVICE~~RBS
12,WESTERN PLOT
LEBANON
DOMINICA, 54948, STATE ZZZZ, CITY DOMINICA
54154145, mype@buyer.com~~~~PORT US~DOMINICA~TITAN ~Carrier Name XYZ~~~~~~~KAZAKHSTAN~OthersLabel1~OthersValue1~OthersLabel2~OthersValue2~END</v>
      </c>
      <c r="BK12" s="72" t="str">
        <f t="shared" si="25"/>
        <v>~~RBS~PAY TO ORDER OF GOODS~458515.4~CASH MODE~85 DAYS SIGHT~RBS~OthersLabel1~OthersValue1~OthersLabel2~OthersValue2~END</v>
      </c>
      <c r="BL12" s="72" t="str">
        <f t="shared" si="25"/>
        <v>Long Title Name ~Long~DOMINICA~~USD~49184.8~128.8~49204.8~MALAYSIA~~285.0 cartons~122~450~INCLUDED~26~657~INCLUDED~~~~~~~~~~~~~~~~~~~~~~~~~END</v>
      </c>
      <c r="BM12" s="72" t="str">
        <f t="shared" si="25"/>
        <v>457782323~~628934692~~END</v>
      </c>
      <c r="BN12" s="72" t="str">
        <f t="shared" si="25"/>
        <v>AUD~54484878~AUD~78596412~FX/264564~0.0~END</v>
      </c>
      <c r="BO12" s="72" t="str">
        <f t="shared" si="25"/>
        <v>CITI~4563~PENFABRIC~54546239~~END</v>
      </c>
      <c r="BP12" s="72" t="str">
        <f t="shared" si="25"/>
        <v>1~1~1~1~1~1~1~1~1~1~1~1~1~1~1~1~1~1~1</v>
      </c>
      <c r="BQ12" s="72" t="str">
        <f t="shared" si="25"/>
        <v>1~1~1~1~1~1~1~1~1~1~1~1~1~1~1~1~1~1~1</v>
      </c>
      <c r="BR12" s="72" t="str">
        <f t="shared" si="25"/>
        <v>CHECKED~~CHECKED~~~~~~CHECKED~~CHECKED~~END</v>
      </c>
      <c r="BS12" s="72" t="str">
        <f t="shared" si="25"/>
        <v>RBS~35346346~5363363~END</v>
      </c>
      <c r="BT12" s="72" t="str">
        <f t="shared" si="25"/>
        <v>INVOICE NO5485488~KELLERS~123,EAST STREET
XXXXXXXXXXXX~TITAN URANUS~~~FT~~~~OthersLabel1~OthersValue1~OthersLabel2~OthersValue2~END</v>
      </c>
      <c r="BU12" s="72" t="str">
        <f t="shared" si="25"/>
        <v>DELIVERY ORDER~212343~~London~lebanon~~~END</v>
      </c>
      <c r="BV12" s="72" t="str">
        <f t="shared" si="25"/>
        <v>1~P1~GOLD~114~89~78~124~YUD~128.8~15971.2~~~~END</v>
      </c>
      <c r="BW12" s="72" t="str">
        <f t="shared" si="25"/>
        <v>RBS~12,WESTERN PLOT
LEBANON~CITY DOMINICA~STATE ZZZZ~54948~DOMINICA~OthersLabel1~OthersValue1~OthersLabel2~OthersValue2~END</v>
      </c>
      <c r="BX12" s="72" t="str">
        <f t="shared" si="25"/>
        <v>NA~NA~NA~NA~NA~NA~NA~NA~NA~NA~END</v>
      </c>
      <c r="BY12" s="72" t="str">
        <f t="shared" si="25"/>
        <v>~~~~~~~~~END</v>
      </c>
      <c r="BZ12" s="72"/>
      <c r="CA12" s="72" t="str">
        <f t="shared" ref="CA12:CG13" si="26">CA7</f>
        <v>1~1~1~1~1~1~1~1~1~1~1~end</v>
      </c>
      <c r="CB12" s="72" t="str">
        <f t="shared" si="26"/>
        <v>1~1~1~1~1~1~1~1~1~1~1~end</v>
      </c>
      <c r="CC12" s="72" t="str">
        <f t="shared" si="26"/>
        <v>0~0~0~0~0~0~0~0~0~0~0~end</v>
      </c>
      <c r="CD12" s="72" t="str">
        <f t="shared" si="26"/>
        <v>~~CHECKED~~~~CHECKED~~CHECKED~~CHECKED~CHECKED~end</v>
      </c>
      <c r="CE12" s="72" t="str">
        <f t="shared" si="26"/>
        <v>12345~12345~Description~~end</v>
      </c>
      <c r="CF12" s="72" t="str">
        <f t="shared" si="26"/>
        <v>KL_TW01~~~END</v>
      </c>
      <c r="CG12" s="72" t="str">
        <f t="shared" si="26"/>
        <v>CHECKED~~CHECKED~CHECKED~~~CHECKED~~CHECKED~~~~CHECKED~~END</v>
      </c>
      <c r="CH12" s="72"/>
      <c r="CI12" s="72"/>
      <c r="CJ12" s="72"/>
      <c r="CK12" s="72"/>
      <c r="CL12" s="72"/>
      <c r="CM12" s="72"/>
    </row>
    <row r="13" spans="1:91" x14ac:dyDescent="0.25">
      <c r="A13" s="76">
        <v>7</v>
      </c>
      <c r="B13" s="145"/>
      <c r="C13" s="72" t="s">
        <v>955</v>
      </c>
      <c r="D13" s="72" t="s">
        <v>195</v>
      </c>
      <c r="E13" s="72" t="str">
        <f>E11</f>
        <v>CITIBK~SK43788~Summer95</v>
      </c>
      <c r="F13" s="72" t="s">
        <v>932</v>
      </c>
      <c r="G13" s="72"/>
      <c r="H13" s="72" t="str">
        <f>General!C152&amp;"~"&amp;General!D152&amp;"~END"</f>
        <v>DOP-TXN~OPEN-ACCOUNT~END</v>
      </c>
      <c r="I13" s="72"/>
      <c r="J13" s="72"/>
      <c r="K13" s="72" t="s">
        <v>488</v>
      </c>
      <c r="L13" s="72" t="s">
        <v>29</v>
      </c>
      <c r="M13" s="72" t="str">
        <f t="shared" ref="M13:U13" si="27">M8</f>
        <v>65762354~75836~73698734~~~~~~~~~~~CIF HAIPHONG,VIETNAM~45 DAYS~SHIPMENT OF VIBRANIUM (100PCT PURE METAL) FOR 100 PCT EXPORT ORIENTED READYMADE METAL INDUSTRY AS PER BENEFICIARY'S ADDITIONAL PROFORMA INVOICE NOS.8013467 DATED 10OCT2017, 8013474 DATED 10OCT2017~SHIPMENT OF VIBRANIUM (100PCT PURE METAL) FOR 100 PCT EXPORT ORIENTED READYMADE METAL INDUSTRY AS PER BENEFICIARY'S ADDITIONAL PROFORMA INVOICE NOS.8013467 DATED 10OCT2017, 8013474 DATED 10OCT2017~DOCUMENTARY CREDIT NUMBER 123456ABCDEF DATED 01JAN2018 BANGLADESH BANK DC NO.0000285317062491 LCA NO.232654 H.S.CODE NOS.
5210.11.00 5208.42.00 AGAINST EXPORT CONTRACT NO.ISML/M AND S/2017/25 DATED 08NOV2017 PO.NO.4400040409 IRC NO.BA-150919 
TIN NO.852538521864 VAT NO.18071010824 SAP PO NO.4400040648~END</v>
      </c>
      <c r="N13" s="72" t="str">
        <f t="shared" si="27"/>
        <v>Others_Label1~Others_Value1~Others_Label2~Others_Value2~Others_Label3~Others_Value3~Others_Label4~Others_Value4~Others_Label5~Others_Value5~Others_Label6~Others_Value6~END</v>
      </c>
      <c r="O13" s="72" t="str">
        <f t="shared" si="27"/>
        <v>STATEXXYY~7896543564~mype@seller.com~END</v>
      </c>
      <c r="P13" s="72" t="str">
        <f t="shared" si="27"/>
        <v>~~~~~~~END</v>
      </c>
      <c r="Q13" s="72" t="str">
        <f t="shared" si="27"/>
        <v>RBS~12,WESTERN PLOT
LEBANON~CITY DOMINICA~STATE ZZZZ~54948~DOMINICA~54154145~mype@buyer.com~END</v>
      </c>
      <c r="R13" s="72" t="str">
        <f t="shared" si="27"/>
        <v>CONSGINEE XXXX~485,FRIEDO STREET,
XXXXXXXXXXXXXXXX~CITY XYZZ~STATE XYZ~564548~WESTERN SAHARA~END</v>
      </c>
      <c r="S13" s="72" t="str">
        <f t="shared" si="27"/>
        <v>NP1~PLOT 11 WASING STREET~END</v>
      </c>
      <c r="T13" s="72" t="str">
        <f t="shared" si="27"/>
        <v>NP2~PLOT 11 FASHION STREET~END</v>
      </c>
      <c r="U13" s="72" t="str">
        <f t="shared" si="27"/>
        <v>~~~END</v>
      </c>
      <c r="V13" s="72"/>
      <c r="W13" s="72" t="str">
        <f t="shared" ref="W13:BB13" si="28">W8</f>
        <v>NA</v>
      </c>
      <c r="X13" s="72" t="str">
        <f t="shared" si="28"/>
        <v>AUD~54484878~AUD~78596412~FX264564~10.1~END</v>
      </c>
      <c r="Y13" s="72" t="str">
        <f t="shared" si="28"/>
        <v>CITI~4563~PENFABRIC~54546239~END</v>
      </c>
      <c r="Z13" s="72" t="str">
        <f t="shared" ca="1" si="28"/>
        <v>sdahsd~USD~123~2019-02-06~END</v>
      </c>
      <c r="AA13" s="72" t="str">
        <f t="shared" ca="1" si="28"/>
        <v>OCEAN~BLNO 25145458~2019-02-02~TITAN URANUS~LEBANON~PORT US~DOMINICA~FD FRANCE~2019-02-06~~KAZAKHSTAN~FREIGHT PREPAID~END</v>
      </c>
      <c r="AB13" s="72" t="str">
        <f t="shared" ca="1" si="28"/>
        <v>INVOICENO5485488~2019-02-02~CUSTNO544888~2019-02-02~CONTNO 547895445~COMMERCIAL INVOICE1~SHIPBLNO 5484155~ORDNO 545448~EDFNO 54989865~KAZAKHSTAN~SEALNO 544554585~CONTRACTNO454788485~PONO 48846858~MIS 48484~~END</v>
      </c>
      <c r="AC13" s="72" t="str">
        <f t="shared" si="28"/>
        <v>Others_Label1~Others_Value1~Others_Label2~Others_Value2~Others_Label3~Others_Value3~Others_Label4~Others_Value4~Others_Label5~Others_Value5~Others_Label6~Others_Value6~END</v>
      </c>
      <c r="AD13" s="72" t="str">
        <f t="shared" si="28"/>
        <v>RBS~12 WESTERN PLOT
LEBANON~CITY DOMINICA~STATE ZZZZ~54948~DOMINICA~END</v>
      </c>
      <c r="AE13" s="72" t="str">
        <f t="shared" si="28"/>
        <v>1~P1~GOLD~~2~3~10~YUD~100~100~100~1~END</v>
      </c>
      <c r="AF13" s="72" t="str">
        <f t="shared" si="28"/>
        <v>shipping marks</v>
      </c>
      <c r="AG13" s="72" t="str">
        <f t="shared" si="28"/>
        <v>goodsdesc</v>
      </c>
      <c r="AH13" s="72" t="str">
        <f t="shared" si="28"/>
        <v>general Clause</v>
      </c>
      <c r="AI13" s="72" t="str">
        <f t="shared" si="28"/>
        <v>AddInv Clause</v>
      </c>
      <c r="AJ13" s="72" t="str">
        <f t="shared" si="28"/>
        <v>285.0~cartons~114~cartons~640~12 KGS~1410~35 KGS~56~12 M3~END</v>
      </c>
      <c r="AK13" s="72" t="str">
        <f t="shared" si="28"/>
        <v>4~P4~VIBRANIUM~170.0~YUD~~~~~~END</v>
      </c>
      <c r="AL13" s="72" t="str">
        <f t="shared" si="28"/>
        <v>2~Packing Condition~2~2~END</v>
      </c>
      <c r="AM13" s="72" t="str">
        <f t="shared" ca="1" si="28"/>
        <v>INVOICE NO5485488, INVOICENO6548948~2019-02-02~PACKING LIST~KAZAKHSTAN~BLNO/25145458~PLLabel1~PLValue1~PLLabel2~PLValue2~PLLabel3~PLValue3~PLLabel4~PLValue4~PLLabel5~PLValue5~PLLabel6~PLValue6~END</v>
      </c>
      <c r="AN13" s="72" t="str">
        <f t="shared" si="28"/>
        <v>RBS~12,WESTERN PLOT
LEBANON~CITY DOMINICA~STATE ZZZZ~54948~DOMINICA~END</v>
      </c>
      <c r="AO13" s="72" t="str">
        <f t="shared" si="28"/>
        <v>SHIPMENT OF VIBRANIUM (100PCT PURE METAL) FOR 100 PCT EXPORT ORIENTED READYMADE METAL INDUSTRY AS PER BENEFICIARY'S ADDITIONAL PROFORMA INVOICE NOS.8013467 DATED 10OCT2017, 8013474 DATED 10OCT2023</v>
      </c>
      <c r="AP13" s="72" t="str">
        <f t="shared" si="28"/>
        <v>DOCUMENTARY CREDIT NUMBER 123456ABCDEF DATED 01JAN2018, BANGLADESH BANK DC NO.0000285317062491, LCA NO.232654, H.S.CODE NOS.
5210.11.00, 5208.42.00 AGAINST EXPORT CONTRACT NO.ISML/M AND S/2017/25 DATED 08NOV2017, PO.NO.4400040409, IRC NO.BA-150919, 
TIN NO.852538521864, VAT NO.18071010824, SAP PO NO.4400040648</v>
      </c>
      <c r="AQ13" s="72" t="str">
        <f t="shared" si="28"/>
        <v>SHIPMENT OF VIBRANIUM (100PCT PURE METAL) FOR 100 PCT EXPORT ORIENTED READYMADE METAL INDUSTRY AS PER BENEFICIARY'S ADDITIONAL PROFORMA INVOICE NOS.8013467 DATED 10OCT2017, 8013474 DATED 10OCT2023</v>
      </c>
      <c r="AR13" s="72" t="str">
        <f t="shared" si="28"/>
        <v>Precarriage~TITAN URANUS~LEBANON~1~PORT US~DOMINICA~FD FRANCE~1~HARRY~~FREIGHT PREPAID~SHIPMENT OF VIBRANIUM 100PCT PURE METAL FOR 100 PCT EXPORT ORIENTED READYMADE METAL INDUSTRY AS PER BENEFICIARY'S ADDITIONAL PROFORMA INVOICE NOS8013467 DATED 10OCT2017~SHORTGOODSDESC~GENERAL CLAUSE~END</v>
      </c>
      <c r="AS13" s="72" t="str">
        <f t="shared" si="28"/>
        <v>ShipperXYZ~485,FRIEDO STREET,
XXXXXXXXXXXXXXXX~CITY XYZZ~STATE XYZ~564548~WESTERN SAHARA~END</v>
      </c>
      <c r="AT13" s="72" t="str">
        <f t="shared" si="28"/>
        <v>SHIPMENT OF VIBRANIUM  100PCT PURE METAL  FOR 100 PCT EXPORT ORIENTED READYMADE METAL INDUSTRY AS PER BENEFICIARY'S ADDITIONAL PROFORMA INVOICE NOS 8013467 DATED 10OCT2017~100~250KGS~100M3~END</v>
      </c>
      <c r="AU13" s="72" t="str">
        <f t="shared" si="28"/>
        <v>Others1~Others2~Others3~Others4~Others_Label1~Others_Value1~Others_Label2~Others_Value2~Others_Label3~Others_Value3~Others_Label4~Others_Value4~Others_Label5~Others_Value5~Others_Label6~~Others_Value6~END</v>
      </c>
      <c r="AV13" s="72" t="str">
        <f t="shared" si="28"/>
        <v>Carrier Name XYZ~12345~56789~London~lebanon~Rosy~Plot No 12 ,Western street~FREIGHT PREPAID~Accounting Information SHIPMENT OF VIBRANIUM (100PCT PURE METAL) FOR 100 PCT EXPORT ORIENTED READYMADE METAL INDUSTRY AS PER BENEFICIARY'S ADDITIONAL PROFORMA INVOICE NOS.8013467 DATED 10OCT2017~SHIPMENT OF VIBRANIUM (100PCT PURE METAL) FOR 100 PCT EXPORT ORIENTED READYMADE METAL INDUSTRY AS PER BENEFICIARY'S ADDITIONAL PROFORMA INVOICE NOS.8013467 DATED 10OCT2017~~~END</v>
      </c>
      <c r="AW13" s="72" t="str">
        <f t="shared" si="28"/>
        <v>ShipperXYZ~485,FRIEDO STREET,
XXXXXXXXXXXXXXXX~CITY XYZZ~STATE XYZ~564548~WESTERN SAHARA~END</v>
      </c>
      <c r="AX13" s="72" t="str">
        <f t="shared" si="28"/>
        <v>SHIPMENT OF VIBRANIUM (100PCT PURE METAL) FOR 100 PCT EXPORT ORIENTED READYMADE METAL INDUSTRY AS PER BENEFICIARY'S ADDITIONAL PROFORMA INVOICE NOS.8013467 DATED 10OCT2017~100~250KGS~END</v>
      </c>
      <c r="AY13" s="72" t="str">
        <f t="shared" si="28"/>
        <v>Others1~Others2~Others3~Others4~Others_Label1~Others_Value1~Others_Label2~Others_Value2~Others_Label3~Others_Value3~Others_Label4~Others_Value4~Others_Label5~Others_Value5~Others_Label6~~Others_Value6~END</v>
      </c>
      <c r="AZ13" s="72" t="str">
        <f t="shared" si="28"/>
        <v>~20~120M3~20KGS~20KGS~1234~TITANIUM~SAHARA~LEBANON~DENMARK~MALAYSIA~WESTERN SAHARA~KYRGYZSTAN~765489~KYRGYZSTAN~96173571~FORWARDING AGENT XYZ~230KGS~1000WORDS~END</v>
      </c>
      <c r="BA13" s="72" t="str">
        <f t="shared" si="28"/>
        <v>OthersLabel1~OthersValue1~OthersLabel2~OthersValue2~OthersLabel3~OthersValue3~OthersLabel4~OthersValue4~OthersLabel5~OthersValue5~OthersLabel6~OthersValue6~END</v>
      </c>
      <c r="BB13" s="72" t="str">
        <f t="shared" si="28"/>
        <v>~504366.94~110~~ LIBERIA~2156~285 cartons~LEBANON~FD FRANCE~TITAN URANUS~INSURANCENO1~OthersLabel1~OthersValue1~INSURANCE CLS~~~~~END</v>
      </c>
      <c r="BC13" s="72" t="str">
        <f t="shared" ref="BC13:BY13" si="29">BC8</f>
        <v>~CERTIFICATE OF ORIGIN~KELLY~TITAN URANUS~BLNO/25145458~LEBANON~PORT US~DOMINICA~FD FRANCE~KAZAKHSTAN~OthersLabel1~OthersValue1~~END</v>
      </c>
      <c r="BD13" s="72" t="str">
        <f t="shared" si="29"/>
        <v>C/O No/56454884~~MARKING AS PER B/L~285~cartons~COMP OF GOODS~1410~35 KGS~640~12 KGS~56~56~12 M3~PENFABRIC~END</v>
      </c>
      <c r="BE13" s="72" t="str">
        <f t="shared" si="29"/>
        <v>1~P1~GOLD~~~~124~YUD~128.8~15971.2~~END</v>
      </c>
      <c r="BF13" s="72" t="str">
        <f t="shared" si="29"/>
        <v>COMMERCIAL CERTIFICATE~CERTNO/58489888~~END</v>
      </c>
      <c r="BG13" s="72" t="str">
        <f t="shared" si="29"/>
        <v>RBS~12,WESTERN PLOT
LEBANON~CITY DOMINICA~STATE ZZZZ~54948~DOMINICA~end</v>
      </c>
      <c r="BH13" s="72" t="str">
        <f t="shared" si="29"/>
        <v>142~2156~YUD~640~12 KGS~1410~35 KGS~0.0~224~285~cartons~BLNO/25145458~TITAN URANUS~OthersLabel1~OthersValue1~OthersLabel2~OthersValue2~END</v>
      </c>
      <c r="BI13" s="72" t="str">
        <f t="shared" si="29"/>
        <v>1~P1~GOLD~~~~124~YUD~128.8~15971.2~~END</v>
      </c>
      <c r="BJ13" s="72" t="str">
        <f t="shared" si="29"/>
        <v>OCEAN~~SHIPMENT ADVICE~~RBS
12,WESTERN PLOT
LEBANON
DOMINICA, 54948, STATE ZZZZ, CITY DOMINICA
54154145, mype@buyer.com~~~~PORT US~DOMINICA~TITAN ~Carrier Name XYZ~~~~~~~KAZAKHSTAN~OthersLabel1~OthersValue1~OthersLabel2~OthersValue2~END</v>
      </c>
      <c r="BK13" s="72" t="str">
        <f t="shared" si="29"/>
        <v>~~RBS~PAY TO ORDER OF GOODS~458515.4~CASH MODE~85 DAYS SIGHT~RBS~OthersLabel1~OthersValue1~OthersLabel2~OthersValue2~END</v>
      </c>
      <c r="BL13" s="72" t="str">
        <f t="shared" si="29"/>
        <v>Long Title Name ~Long~DOMINICA~~USD~49184.8~128.8~49204.8~MALAYSIA~~285.0 cartons~122~450~INCLUDED~26~657~INCLUDED~~~~~~~~~~~~~~~~~~~~~~~~~END</v>
      </c>
      <c r="BM13" s="72" t="str">
        <f t="shared" si="29"/>
        <v>457782323~~628934692~~END</v>
      </c>
      <c r="BN13" s="72" t="str">
        <f t="shared" si="29"/>
        <v>AUD~54484878~AUD~78596412~FX/264564~0.0~END</v>
      </c>
      <c r="BO13" s="72" t="str">
        <f t="shared" si="29"/>
        <v>CITI~4563~PENFABRIC~54546239~~END</v>
      </c>
      <c r="BP13" s="72" t="str">
        <f t="shared" si="29"/>
        <v>1~1~1~1~1~1~1~1~1~1~1~1~1~1~1~1~1~1~1</v>
      </c>
      <c r="BQ13" s="72" t="str">
        <f t="shared" si="29"/>
        <v>1~1~1~1~1~1~1~1~1~1~1~1~1~1~1~1~1~1~1</v>
      </c>
      <c r="BR13" s="72" t="str">
        <f t="shared" si="29"/>
        <v>CHECKED~~CHECKED~~~~~~CHECKED~~CHECKED~~END</v>
      </c>
      <c r="BS13" s="72" t="str">
        <f t="shared" si="29"/>
        <v>RBS~35346346~5363363~END</v>
      </c>
      <c r="BT13" s="72" t="str">
        <f t="shared" si="29"/>
        <v>INVOICE NO5485488~KELLERS~123,EAST STREET
XXXXXXXXXXXX~TITAN URANUS~~~FT~~~~OthersLabel1~OthersValue1~OthersLabel2~OthersValue2~END</v>
      </c>
      <c r="BU13" s="72" t="str">
        <f t="shared" si="29"/>
        <v>DELIVERY ORDER~212343~~London~lebanon~~~END</v>
      </c>
      <c r="BV13" s="72" t="str">
        <f t="shared" si="29"/>
        <v>1~P1~GOLD~~~~124~YUD~128.8~15971.2~~~~END</v>
      </c>
      <c r="BW13" s="72" t="str">
        <f t="shared" si="29"/>
        <v>RBS~12,WESTERN PLOT
LEBANON~CITY DOMINICA~STATE ZZZZ~54948~DOMINICA~OthersLabel1~OthersValue1~OthersLabel2~OthersValue2~END</v>
      </c>
      <c r="BX13" s="72" t="str">
        <f t="shared" si="29"/>
        <v>NA~NA~NA~NA~NA~NA~NA~NA~NA~NA~END</v>
      </c>
      <c r="BY13" s="72" t="str">
        <f t="shared" si="29"/>
        <v>~~~~~~~~~END</v>
      </c>
      <c r="BZ13" s="72"/>
      <c r="CA13" s="72" t="str">
        <f t="shared" si="26"/>
        <v>1~1~1~1~1~1~1~1~1~1~1~end</v>
      </c>
      <c r="CB13" s="72" t="str">
        <f t="shared" si="26"/>
        <v>1~1~1~1~1~1~1~1~1~1~1~end</v>
      </c>
      <c r="CC13" s="72" t="str">
        <f t="shared" si="26"/>
        <v>0~0~0~0~0~0~0~0~0~0~0~end</v>
      </c>
      <c r="CD13" s="72" t="str">
        <f t="shared" si="26"/>
        <v>~~CHECKED~~~~CHECKED~~CHECKED~~CHECKED~CHECKED~end</v>
      </c>
      <c r="CE13" s="72" t="str">
        <f t="shared" si="26"/>
        <v>12345~12345~Description~~end</v>
      </c>
      <c r="CF13" s="72" t="str">
        <f t="shared" si="26"/>
        <v>KL_TW01~~~END</v>
      </c>
      <c r="CG13" s="72" t="str">
        <f t="shared" si="26"/>
        <v>CHECKED~~CHECKED~CHECKED~~~CHECKED~~CHECKED~~~~CHECKED~~END</v>
      </c>
      <c r="CH13" s="72"/>
      <c r="CI13" s="72"/>
      <c r="CJ13" s="72"/>
      <c r="CK13" s="72"/>
      <c r="CL13" s="72"/>
      <c r="CM13" s="72"/>
    </row>
    <row r="14" spans="1:91" x14ac:dyDescent="0.25">
      <c r="A14" s="77">
        <v>10</v>
      </c>
      <c r="B14" s="62" t="s">
        <v>872</v>
      </c>
      <c r="C14" s="79" t="s">
        <v>871</v>
      </c>
      <c r="D14" s="72" t="s">
        <v>195</v>
      </c>
      <c r="E14" s="85" t="str">
        <f t="shared" ref="E14" si="30">E13</f>
        <v>CITIBK~SK43788~Summer95</v>
      </c>
      <c r="F14" s="79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 t="str">
        <f>DocUpload!D4</f>
        <v>MYPE1~Penfabric Customer~end</v>
      </c>
      <c r="CK14" s="72" t="str">
        <f>DocUpload!D10</f>
        <v>DocTitle123~CCVO~end</v>
      </c>
      <c r="CL14" s="72" t="str">
        <f>DocUpload!D17</f>
        <v>MY~~END</v>
      </c>
      <c r="CM14" s="72" t="str">
        <f ca="1">DocUpload!D23</f>
        <v>DOP TXN~COLLPC22103~END</v>
      </c>
    </row>
  </sheetData>
  <mergeCells count="3">
    <mergeCell ref="B11:B13"/>
    <mergeCell ref="B5:B10"/>
    <mergeCell ref="B2:B4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workbookViewId="0">
      <selection activeCell="M29" sqref="M29"/>
    </sheetView>
  </sheetViews>
  <sheetFormatPr defaultColWidth="8.85546875" defaultRowHeight="15" x14ac:dyDescent="0.25"/>
  <cols>
    <col min="1" max="2" width="8.85546875" style="1" collapsed="1"/>
    <col min="3" max="4" width="17.42578125" style="1" bestFit="1" customWidth="1" collapsed="1"/>
    <col min="5" max="5" width="23.140625" style="1" bestFit="1" customWidth="1" collapsed="1"/>
    <col min="6" max="6" width="13.28515625" style="1" customWidth="1" collapsed="1"/>
    <col min="7" max="7" width="16.140625" style="1" customWidth="1" collapsed="1"/>
    <col min="8" max="8" width="16.28515625" style="1" customWidth="1" collapsed="1"/>
    <col min="9" max="9" width="15.5703125" style="1" bestFit="1" customWidth="1" collapsed="1"/>
    <col min="10" max="10" width="16.42578125" style="1" customWidth="1" collapsed="1"/>
    <col min="11" max="11" width="15.85546875" style="1" customWidth="1" collapsed="1"/>
    <col min="12" max="12" width="16.42578125" style="1" customWidth="1" collapsed="1"/>
    <col min="13" max="13" width="15" style="1" customWidth="1" collapsed="1"/>
    <col min="14" max="14" width="9.28515625" style="1" customWidth="1" collapsed="1"/>
    <col min="15" max="15" width="48" style="1" bestFit="1" customWidth="1" collapsed="1"/>
    <col min="16" max="16384" width="8.85546875" style="1" collapsed="1"/>
  </cols>
  <sheetData>
    <row r="2" spans="2:15" ht="15.75" thickBot="1" x14ac:dyDescent="0.3"/>
    <row r="3" spans="2:15" x14ac:dyDescent="0.25">
      <c r="B3" s="111" t="s">
        <v>999</v>
      </c>
      <c r="C3" s="20" t="s">
        <v>732</v>
      </c>
    </row>
    <row r="4" spans="2:15" s="30" customFormat="1" x14ac:dyDescent="0.25">
      <c r="B4" s="106"/>
      <c r="C4" s="2"/>
      <c r="D4" s="29" t="s">
        <v>733</v>
      </c>
      <c r="E4" s="17" t="s">
        <v>734</v>
      </c>
      <c r="F4" s="17" t="s">
        <v>735</v>
      </c>
      <c r="G4" s="17" t="s">
        <v>736</v>
      </c>
      <c r="H4" s="17" t="s">
        <v>737</v>
      </c>
      <c r="I4" s="17" t="s">
        <v>738</v>
      </c>
      <c r="J4" s="17" t="s">
        <v>739</v>
      </c>
      <c r="K4" s="17" t="s">
        <v>740</v>
      </c>
      <c r="L4" s="17" t="s">
        <v>741</v>
      </c>
      <c r="M4" s="17" t="s">
        <v>742</v>
      </c>
      <c r="N4" s="17" t="s">
        <v>21</v>
      </c>
    </row>
    <row r="5" spans="2:15" x14ac:dyDescent="0.25">
      <c r="B5" s="106"/>
      <c r="C5" s="2" t="s">
        <v>743</v>
      </c>
      <c r="D5" s="2" t="s">
        <v>266</v>
      </c>
      <c r="E5" s="2" t="s">
        <v>266</v>
      </c>
      <c r="F5" s="2" t="s">
        <v>266</v>
      </c>
      <c r="G5" s="2" t="s">
        <v>266</v>
      </c>
      <c r="H5" s="2" t="s">
        <v>266</v>
      </c>
      <c r="I5" s="2" t="s">
        <v>266</v>
      </c>
      <c r="J5" s="2" t="s">
        <v>266</v>
      </c>
      <c r="K5" s="2" t="s">
        <v>266</v>
      </c>
      <c r="L5" s="2" t="s">
        <v>266</v>
      </c>
      <c r="M5" s="2" t="s">
        <v>266</v>
      </c>
      <c r="N5" s="2" t="str">
        <f>D5&amp;"~"&amp;E5&amp;"~"&amp;F5&amp;"~"&amp;G5&amp;"~"&amp;H5&amp;"~"&amp;I5&amp;"~"&amp;J5&amp;"~"&amp;K5&amp;"~"&amp;L5&amp;"~"&amp;M5&amp;"~"&amp;"END"</f>
        <v>NA~NA~NA~NA~NA~NA~NA~NA~NA~NA~END</v>
      </c>
    </row>
    <row r="6" spans="2:15" x14ac:dyDescent="0.25">
      <c r="B6" s="106"/>
      <c r="C6" s="2" t="s">
        <v>745</v>
      </c>
      <c r="D6" s="2"/>
      <c r="E6" s="2"/>
      <c r="F6" s="2"/>
      <c r="G6" s="2"/>
      <c r="H6" s="2"/>
      <c r="I6" s="2"/>
      <c r="J6" s="2"/>
      <c r="K6" s="2"/>
      <c r="L6" s="2"/>
      <c r="M6" s="2"/>
      <c r="N6" s="2" t="str">
        <f>E6&amp;"~"&amp;F6&amp;"~"&amp;G6&amp;"~"&amp;H6&amp;"~"&amp;I6&amp;"~"&amp;J6&amp;"~"&amp;K6&amp;"~"&amp;L6&amp;"~"&amp;M6&amp;"~"&amp;"END"</f>
        <v>~~~~~~~~~END</v>
      </c>
    </row>
    <row r="8" spans="2:15" x14ac:dyDescent="0.25">
      <c r="B8" s="108" t="s">
        <v>998</v>
      </c>
      <c r="C8" s="20" t="s">
        <v>732</v>
      </c>
    </row>
    <row r="9" spans="2:15" x14ac:dyDescent="0.25">
      <c r="C9" s="2"/>
      <c r="D9" s="29" t="s">
        <v>733</v>
      </c>
      <c r="E9" s="17" t="s">
        <v>734</v>
      </c>
      <c r="F9" s="17" t="s">
        <v>735</v>
      </c>
      <c r="G9" s="17" t="s">
        <v>736</v>
      </c>
      <c r="H9" s="17" t="s">
        <v>737</v>
      </c>
      <c r="I9" s="17" t="s">
        <v>738</v>
      </c>
      <c r="J9" s="17" t="s">
        <v>739</v>
      </c>
      <c r="K9" s="17" t="s">
        <v>740</v>
      </c>
      <c r="L9" s="17" t="s">
        <v>741</v>
      </c>
      <c r="M9" s="17" t="s">
        <v>742</v>
      </c>
      <c r="N9" s="17" t="s">
        <v>21</v>
      </c>
      <c r="O9" s="30"/>
    </row>
    <row r="10" spans="2:15" x14ac:dyDescent="0.25">
      <c r="C10" s="2" t="s">
        <v>743</v>
      </c>
      <c r="D10" s="2" t="s">
        <v>266</v>
      </c>
      <c r="E10" s="2" t="s">
        <v>266</v>
      </c>
      <c r="F10" s="2" t="s">
        <v>266</v>
      </c>
      <c r="G10" s="2" t="s">
        <v>266</v>
      </c>
      <c r="H10" s="2" t="s">
        <v>266</v>
      </c>
      <c r="I10" s="2" t="s">
        <v>266</v>
      </c>
      <c r="J10" s="2" t="s">
        <v>266</v>
      </c>
      <c r="K10" s="2" t="s">
        <v>266</v>
      </c>
      <c r="L10" s="2" t="s">
        <v>266</v>
      </c>
      <c r="M10" s="2" t="s">
        <v>266</v>
      </c>
      <c r="N10" s="2" t="str">
        <f>D10&amp;"~"&amp;E10&amp;"~"&amp;F10&amp;"~"&amp;G10&amp;"~"&amp;H10&amp;"~"&amp;I10&amp;"~"&amp;J10&amp;"~"&amp;K10&amp;"~"&amp;L10&amp;"~"&amp;M10&amp;"~"&amp;"END"</f>
        <v>NA~NA~NA~NA~NA~NA~NA~NA~NA~NA~END</v>
      </c>
    </row>
    <row r="11" spans="2:15" x14ac:dyDescent="0.25">
      <c r="C11" s="2" t="s">
        <v>745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 t="str">
        <f>E11&amp;"~"&amp;F11&amp;"~"&amp;G11&amp;"~"&amp;H11&amp;"~"&amp;I11&amp;"~"&amp;J11&amp;"~"&amp;K11&amp;"~"&amp;L11&amp;"~"&amp;M11&amp;"~"&amp;"END"</f>
        <v>~~~~~~~~~END</v>
      </c>
    </row>
    <row r="14" spans="2:15" ht="15.75" thickBot="1" x14ac:dyDescent="0.3"/>
    <row r="15" spans="2:15" x14ac:dyDescent="0.25">
      <c r="B15" s="111" t="s">
        <v>999</v>
      </c>
      <c r="C15" s="20" t="s">
        <v>746</v>
      </c>
    </row>
    <row r="16" spans="2:15" x14ac:dyDescent="0.25">
      <c r="B16" s="106"/>
      <c r="C16" s="29" t="s">
        <v>747</v>
      </c>
      <c r="D16" s="17" t="s">
        <v>748</v>
      </c>
      <c r="E16" s="17" t="s">
        <v>745</v>
      </c>
      <c r="F16" s="17" t="s">
        <v>21</v>
      </c>
    </row>
    <row r="17" spans="2:6" x14ac:dyDescent="0.25">
      <c r="B17" s="106"/>
      <c r="C17" s="2" t="s">
        <v>744</v>
      </c>
      <c r="D17" s="2" t="s">
        <v>744</v>
      </c>
      <c r="E17" s="2" t="s">
        <v>749</v>
      </c>
      <c r="F17" s="1" t="str">
        <f>C17&amp;"~"&amp;D17&amp;"~"&amp;E17&amp;"~"&amp;"END"</f>
        <v>YES~YES~SampleText~END</v>
      </c>
    </row>
    <row r="18" spans="2:6" x14ac:dyDescent="0.25">
      <c r="B18" s="106"/>
      <c r="F18" s="1" t="str">
        <f>C18&amp;"~"&amp;D18&amp;"~"&amp;E18&amp;"~"&amp;"END"</f>
        <v>~~~END</v>
      </c>
    </row>
    <row r="19" spans="2:6" x14ac:dyDescent="0.25">
      <c r="B19" s="108" t="s">
        <v>998</v>
      </c>
      <c r="C19" s="20" t="s">
        <v>746</v>
      </c>
    </row>
    <row r="20" spans="2:6" x14ac:dyDescent="0.25">
      <c r="C20" s="29" t="s">
        <v>747</v>
      </c>
      <c r="D20" s="17" t="s">
        <v>748</v>
      </c>
      <c r="E20" s="17" t="s">
        <v>745</v>
      </c>
      <c r="F20" s="17" t="s">
        <v>21</v>
      </c>
    </row>
    <row r="21" spans="2:6" x14ac:dyDescent="0.25">
      <c r="C21" s="2" t="s">
        <v>744</v>
      </c>
      <c r="D21" s="2" t="s">
        <v>744</v>
      </c>
      <c r="E21" s="2" t="s">
        <v>749</v>
      </c>
      <c r="F21" s="1" t="str">
        <f>C21&amp;"~"&amp;D21&amp;"~"&amp;E21&amp;"~"&amp;"END"</f>
        <v>YES~YES~SampleText~END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6"/>
  <sheetViews>
    <sheetView workbookViewId="0">
      <selection activeCell="C32" sqref="C32"/>
    </sheetView>
  </sheetViews>
  <sheetFormatPr defaultRowHeight="15" x14ac:dyDescent="0.25"/>
  <cols>
    <col min="1" max="2" width="9.140625" style="1" collapsed="1"/>
    <col min="3" max="3" width="43.28515625" style="1" bestFit="1" customWidth="1" collapsed="1"/>
    <col min="4" max="5" width="9.140625" style="1" collapsed="1"/>
    <col min="6" max="6" width="22.140625" style="1" bestFit="1" customWidth="1" collapsed="1"/>
    <col min="7" max="7" width="14.7109375" style="1" bestFit="1" customWidth="1" collapsed="1"/>
    <col min="8" max="8" width="12.7109375" style="1" customWidth="1" collapsed="1"/>
    <col min="9" max="9" width="9.140625" style="1" collapsed="1"/>
    <col min="10" max="10" width="11.7109375" style="1" customWidth="1" collapsed="1"/>
    <col min="11" max="11" width="25" style="1" bestFit="1" customWidth="1" collapsed="1"/>
    <col min="12" max="16384" width="9.140625" style="1" collapsed="1"/>
  </cols>
  <sheetData>
    <row r="3" spans="2:16" ht="15.75" thickBot="1" x14ac:dyDescent="0.3"/>
    <row r="4" spans="2:16" x14ac:dyDescent="0.25">
      <c r="B4" s="111" t="s">
        <v>999</v>
      </c>
      <c r="C4" s="20" t="s">
        <v>750</v>
      </c>
    </row>
    <row r="5" spans="2:16" x14ac:dyDescent="0.25">
      <c r="B5" s="106"/>
      <c r="C5" s="17" t="s">
        <v>32</v>
      </c>
      <c r="D5" s="17" t="s">
        <v>825</v>
      </c>
      <c r="E5" s="17" t="s">
        <v>826</v>
      </c>
      <c r="F5" s="17" t="s">
        <v>751</v>
      </c>
      <c r="G5" s="17" t="s">
        <v>674</v>
      </c>
      <c r="H5" s="17" t="s">
        <v>827</v>
      </c>
      <c r="I5" s="17" t="s">
        <v>572</v>
      </c>
      <c r="J5" s="17" t="s">
        <v>752</v>
      </c>
      <c r="K5" s="17" t="s">
        <v>597</v>
      </c>
      <c r="L5" s="17" t="s">
        <v>678</v>
      </c>
      <c r="M5" s="17" t="s">
        <v>828</v>
      </c>
      <c r="N5" s="17" t="s">
        <v>753</v>
      </c>
      <c r="O5" s="17" t="s">
        <v>831</v>
      </c>
      <c r="P5" s="17" t="s">
        <v>21</v>
      </c>
    </row>
    <row r="6" spans="2:16" x14ac:dyDescent="0.25">
      <c r="B6" s="106"/>
      <c r="C6" s="9" t="s">
        <v>689</v>
      </c>
      <c r="D6" s="70">
        <v>1</v>
      </c>
      <c r="E6" s="70">
        <v>1</v>
      </c>
      <c r="F6" s="70">
        <v>1</v>
      </c>
      <c r="G6" s="70">
        <v>1</v>
      </c>
      <c r="H6" s="70">
        <v>1</v>
      </c>
      <c r="I6" s="70">
        <v>1</v>
      </c>
      <c r="J6" s="70">
        <v>1</v>
      </c>
      <c r="K6" s="70">
        <v>1</v>
      </c>
      <c r="L6" s="70">
        <v>1</v>
      </c>
      <c r="M6" s="70">
        <v>1</v>
      </c>
      <c r="N6" s="70">
        <v>1</v>
      </c>
      <c r="O6" s="70"/>
      <c r="P6" s="70" t="str">
        <f>D6&amp;"~"&amp;E6&amp;"~"&amp;F6&amp;"~"&amp;G6&amp;"~"&amp;H6&amp;"~"&amp;I6&amp;"~"&amp;J6&amp;"~"&amp;K6&amp;"~"&amp;L6&amp;"~"&amp;M6&amp;"~"&amp;N6&amp;"~"&amp;"end"</f>
        <v>1~1~1~1~1~1~1~1~1~1~1~end</v>
      </c>
    </row>
    <row r="7" spans="2:16" x14ac:dyDescent="0.25">
      <c r="B7" s="106"/>
      <c r="C7" s="9" t="s">
        <v>690</v>
      </c>
      <c r="D7" s="70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1</v>
      </c>
      <c r="K7" s="70">
        <v>1</v>
      </c>
      <c r="L7" s="70">
        <v>1</v>
      </c>
      <c r="M7" s="70">
        <v>1</v>
      </c>
      <c r="N7" s="70">
        <v>1</v>
      </c>
      <c r="O7" s="70"/>
      <c r="P7" s="70" t="str">
        <f>D7&amp;"~"&amp;E7&amp;"~"&amp;F7&amp;"~"&amp;G7&amp;"~"&amp;H7&amp;"~"&amp;I7&amp;"~"&amp;J7&amp;"~"&amp;K7&amp;"~"&amp;L7&amp;"~"&amp;M7&amp;"~"&amp;N7&amp;"~"&amp;"end"</f>
        <v>1~1~1~1~1~1~1~1~1~1~1~end</v>
      </c>
    </row>
    <row r="8" spans="2:16" x14ac:dyDescent="0.25">
      <c r="C8" s="9" t="s">
        <v>754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/>
      <c r="P8" s="70" t="str">
        <f>D8&amp;"~"&amp;E8&amp;"~"&amp;F8&amp;"~"&amp;G8&amp;"~"&amp;H8&amp;"~"&amp;I8&amp;"~"&amp;J8&amp;"~"&amp;K8&amp;"~"&amp;L8&amp;"~"&amp;M8&amp;"~"&amp;N8&amp;"~"&amp;"end"</f>
        <v>0~0~0~0~0~0~0~0~0~0~0~end</v>
      </c>
    </row>
    <row r="9" spans="2:16" x14ac:dyDescent="0.25">
      <c r="C9" s="9" t="s">
        <v>755</v>
      </c>
      <c r="D9" s="9"/>
      <c r="E9" s="9"/>
      <c r="F9" s="70" t="s">
        <v>62</v>
      </c>
      <c r="G9" s="70"/>
      <c r="H9" s="70"/>
      <c r="I9" s="70"/>
      <c r="J9" s="70" t="s">
        <v>62</v>
      </c>
      <c r="K9" s="70"/>
      <c r="L9" s="70" t="s">
        <v>62</v>
      </c>
      <c r="M9" s="70"/>
      <c r="N9" s="70" t="s">
        <v>62</v>
      </c>
      <c r="O9" s="70" t="s">
        <v>62</v>
      </c>
      <c r="P9" s="70" t="str">
        <f>D9&amp;"~"&amp;E9&amp;"~"&amp;F9&amp;"~"&amp;G9&amp;"~"&amp;H9&amp;"~"&amp;I9&amp;"~"&amp;J9&amp;"~"&amp;K9&amp;"~"&amp;L9&amp;"~"&amp;M9&amp;"~"&amp;N9&amp;"~"&amp;O9&amp;"~"&amp;"end"</f>
        <v>~~CHECKED~~~~CHECKED~~CHECKED~~CHECKED~CHECKED~end</v>
      </c>
    </row>
    <row r="11" spans="2:16" x14ac:dyDescent="0.25">
      <c r="B11" s="108" t="s">
        <v>998</v>
      </c>
      <c r="C11" s="20" t="s">
        <v>750</v>
      </c>
    </row>
    <row r="12" spans="2:16" x14ac:dyDescent="0.25">
      <c r="C12" s="17" t="s">
        <v>32</v>
      </c>
      <c r="D12" s="17" t="s">
        <v>825</v>
      </c>
      <c r="E12" s="17" t="s">
        <v>826</v>
      </c>
      <c r="F12" s="17" t="s">
        <v>751</v>
      </c>
      <c r="G12" s="17" t="s">
        <v>674</v>
      </c>
      <c r="H12" s="17" t="s">
        <v>827</v>
      </c>
      <c r="I12" s="17" t="s">
        <v>572</v>
      </c>
      <c r="J12" s="17" t="s">
        <v>752</v>
      </c>
      <c r="K12" s="17" t="s">
        <v>597</v>
      </c>
      <c r="L12" s="17" t="s">
        <v>678</v>
      </c>
      <c r="M12" s="17" t="s">
        <v>828</v>
      </c>
      <c r="N12" s="17" t="s">
        <v>753</v>
      </c>
      <c r="O12" s="17" t="s">
        <v>831</v>
      </c>
      <c r="P12" s="17" t="s">
        <v>21</v>
      </c>
    </row>
    <row r="13" spans="2:16" x14ac:dyDescent="0.25">
      <c r="C13" s="9" t="s">
        <v>689</v>
      </c>
      <c r="D13" s="70"/>
      <c r="E13" s="70">
        <v>0</v>
      </c>
      <c r="F13" s="70"/>
      <c r="G13" s="70"/>
      <c r="H13" s="70"/>
      <c r="I13" s="70"/>
      <c r="J13" s="70"/>
      <c r="K13" s="70">
        <v>4</v>
      </c>
      <c r="L13" s="70">
        <v>9</v>
      </c>
      <c r="M13" s="70"/>
      <c r="N13" s="70"/>
      <c r="O13" s="70"/>
      <c r="P13" s="70" t="str">
        <f>D13&amp;"~"&amp;E13&amp;"~"&amp;F13&amp;"~"&amp;G13&amp;"~"&amp;H13&amp;"~"&amp;I13&amp;"~"&amp;J13&amp;"~"&amp;K13&amp;"~"&amp;L13&amp;"~"&amp;M13&amp;"~"&amp;N13&amp;"~"&amp;"end"</f>
        <v>~0~~~~~~4~9~~~end</v>
      </c>
    </row>
    <row r="14" spans="2:16" x14ac:dyDescent="0.25">
      <c r="C14" s="9" t="s">
        <v>690</v>
      </c>
      <c r="D14" s="70"/>
      <c r="E14" s="70"/>
      <c r="F14" s="70"/>
      <c r="G14" s="70">
        <v>0</v>
      </c>
      <c r="H14" s="70"/>
      <c r="I14" s="70"/>
      <c r="J14" s="70"/>
      <c r="K14" s="70"/>
      <c r="L14" s="70"/>
      <c r="M14" s="70"/>
      <c r="N14" s="70"/>
      <c r="O14" s="70"/>
      <c r="P14" s="70" t="str">
        <f>D14&amp;"~"&amp;E14&amp;"~"&amp;F14&amp;"~"&amp;G14&amp;"~"&amp;H14&amp;"~"&amp;I14&amp;"~"&amp;J14&amp;"~"&amp;K14&amp;"~"&amp;L14&amp;"~"&amp;M14&amp;"~"&amp;N14&amp;"~"&amp;"end"</f>
        <v>~~~0~~~~~~~~end</v>
      </c>
    </row>
    <row r="15" spans="2:16" x14ac:dyDescent="0.25">
      <c r="C15" s="9" t="s">
        <v>754</v>
      </c>
      <c r="D15" s="70"/>
      <c r="E15" s="70"/>
      <c r="F15" s="70"/>
      <c r="G15" s="70"/>
      <c r="H15" s="70"/>
      <c r="I15" s="70"/>
      <c r="J15" s="70"/>
      <c r="K15" s="70"/>
      <c r="L15" s="70">
        <v>5</v>
      </c>
      <c r="M15" s="70"/>
      <c r="N15" s="70"/>
      <c r="O15" s="70"/>
      <c r="P15" s="70" t="str">
        <f>D15&amp;"~"&amp;E15&amp;"~"&amp;F15&amp;"~"&amp;G15&amp;"~"&amp;H15&amp;"~"&amp;I15&amp;"~"&amp;J15&amp;"~"&amp;K15&amp;"~"&amp;L15&amp;"~"&amp;M15&amp;"~"&amp;N15&amp;"~"&amp;"end"</f>
        <v>~~~~~~~~5~~~end</v>
      </c>
    </row>
    <row r="16" spans="2:16" x14ac:dyDescent="0.25">
      <c r="C16" s="9" t="s">
        <v>755</v>
      </c>
      <c r="D16" s="70" t="s">
        <v>62</v>
      </c>
      <c r="E16" s="70" t="s">
        <v>62</v>
      </c>
      <c r="F16" s="70"/>
      <c r="G16" s="70"/>
      <c r="H16" s="70"/>
      <c r="I16" s="70"/>
      <c r="J16" s="70"/>
      <c r="K16" s="70"/>
      <c r="L16" s="70"/>
      <c r="M16" s="70"/>
      <c r="N16" s="70" t="s">
        <v>62</v>
      </c>
      <c r="O16" s="70" t="s">
        <v>62</v>
      </c>
      <c r="P16" s="70" t="str">
        <f>D16&amp;"~"&amp;E16&amp;"~"&amp;F16&amp;"~"&amp;G16&amp;"~"&amp;H16&amp;"~"&amp;I16&amp;"~"&amp;J16&amp;"~"&amp;K16&amp;"~"&amp;L16&amp;"~"&amp;M16&amp;"~"&amp;N16&amp;"~"&amp;O16&amp;"~"&amp;"end"</f>
        <v>CHECKED~CHECKED~~~~~~~~~CHECKED~CHECKED~end</v>
      </c>
    </row>
    <row r="19" spans="2:18" ht="15.75" thickBot="1" x14ac:dyDescent="0.3"/>
    <row r="20" spans="2:18" x14ac:dyDescent="0.25">
      <c r="B20" s="111" t="s">
        <v>999</v>
      </c>
      <c r="C20" s="20" t="s">
        <v>756</v>
      </c>
    </row>
    <row r="21" spans="2:18" x14ac:dyDescent="0.25">
      <c r="B21" s="106"/>
      <c r="C21" s="17" t="s">
        <v>825</v>
      </c>
      <c r="D21" s="17" t="s">
        <v>826</v>
      </c>
      <c r="E21" s="17" t="s">
        <v>751</v>
      </c>
      <c r="F21" s="17" t="s">
        <v>674</v>
      </c>
      <c r="G21" s="17" t="s">
        <v>680</v>
      </c>
      <c r="H21" s="17" t="s">
        <v>827</v>
      </c>
      <c r="I21" s="17" t="s">
        <v>572</v>
      </c>
      <c r="J21" s="17" t="s">
        <v>752</v>
      </c>
      <c r="K21" s="17" t="s">
        <v>829</v>
      </c>
      <c r="L21" s="17" t="s">
        <v>830</v>
      </c>
      <c r="M21" s="17" t="s">
        <v>597</v>
      </c>
      <c r="N21" s="17" t="s">
        <v>678</v>
      </c>
      <c r="O21" s="17"/>
      <c r="P21" s="17" t="s">
        <v>828</v>
      </c>
      <c r="Q21" s="17" t="s">
        <v>753</v>
      </c>
      <c r="R21" s="17" t="s">
        <v>21</v>
      </c>
    </row>
    <row r="22" spans="2:18" x14ac:dyDescent="0.25">
      <c r="B22" s="106"/>
      <c r="C22" s="9" t="s">
        <v>62</v>
      </c>
      <c r="D22" s="9"/>
      <c r="E22" s="9" t="s">
        <v>62</v>
      </c>
      <c r="F22" s="9" t="s">
        <v>62</v>
      </c>
      <c r="G22" s="9"/>
      <c r="H22" s="9"/>
      <c r="I22" s="9" t="s">
        <v>62</v>
      </c>
      <c r="J22" s="9"/>
      <c r="K22" s="9" t="s">
        <v>62</v>
      </c>
      <c r="L22" s="9"/>
      <c r="M22" s="9"/>
      <c r="N22" s="9"/>
      <c r="O22" s="9"/>
      <c r="P22" s="9" t="s">
        <v>62</v>
      </c>
      <c r="Q22" s="9"/>
      <c r="R22" s="9" t="str">
        <f>C22&amp;"~"&amp;D22&amp;"~"&amp;E22&amp;"~"&amp;F22&amp;"~"&amp;G22&amp;"~"&amp;H22&amp;"~"&amp;I22&amp;"~"&amp;J22&amp;"~"&amp;K22&amp;"~"&amp;L22&amp;"~"&amp;M22&amp;"~"&amp;N22&amp;"~"&amp;P22&amp;"~"&amp;Q22&amp;"~"&amp;"END"</f>
        <v>CHECKED~~CHECKED~CHECKED~~~CHECKED~~CHECKED~~~~CHECKED~~END</v>
      </c>
    </row>
    <row r="23" spans="2:18" x14ac:dyDescent="0.25">
      <c r="B23" s="106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2:18" x14ac:dyDescent="0.25">
      <c r="B24" s="108" t="s">
        <v>998</v>
      </c>
      <c r="C24" s="20" t="s">
        <v>756</v>
      </c>
    </row>
    <row r="25" spans="2:18" x14ac:dyDescent="0.25">
      <c r="C25" s="17" t="s">
        <v>825</v>
      </c>
      <c r="D25" s="17" t="s">
        <v>826</v>
      </c>
      <c r="E25" s="17" t="s">
        <v>751</v>
      </c>
      <c r="F25" s="17" t="s">
        <v>674</v>
      </c>
      <c r="G25" s="17" t="s">
        <v>680</v>
      </c>
      <c r="H25" s="17" t="s">
        <v>827</v>
      </c>
      <c r="I25" s="17" t="s">
        <v>572</v>
      </c>
      <c r="J25" s="17" t="s">
        <v>752</v>
      </c>
      <c r="K25" s="17" t="s">
        <v>829</v>
      </c>
      <c r="L25" s="17" t="s">
        <v>830</v>
      </c>
      <c r="M25" s="17" t="s">
        <v>597</v>
      </c>
      <c r="N25" s="17" t="s">
        <v>678</v>
      </c>
      <c r="O25" s="17"/>
      <c r="P25" s="17" t="s">
        <v>828</v>
      </c>
      <c r="Q25" s="17" t="s">
        <v>753</v>
      </c>
      <c r="R25" s="17" t="s">
        <v>21</v>
      </c>
    </row>
    <row r="26" spans="2:18" x14ac:dyDescent="0.25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 t="str">
        <f>C26&amp;"~"&amp;D26&amp;"~"&amp;E26&amp;"~"&amp;F26&amp;"~"&amp;G26&amp;"~"&amp;H26&amp;"~"&amp;I26&amp;"~"&amp;J26&amp;"~"&amp;K26&amp;"~"&amp;L26&amp;"~"&amp;M26&amp;"~"&amp;N26&amp;"~"&amp;P26&amp;"~"&amp;Q26&amp;"~"&amp;"END"</f>
        <v>~~~~~~~~~~~~~~END</v>
      </c>
    </row>
    <row r="27" spans="2:18" x14ac:dyDescent="0.25"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9" spans="2:18" ht="15.75" thickBot="1" x14ac:dyDescent="0.3"/>
    <row r="30" spans="2:18" x14ac:dyDescent="0.25">
      <c r="B30" s="111" t="s">
        <v>999</v>
      </c>
      <c r="C30" s="20" t="s">
        <v>757</v>
      </c>
    </row>
    <row r="31" spans="2:18" x14ac:dyDescent="0.25">
      <c r="B31" s="106"/>
      <c r="C31" s="17" t="s">
        <v>758</v>
      </c>
      <c r="D31" s="17" t="s">
        <v>759</v>
      </c>
      <c r="E31" s="17" t="s">
        <v>760</v>
      </c>
      <c r="F31" s="17" t="s">
        <v>21</v>
      </c>
    </row>
    <row r="32" spans="2:18" x14ac:dyDescent="0.25">
      <c r="B32" s="106"/>
      <c r="C32" s="9" t="s">
        <v>761</v>
      </c>
      <c r="D32" s="9"/>
      <c r="E32" s="9"/>
      <c r="F32" s="9" t="str">
        <f>C32&amp;"~"&amp;D32&amp;"~"&amp;E32&amp;"~"&amp;"END"</f>
        <v>KL_TW01~~~END</v>
      </c>
    </row>
    <row r="33" spans="2:8" x14ac:dyDescent="0.25">
      <c r="B33" s="106"/>
    </row>
    <row r="34" spans="2:8" x14ac:dyDescent="0.25">
      <c r="B34" s="108" t="s">
        <v>998</v>
      </c>
      <c r="C34" s="20" t="s">
        <v>757</v>
      </c>
    </row>
    <row r="35" spans="2:8" x14ac:dyDescent="0.25">
      <c r="C35" s="17" t="s">
        <v>758</v>
      </c>
      <c r="D35" s="17" t="s">
        <v>759</v>
      </c>
      <c r="E35" s="17" t="s">
        <v>760</v>
      </c>
      <c r="F35" s="17" t="s">
        <v>21</v>
      </c>
    </row>
    <row r="36" spans="2:8" x14ac:dyDescent="0.25">
      <c r="C36" s="9"/>
      <c r="D36" s="9"/>
      <c r="E36" s="9"/>
      <c r="F36" s="9" t="str">
        <f>C36&amp;"~"&amp;D36&amp;"~"&amp;E36&amp;"~"&amp;"END"</f>
        <v>~~~END</v>
      </c>
    </row>
    <row r="37" spans="2:8" x14ac:dyDescent="0.25">
      <c r="C37" s="19"/>
      <c r="D37" s="19"/>
      <c r="E37" s="19"/>
      <c r="F37" s="19"/>
    </row>
    <row r="38" spans="2:8" x14ac:dyDescent="0.25">
      <c r="C38" s="19"/>
      <c r="D38" s="19"/>
      <c r="E38" s="19"/>
      <c r="F38" s="19"/>
    </row>
    <row r="39" spans="2:8" ht="15.75" thickBot="1" x14ac:dyDescent="0.3"/>
    <row r="40" spans="2:8" x14ac:dyDescent="0.25">
      <c r="B40" s="111" t="s">
        <v>999</v>
      </c>
      <c r="C40" s="24" t="s">
        <v>762</v>
      </c>
      <c r="D40" s="4"/>
      <c r="E40" s="4"/>
      <c r="F40" s="4"/>
      <c r="G40" s="4"/>
    </row>
    <row r="41" spans="2:8" x14ac:dyDescent="0.25">
      <c r="B41" s="106"/>
      <c r="C41" s="17" t="s">
        <v>57</v>
      </c>
      <c r="D41" s="17" t="s">
        <v>763</v>
      </c>
      <c r="E41" s="17" t="s">
        <v>187</v>
      </c>
      <c r="F41" s="17" t="s">
        <v>188</v>
      </c>
      <c r="G41" s="17" t="s">
        <v>764</v>
      </c>
      <c r="H41" s="17" t="s">
        <v>21</v>
      </c>
    </row>
    <row r="42" spans="2:8" x14ac:dyDescent="0.25">
      <c r="B42" s="106"/>
      <c r="C42" s="9">
        <v>12345</v>
      </c>
      <c r="D42" s="9">
        <v>12345</v>
      </c>
      <c r="E42" s="9" t="s">
        <v>187</v>
      </c>
      <c r="F42" s="9" t="s">
        <v>189</v>
      </c>
      <c r="G42" s="9"/>
      <c r="H42" s="9" t="str">
        <f>C42&amp;"~"&amp;D42&amp;"~"&amp;E42&amp;"~"&amp;G42&amp;"~"&amp;"end"</f>
        <v>12345~12345~Description~~end</v>
      </c>
    </row>
    <row r="43" spans="2:8" x14ac:dyDescent="0.25">
      <c r="B43" s="106"/>
    </row>
    <row r="44" spans="2:8" x14ac:dyDescent="0.25">
      <c r="B44" s="108" t="s">
        <v>998</v>
      </c>
      <c r="C44" s="24" t="s">
        <v>762</v>
      </c>
      <c r="D44" s="4"/>
      <c r="E44" s="4"/>
      <c r="F44" s="4"/>
      <c r="G44" s="4"/>
    </row>
    <row r="45" spans="2:8" x14ac:dyDescent="0.25">
      <c r="C45" s="17" t="s">
        <v>57</v>
      </c>
      <c r="D45" s="17" t="s">
        <v>763</v>
      </c>
      <c r="E45" s="17" t="s">
        <v>187</v>
      </c>
      <c r="F45" s="17" t="s">
        <v>188</v>
      </c>
      <c r="G45" s="17" t="s">
        <v>764</v>
      </c>
      <c r="H45" s="17" t="s">
        <v>21</v>
      </c>
    </row>
    <row r="46" spans="2:8" x14ac:dyDescent="0.25">
      <c r="C46" s="9"/>
      <c r="D46" s="9"/>
      <c r="E46" s="9"/>
      <c r="F46" s="9"/>
      <c r="G46" s="9"/>
      <c r="H46" s="9" t="str">
        <f>C46&amp;"~"&amp;D46&amp;"~"&amp;E46&amp;"~"&amp;G46&amp;"~"&amp;"end"</f>
        <v>~~~~end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"/>
  <sheetViews>
    <sheetView workbookViewId="0">
      <selection activeCell="G14" sqref="G14"/>
    </sheetView>
  </sheetViews>
  <sheetFormatPr defaultColWidth="9.28515625" defaultRowHeight="15" x14ac:dyDescent="0.25"/>
  <cols>
    <col min="1" max="1" width="5.28515625" style="30" bestFit="1" customWidth="1" collapsed="1"/>
    <col min="2" max="2" width="21.5703125" style="30" bestFit="1" customWidth="1" collapsed="1"/>
    <col min="3" max="3" width="34.7109375" style="30" customWidth="1" collapsed="1"/>
    <col min="4" max="4" width="10" style="30" bestFit="1" customWidth="1" collapsed="1"/>
    <col min="5" max="5" width="25.7109375" style="30" bestFit="1" customWidth="1" collapsed="1"/>
    <col min="6" max="6" width="26" style="30" bestFit="1" customWidth="1" collapsed="1"/>
    <col min="7" max="7" width="52.5703125" style="30" bestFit="1" customWidth="1" collapsed="1"/>
    <col min="8" max="8" width="13.28515625" style="30" bestFit="1" customWidth="1" collapsed="1"/>
    <col min="9" max="9" width="15" style="30" bestFit="1" customWidth="1" collapsed="1"/>
    <col min="10" max="10" width="17.28515625" style="30" bestFit="1" customWidth="1" collapsed="1"/>
    <col min="11" max="11" width="17.140625" style="30" customWidth="1" collapsed="1"/>
    <col min="12" max="12" width="12.7109375" style="30" customWidth="1" collapsed="1"/>
    <col min="13" max="13" width="10.85546875" style="30" bestFit="1" customWidth="1" collapsed="1"/>
    <col min="14" max="14" width="13.5703125" style="30" bestFit="1" customWidth="1" collapsed="1"/>
    <col min="15" max="15" width="11" style="30" bestFit="1" customWidth="1" collapsed="1"/>
    <col min="16" max="16" width="15.140625" style="30" bestFit="1" customWidth="1" collapsed="1"/>
    <col min="17" max="17" width="9.42578125" style="30" bestFit="1" customWidth="1" collapsed="1"/>
    <col min="18" max="18" width="11.140625" style="30" customWidth="1" collapsed="1"/>
    <col min="19" max="19" width="18.85546875" style="30" bestFit="1" customWidth="1" collapsed="1"/>
    <col min="20" max="20" width="14" style="30" bestFit="1" customWidth="1" collapsed="1"/>
    <col min="21" max="21" width="16.85546875" style="30" bestFit="1" customWidth="1" collapsed="1"/>
    <col min="22" max="22" width="16.7109375" style="30" bestFit="1" customWidth="1" collapsed="1"/>
    <col min="23" max="23" width="17.42578125" style="30" bestFit="1" customWidth="1" collapsed="1"/>
    <col min="24" max="24" width="9" style="30" bestFit="1" customWidth="1" collapsed="1"/>
    <col min="25" max="25" width="15.42578125" style="30" bestFit="1" customWidth="1" collapsed="1"/>
    <col min="26" max="26" width="14.42578125" style="30" bestFit="1" customWidth="1" collapsed="1"/>
    <col min="27" max="27" width="14.42578125" style="30" customWidth="1" collapsed="1"/>
    <col min="28" max="28" width="16.5703125" style="30" bestFit="1" customWidth="1" collapsed="1"/>
    <col min="29" max="29" width="17.42578125" style="30" bestFit="1" customWidth="1" collapsed="1"/>
    <col min="30" max="30" width="18.85546875" style="30" bestFit="1" customWidth="1" collapsed="1"/>
    <col min="31" max="31" width="14.140625" style="30" bestFit="1" customWidth="1" collapsed="1"/>
    <col min="32" max="32" width="18" style="30" bestFit="1" customWidth="1" collapsed="1"/>
    <col min="33" max="33" width="17.42578125" style="30" bestFit="1" customWidth="1" collapsed="1"/>
    <col min="34" max="34" width="15.7109375" style="30" bestFit="1" customWidth="1" collapsed="1"/>
    <col min="35" max="36" width="13.7109375" style="30" bestFit="1" customWidth="1" collapsed="1"/>
    <col min="37" max="37" width="22.85546875" style="30" bestFit="1" customWidth="1" collapsed="1"/>
    <col min="38" max="38" width="20.42578125" style="30" bestFit="1" customWidth="1" collapsed="1"/>
    <col min="39" max="39" width="18.7109375" style="30" bestFit="1" customWidth="1" collapsed="1"/>
    <col min="40" max="40" width="21.7109375" style="30" bestFit="1" customWidth="1" collapsed="1"/>
    <col min="41" max="41" width="20.42578125" style="30" bestFit="1" customWidth="1" collapsed="1"/>
    <col min="42" max="42" width="17.28515625" style="30" bestFit="1" customWidth="1" collapsed="1"/>
    <col min="43" max="43" width="16.140625" style="30" bestFit="1" customWidth="1" collapsed="1"/>
    <col min="44" max="44" width="14.140625" style="30" bestFit="1" customWidth="1" collapsed="1"/>
    <col min="45" max="45" width="15.28515625" style="30" bestFit="1" customWidth="1" collapsed="1"/>
    <col min="46" max="46" width="22.42578125" style="30" bestFit="1" customWidth="1" collapsed="1"/>
    <col min="47" max="47" width="13.7109375" style="30" bestFit="1" customWidth="1" collapsed="1"/>
    <col min="48" max="48" width="21" style="30" bestFit="1" customWidth="1" collapsed="1"/>
    <col min="49" max="49" width="12.85546875" style="30" bestFit="1" customWidth="1" collapsed="1"/>
    <col min="50" max="51" width="11.42578125" style="30" bestFit="1" customWidth="1" collapsed="1"/>
    <col min="52" max="52" width="21.7109375" style="30" bestFit="1" customWidth="1" collapsed="1"/>
    <col min="53" max="53" width="16.28515625" style="30" bestFit="1" customWidth="1" collapsed="1"/>
    <col min="54" max="54" width="15" style="30" bestFit="1" customWidth="1" collapsed="1"/>
    <col min="55" max="55" width="18.85546875" style="30" bestFit="1" customWidth="1" collapsed="1"/>
    <col min="56" max="56" width="17.85546875" style="30" bestFit="1" customWidth="1" collapsed="1"/>
    <col min="57" max="57" width="20.42578125" style="30" bestFit="1" customWidth="1" collapsed="1"/>
    <col min="58" max="58" width="25.5703125" style="30" bestFit="1" customWidth="1" collapsed="1"/>
    <col min="59" max="59" width="28.7109375" style="30" bestFit="1" customWidth="1" collapsed="1"/>
    <col min="60" max="60" width="14" style="30" bestFit="1" customWidth="1" collapsed="1"/>
    <col min="61" max="61" width="20.28515625" style="30" bestFit="1" customWidth="1" collapsed="1"/>
    <col min="62" max="62" width="14.7109375" style="30" bestFit="1" customWidth="1" collapsed="1"/>
    <col min="63" max="63" width="16.42578125" style="30" bestFit="1" customWidth="1" collapsed="1"/>
    <col min="64" max="64" width="20.42578125" style="30" bestFit="1" customWidth="1" collapsed="1"/>
    <col min="65" max="65" width="23.140625" style="30" bestFit="1" customWidth="1" collapsed="1"/>
    <col min="66" max="66" width="23.5703125" style="30" bestFit="1" customWidth="1" collapsed="1"/>
    <col min="67" max="67" width="26.140625" style="30" bestFit="1" customWidth="1" collapsed="1"/>
    <col min="68" max="68" width="19.85546875" style="30" bestFit="1" customWidth="1" collapsed="1"/>
    <col min="69" max="69" width="23.85546875" style="30" bestFit="1" customWidth="1" collapsed="1"/>
    <col min="70" max="70" width="26.5703125" style="30" bestFit="1" customWidth="1" collapsed="1"/>
    <col min="71" max="71" width="21.85546875" style="30" bestFit="1" customWidth="1" collapsed="1"/>
    <col min="72" max="72" width="25.7109375" style="30" bestFit="1" customWidth="1" collapsed="1"/>
    <col min="73" max="73" width="25.140625" style="30" bestFit="1" customWidth="1" collapsed="1"/>
    <col min="74" max="74" width="18.140625" style="30" bestFit="1" customWidth="1" collapsed="1"/>
    <col min="75" max="75" width="28.28515625" style="30" bestFit="1" customWidth="1" collapsed="1"/>
    <col min="76" max="76" width="22" style="30" bestFit="1" customWidth="1" collapsed="1"/>
    <col min="77" max="77" width="17.85546875" style="30" bestFit="1" customWidth="1" collapsed="1"/>
    <col min="78" max="78" width="19.85546875" style="30" bestFit="1" customWidth="1" collapsed="1"/>
    <col min="79" max="79" width="24.7109375" style="30" bestFit="1" customWidth="1" collapsed="1"/>
    <col min="80" max="80" width="24" style="30" bestFit="1" customWidth="1" collapsed="1"/>
    <col min="81" max="81" width="22" style="30" bestFit="1" customWidth="1" collapsed="1"/>
    <col min="82" max="82" width="18.85546875" style="30" bestFit="1" customWidth="1" collapsed="1"/>
    <col min="83" max="83" width="19" style="30" bestFit="1" customWidth="1" collapsed="1"/>
    <col min="84" max="84" width="23.42578125" style="30" bestFit="1" customWidth="1" collapsed="1"/>
    <col min="85" max="85" width="26" style="30" bestFit="1" customWidth="1" collapsed="1"/>
    <col min="86" max="16384" width="9.28515625" style="30" collapsed="1"/>
  </cols>
  <sheetData>
    <row r="1" spans="1:85" s="73" customFormat="1" x14ac:dyDescent="0.25">
      <c r="A1" s="13" t="s">
        <v>0</v>
      </c>
      <c r="B1" s="75" t="s">
        <v>2</v>
      </c>
      <c r="C1" s="13" t="s">
        <v>1</v>
      </c>
      <c r="D1" s="13" t="s">
        <v>4</v>
      </c>
      <c r="E1" s="13" t="s">
        <v>5</v>
      </c>
      <c r="F1" s="13" t="s">
        <v>6</v>
      </c>
      <c r="G1" s="13" t="s">
        <v>824</v>
      </c>
      <c r="H1" s="13" t="s">
        <v>823</v>
      </c>
      <c r="I1" s="13" t="s">
        <v>487</v>
      </c>
      <c r="J1" s="15" t="s">
        <v>196</v>
      </c>
      <c r="K1" s="31" t="s">
        <v>325</v>
      </c>
      <c r="L1" s="31" t="s">
        <v>806</v>
      </c>
      <c r="M1" s="31" t="s">
        <v>326</v>
      </c>
      <c r="N1" s="31" t="s">
        <v>327</v>
      </c>
      <c r="O1" s="31" t="s">
        <v>328</v>
      </c>
      <c r="P1" s="31" t="s">
        <v>329</v>
      </c>
      <c r="Q1" s="31" t="s">
        <v>330</v>
      </c>
      <c r="R1" s="31" t="s">
        <v>331</v>
      </c>
      <c r="S1" s="31" t="s">
        <v>851</v>
      </c>
      <c r="T1" s="31" t="s">
        <v>332</v>
      </c>
      <c r="U1" s="31" t="s">
        <v>333</v>
      </c>
      <c r="V1" s="31" t="s">
        <v>334</v>
      </c>
      <c r="W1" s="15" t="s">
        <v>335</v>
      </c>
      <c r="X1" s="15" t="s">
        <v>336</v>
      </c>
      <c r="Y1" s="31" t="s">
        <v>340</v>
      </c>
      <c r="Z1" s="31" t="s">
        <v>341</v>
      </c>
      <c r="AA1" s="35" t="s">
        <v>819</v>
      </c>
      <c r="AB1" s="35" t="s">
        <v>342</v>
      </c>
      <c r="AC1" s="31" t="s">
        <v>343</v>
      </c>
      <c r="AD1" s="31" t="s">
        <v>344</v>
      </c>
      <c r="AE1" s="31" t="s">
        <v>345</v>
      </c>
      <c r="AF1" s="31" t="s">
        <v>346</v>
      </c>
      <c r="AG1" s="31" t="s">
        <v>347</v>
      </c>
      <c r="AH1" s="31" t="s">
        <v>394</v>
      </c>
      <c r="AI1" s="31" t="s">
        <v>395</v>
      </c>
      <c r="AJ1" s="31" t="s">
        <v>396</v>
      </c>
      <c r="AK1" s="31" t="s">
        <v>397</v>
      </c>
      <c r="AL1" s="31" t="s">
        <v>398</v>
      </c>
      <c r="AM1" s="31" t="s">
        <v>399</v>
      </c>
      <c r="AN1" s="31" t="s">
        <v>400</v>
      </c>
      <c r="AO1" s="31" t="s">
        <v>506</v>
      </c>
      <c r="AP1" s="31" t="s">
        <v>508</v>
      </c>
      <c r="AQ1" s="31" t="s">
        <v>507</v>
      </c>
      <c r="AR1" s="31" t="s">
        <v>509</v>
      </c>
      <c r="AS1" s="31" t="s">
        <v>511</v>
      </c>
      <c r="AT1" s="31" t="s">
        <v>512</v>
      </c>
      <c r="AU1" s="31" t="s">
        <v>513</v>
      </c>
      <c r="AV1" s="31" t="s">
        <v>514</v>
      </c>
      <c r="AW1" s="31" t="s">
        <v>515</v>
      </c>
      <c r="AX1" s="31" t="s">
        <v>517</v>
      </c>
      <c r="AY1" s="31" t="s">
        <v>518</v>
      </c>
      <c r="AZ1" s="71" t="s">
        <v>820</v>
      </c>
      <c r="BA1" s="71" t="s">
        <v>765</v>
      </c>
      <c r="BB1" s="71" t="s">
        <v>766</v>
      </c>
      <c r="BC1" s="71" t="s">
        <v>767</v>
      </c>
      <c r="BD1" s="71" t="s">
        <v>768</v>
      </c>
      <c r="BE1" s="71" t="s">
        <v>769</v>
      </c>
      <c r="BF1" s="71" t="s">
        <v>770</v>
      </c>
      <c r="BG1" s="71" t="s">
        <v>821</v>
      </c>
      <c r="BH1" s="71" t="s">
        <v>771</v>
      </c>
      <c r="BI1" s="71" t="s">
        <v>772</v>
      </c>
      <c r="BJ1" s="71" t="s">
        <v>822</v>
      </c>
      <c r="BK1" s="71" t="s">
        <v>773</v>
      </c>
      <c r="BL1" s="71" t="s">
        <v>774</v>
      </c>
      <c r="BM1" s="71" t="s">
        <v>775</v>
      </c>
      <c r="BN1" s="71" t="s">
        <v>776</v>
      </c>
      <c r="BO1" s="71" t="s">
        <v>777</v>
      </c>
      <c r="BP1" s="71" t="s">
        <v>778</v>
      </c>
      <c r="BQ1" s="71" t="s">
        <v>779</v>
      </c>
      <c r="BR1" s="71" t="s">
        <v>780</v>
      </c>
      <c r="BS1" s="71" t="s">
        <v>781</v>
      </c>
      <c r="BT1" s="71" t="s">
        <v>782</v>
      </c>
      <c r="BU1" s="71" t="s">
        <v>783</v>
      </c>
      <c r="BV1" s="71" t="s">
        <v>784</v>
      </c>
      <c r="BW1" s="71" t="s">
        <v>785</v>
      </c>
      <c r="BX1" s="71" t="s">
        <v>786</v>
      </c>
      <c r="BY1" s="71" t="s">
        <v>787</v>
      </c>
      <c r="BZ1" s="71" t="s">
        <v>788</v>
      </c>
      <c r="CA1" s="71" t="s">
        <v>789</v>
      </c>
      <c r="CB1" s="71" t="s">
        <v>790</v>
      </c>
      <c r="CC1" s="71" t="s">
        <v>791</v>
      </c>
      <c r="CD1" s="71" t="s">
        <v>792</v>
      </c>
      <c r="CE1" s="71" t="s">
        <v>793</v>
      </c>
      <c r="CF1" s="71" t="s">
        <v>949</v>
      </c>
      <c r="CG1" s="71" t="s">
        <v>950</v>
      </c>
    </row>
    <row r="2" spans="1:85" x14ac:dyDescent="0.25">
      <c r="A2" s="76">
        <v>1</v>
      </c>
      <c r="B2" s="72" t="s">
        <v>961</v>
      </c>
      <c r="C2" s="72" t="s">
        <v>960</v>
      </c>
      <c r="D2" s="72" t="s">
        <v>195</v>
      </c>
      <c r="E2" s="72" t="str">
        <f>CreateDAF!E2</f>
        <v>CITIBK~SK43788~Summer95</v>
      </c>
      <c r="F2" s="72" t="s">
        <v>932</v>
      </c>
      <c r="G2" s="72" t="str">
        <f ca="1">General!G158</f>
        <v>~COLLECTION~2019-02-02~2019-02-02</v>
      </c>
      <c r="H2" s="1" t="s">
        <v>953</v>
      </c>
      <c r="I2" s="72" t="s">
        <v>488</v>
      </c>
      <c r="J2" s="72" t="s">
        <v>22</v>
      </c>
      <c r="K2" s="72" t="str">
        <f>General!U11</f>
        <v>~~~~~~~~~~~~~~90 DAYS SIGHT~~~~END</v>
      </c>
      <c r="L2" s="72" t="str">
        <f>General!O178</f>
        <v>~~~~~~~~~~~~END</v>
      </c>
      <c r="M2" s="72" t="str">
        <f>General!L23</f>
        <v>~~~END</v>
      </c>
      <c r="N2" s="72" t="str">
        <f>General!J34</f>
        <v>~~~~state zzzzz~~~END</v>
      </c>
      <c r="O2" s="72" t="str">
        <f>General!K45</f>
        <v>~~~~~~~~END</v>
      </c>
      <c r="P2" s="72" t="str">
        <f>General!I55</f>
        <v>~~~~~~END</v>
      </c>
      <c r="Q2" s="72" t="str">
        <f>General!E65</f>
        <v>~~END</v>
      </c>
      <c r="R2" s="72" t="str">
        <f>General!E75</f>
        <v>~~END</v>
      </c>
      <c r="S2" s="30" t="str">
        <f>General!F85</f>
        <v>~~~END</v>
      </c>
      <c r="T2" s="72" t="str">
        <f>General!L98</f>
        <v>~~~~~~~~~END</v>
      </c>
      <c r="U2" s="72"/>
      <c r="V2" s="72" t="str">
        <f>General!I118</f>
        <v>~~~~~~END</v>
      </c>
      <c r="W2" s="72" t="str">
        <f>General!G128</f>
        <v>~~~~END</v>
      </c>
      <c r="X2" s="72" t="str">
        <f>General!G138</f>
        <v>~~~~END</v>
      </c>
      <c r="Y2" s="72" t="str">
        <f>Shipment!Q9</f>
        <v>~~~~~~~~~~~~END</v>
      </c>
      <c r="Z2" s="72" t="str">
        <f>Invoice!R9</f>
        <v>~~~~~~~~~~~~~~~END</v>
      </c>
      <c r="AA2" s="72" t="str">
        <f>Invoice!O45</f>
        <v>~~~~~~~~~~~~END</v>
      </c>
      <c r="AB2" s="72" t="str">
        <f>Invoice!I21</f>
        <v>~~~~~~END</v>
      </c>
      <c r="AC2" s="72" t="str">
        <f>Invoice!O33</f>
        <v>~~~~~~~~~~~~END</v>
      </c>
      <c r="AD2" s="74" t="s">
        <v>533</v>
      </c>
      <c r="AE2" s="74" t="s">
        <v>534</v>
      </c>
      <c r="AF2" s="72" t="s">
        <v>535</v>
      </c>
      <c r="AG2" s="74" t="s">
        <v>536</v>
      </c>
      <c r="AH2" s="72" t="str">
        <f>PackingList!M9</f>
        <v>~~~~~~~40 KGS~45~~END</v>
      </c>
      <c r="AI2" s="72" t="str">
        <f>PackingList!M25</f>
        <v>~~~~~~~~~~END</v>
      </c>
      <c r="AJ2" s="72" t="str">
        <f>PackingList!G44</f>
        <v>~~~~END</v>
      </c>
      <c r="AK2" s="72" t="str">
        <f>PackingList!T56</f>
        <v>~~~~~~~~~~~~~~~~~END</v>
      </c>
      <c r="AL2" s="72" t="str">
        <f>PackingList!I67</f>
        <v>~~~~~~END</v>
      </c>
      <c r="AM2" s="72" t="s">
        <v>240</v>
      </c>
      <c r="AN2" s="72" t="s">
        <v>401</v>
      </c>
      <c r="AO2" s="72" t="s">
        <v>240</v>
      </c>
      <c r="AP2" s="72" t="str">
        <f>DraftBL!Q9</f>
        <v>~~~~~~~~~~~~~~END</v>
      </c>
      <c r="AQ2" s="72" t="str">
        <f>DraftBL!I19</f>
        <v>~~~~~~END</v>
      </c>
      <c r="AR2" s="72" t="str">
        <f>DraftBL!G30</f>
        <v>~~270KGS~110M3~END</v>
      </c>
      <c r="AS2" s="72" t="str">
        <f>DraftBL!S41</f>
        <v>~~~~~~~~~~~~~~~~~END</v>
      </c>
      <c r="AT2" s="72" t="str">
        <f>AWB!O9</f>
        <v>~~~~~~~~~~~~END</v>
      </c>
      <c r="AU2" s="72" t="str">
        <f>AWB!I19</f>
        <v>~~~~~~END</v>
      </c>
      <c r="AV2" s="72" t="str">
        <f>AWB!F30</f>
        <v>~~~END</v>
      </c>
      <c r="AW2" s="72" t="str">
        <f>AWB!S40</f>
        <v>~~~~~~~~~~~~~~~~~END</v>
      </c>
      <c r="AX2" s="72" t="str">
        <f>FCR!V9</f>
        <v>~~~~~~~~~~~~~~~~~~~END</v>
      </c>
      <c r="AY2" s="72" t="str">
        <f>FCR!O20</f>
        <v>~~~~~~~~~~~~END</v>
      </c>
      <c r="AZ2" s="72" t="str">
        <f>Insurance!U10</f>
        <v>~~~~~~~~~~~~~~~~~~END</v>
      </c>
      <c r="BA2" s="72" t="str">
        <f>CO!O9</f>
        <v>~~~~~~~~~~~~~END</v>
      </c>
      <c r="BB2" s="72" t="str">
        <f>CO!Q19</f>
        <v>~~~~~~~~~~~~~~END</v>
      </c>
      <c r="BC2" s="72" t="str">
        <f>CO!N31</f>
        <v>~~~~~~~~~~~END</v>
      </c>
      <c r="BD2" s="72" t="str">
        <f>Certificate!F9</f>
        <v>~~~END</v>
      </c>
      <c r="BE2" s="72" t="str">
        <f>Certificate!I19</f>
        <v>~~~~~~end</v>
      </c>
      <c r="BF2" s="72" t="str">
        <f>Certificate!T29</f>
        <v>~~~~~~~~~~~~~~~~~END</v>
      </c>
      <c r="BG2" s="72" t="str">
        <f>Certificate!N42</f>
        <v>~~~~~~~~~~~END</v>
      </c>
      <c r="BH2" s="72" t="str">
        <f>ShipAdvise!Z9</f>
        <v>~~~~~~~~~~~~~~~~~~~~~~~END</v>
      </c>
      <c r="BI2" s="72" t="str">
        <f>BOE!O9</f>
        <v>~~~~~~~~~~~~END</v>
      </c>
      <c r="BJ2" s="72" t="str">
        <f>CCVO!AR9</f>
        <v>~~~~~~~~~~~~~~~~~~~~~~~~~~~~~~~~~~~~~~~~~END</v>
      </c>
      <c r="BK2" s="72" t="str">
        <f>CollectionForm!G9</f>
        <v>34363466~~~~END</v>
      </c>
      <c r="BL2" s="72" t="str">
        <f>CollectionForm!I19</f>
        <v>~~~~~~END</v>
      </c>
      <c r="BM2" s="72" t="str">
        <f>CollectionForm!H28</f>
        <v>~~~~~END</v>
      </c>
      <c r="BN2" s="72" t="str">
        <f>CollectionForm!W39</f>
        <v>~2~~~~2~~~~~~~2~~~2~~2~~END</v>
      </c>
      <c r="BO2" s="72" t="str">
        <f>CollectionForm!W40</f>
        <v>~~0~~~~~~0~~~0~~~0~~~~~END</v>
      </c>
      <c r="BP2" s="72" t="str">
        <f>CollectionForm!O50</f>
        <v>~~~~~~~~~~~~END</v>
      </c>
      <c r="BQ2" s="72" t="str">
        <f>CollectionForm!F60</f>
        <v>~~~END</v>
      </c>
      <c r="BR2" s="72" t="str">
        <f>Others!Q9</f>
        <v>~~~~~~~~~~~~~~END</v>
      </c>
      <c r="BS2" s="72" t="str">
        <f>DeliveryOrder!J9</f>
        <v>~~~~~~~END</v>
      </c>
      <c r="BT2" s="72" t="str">
        <f>DeliveryOrder!P20</f>
        <v>~~~~~~~~~~~~~END</v>
      </c>
      <c r="BU2" s="72" t="str">
        <f>DeliveryOrder!M31</f>
        <v>~~~~~~~~~~END</v>
      </c>
      <c r="BV2" s="72" t="str">
        <f>Check!N10</f>
        <v>NA~NA~NA~NA~NA~NA~NA~NA~NA~NA~END</v>
      </c>
      <c r="BW2" s="72" t="str">
        <f>Check!N11</f>
        <v>~~~~~~~~~END</v>
      </c>
      <c r="BX2" s="72" t="str">
        <f>Check!F21</f>
        <v>YES~YES~SampleText~END</v>
      </c>
      <c r="BY2" s="72" t="str">
        <f>Printing!P13</f>
        <v>~0~~~~~~4~9~~~end</v>
      </c>
      <c r="BZ2" s="72" t="str">
        <f>Printing!P14</f>
        <v>~~~0~~~~~~~~end</v>
      </c>
      <c r="CA2" s="72" t="str">
        <f>Printing!P15</f>
        <v>~~~~~~~~5~~~end</v>
      </c>
      <c r="CB2" s="72" t="str">
        <f>Printing!P16</f>
        <v>CHECKED~CHECKED~~~~~~~~~CHECKED~CHECKED~end</v>
      </c>
      <c r="CC2" s="72" t="str">
        <f>Printing!H46</f>
        <v>~~~~end</v>
      </c>
      <c r="CD2" s="72" t="str">
        <f>Printing!F36</f>
        <v>~~~END</v>
      </c>
      <c r="CE2" s="72" t="str">
        <f>Printing!R26</f>
        <v>~~~~~~~~~~~~~~END</v>
      </c>
      <c r="CF2" s="72"/>
      <c r="CG2" s="72" t="s">
        <v>956</v>
      </c>
    </row>
    <row r="3" spans="1:85" x14ac:dyDescent="0.25">
      <c r="A3" s="76">
        <v>2</v>
      </c>
      <c r="B3" s="146" t="s">
        <v>959</v>
      </c>
      <c r="C3" s="72" t="s">
        <v>958</v>
      </c>
      <c r="D3" s="72" t="s">
        <v>195</v>
      </c>
      <c r="E3" s="72" t="str">
        <f>E2</f>
        <v>CITIBK~SK43788~Summer95</v>
      </c>
      <c r="F3" s="72" t="s">
        <v>932</v>
      </c>
      <c r="G3" s="72" t="str">
        <f ca="1">General!G161</f>
        <v>~LC~2019-02-02~2019-02-02</v>
      </c>
      <c r="H3" s="1"/>
      <c r="I3" s="72" t="s">
        <v>488</v>
      </c>
      <c r="J3" s="72" t="s">
        <v>27</v>
      </c>
      <c r="K3" s="72" t="str">
        <f>General!U12</f>
        <v>~~~~~~8000~~~~~~~~~~~~END</v>
      </c>
      <c r="L3" s="72" t="str">
        <f t="shared" ref="L3:T3" si="0">L2</f>
        <v>~~~~~~~~~~~~END</v>
      </c>
      <c r="M3" s="72" t="str">
        <f t="shared" si="0"/>
        <v>~~~END</v>
      </c>
      <c r="N3" s="72" t="str">
        <f t="shared" si="0"/>
        <v>~~~~state zzzzz~~~END</v>
      </c>
      <c r="O3" s="72" t="str">
        <f t="shared" si="0"/>
        <v>~~~~~~~~END</v>
      </c>
      <c r="P3" s="72" t="str">
        <f t="shared" si="0"/>
        <v>~~~~~~END</v>
      </c>
      <c r="Q3" s="72" t="str">
        <f t="shared" si="0"/>
        <v>~~END</v>
      </c>
      <c r="R3" s="72" t="str">
        <f t="shared" si="0"/>
        <v>~~END</v>
      </c>
      <c r="S3" s="30" t="str">
        <f t="shared" si="0"/>
        <v>~~~END</v>
      </c>
      <c r="T3" s="72" t="str">
        <f t="shared" si="0"/>
        <v>~~~~~~~~~END</v>
      </c>
      <c r="U3" s="72"/>
      <c r="V3" s="72" t="str">
        <f t="shared" ref="V3:AC3" si="1">V2</f>
        <v>~~~~~~END</v>
      </c>
      <c r="W3" s="72" t="str">
        <f t="shared" si="1"/>
        <v>~~~~END</v>
      </c>
      <c r="X3" s="72" t="str">
        <f t="shared" si="1"/>
        <v>~~~~END</v>
      </c>
      <c r="Y3" s="72" t="str">
        <f t="shared" si="1"/>
        <v>~~~~~~~~~~~~END</v>
      </c>
      <c r="Z3" s="72" t="str">
        <f t="shared" si="1"/>
        <v>~~~~~~~~~~~~~~~END</v>
      </c>
      <c r="AA3" s="72" t="str">
        <f t="shared" si="1"/>
        <v>~~~~~~~~~~~~END</v>
      </c>
      <c r="AB3" s="72" t="str">
        <f t="shared" si="1"/>
        <v>~~~~~~END</v>
      </c>
      <c r="AC3" s="72" t="str">
        <f t="shared" si="1"/>
        <v>~~~~~~~~~~~~END</v>
      </c>
      <c r="AD3" s="74" t="s">
        <v>533</v>
      </c>
      <c r="AE3" s="74" t="s">
        <v>534</v>
      </c>
      <c r="AF3" s="72" t="s">
        <v>535</v>
      </c>
      <c r="AG3" s="74" t="s">
        <v>536</v>
      </c>
      <c r="AH3" s="72" t="str">
        <f>AH2</f>
        <v>~~~~~~~40 KGS~45~~END</v>
      </c>
      <c r="AI3" s="72" t="str">
        <f>AI2</f>
        <v>~~~~~~~~~~END</v>
      </c>
      <c r="AJ3" s="72" t="str">
        <f>AJ2</f>
        <v>~~~~END</v>
      </c>
      <c r="AK3" s="72" t="str">
        <f>AK2</f>
        <v>~~~~~~~~~~~~~~~~~END</v>
      </c>
      <c r="AL3" s="72" t="str">
        <f>AL2</f>
        <v>~~~~~~END</v>
      </c>
      <c r="AM3" s="72" t="s">
        <v>499</v>
      </c>
      <c r="AN3" s="72" t="s">
        <v>401</v>
      </c>
      <c r="AO3" s="72" t="s">
        <v>499</v>
      </c>
      <c r="AP3" s="72" t="str">
        <f t="shared" ref="AP3:BS3" si="2">AP2</f>
        <v>~~~~~~~~~~~~~~END</v>
      </c>
      <c r="AQ3" s="72" t="str">
        <f t="shared" si="2"/>
        <v>~~~~~~END</v>
      </c>
      <c r="AR3" s="72" t="str">
        <f t="shared" si="2"/>
        <v>~~270KGS~110M3~END</v>
      </c>
      <c r="AS3" s="72" t="str">
        <f t="shared" si="2"/>
        <v>~~~~~~~~~~~~~~~~~END</v>
      </c>
      <c r="AT3" s="72" t="str">
        <f t="shared" si="2"/>
        <v>~~~~~~~~~~~~END</v>
      </c>
      <c r="AU3" s="72" t="str">
        <f t="shared" si="2"/>
        <v>~~~~~~END</v>
      </c>
      <c r="AV3" s="72" t="str">
        <f t="shared" si="2"/>
        <v>~~~END</v>
      </c>
      <c r="AW3" s="72" t="str">
        <f t="shared" si="2"/>
        <v>~~~~~~~~~~~~~~~~~END</v>
      </c>
      <c r="AX3" s="72" t="str">
        <f t="shared" si="2"/>
        <v>~~~~~~~~~~~~~~~~~~~END</v>
      </c>
      <c r="AY3" s="72" t="str">
        <f t="shared" si="2"/>
        <v>~~~~~~~~~~~~END</v>
      </c>
      <c r="AZ3" s="72" t="str">
        <f t="shared" si="2"/>
        <v>~~~~~~~~~~~~~~~~~~END</v>
      </c>
      <c r="BA3" s="72" t="str">
        <f t="shared" si="2"/>
        <v>~~~~~~~~~~~~~END</v>
      </c>
      <c r="BB3" s="72" t="str">
        <f t="shared" si="2"/>
        <v>~~~~~~~~~~~~~~END</v>
      </c>
      <c r="BC3" s="72" t="str">
        <f t="shared" si="2"/>
        <v>~~~~~~~~~~~END</v>
      </c>
      <c r="BD3" s="72" t="str">
        <f t="shared" si="2"/>
        <v>~~~END</v>
      </c>
      <c r="BE3" s="72" t="str">
        <f t="shared" si="2"/>
        <v>~~~~~~end</v>
      </c>
      <c r="BF3" s="72" t="str">
        <f t="shared" si="2"/>
        <v>~~~~~~~~~~~~~~~~~END</v>
      </c>
      <c r="BG3" s="72" t="str">
        <f t="shared" si="2"/>
        <v>~~~~~~~~~~~END</v>
      </c>
      <c r="BH3" s="72" t="str">
        <f t="shared" si="2"/>
        <v>~~~~~~~~~~~~~~~~~~~~~~~END</v>
      </c>
      <c r="BI3" s="72" t="str">
        <f t="shared" si="2"/>
        <v>~~~~~~~~~~~~END</v>
      </c>
      <c r="BJ3" s="72" t="str">
        <f t="shared" si="2"/>
        <v>~~~~~~~~~~~~~~~~~~~~~~~~~~~~~~~~~~~~~~~~~END</v>
      </c>
      <c r="BK3" s="72" t="str">
        <f t="shared" si="2"/>
        <v>34363466~~~~END</v>
      </c>
      <c r="BL3" s="72" t="str">
        <f t="shared" si="2"/>
        <v>~~~~~~END</v>
      </c>
      <c r="BM3" s="72" t="str">
        <f t="shared" si="2"/>
        <v>~~~~~END</v>
      </c>
      <c r="BN3" s="72" t="str">
        <f t="shared" si="2"/>
        <v>~2~~~~2~~~~~~~2~~~2~~2~~END</v>
      </c>
      <c r="BO3" s="72" t="str">
        <f t="shared" si="2"/>
        <v>~~0~~~~~~0~~~0~~~0~~~~~END</v>
      </c>
      <c r="BP3" s="72" t="str">
        <f t="shared" si="2"/>
        <v>~~~~~~~~~~~~END</v>
      </c>
      <c r="BQ3" s="72" t="str">
        <f t="shared" si="2"/>
        <v>~~~END</v>
      </c>
      <c r="BR3" s="72" t="str">
        <f t="shared" si="2"/>
        <v>~~~~~~~~~~~~~~END</v>
      </c>
      <c r="BS3" s="72" t="str">
        <f t="shared" si="2"/>
        <v>~~~~~~~END</v>
      </c>
      <c r="BT3" s="72" t="str">
        <f>DeliveryOrder!P21</f>
        <v>~~~~~~~~~~~~~END</v>
      </c>
      <c r="BU3" s="72" t="str">
        <f t="shared" ref="BU3:CE3" si="3">BU2</f>
        <v>~~~~~~~~~~END</v>
      </c>
      <c r="BV3" s="72" t="str">
        <f t="shared" si="3"/>
        <v>NA~NA~NA~NA~NA~NA~NA~NA~NA~NA~END</v>
      </c>
      <c r="BW3" s="72" t="str">
        <f t="shared" si="3"/>
        <v>~~~~~~~~~END</v>
      </c>
      <c r="BX3" s="72" t="str">
        <f t="shared" si="3"/>
        <v>YES~YES~SampleText~END</v>
      </c>
      <c r="BY3" s="72" t="str">
        <f t="shared" si="3"/>
        <v>~0~~~~~~4~9~~~end</v>
      </c>
      <c r="BZ3" s="72" t="str">
        <f t="shared" si="3"/>
        <v>~~~0~~~~~~~~end</v>
      </c>
      <c r="CA3" s="72" t="str">
        <f t="shared" si="3"/>
        <v>~~~~~~~~5~~~end</v>
      </c>
      <c r="CB3" s="72" t="str">
        <f t="shared" si="3"/>
        <v>CHECKED~CHECKED~~~~~~~~~CHECKED~CHECKED~end</v>
      </c>
      <c r="CC3" s="72" t="str">
        <f t="shared" si="3"/>
        <v>~~~~end</v>
      </c>
      <c r="CD3" s="72" t="str">
        <f t="shared" si="3"/>
        <v>~~~END</v>
      </c>
      <c r="CE3" s="72" t="str">
        <f t="shared" si="3"/>
        <v>~~~~~~~~~~~~~~END</v>
      </c>
      <c r="CF3" s="72"/>
      <c r="CG3" s="72" t="s">
        <v>956</v>
      </c>
    </row>
    <row r="4" spans="1:85" x14ac:dyDescent="0.25">
      <c r="A4" s="76">
        <v>3</v>
      </c>
      <c r="B4" s="147"/>
      <c r="C4" s="72" t="s">
        <v>957</v>
      </c>
      <c r="D4" s="72" t="s">
        <v>195</v>
      </c>
      <c r="E4" s="72" t="str">
        <f>E3</f>
        <v>CITIBK~SK43788~Summer95</v>
      </c>
      <c r="F4" s="72" t="s">
        <v>932</v>
      </c>
      <c r="G4" s="72" t="str">
        <f ca="1">General!G166</f>
        <v>~OPEN-ACCOUNT~2019-02-02~2019-02-02</v>
      </c>
      <c r="H4" s="1"/>
      <c r="I4" s="72" t="s">
        <v>488</v>
      </c>
      <c r="J4" s="72" t="s">
        <v>29</v>
      </c>
      <c r="K4" s="72" t="str">
        <f>General!U13</f>
        <v>~88098038603~~~~~~~~~~~~~~~~~END</v>
      </c>
      <c r="L4" s="72" t="str">
        <f>L2</f>
        <v>~~~~~~~~~~~~END</v>
      </c>
      <c r="M4" s="72" t="str">
        <f>M3</f>
        <v>~~~END</v>
      </c>
      <c r="N4" s="72" t="str">
        <f>N2</f>
        <v>~~~~state zzzzz~~~END</v>
      </c>
      <c r="O4" s="72" t="str">
        <f>O3</f>
        <v>~~~~~~~~END</v>
      </c>
      <c r="P4" s="72" t="str">
        <f>P2</f>
        <v>~~~~~~END</v>
      </c>
      <c r="Q4" s="72" t="str">
        <f>Q3</f>
        <v>~~END</v>
      </c>
      <c r="R4" s="72" t="str">
        <f>R3</f>
        <v>~~END</v>
      </c>
      <c r="S4" s="30" t="str">
        <f>S3</f>
        <v>~~~END</v>
      </c>
      <c r="T4" s="72" t="str">
        <f>T3</f>
        <v>~~~~~~~~~END</v>
      </c>
      <c r="U4" s="72"/>
      <c r="V4" s="72" t="str">
        <f t="shared" ref="V4:AB4" si="4">V3</f>
        <v>~~~~~~END</v>
      </c>
      <c r="W4" s="72" t="str">
        <f t="shared" si="4"/>
        <v>~~~~END</v>
      </c>
      <c r="X4" s="72" t="str">
        <f t="shared" si="4"/>
        <v>~~~~END</v>
      </c>
      <c r="Y4" s="72" t="str">
        <f t="shared" si="4"/>
        <v>~~~~~~~~~~~~END</v>
      </c>
      <c r="Z4" s="72" t="str">
        <f t="shared" si="4"/>
        <v>~~~~~~~~~~~~~~~END</v>
      </c>
      <c r="AA4" s="72" t="str">
        <f t="shared" si="4"/>
        <v>~~~~~~~~~~~~END</v>
      </c>
      <c r="AB4" s="72" t="str">
        <f t="shared" si="4"/>
        <v>~~~~~~END</v>
      </c>
      <c r="AC4" s="72" t="str">
        <f>Invoice!O34</f>
        <v>~~~~~~~~~~~~END</v>
      </c>
      <c r="AD4" s="74" t="s">
        <v>533</v>
      </c>
      <c r="AE4" s="74" t="s">
        <v>534</v>
      </c>
      <c r="AF4" s="72" t="s">
        <v>535</v>
      </c>
      <c r="AG4" s="74" t="s">
        <v>536</v>
      </c>
      <c r="AH4" s="72" t="str">
        <f>AH3</f>
        <v>~~~~~~~40 KGS~45~~END</v>
      </c>
      <c r="AI4" s="72" t="str">
        <f>AI2</f>
        <v>~~~~~~~~~~END</v>
      </c>
      <c r="AJ4" s="72" t="str">
        <f>AJ3</f>
        <v>~~~~END</v>
      </c>
      <c r="AK4" s="72" t="str">
        <f>AK3</f>
        <v>~~~~~~~~~~~~~~~~~END</v>
      </c>
      <c r="AL4" s="72" t="str">
        <f>AL3</f>
        <v>~~~~~~END</v>
      </c>
      <c r="AM4" s="72" t="s">
        <v>500</v>
      </c>
      <c r="AN4" s="72" t="s">
        <v>401</v>
      </c>
      <c r="AO4" s="72" t="s">
        <v>500</v>
      </c>
      <c r="AP4" s="72" t="str">
        <f t="shared" ref="AP4:BB4" si="5">AP3</f>
        <v>~~~~~~~~~~~~~~END</v>
      </c>
      <c r="AQ4" s="72" t="str">
        <f t="shared" si="5"/>
        <v>~~~~~~END</v>
      </c>
      <c r="AR4" s="72" t="str">
        <f t="shared" si="5"/>
        <v>~~270KGS~110M3~END</v>
      </c>
      <c r="AS4" s="72" t="str">
        <f t="shared" si="5"/>
        <v>~~~~~~~~~~~~~~~~~END</v>
      </c>
      <c r="AT4" s="72" t="str">
        <f t="shared" si="5"/>
        <v>~~~~~~~~~~~~END</v>
      </c>
      <c r="AU4" s="72" t="str">
        <f t="shared" si="5"/>
        <v>~~~~~~END</v>
      </c>
      <c r="AV4" s="72" t="str">
        <f t="shared" si="5"/>
        <v>~~~END</v>
      </c>
      <c r="AW4" s="72" t="str">
        <f t="shared" si="5"/>
        <v>~~~~~~~~~~~~~~~~~END</v>
      </c>
      <c r="AX4" s="72" t="str">
        <f t="shared" si="5"/>
        <v>~~~~~~~~~~~~~~~~~~~END</v>
      </c>
      <c r="AY4" s="72" t="str">
        <f t="shared" si="5"/>
        <v>~~~~~~~~~~~~END</v>
      </c>
      <c r="AZ4" s="72" t="str">
        <f t="shared" si="5"/>
        <v>~~~~~~~~~~~~~~~~~~END</v>
      </c>
      <c r="BA4" s="72" t="str">
        <f t="shared" si="5"/>
        <v>~~~~~~~~~~~~~END</v>
      </c>
      <c r="BB4" s="72" t="str">
        <f t="shared" si="5"/>
        <v>~~~~~~~~~~~~~~END</v>
      </c>
      <c r="BC4" s="72" t="str">
        <f>CO!N32</f>
        <v>~~~~~~~~~~~END</v>
      </c>
      <c r="BD4" s="72" t="str">
        <f>BD3</f>
        <v>~~~END</v>
      </c>
      <c r="BE4" s="72" t="str">
        <f>BE3</f>
        <v>~~~~~~end</v>
      </c>
      <c r="BF4" s="72" t="str">
        <f>BF3</f>
        <v>~~~~~~~~~~~~~~~~~END</v>
      </c>
      <c r="BG4" s="72" t="str">
        <f>BG2</f>
        <v>~~~~~~~~~~~END</v>
      </c>
      <c r="BH4" s="72" t="str">
        <f>BH3</f>
        <v>~~~~~~~~~~~~~~~~~~~~~~~END</v>
      </c>
      <c r="BI4" s="72" t="str">
        <f>BI3</f>
        <v>~~~~~~~~~~~~END</v>
      </c>
      <c r="BJ4" s="72" t="str">
        <f>BJ3</f>
        <v>~~~~~~~~~~~~~~~~~~~~~~~~~~~~~~~~~~~~~~~~~END</v>
      </c>
      <c r="BK4" s="72" t="str">
        <f>BK3</f>
        <v>34363466~~~~END</v>
      </c>
      <c r="BL4" s="72" t="str">
        <f>BL2</f>
        <v>~~~~~~END</v>
      </c>
      <c r="BM4" s="72" t="str">
        <f t="shared" ref="BM4:BT4" si="6">BM3</f>
        <v>~~~~~END</v>
      </c>
      <c r="BN4" s="72" t="str">
        <f t="shared" si="6"/>
        <v>~2~~~~2~~~~~~~2~~~2~~2~~END</v>
      </c>
      <c r="BO4" s="72" t="str">
        <f t="shared" si="6"/>
        <v>~~0~~~~~~0~~~0~~~0~~~~~END</v>
      </c>
      <c r="BP4" s="72" t="str">
        <f t="shared" si="6"/>
        <v>~~~~~~~~~~~~END</v>
      </c>
      <c r="BQ4" s="72" t="str">
        <f t="shared" si="6"/>
        <v>~~~END</v>
      </c>
      <c r="BR4" s="72" t="str">
        <f t="shared" si="6"/>
        <v>~~~~~~~~~~~~~~END</v>
      </c>
      <c r="BS4" s="72" t="str">
        <f t="shared" si="6"/>
        <v>~~~~~~~END</v>
      </c>
      <c r="BT4" s="72" t="str">
        <f t="shared" si="6"/>
        <v>~~~~~~~~~~~~~END</v>
      </c>
      <c r="BU4" s="72" t="str">
        <f>BU2</f>
        <v>~~~~~~~~~~END</v>
      </c>
      <c r="BV4" s="72" t="str">
        <f t="shared" ref="BV4:CE4" si="7">BV3</f>
        <v>NA~NA~NA~NA~NA~NA~NA~NA~NA~NA~END</v>
      </c>
      <c r="BW4" s="72" t="str">
        <f t="shared" si="7"/>
        <v>~~~~~~~~~END</v>
      </c>
      <c r="BX4" s="72" t="str">
        <f t="shared" si="7"/>
        <v>YES~YES~SampleText~END</v>
      </c>
      <c r="BY4" s="72" t="str">
        <f t="shared" si="7"/>
        <v>~0~~~~~~4~9~~~end</v>
      </c>
      <c r="BZ4" s="72" t="str">
        <f t="shared" si="7"/>
        <v>~~~0~~~~~~~~end</v>
      </c>
      <c r="CA4" s="72" t="str">
        <f t="shared" si="7"/>
        <v>~~~~~~~~5~~~end</v>
      </c>
      <c r="CB4" s="72" t="str">
        <f t="shared" si="7"/>
        <v>CHECKED~CHECKED~~~~~~~~~CHECKED~CHECKED~end</v>
      </c>
      <c r="CC4" s="72" t="str">
        <f t="shared" si="7"/>
        <v>~~~~end</v>
      </c>
      <c r="CD4" s="72" t="str">
        <f t="shared" si="7"/>
        <v>~~~END</v>
      </c>
      <c r="CE4" s="72" t="str">
        <f t="shared" si="7"/>
        <v>~~~~~~~~~~~~~~END</v>
      </c>
      <c r="CF4" s="72"/>
      <c r="CG4" s="72" t="s">
        <v>956</v>
      </c>
    </row>
  </sheetData>
  <mergeCells count="1">
    <mergeCell ref="B3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E15" sqref="E15"/>
    </sheetView>
  </sheetViews>
  <sheetFormatPr defaultRowHeight="15" x14ac:dyDescent="0.25"/>
  <cols>
    <col min="1" max="1" width="5.140625" style="93" bestFit="1" customWidth="1" collapsed="1"/>
    <col min="2" max="2" width="18.28515625" style="93" bestFit="1" customWidth="1" collapsed="1"/>
    <col min="3" max="3" width="35.28515625" style="93" bestFit="1" customWidth="1" collapsed="1"/>
    <col min="4" max="4" width="9.7109375" style="93" bestFit="1" customWidth="1" collapsed="1"/>
    <col min="5" max="5" width="25.7109375" style="93" bestFit="1" customWidth="1" collapsed="1"/>
    <col min="6" max="6" width="25.85546875" style="93" bestFit="1" customWidth="1" collapsed="1"/>
    <col min="7" max="7" width="16" style="93" bestFit="1" customWidth="1" collapsed="1"/>
    <col min="8" max="8" width="9" style="93" bestFit="1" customWidth="1" collapsed="1"/>
    <col min="9" max="9" width="9.5703125" style="93" bestFit="1" customWidth="1" collapsed="1"/>
    <col min="10" max="10" width="11.140625" style="93" bestFit="1" customWidth="1" collapsed="1"/>
    <col min="11" max="11" width="13.140625" style="93" bestFit="1" customWidth="1" collapsed="1"/>
    <col min="12" max="12" width="11.5703125" style="93" bestFit="1" customWidth="1" collapsed="1"/>
    <col min="13" max="13" width="8.7109375" style="93" bestFit="1" customWidth="1" collapsed="1"/>
    <col min="14" max="14" width="23.28515625" style="93" bestFit="1" customWidth="1" collapsed="1"/>
    <col min="15" max="15" width="14.28515625" style="93" bestFit="1" customWidth="1" collapsed="1"/>
    <col min="16" max="16" width="16.5703125" style="93" bestFit="1" customWidth="1" collapsed="1"/>
    <col min="17" max="17" width="11.140625" style="93" bestFit="1" customWidth="1" collapsed="1"/>
    <col min="18" max="18" width="23.7109375" style="93" bestFit="1" customWidth="1" collapsed="1"/>
    <col min="19" max="19" width="37.140625" style="93" bestFit="1" customWidth="1" collapsed="1"/>
    <col min="20" max="20" width="17" style="93" bestFit="1" customWidth="1" collapsed="1"/>
    <col min="21" max="16384" width="9.140625" style="93" collapsed="1"/>
  </cols>
  <sheetData>
    <row r="1" spans="1:20" s="99" customFormat="1" x14ac:dyDescent="0.25">
      <c r="A1" s="102" t="s">
        <v>0</v>
      </c>
      <c r="B1" s="102" t="s">
        <v>2</v>
      </c>
      <c r="C1" s="102" t="s">
        <v>1</v>
      </c>
      <c r="D1" s="102" t="s">
        <v>4</v>
      </c>
      <c r="E1" s="102" t="s">
        <v>5</v>
      </c>
      <c r="F1" s="102" t="s">
        <v>6</v>
      </c>
      <c r="G1" s="101" t="s">
        <v>990</v>
      </c>
      <c r="H1" s="100" t="s">
        <v>989</v>
      </c>
      <c r="I1" s="100" t="s">
        <v>988</v>
      </c>
      <c r="J1" s="100" t="s">
        <v>187</v>
      </c>
      <c r="K1" s="100" t="s">
        <v>987</v>
      </c>
      <c r="L1" s="100" t="s">
        <v>986</v>
      </c>
      <c r="M1" s="100" t="s">
        <v>985</v>
      </c>
      <c r="N1" s="100" t="s">
        <v>984</v>
      </c>
      <c r="O1" s="100" t="s">
        <v>983</v>
      </c>
      <c r="P1" s="100" t="s">
        <v>982</v>
      </c>
      <c r="Q1" s="100" t="s">
        <v>981</v>
      </c>
      <c r="R1" s="100" t="s">
        <v>980</v>
      </c>
      <c r="S1" s="100" t="s">
        <v>979</v>
      </c>
      <c r="T1" s="100" t="s">
        <v>978</v>
      </c>
    </row>
    <row r="2" spans="1:20" x14ac:dyDescent="0.25">
      <c r="A2" s="95">
        <v>1</v>
      </c>
      <c r="B2" s="148" t="s">
        <v>977</v>
      </c>
      <c r="C2" s="94" t="s">
        <v>976</v>
      </c>
      <c r="D2" s="94" t="s">
        <v>195</v>
      </c>
      <c r="E2" s="94" t="str">
        <f>CreateDAF!E2</f>
        <v>CITIBK~SK43788~Summer95</v>
      </c>
      <c r="F2" s="94" t="s">
        <v>932</v>
      </c>
      <c r="G2" s="93" t="str">
        <f ca="1">ListValues!T7</f>
        <v>NN_CCVO2203</v>
      </c>
      <c r="H2" s="96" t="s">
        <v>975</v>
      </c>
      <c r="I2" s="93" t="s">
        <v>23</v>
      </c>
      <c r="J2" s="97"/>
      <c r="K2" s="93" t="s">
        <v>882</v>
      </c>
      <c r="L2" s="93" t="s">
        <v>974</v>
      </c>
      <c r="M2" s="93" t="s">
        <v>970</v>
      </c>
      <c r="N2" s="93" t="s">
        <v>826</v>
      </c>
      <c r="O2" s="93" t="s">
        <v>968</v>
      </c>
      <c r="P2" s="93" t="s">
        <v>967</v>
      </c>
      <c r="Q2" s="93" t="s">
        <v>973</v>
      </c>
      <c r="R2" s="93" t="str">
        <f ca="1">Search_CustTemp!G5</f>
        <v>CUSTOMER-TEMPLATE~CREATE-PENDING~2019-02-02~2019-02-03~CITIBK:SK43788~END</v>
      </c>
    </row>
    <row r="3" spans="1:20" x14ac:dyDescent="0.25">
      <c r="A3" s="95">
        <v>2</v>
      </c>
      <c r="B3" s="149"/>
      <c r="C3" s="94" t="s">
        <v>972</v>
      </c>
      <c r="D3" s="94" t="s">
        <v>195</v>
      </c>
      <c r="E3" s="94" t="str">
        <f>E2</f>
        <v>CITIBK~SK43788~Summer95</v>
      </c>
      <c r="F3" s="94" t="s">
        <v>932</v>
      </c>
      <c r="G3" s="98"/>
      <c r="H3" s="96" t="s">
        <v>971</v>
      </c>
      <c r="I3" s="93" t="s">
        <v>23</v>
      </c>
      <c r="J3" s="97"/>
      <c r="K3" s="93" t="s">
        <v>882</v>
      </c>
      <c r="L3" s="97"/>
      <c r="M3" s="93" t="s">
        <v>970</v>
      </c>
      <c r="N3" s="93" t="s">
        <v>969</v>
      </c>
      <c r="O3" s="93" t="s">
        <v>968</v>
      </c>
      <c r="P3" s="93" t="s">
        <v>967</v>
      </c>
      <c r="Q3" s="93" t="s">
        <v>966</v>
      </c>
      <c r="R3" s="93" t="str">
        <f ca="1">R2</f>
        <v>CUSTOMER-TEMPLATE~CREATE-PENDING~2019-02-02~2019-02-03~CITIBK:SK43788~END</v>
      </c>
      <c r="S3" s="93" t="str">
        <f ca="1">Search_CustTemp!E11</f>
        <v>NN_CCVO23103~MYPE1~VERIFIED~END</v>
      </c>
    </row>
    <row r="4" spans="1:20" x14ac:dyDescent="0.25">
      <c r="A4" s="95">
        <v>3</v>
      </c>
      <c r="B4" s="149"/>
      <c r="C4" s="94" t="s">
        <v>965</v>
      </c>
      <c r="D4" s="94" t="s">
        <v>195</v>
      </c>
      <c r="E4" s="94" t="str">
        <f>E3</f>
        <v>CITIBK~SK43788~Summer95</v>
      </c>
      <c r="F4" s="94" t="s">
        <v>932</v>
      </c>
      <c r="J4" s="96" t="s">
        <v>964</v>
      </c>
      <c r="L4" s="96" t="s">
        <v>964</v>
      </c>
      <c r="S4" s="93" t="str">
        <f ca="1">Search_CustTemp!E12</f>
        <v>NN_CCVO23103~MYPE1~VERIFIED~END</v>
      </c>
      <c r="T4" s="93" t="s">
        <v>963</v>
      </c>
    </row>
    <row r="5" spans="1:20" x14ac:dyDescent="0.25">
      <c r="A5" s="95">
        <v>3</v>
      </c>
      <c r="B5" s="150"/>
      <c r="C5" s="94" t="s">
        <v>962</v>
      </c>
      <c r="D5" s="94" t="s">
        <v>195</v>
      </c>
      <c r="E5" s="94" t="str">
        <f>E4</f>
        <v>CITIBK~SK43788~Summer95</v>
      </c>
      <c r="F5" s="94" t="s">
        <v>932</v>
      </c>
      <c r="S5" s="93" t="str">
        <f ca="1">S3</f>
        <v>NN_CCVO23103~MYPE1~VERIFIED~END</v>
      </c>
    </row>
  </sheetData>
  <mergeCells count="1">
    <mergeCell ref="B2:B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12"/>
  <sheetViews>
    <sheetView workbookViewId="0">
      <pane xSplit="4" topLeftCell="T1" activePane="topRight" state="frozen"/>
      <selection pane="topRight" activeCell="C8" sqref="C8"/>
    </sheetView>
  </sheetViews>
  <sheetFormatPr defaultRowHeight="15" x14ac:dyDescent="0.25"/>
  <cols>
    <col min="1" max="1" width="5.140625" bestFit="1" customWidth="1" collapsed="1"/>
    <col min="2" max="2" width="21.5703125" bestFit="1" customWidth="1" collapsed="1"/>
    <col min="3" max="3" width="46.85546875" bestFit="1" customWidth="1" collapsed="1"/>
    <col min="4" max="4" width="9.7109375" bestFit="1" customWidth="1" collapsed="1"/>
    <col min="5" max="5" width="25.7109375" bestFit="1" customWidth="1" collapsed="1"/>
    <col min="6" max="6" width="25.85546875" bestFit="1" customWidth="1" collapsed="1"/>
    <col min="7" max="7" width="15.140625" bestFit="1" customWidth="1" collapsed="1"/>
    <col min="14" max="14" width="90.7109375" bestFit="1" customWidth="1" collapsed="1"/>
  </cols>
  <sheetData>
    <row r="1" spans="1:30" x14ac:dyDescent="0.25">
      <c r="A1" s="13" t="s">
        <v>0</v>
      </c>
      <c r="B1" s="13" t="s">
        <v>2</v>
      </c>
      <c r="C1" s="13" t="s">
        <v>1</v>
      </c>
      <c r="D1" s="13" t="s">
        <v>4</v>
      </c>
      <c r="E1" s="13" t="s">
        <v>5</v>
      </c>
      <c r="F1" s="13" t="s">
        <v>6</v>
      </c>
      <c r="G1" s="80" t="s">
        <v>12</v>
      </c>
      <c r="H1" s="80" t="s">
        <v>168</v>
      </c>
      <c r="I1" s="80" t="s">
        <v>863</v>
      </c>
      <c r="J1" s="80" t="s">
        <v>745</v>
      </c>
      <c r="K1" s="81" t="s">
        <v>864</v>
      </c>
      <c r="L1" s="81" t="s">
        <v>865</v>
      </c>
      <c r="M1" s="81" t="s">
        <v>866</v>
      </c>
      <c r="N1" s="15" t="s">
        <v>9</v>
      </c>
      <c r="O1" s="31" t="s">
        <v>182</v>
      </c>
      <c r="P1" s="31" t="s">
        <v>183</v>
      </c>
      <c r="Q1" s="31" t="s">
        <v>70</v>
      </c>
      <c r="R1" s="31" t="s">
        <v>47</v>
      </c>
      <c r="S1" s="31" t="s">
        <v>129</v>
      </c>
      <c r="T1" s="31" t="s">
        <v>71</v>
      </c>
      <c r="U1" s="31" t="s">
        <v>131</v>
      </c>
      <c r="V1" s="31" t="s">
        <v>132</v>
      </c>
      <c r="W1" s="31" t="s">
        <v>171</v>
      </c>
      <c r="X1" s="31" t="s">
        <v>72</v>
      </c>
      <c r="Y1" s="15" t="s">
        <v>60</v>
      </c>
      <c r="Z1" s="15" t="s">
        <v>73</v>
      </c>
      <c r="AA1" s="31" t="s">
        <v>74</v>
      </c>
      <c r="AB1" s="31" t="s">
        <v>130</v>
      </c>
      <c r="AC1" s="35" t="s">
        <v>172</v>
      </c>
      <c r="AD1" s="80" t="s">
        <v>910</v>
      </c>
    </row>
    <row r="2" spans="1:30" x14ac:dyDescent="0.25">
      <c r="A2" s="76">
        <v>1</v>
      </c>
      <c r="B2" s="151" t="s">
        <v>862</v>
      </c>
      <c r="C2" s="79" t="s">
        <v>852</v>
      </c>
      <c r="D2" s="79" t="s">
        <v>195</v>
      </c>
      <c r="E2" s="79" t="str">
        <f>CreateDAF!E2</f>
        <v>CITIBK~SK43788~Summer95</v>
      </c>
      <c r="F2" s="79" t="s">
        <v>932</v>
      </c>
      <c r="G2" s="83" t="s">
        <v>867</v>
      </c>
      <c r="H2" s="82" t="s">
        <v>22</v>
      </c>
      <c r="I2" s="84" t="s">
        <v>868</v>
      </c>
    </row>
    <row r="3" spans="1:30" x14ac:dyDescent="0.25">
      <c r="A3" s="76">
        <v>2</v>
      </c>
      <c r="B3" s="151"/>
      <c r="C3" s="7" t="s">
        <v>853</v>
      </c>
      <c r="D3" s="79" t="s">
        <v>195</v>
      </c>
      <c r="E3" s="79" t="str">
        <f t="shared" ref="E3:E11" si="0">E2</f>
        <v>CITIBK~SK43788~Summer95</v>
      </c>
      <c r="F3" s="79" t="s">
        <v>932</v>
      </c>
      <c r="G3" t="str">
        <f ca="1">ListValues!L33</f>
        <v>COLLND22126</v>
      </c>
      <c r="J3" s="82" t="s">
        <v>890</v>
      </c>
      <c r="N3" s="36" t="str">
        <f ca="1">DAF_CreationsubForms!M9</f>
        <v>COLLND22126~MYPE1~COLLECTION~USD~14500.5~DOCUMENTS AGAINST PAYMENT (D/P)~90~end</v>
      </c>
      <c r="O3" s="36" t="str">
        <f>DAF_CreationsubForms!J22</f>
        <v>1~1~1~1~1~1~1~end</v>
      </c>
      <c r="P3" s="36" t="str">
        <f>DAF_CreationsubForms!J23</f>
        <v>1~1~1~1~1~1~1~end</v>
      </c>
      <c r="Q3" s="36" t="str">
        <f>DAF_CreationsubForms!E30</f>
        <v>SBICB~INDIRA STREET~KYRGYZSTAN~end</v>
      </c>
      <c r="R3" s="36" t="str">
        <f>DAF_CreationsubForms!E39</f>
        <v>ICICI DRAWEE~PLOT12 WELLINGTON ~DENMARK~end</v>
      </c>
      <c r="S3" s="36" t="str">
        <f>DAF_CreationsubForms!I49</f>
        <v>FX458995~SBI~456328~BP INT LTD~54546325~end</v>
      </c>
      <c r="T3" s="36" t="str">
        <f>DAF_CreationsubForms!F137</f>
        <v>12345~12345~Description~end</v>
      </c>
      <c r="U3" s="36" t="str">
        <f>DAF_CreationsubForms!G80</f>
        <v>CHECKED~~CHECKED~~~CHECKED~END</v>
      </c>
      <c r="V3" s="36"/>
      <c r="W3" s="36" t="str">
        <f>DAF_CreationsubForms!G94</f>
        <v>CHECKED~CHECKED~CHECKED~~CHECKED~END</v>
      </c>
      <c r="X3" s="36"/>
      <c r="Y3" s="36"/>
      <c r="Z3" s="36"/>
      <c r="AA3" s="37" t="s">
        <v>869</v>
      </c>
      <c r="AB3" s="36" t="str">
        <f ca="1">DAF_CreationsubForms!E123</f>
        <v>DAF~COLLECTION~COLLND22126~end</v>
      </c>
      <c r="AC3" s="37" t="s">
        <v>870</v>
      </c>
    </row>
    <row r="4" spans="1:30" x14ac:dyDescent="0.25">
      <c r="A4" s="76">
        <v>3</v>
      </c>
      <c r="B4" s="151"/>
      <c r="C4" s="79" t="s">
        <v>854</v>
      </c>
      <c r="D4" s="79" t="s">
        <v>3</v>
      </c>
      <c r="E4" s="79" t="str">
        <f t="shared" si="0"/>
        <v>CITIBK~SK43788~Summer95</v>
      </c>
      <c r="F4" s="79" t="s">
        <v>932</v>
      </c>
      <c r="H4" t="s">
        <v>27</v>
      </c>
    </row>
    <row r="5" spans="1:30" x14ac:dyDescent="0.25">
      <c r="A5" s="77">
        <v>4</v>
      </c>
      <c r="B5" s="151"/>
      <c r="C5" s="79" t="s">
        <v>855</v>
      </c>
      <c r="D5" s="79" t="s">
        <v>195</v>
      </c>
      <c r="E5" s="79" t="str">
        <f t="shared" si="0"/>
        <v>CITIBK~SK43788~Summer95</v>
      </c>
      <c r="F5" s="79" t="s">
        <v>932</v>
      </c>
      <c r="H5" t="s">
        <v>22</v>
      </c>
    </row>
    <row r="6" spans="1:30" x14ac:dyDescent="0.25">
      <c r="A6" s="76">
        <v>5</v>
      </c>
      <c r="B6" s="151"/>
      <c r="C6" s="79" t="s">
        <v>856</v>
      </c>
      <c r="D6" s="79" t="s">
        <v>195</v>
      </c>
      <c r="E6" s="79" t="str">
        <f t="shared" si="0"/>
        <v>CITIBK~SK43788~Summer95</v>
      </c>
      <c r="F6" s="79" t="s">
        <v>932</v>
      </c>
      <c r="H6" t="s">
        <v>29</v>
      </c>
    </row>
    <row r="7" spans="1:30" x14ac:dyDescent="0.25">
      <c r="A7" s="76">
        <v>6</v>
      </c>
      <c r="B7" s="151"/>
      <c r="C7" s="79" t="s">
        <v>861</v>
      </c>
      <c r="D7" s="79" t="s">
        <v>195</v>
      </c>
      <c r="E7" s="79" t="str">
        <f t="shared" si="0"/>
        <v>CITIBK~SK43788~Summer95</v>
      </c>
      <c r="F7" s="79" t="s">
        <v>932</v>
      </c>
      <c r="G7" s="83" t="s">
        <v>867</v>
      </c>
      <c r="H7" s="82" t="s">
        <v>22</v>
      </c>
      <c r="I7" s="84" t="s">
        <v>868</v>
      </c>
    </row>
    <row r="8" spans="1:30" x14ac:dyDescent="0.25">
      <c r="A8" s="76">
        <v>7</v>
      </c>
      <c r="B8" s="151"/>
      <c r="C8" s="79" t="s">
        <v>857</v>
      </c>
      <c r="D8" s="79" t="s">
        <v>195</v>
      </c>
      <c r="E8" s="79" t="str">
        <f t="shared" si="0"/>
        <v>CITIBK~SK43788~Summer95</v>
      </c>
      <c r="F8" s="79" t="s">
        <v>932</v>
      </c>
      <c r="H8" s="1" t="s">
        <v>27</v>
      </c>
    </row>
    <row r="9" spans="1:30" x14ac:dyDescent="0.25">
      <c r="A9" s="77">
        <v>8</v>
      </c>
      <c r="B9" s="151"/>
      <c r="C9" s="79" t="s">
        <v>858</v>
      </c>
      <c r="D9" s="79" t="s">
        <v>195</v>
      </c>
      <c r="E9" s="79" t="str">
        <f t="shared" si="0"/>
        <v>CITIBK~SK43788~Summer95</v>
      </c>
      <c r="F9" s="79" t="s">
        <v>932</v>
      </c>
      <c r="H9" s="1" t="s">
        <v>22</v>
      </c>
    </row>
    <row r="10" spans="1:30" x14ac:dyDescent="0.25">
      <c r="A10" s="76">
        <v>9</v>
      </c>
      <c r="B10" s="151"/>
      <c r="C10" s="79" t="s">
        <v>859</v>
      </c>
      <c r="D10" s="79" t="s">
        <v>195</v>
      </c>
      <c r="E10" s="79" t="str">
        <f t="shared" si="0"/>
        <v>CITIBK~SK43788~Summer95</v>
      </c>
      <c r="F10" s="79" t="s">
        <v>932</v>
      </c>
      <c r="H10" s="1" t="s">
        <v>29</v>
      </c>
    </row>
    <row r="11" spans="1:30" x14ac:dyDescent="0.25">
      <c r="A11" s="76">
        <v>10</v>
      </c>
      <c r="B11" s="151"/>
      <c r="C11" s="79" t="s">
        <v>860</v>
      </c>
      <c r="D11" s="79" t="s">
        <v>195</v>
      </c>
      <c r="E11" s="79" t="str">
        <f t="shared" si="0"/>
        <v>CITIBK~SK43788~Summer95</v>
      </c>
      <c r="F11" s="79" t="s">
        <v>932</v>
      </c>
      <c r="G11" s="83" t="s">
        <v>867</v>
      </c>
      <c r="H11" s="82" t="s">
        <v>22</v>
      </c>
      <c r="I11" s="84" t="s">
        <v>868</v>
      </c>
      <c r="K11" s="84" t="s">
        <v>62</v>
      </c>
      <c r="M11" s="84" t="s">
        <v>866</v>
      </c>
    </row>
    <row r="12" spans="1:30" s="4" customFormat="1" x14ac:dyDescent="0.25">
      <c r="B12" s="78"/>
    </row>
  </sheetData>
  <mergeCells count="1">
    <mergeCell ref="B2:B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13"/>
  <sheetViews>
    <sheetView workbookViewId="0">
      <pane xSplit="4" topLeftCell="E1" activePane="topRight" state="frozen"/>
      <selection pane="topRight" activeCell="D13" sqref="D13"/>
    </sheetView>
  </sheetViews>
  <sheetFormatPr defaultRowHeight="15" x14ac:dyDescent="0.25"/>
  <cols>
    <col min="1" max="1" width="5.140625" bestFit="1" customWidth="1" collapsed="1"/>
    <col min="2" max="2" width="13.7109375" bestFit="1" customWidth="1" collapsed="1"/>
    <col min="3" max="3" width="46.85546875" bestFit="1" customWidth="1" collapsed="1"/>
    <col min="4" max="4" width="9.7109375" bestFit="1" customWidth="1" collapsed="1"/>
    <col min="5" max="5" width="25.7109375" bestFit="1" customWidth="1" collapsed="1"/>
    <col min="6" max="6" width="25.85546875" bestFit="1" customWidth="1" collapsed="1"/>
    <col min="7" max="7" width="11" bestFit="1" customWidth="1" collapsed="1"/>
    <col min="8" max="9" width="13.85546875" bestFit="1" customWidth="1" collapsed="1"/>
    <col min="10" max="10" width="14.42578125" bestFit="1" customWidth="1" collapsed="1"/>
    <col min="11" max="11" width="16.140625" bestFit="1" customWidth="1" collapsed="1"/>
    <col min="12" max="12" width="23.5703125" bestFit="1" customWidth="1" collapsed="1"/>
    <col min="13" max="13" width="21" bestFit="1" customWidth="1" collapsed="1"/>
    <col min="14" max="14" width="15.28515625" bestFit="1" customWidth="1" collapsed="1"/>
    <col min="15" max="15" width="13.42578125" bestFit="1" customWidth="1" collapsed="1"/>
    <col min="16" max="16" width="15" bestFit="1" customWidth="1" collapsed="1"/>
    <col min="17" max="17" width="15.5703125" bestFit="1" customWidth="1" collapsed="1"/>
  </cols>
  <sheetData>
    <row r="1" spans="1:18" x14ac:dyDescent="0.25">
      <c r="A1" s="13" t="s">
        <v>0</v>
      </c>
      <c r="B1" s="13" t="s">
        <v>2</v>
      </c>
      <c r="C1" s="13" t="s">
        <v>1</v>
      </c>
      <c r="D1" s="13" t="s">
        <v>4</v>
      </c>
      <c r="E1" s="13" t="s">
        <v>5</v>
      </c>
      <c r="F1" s="13" t="s">
        <v>6</v>
      </c>
      <c r="G1" s="80" t="s">
        <v>904</v>
      </c>
      <c r="H1" s="80" t="s">
        <v>823</v>
      </c>
      <c r="I1" s="80" t="s">
        <v>905</v>
      </c>
      <c r="J1" s="80" t="s">
        <v>907</v>
      </c>
      <c r="K1" s="80" t="s">
        <v>906</v>
      </c>
      <c r="L1" s="80" t="s">
        <v>909</v>
      </c>
      <c r="M1" s="80" t="s">
        <v>908</v>
      </c>
      <c r="N1" s="80" t="s">
        <v>910</v>
      </c>
      <c r="O1" s="80" t="s">
        <v>866</v>
      </c>
      <c r="P1" s="81" t="s">
        <v>864</v>
      </c>
      <c r="Q1" s="81" t="s">
        <v>865</v>
      </c>
      <c r="R1" s="81" t="s">
        <v>933</v>
      </c>
    </row>
    <row r="2" spans="1:18" x14ac:dyDescent="0.25">
      <c r="A2" s="76">
        <v>1</v>
      </c>
      <c r="B2" s="151" t="s">
        <v>903</v>
      </c>
      <c r="C2" s="79" t="s">
        <v>891</v>
      </c>
      <c r="D2" s="79" t="s">
        <v>195</v>
      </c>
      <c r="E2" s="79" t="str">
        <f>CreateDAF!E2</f>
        <v>CITIBK~SK43788~Summer95</v>
      </c>
      <c r="F2" s="79" t="s">
        <v>932</v>
      </c>
      <c r="G2" t="s">
        <v>1052</v>
      </c>
    </row>
    <row r="3" spans="1:18" x14ac:dyDescent="0.25">
      <c r="A3" s="76">
        <v>2</v>
      </c>
      <c r="B3" s="151"/>
      <c r="C3" s="7" t="s">
        <v>892</v>
      </c>
      <c r="D3" s="79" t="s">
        <v>195</v>
      </c>
      <c r="E3" s="79" t="str">
        <f t="shared" ref="E3:E13" si="0">E2</f>
        <v>CITIBK~SK43788~Summer95</v>
      </c>
      <c r="F3" s="79" t="s">
        <v>932</v>
      </c>
    </row>
    <row r="4" spans="1:18" x14ac:dyDescent="0.25">
      <c r="A4" s="76">
        <v>3</v>
      </c>
      <c r="B4" s="151"/>
      <c r="C4" s="79" t="s">
        <v>893</v>
      </c>
      <c r="D4" s="79" t="s">
        <v>195</v>
      </c>
      <c r="E4" s="79" t="str">
        <f t="shared" si="0"/>
        <v>CITIBK~SK43788~Summer95</v>
      </c>
      <c r="F4" s="79" t="s">
        <v>932</v>
      </c>
    </row>
    <row r="5" spans="1:18" x14ac:dyDescent="0.25">
      <c r="A5" s="77">
        <v>4</v>
      </c>
      <c r="B5" s="151"/>
      <c r="C5" s="79" t="s">
        <v>894</v>
      </c>
      <c r="D5" s="79" t="s">
        <v>195</v>
      </c>
      <c r="E5" s="79" t="str">
        <f t="shared" si="0"/>
        <v>CITIBK~SK43788~Summer95</v>
      </c>
      <c r="F5" s="79" t="s">
        <v>932</v>
      </c>
      <c r="J5" s="34" t="s">
        <v>27</v>
      </c>
      <c r="K5" s="34" t="s">
        <v>911</v>
      </c>
      <c r="L5" s="86" t="s">
        <v>912</v>
      </c>
      <c r="M5" s="86" t="s">
        <v>913</v>
      </c>
    </row>
    <row r="6" spans="1:18" x14ac:dyDescent="0.25">
      <c r="A6" s="76">
        <v>5</v>
      </c>
      <c r="B6" s="151"/>
      <c r="C6" s="79" t="s">
        <v>895</v>
      </c>
      <c r="D6" s="79" t="s">
        <v>195</v>
      </c>
      <c r="E6" s="79" t="str">
        <f t="shared" si="0"/>
        <v>CITIBK~SK43788~Summer95</v>
      </c>
      <c r="F6" s="79" t="s">
        <v>932</v>
      </c>
      <c r="J6" s="1" t="s">
        <v>27</v>
      </c>
      <c r="K6" s="1" t="s">
        <v>911</v>
      </c>
      <c r="L6" s="93"/>
      <c r="M6" s="93"/>
      <c r="R6" t="s">
        <v>934</v>
      </c>
    </row>
    <row r="7" spans="1:18" x14ac:dyDescent="0.25">
      <c r="A7" s="76">
        <v>6</v>
      </c>
      <c r="B7" s="151"/>
      <c r="C7" s="79" t="s">
        <v>896</v>
      </c>
      <c r="D7" s="79" t="s">
        <v>195</v>
      </c>
      <c r="E7" s="79" t="str">
        <f t="shared" si="0"/>
        <v>CITIBK~SK43788~Summer95</v>
      </c>
      <c r="F7" s="79" t="s">
        <v>932</v>
      </c>
      <c r="J7" s="34" t="s">
        <v>27</v>
      </c>
      <c r="K7" s="34" t="s">
        <v>911</v>
      </c>
      <c r="L7" s="86" t="s">
        <v>912</v>
      </c>
      <c r="M7" s="86" t="s">
        <v>913</v>
      </c>
      <c r="N7" t="s">
        <v>914</v>
      </c>
    </row>
    <row r="8" spans="1:18" x14ac:dyDescent="0.25">
      <c r="A8" s="76">
        <v>7</v>
      </c>
      <c r="B8" s="151"/>
      <c r="C8" s="79" t="s">
        <v>897</v>
      </c>
      <c r="D8" s="79" t="s">
        <v>195</v>
      </c>
      <c r="E8" s="79" t="str">
        <f t="shared" si="0"/>
        <v>CITIBK~SK43788~Summer95</v>
      </c>
      <c r="F8" s="79" t="s">
        <v>932</v>
      </c>
      <c r="J8" s="34" t="s">
        <v>27</v>
      </c>
      <c r="K8" s="34" t="s">
        <v>911</v>
      </c>
      <c r="L8" s="86" t="s">
        <v>912</v>
      </c>
      <c r="M8" s="86" t="s">
        <v>913</v>
      </c>
      <c r="N8" t="s">
        <v>915</v>
      </c>
    </row>
    <row r="9" spans="1:18" x14ac:dyDescent="0.25">
      <c r="A9" s="77">
        <v>8</v>
      </c>
      <c r="B9" s="151"/>
      <c r="C9" s="79" t="s">
        <v>898</v>
      </c>
      <c r="D9" s="79" t="s">
        <v>195</v>
      </c>
      <c r="E9" s="79" t="str">
        <f t="shared" si="0"/>
        <v>CITIBK~SK43788~Summer95</v>
      </c>
      <c r="F9" s="79" t="s">
        <v>932</v>
      </c>
      <c r="N9" s="1" t="s">
        <v>914</v>
      </c>
    </row>
    <row r="10" spans="1:18" x14ac:dyDescent="0.25">
      <c r="A10" s="77">
        <v>9</v>
      </c>
      <c r="B10" s="151"/>
      <c r="C10" s="79" t="s">
        <v>899</v>
      </c>
      <c r="D10" s="79" t="s">
        <v>195</v>
      </c>
      <c r="E10" s="79" t="str">
        <f t="shared" si="0"/>
        <v>CITIBK~SK43788~Summer95</v>
      </c>
      <c r="F10" s="79" t="s">
        <v>932</v>
      </c>
      <c r="N10" s="1" t="s">
        <v>915</v>
      </c>
    </row>
    <row r="11" spans="1:18" x14ac:dyDescent="0.25">
      <c r="A11" s="77">
        <v>10</v>
      </c>
      <c r="B11" s="151"/>
      <c r="C11" s="79" t="s">
        <v>900</v>
      </c>
      <c r="D11" s="79" t="s">
        <v>195</v>
      </c>
      <c r="E11" s="79" t="str">
        <f t="shared" si="0"/>
        <v>CITIBK~SK43788~Summer95</v>
      </c>
      <c r="F11" s="79" t="s">
        <v>932</v>
      </c>
      <c r="J11" s="34" t="s">
        <v>27</v>
      </c>
      <c r="K11" s="34" t="s">
        <v>911</v>
      </c>
      <c r="L11" s="86" t="s">
        <v>912</v>
      </c>
      <c r="M11" s="86" t="s">
        <v>913</v>
      </c>
    </row>
    <row r="12" spans="1:18" x14ac:dyDescent="0.25">
      <c r="A12" s="77">
        <v>11</v>
      </c>
      <c r="B12" s="151"/>
      <c r="C12" s="79" t="s">
        <v>901</v>
      </c>
      <c r="D12" s="79" t="s">
        <v>195</v>
      </c>
      <c r="E12" s="79" t="str">
        <f t="shared" si="0"/>
        <v>CITIBK~SK43788~Summer95</v>
      </c>
      <c r="F12" s="79" t="s">
        <v>932</v>
      </c>
      <c r="J12" s="34"/>
      <c r="K12" s="34"/>
      <c r="L12" s="86"/>
      <c r="M12" s="86"/>
    </row>
    <row r="13" spans="1:18" x14ac:dyDescent="0.25">
      <c r="A13" s="77">
        <v>12</v>
      </c>
      <c r="B13" s="151"/>
      <c r="C13" s="79" t="s">
        <v>902</v>
      </c>
      <c r="D13" s="79" t="s">
        <v>3</v>
      </c>
      <c r="E13" s="79" t="str">
        <f t="shared" si="0"/>
        <v>CITIBK~SK43788~Summer95</v>
      </c>
      <c r="F13" s="79" t="s">
        <v>932</v>
      </c>
      <c r="J13" s="34" t="s">
        <v>27</v>
      </c>
      <c r="K13" s="34" t="s">
        <v>911</v>
      </c>
      <c r="L13" s="86" t="s">
        <v>912</v>
      </c>
      <c r="M13" s="86" t="s">
        <v>913</v>
      </c>
      <c r="O13" s="34" t="s">
        <v>866</v>
      </c>
      <c r="P13" t="s">
        <v>62</v>
      </c>
    </row>
  </sheetData>
  <mergeCells count="1">
    <mergeCell ref="B2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5"/>
  <sheetViews>
    <sheetView workbookViewId="0">
      <pane xSplit="4" topLeftCell="F1" activePane="topRight" state="frozen"/>
      <selection pane="topRight" activeCell="D2" sqref="D2"/>
    </sheetView>
  </sheetViews>
  <sheetFormatPr defaultRowHeight="15" x14ac:dyDescent="0.25"/>
  <cols>
    <col min="1" max="1" width="5.140625" bestFit="1" customWidth="1" collapsed="1"/>
    <col min="2" max="2" width="15.85546875" bestFit="1" customWidth="1" collapsed="1"/>
    <col min="3" max="3" width="48.7109375" bestFit="1" customWidth="1" collapsed="1"/>
    <col min="4" max="4" width="9.7109375" bestFit="1" customWidth="1" collapsed="1"/>
    <col min="5" max="5" width="25.7109375" bestFit="1" customWidth="1" collapsed="1"/>
    <col min="6" max="6" width="25.85546875" bestFit="1" customWidth="1" collapsed="1"/>
    <col min="7" max="7" width="14.42578125" bestFit="1" customWidth="1" collapsed="1"/>
    <col min="8" max="8" width="16.140625" bestFit="1" customWidth="1" collapsed="1"/>
    <col min="9" max="9" width="23.5703125" bestFit="1" customWidth="1" collapsed="1"/>
    <col min="10" max="10" width="21" bestFit="1" customWidth="1" collapsed="1"/>
  </cols>
  <sheetData>
    <row r="1" spans="1:11" x14ac:dyDescent="0.25">
      <c r="A1" s="90" t="s">
        <v>0</v>
      </c>
      <c r="B1" s="90" t="s">
        <v>2</v>
      </c>
      <c r="C1" s="90" t="s">
        <v>1</v>
      </c>
      <c r="D1" s="90" t="s">
        <v>4</v>
      </c>
      <c r="E1" s="90" t="s">
        <v>5</v>
      </c>
      <c r="F1" s="90" t="s">
        <v>6</v>
      </c>
      <c r="G1" s="80" t="s">
        <v>907</v>
      </c>
      <c r="H1" s="80" t="s">
        <v>906</v>
      </c>
      <c r="I1" s="80" t="s">
        <v>909</v>
      </c>
      <c r="J1" s="80" t="s">
        <v>908</v>
      </c>
      <c r="K1" s="80" t="s">
        <v>933</v>
      </c>
    </row>
    <row r="2" spans="1:11" s="2" customFormat="1" x14ac:dyDescent="0.25">
      <c r="A2" s="76">
        <v>1</v>
      </c>
      <c r="B2" s="152" t="s">
        <v>916</v>
      </c>
      <c r="C2" s="79" t="s">
        <v>917</v>
      </c>
      <c r="D2" s="79" t="s">
        <v>195</v>
      </c>
      <c r="E2" s="79" t="str">
        <f>CreateDAF!E2</f>
        <v>CITIBK~SK43788~Summer95</v>
      </c>
      <c r="F2" s="79" t="s">
        <v>194</v>
      </c>
      <c r="G2" s="63" t="s">
        <v>27</v>
      </c>
      <c r="H2" s="63" t="s">
        <v>919</v>
      </c>
      <c r="I2" s="63" t="s">
        <v>920</v>
      </c>
      <c r="J2" s="63" t="s">
        <v>921</v>
      </c>
      <c r="K2" s="63"/>
    </row>
    <row r="3" spans="1:11" s="2" customFormat="1" ht="15.75" customHeight="1" x14ac:dyDescent="0.25">
      <c r="A3" s="76">
        <v>2</v>
      </c>
      <c r="B3" s="153"/>
      <c r="C3" s="7" t="s">
        <v>918</v>
      </c>
      <c r="D3" s="79" t="s">
        <v>195</v>
      </c>
      <c r="E3" s="79" t="str">
        <f t="shared" ref="E3" si="0">E2</f>
        <v>CITIBK~SK43788~Summer95</v>
      </c>
      <c r="F3" s="79" t="s">
        <v>194</v>
      </c>
      <c r="G3" s="63" t="s">
        <v>27</v>
      </c>
      <c r="H3" s="63" t="s">
        <v>919</v>
      </c>
      <c r="I3" s="63"/>
      <c r="J3" s="63"/>
      <c r="K3" s="63" t="s">
        <v>934</v>
      </c>
    </row>
    <row r="4" spans="1:11" s="4" customFormat="1" x14ac:dyDescent="0.25">
      <c r="A4" s="87"/>
      <c r="B4" s="78"/>
      <c r="C4" s="88"/>
      <c r="D4" s="88"/>
      <c r="E4" s="88"/>
      <c r="F4" s="88"/>
    </row>
    <row r="5" spans="1:11" s="4" customFormat="1" x14ac:dyDescent="0.25">
      <c r="A5" s="89"/>
      <c r="B5" s="78"/>
      <c r="C5" s="88"/>
      <c r="D5" s="88"/>
      <c r="E5" s="88"/>
      <c r="F5" s="88"/>
    </row>
    <row r="6" spans="1:11" s="4" customFormat="1" x14ac:dyDescent="0.25">
      <c r="A6" s="87"/>
      <c r="B6" s="78"/>
      <c r="C6" s="88"/>
      <c r="D6" s="88"/>
      <c r="E6" s="88"/>
      <c r="F6" s="88"/>
    </row>
    <row r="7" spans="1:11" s="4" customFormat="1" x14ac:dyDescent="0.25">
      <c r="A7" s="87"/>
      <c r="B7" s="78"/>
      <c r="C7" s="88"/>
      <c r="D7" s="88"/>
      <c r="E7" s="88"/>
      <c r="F7" s="88"/>
    </row>
    <row r="8" spans="1:11" s="4" customFormat="1" x14ac:dyDescent="0.25">
      <c r="A8" s="87"/>
      <c r="B8" s="78"/>
      <c r="C8" s="88"/>
      <c r="D8" s="88"/>
      <c r="E8" s="88"/>
      <c r="F8" s="88"/>
    </row>
    <row r="9" spans="1:11" s="4" customFormat="1" x14ac:dyDescent="0.25">
      <c r="A9" s="89"/>
      <c r="B9" s="78"/>
      <c r="C9" s="88"/>
      <c r="D9" s="88"/>
      <c r="E9" s="88"/>
      <c r="F9" s="88"/>
    </row>
    <row r="10" spans="1:11" s="4" customFormat="1" x14ac:dyDescent="0.25">
      <c r="A10" s="87"/>
      <c r="B10" s="78"/>
      <c r="C10" s="88"/>
      <c r="D10" s="88"/>
      <c r="E10" s="88"/>
      <c r="F10" s="88"/>
    </row>
    <row r="11" spans="1:11" s="4" customFormat="1" x14ac:dyDescent="0.25">
      <c r="A11" s="87"/>
      <c r="B11" s="78"/>
      <c r="C11" s="88"/>
      <c r="D11" s="88"/>
      <c r="E11" s="88"/>
      <c r="F11" s="88"/>
    </row>
    <row r="12" spans="1:11" s="4" customFormat="1" x14ac:dyDescent="0.25">
      <c r="A12" s="87"/>
      <c r="B12" s="78"/>
      <c r="C12" s="88"/>
      <c r="D12" s="88"/>
      <c r="E12" s="88"/>
      <c r="F12" s="88"/>
    </row>
    <row r="13" spans="1:11" s="4" customFormat="1" x14ac:dyDescent="0.25">
      <c r="A13" s="87"/>
      <c r="B13" s="78"/>
      <c r="C13" s="88"/>
      <c r="D13" s="88"/>
      <c r="E13" s="88"/>
      <c r="F13" s="88"/>
    </row>
    <row r="14" spans="1:11" s="4" customFormat="1" x14ac:dyDescent="0.25"/>
    <row r="15" spans="1:11" s="4" customFormat="1" x14ac:dyDescent="0.25"/>
  </sheetData>
  <mergeCells count="1">
    <mergeCell ref="B2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11"/>
  <sheetViews>
    <sheetView workbookViewId="0">
      <pane xSplit="4" topLeftCell="G1" activePane="topRight" state="frozen"/>
      <selection pane="topRight" activeCell="G3" sqref="G3"/>
    </sheetView>
  </sheetViews>
  <sheetFormatPr defaultRowHeight="15" x14ac:dyDescent="0.25"/>
  <cols>
    <col min="1" max="1" width="5.140625" bestFit="1" customWidth="1" collapsed="1"/>
    <col min="2" max="2" width="15.85546875" bestFit="1" customWidth="1" collapsed="1"/>
    <col min="3" max="3" width="48.7109375" bestFit="1" customWidth="1" collapsed="1"/>
    <col min="4" max="4" width="9.7109375" bestFit="1" customWidth="1" collapsed="1"/>
    <col min="5" max="5" width="25.7109375" bestFit="1" customWidth="1" collapsed="1"/>
    <col min="6" max="6" width="25.85546875" bestFit="1" customWidth="1" collapsed="1"/>
    <col min="7" max="7" width="9.5703125" bestFit="1" customWidth="1" collapsed="1"/>
  </cols>
  <sheetData>
    <row r="1" spans="1:14" x14ac:dyDescent="0.25">
      <c r="A1" s="13" t="s">
        <v>0</v>
      </c>
      <c r="B1" s="13" t="s">
        <v>2</v>
      </c>
      <c r="C1" s="13" t="s">
        <v>1</v>
      </c>
      <c r="D1" s="13" t="s">
        <v>4</v>
      </c>
      <c r="E1" s="13" t="s">
        <v>5</v>
      </c>
      <c r="F1" s="13" t="s">
        <v>6</v>
      </c>
      <c r="G1" s="91" t="s">
        <v>922</v>
      </c>
      <c r="H1" s="91" t="s">
        <v>906</v>
      </c>
      <c r="I1" s="91" t="s">
        <v>168</v>
      </c>
      <c r="J1" s="91" t="s">
        <v>823</v>
      </c>
      <c r="K1" s="91" t="s">
        <v>925</v>
      </c>
      <c r="L1" s="91" t="s">
        <v>935</v>
      </c>
      <c r="M1" s="91" t="s">
        <v>745</v>
      </c>
      <c r="N1" s="91" t="s">
        <v>130</v>
      </c>
    </row>
    <row r="2" spans="1:14" x14ac:dyDescent="0.25">
      <c r="A2" s="76">
        <v>1</v>
      </c>
      <c r="B2" s="152" t="s">
        <v>923</v>
      </c>
      <c r="C2" s="79" t="s">
        <v>924</v>
      </c>
      <c r="D2" s="79" t="s">
        <v>195</v>
      </c>
      <c r="E2" s="79" t="str">
        <f>CreateDAF!E2</f>
        <v>CITIBK~SK43788~Summer95</v>
      </c>
      <c r="F2" s="79" t="s">
        <v>932</v>
      </c>
      <c r="G2" s="92" t="s">
        <v>926</v>
      </c>
      <c r="L2" t="s">
        <v>185</v>
      </c>
    </row>
    <row r="3" spans="1:14" x14ac:dyDescent="0.25">
      <c r="A3" s="76">
        <v>2</v>
      </c>
      <c r="B3" s="154"/>
      <c r="C3" s="7" t="s">
        <v>928</v>
      </c>
      <c r="D3" s="79" t="s">
        <v>195</v>
      </c>
      <c r="E3" s="79" t="str">
        <f t="shared" ref="E3:E4" si="0">E2</f>
        <v>CITIBK~SK43788~Summer95</v>
      </c>
      <c r="F3" s="79" t="s">
        <v>932</v>
      </c>
      <c r="G3" s="83" t="s">
        <v>927</v>
      </c>
      <c r="L3" s="1" t="s">
        <v>185</v>
      </c>
      <c r="M3" s="34" t="s">
        <v>1008</v>
      </c>
    </row>
    <row r="4" spans="1:14" x14ac:dyDescent="0.25">
      <c r="A4" s="76">
        <v>3</v>
      </c>
      <c r="B4" s="154"/>
      <c r="C4" s="136" t="s">
        <v>929</v>
      </c>
      <c r="D4" s="79" t="s">
        <v>195</v>
      </c>
      <c r="E4" s="79" t="str">
        <f t="shared" si="0"/>
        <v>CITIBK~SK43788~Summer95</v>
      </c>
      <c r="F4" s="79" t="s">
        <v>932</v>
      </c>
      <c r="G4" s="1"/>
      <c r="N4" t="s">
        <v>1009</v>
      </c>
    </row>
    <row r="5" spans="1:14" s="4" customFormat="1" x14ac:dyDescent="0.25">
      <c r="A5" s="76">
        <v>4</v>
      </c>
      <c r="B5" s="153"/>
      <c r="C5" s="79" t="s">
        <v>930</v>
      </c>
      <c r="D5" s="79" t="s">
        <v>195</v>
      </c>
      <c r="E5" s="79" t="str">
        <f>E4</f>
        <v>CITIBK~SK43788~Summer95</v>
      </c>
      <c r="F5" s="79" t="s">
        <v>932</v>
      </c>
      <c r="L5" s="1"/>
      <c r="N5" s="1" t="s">
        <v>1009</v>
      </c>
    </row>
    <row r="6" spans="1:14" s="4" customFormat="1" x14ac:dyDescent="0.25">
      <c r="A6" s="87"/>
      <c r="B6" s="78"/>
      <c r="C6" s="88"/>
      <c r="D6" s="88"/>
      <c r="E6" s="88"/>
      <c r="F6" s="88"/>
    </row>
    <row r="7" spans="1:14" s="4" customFormat="1" x14ac:dyDescent="0.25">
      <c r="A7" s="89"/>
      <c r="B7" s="78"/>
      <c r="C7" s="88"/>
      <c r="D7" s="88"/>
      <c r="E7" s="88"/>
      <c r="F7" s="88"/>
    </row>
    <row r="8" spans="1:14" s="4" customFormat="1" x14ac:dyDescent="0.25">
      <c r="A8" s="87"/>
      <c r="B8" s="78"/>
      <c r="C8" s="88"/>
      <c r="D8" s="88"/>
      <c r="E8" s="88"/>
      <c r="F8" s="88"/>
    </row>
    <row r="9" spans="1:14" s="4" customFormat="1" x14ac:dyDescent="0.25">
      <c r="A9" s="87"/>
      <c r="B9" s="78"/>
      <c r="C9" s="88"/>
      <c r="D9" s="88"/>
      <c r="E9" s="88"/>
      <c r="F9" s="88"/>
    </row>
    <row r="10" spans="1:14" s="4" customFormat="1" x14ac:dyDescent="0.25">
      <c r="A10" s="87"/>
      <c r="B10" s="78"/>
      <c r="C10" s="88"/>
      <c r="D10" s="88"/>
      <c r="E10" s="88"/>
      <c r="F10" s="88"/>
    </row>
    <row r="11" spans="1:14" s="4" customFormat="1" x14ac:dyDescent="0.25">
      <c r="A11" s="87"/>
      <c r="B11" s="78"/>
      <c r="C11" s="88"/>
      <c r="D11" s="88"/>
      <c r="E11" s="88"/>
      <c r="F11" s="88"/>
    </row>
  </sheetData>
  <mergeCells count="1">
    <mergeCell ref="B2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ListValues</vt:lpstr>
      <vt:lpstr>CreateDAF</vt:lpstr>
      <vt:lpstr>CreateDopTxn</vt:lpstr>
      <vt:lpstr>DopTxnAmend</vt:lpstr>
      <vt:lpstr>CustomerTemplate</vt:lpstr>
      <vt:lpstr>VVDAFQuery</vt:lpstr>
      <vt:lpstr>VVDopTxnQuery</vt:lpstr>
      <vt:lpstr>VVDopTxnAmend</vt:lpstr>
      <vt:lpstr>VVUserQueue</vt:lpstr>
      <vt:lpstr>VVSetupQueue</vt:lpstr>
      <vt:lpstr>DAF_CreationsubForms</vt:lpstr>
      <vt:lpstr>Search_CustTemp</vt:lpstr>
      <vt:lpstr>DocUpload</vt:lpstr>
      <vt:lpstr>General</vt:lpstr>
      <vt:lpstr>Shipment</vt:lpstr>
      <vt:lpstr>Invoice</vt:lpstr>
      <vt:lpstr>PackingList</vt:lpstr>
      <vt:lpstr>DraftBL</vt:lpstr>
      <vt:lpstr>AWB</vt:lpstr>
      <vt:lpstr>FCR</vt:lpstr>
      <vt:lpstr>Insurance</vt:lpstr>
      <vt:lpstr>CO</vt:lpstr>
      <vt:lpstr>Certificate</vt:lpstr>
      <vt:lpstr>ShipAdvise</vt:lpstr>
      <vt:lpstr>BOE</vt:lpstr>
      <vt:lpstr>CCVO</vt:lpstr>
      <vt:lpstr>CollectionForm</vt:lpstr>
      <vt:lpstr>Others</vt:lpstr>
      <vt:lpstr>DeliveryOrder</vt:lpstr>
      <vt:lpstr>Check</vt:lpstr>
      <vt:lpstr>Printing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Babu, Haritha [ICG-IT NE]</dc:creator>
  <cp:lastModifiedBy>Gopalappa, Venkatesh [ICG-IT NE]</cp:lastModifiedBy>
  <dcterms:created xsi:type="dcterms:W3CDTF">2017-11-06T05:51:06Z</dcterms:created>
  <dcterms:modified xsi:type="dcterms:W3CDTF">2019-02-02T10:32:03Z</dcterms:modified>
</cp:coreProperties>
</file>