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Steven/Desktop/"/>
    </mc:Choice>
  </mc:AlternateContent>
  <bookViews>
    <workbookView xWindow="0" yWindow="380" windowWidth="28720" windowHeight="1762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370" i="1" l="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<sst xmlns="http://schemas.openxmlformats.org/spreadsheetml/2006/main" count="2180" uniqueCount="1455">
  <si>
    <t>course_code</t>
  </si>
  <si>
    <t>course_intro</t>
  </si>
  <si>
    <t>course_name</t>
  </si>
  <si>
    <t>course_prof</t>
  </si>
  <si>
    <t>course_time</t>
  </si>
  <si>
    <t>course_units</t>
  </si>
  <si>
    <t>course_web</t>
  </si>
  <si>
    <t>ISE 105</t>
  </si>
  <si>
    <t>A combination of plant tours, laboratory experiences, and lecture are used to introduce the philosophy, subject matter, aims, goals, and techniques of industrial and systems engineering.</t>
  </si>
  <si>
    <t>Introduction to Industrial and Systems Engineering</t>
  </si>
  <si>
    <t>['Shinyi Wu']</t>
  </si>
  <si>
    <t>['Lecture Friday 10:00-11:50am']</t>
  </si>
  <si>
    <t>2.0</t>
  </si>
  <si>
    <t>ISE 220</t>
  </si>
  <si>
    <t>Techniques for handling uncertainties in engineering design: discrete and continuous random variables; expectations, probability distributions and transformations of random variables; limit theorems; approximations and applications. Prerequisite: MATH 126.</t>
  </si>
  <si>
    <t>Probability Concepts in Engineering</t>
  </si>
  <si>
    <t>['Cesar Acosta-Mejia']</t>
  </si>
  <si>
    <t>['Lecture Mon, Wed 8:00-9:50am']</t>
  </si>
  <si>
    <t>3.0</t>
  </si>
  <si>
    <t>ISE 225</t>
  </si>
  <si>
    <t>Sampling distributions; parameter estimation, hypothesis testing; analysis of variance; regression; nonparametric statistics.</t>
  </si>
  <si>
    <t>Engineering Statistics I</t>
  </si>
  <si>
    <t>['Sheldon Ross', 'Kurt Palmer']</t>
  </si>
  <si>
    <t>['Lecture Mon, Wed 2:00-3:20pm', 'Lecture Tue, Thu 9:30-10:50am']</t>
  </si>
  <si>
    <t>ISE 232L</t>
  </si>
  <si>
    <t>Basic manufacturing processes including casting, machining, forming and welding; current trends in manufacturing processes including polymer, ceramic and composite material processing, and electronic device fabrication; introduction to numerical control and computer integrated manufacturing. Recommended preparation: MASC 110 or CHEM 105aL or CHEM 115aL</t>
  </si>
  <si>
    <t>Manufacturing Processes</t>
  </si>
  <si>
    <t>['Berok Khoshnevis']</t>
  </si>
  <si>
    <t>['Lecture-Lab Mon, Wed 12:00-1:50pm']</t>
  </si>
  <si>
    <t>ISE 310L</t>
  </si>
  <si>
    <t>Facilities layout and design: material handling and transportation; site selection and sourcing; supply chain management.Prerequisites: ISE 330 and ISE 460.</t>
  </si>
  <si>
    <t>Facilities and Logistics</t>
  </si>
  <si>
    <t>['Geza Bottlik']</t>
  </si>
  <si>
    <t>['Lecture Tue, Thu 3:30-4:50pm', 'Lab Tuesday 5:00-6:20pm']</t>
  </si>
  <si>
    <t>4.0</t>
  </si>
  <si>
    <t>ISE 315L</t>
  </si>
  <si>
    <t>Techniques for planning, budgeting, scheduling, obtaining resources, monitoring and control of projects in a corporate environment. Use of software to evaluate performance and assess risks. Prerequisite: ISE 225 and ISE 330.</t>
  </si>
  <si>
    <t>['Neil Siegel']</t>
  </si>
  <si>
    <t>['Lecture-Lab Tue, Thu 12:30-1:50pm']</t>
  </si>
  <si>
    <t>ISE 327</t>
  </si>
  <si>
    <t>Standardized methodology for problem solving, basic and advanced statistical tools for root cause identification and solution confirmation, key principles for quality management and organizational excellence. Prerequisite: ISE 225.</t>
  </si>
  <si>
    <t>Six Sigma and Lean Operations</t>
  </si>
  <si>
    <t>['Shalini Gupta']</t>
  </si>
  <si>
    <t>['Lecture Mon, Wed 12:00-1:50pm']</t>
  </si>
  <si>
    <t>ISE 330</t>
  </si>
  <si>
    <t>Introduction to linear programming; transportation and assignment problems; dynamic programming; integer programming; nonliner programming.</t>
  </si>
  <si>
    <t>Introduction to Operations Research: Deterministic Models</t>
  </si>
  <si>
    <t>['John Carlsson']</t>
  </si>
  <si>
    <t>['Lecture Mon, Wed 2:00-3:20pm']</t>
  </si>
  <si>
    <t>ISE 331</t>
  </si>
  <si>
    <t>Stochastic processes; Markov chains; queueing theory and queueing decision models; probabilistic inventory models. Recommended preparation: ISE 330</t>
  </si>
  <si>
    <t>Introduction to Operations Research: Stochastic Models</t>
  </si>
  <si>
    <t>['Julie Higle']</t>
  </si>
  <si>
    <t>['Lecture Tue, Thu 2:00-3:20pm', 'Lecture Tue, Thu 11:00-12:20pm']</t>
  </si>
  <si>
    <t>ISE 370L</t>
  </si>
  <si>
    <t>Physiological systems and psychological characteristics; ergonomics; anthropometry; effects of the physical environment on humans; occupational safety and health; work methods.</t>
  </si>
  <si>
    <t>Human Factors in Work Design</t>
  </si>
  <si>
    <t>['Najmedin Meshkati', '']</t>
  </si>
  <si>
    <t>['Lecture Tue, Thu 10:00-11:50am', 'Lab Wednesday 4:00-6:20pm', 'Lab Friday 2:00-4:20pm']</t>
  </si>
  <si>
    <t>ISE 382</t>
  </si>
  <si>
    <t>Data models for industry applications. Modeling and designing robust databases. Implementing and querying databases with SQL. Innovations in database applications.</t>
  </si>
  <si>
    <t>['Nathan Greenfield', '', '']</t>
  </si>
  <si>
    <t>['Lecture Mon, Wed 10:00-11:50am', 'Discussion Friday 9:30-10:50am', 'Discussion Friday 8:00-9:20am', 'Discussion Friday 11:00-12:20pm']</t>
  </si>
  <si>
    <t>ISE 410</t>
  </si>
  <si>
    <t>Production planning, forecasting, scheduling, and inventory; computer integrated decision systems in analysis and control of production systems. Prerequisite: ISE 330.</t>
  </si>
  <si>
    <t>Planning and Scheduling</t>
  </si>
  <si>
    <t>['Maged Dessouky', 'Maged Dessouky']</t>
  </si>
  <si>
    <t>['Lecture Mon, Wed 10:00-11:50am', 'Lecture Mon, Wed 12:00-1:50pm']</t>
  </si>
  <si>
    <t>ISE 422L</t>
  </si>
  <si>
    <t>Business process integration is the core advantage of using ERP systems. Analyze, configure, and test business processes for a company from the ground up.</t>
  </si>
  <si>
    <t>Configuring Enterprise Resource Planning Systems</t>
  </si>
  <si>
    <t>['Bhargav Oza']</t>
  </si>
  <si>
    <t>['Lecture-Lab Monday 5:00-7:50pm']</t>
  </si>
  <si>
    <t>ISE 435</t>
  </si>
  <si>
    <t>Model design to simulate discrete event systems with basic input and output analysis using high order languages, applied to industrial systems analysis and design problems. Prerequisites: CSCI 101 and ISE 225.</t>
  </si>
  <si>
    <t>Discrete Systems Simulation</t>
  </si>
  <si>
    <t>['Sima Parisay', 'Kurt Palmer', '']</t>
  </si>
  <si>
    <t>['Lecture Mon, Wed 3:30-4:50pm', 'Lab Thursday 5:00-5:50pm', 'Lecture Tue, Thu 12:30-1:50pm', 'Lab Thursday 3:00-3:50pm']</t>
  </si>
  <si>
    <t>ISE 440</t>
  </si>
  <si>
    <t>Impact of technology on work and organizational design; effects of automation; design of improvement programs; information infrastructures; teams; individual behavioral outcomes. Upper division standing.</t>
  </si>
  <si>
    <t>Work, Technology, and Organization</t>
  </si>
  <si>
    <t>['Mansour Rahimi']</t>
  </si>
  <si>
    <t>['Lecture Tue, Thu 3:30-4:50pm']</t>
  </si>
  <si>
    <t>ISE 460</t>
  </si>
  <si>
    <t>Utilizing principles of economic analysis for choice of engineering alternatives and engineering systems. Pre-tax and after-tax economy studies. Upper division standing.</t>
  </si>
  <si>
    <t>Engineering Economy</t>
  </si>
  <si>
    <t>['Erich Kreidler', '', 'Erich Kreidler', '']</t>
  </si>
  <si>
    <t>['Lecture Monday 6:40-9:20pm', 'Discussion Friday 12:00-12:50pm', 'Discussion Friday 11:00-11:50am', 'Lecture Monday 6:40-9:20pm', 'Discussion Friday 12:00-12:50pm']</t>
  </si>
  <si>
    <t>ISE 482</t>
  </si>
  <si>
    <t>Planning and implementation of engineering information systems that interface with a large database. Emphasis is placed on web-based data entry and retrieval. Prerequisite: CSCI 101 and DSO 435 or ISE 382.</t>
  </si>
  <si>
    <t>['Kimberly Rubal']</t>
  </si>
  <si>
    <t>['Lecture-Lab Tuesday 5:00-7:50pm']</t>
  </si>
  <si>
    <t>ISE 488</t>
  </si>
  <si>
    <t>Drivers and obstacles to the process of coordinating the flow of material/information along the logistics chain. Optimize the supply network, from raw materials to sales. Not available for major credit in engineering except toward undergraduate and graduate programs offered by the Epstein Department of Industrial and Systems Engineering.</t>
  </si>
  <si>
    <t>Managing Supply Chains with Advanced Planning &amp;amp; Optimization</t>
  </si>
  <si>
    <t>['Richard Vawter']</t>
  </si>
  <si>
    <t>['Lecture-Lab Wednesday 2:00-4:50pm']</t>
  </si>
  <si>
    <t>ISE 490x</t>
  </si>
  <si>
    <t>Individual research and readings. Not available for graduate credit.</t>
  </si>
  <si>
    <t>Directed Research</t>
  </si>
  <si>
    <t>[]</t>
  </si>
  <si>
    <t>['Lecture TBA TBA']</t>
  </si>
  <si>
    <t>1.08.012</t>
  </si>
  <si>
    <t>ISE 495ax</t>
  </si>
  <si>
    <t>a: Preparation and development of the senior project proposal. Not available for graduate credit. Senior standing in industrial and systems engineering. Prerequisites: ISE 225 and ISE 460 and DSO 435 or ISE 382.</t>
  </si>
  <si>
    <t>Senior Design Project</t>
  </si>
  <si>
    <t>['Theodore Mayeshiba,Raymond Rakhshani']</t>
  </si>
  <si>
    <t>['Lecture MWF 8:00-9:20am']</t>
  </si>
  <si>
    <t>ISE 495bx</t>
  </si>
  <si>
    <t>Group work on an industrial engineering design problem in an organization. Not available for graduate credit. Senior standing in industrial and systems engineering. Prerequisites: ISE 315 and ISE 435 and ISE 370 or ISE 470. Open only to Industrial and Systems Engineering majors.</t>
  </si>
  <si>
    <t>ISE 500</t>
  </si>
  <si>
    <t>Framing engineering management situations with statistical methods. Experiments, distributions, regression, ANOVA, hypothesis.</t>
  </si>
  <si>
    <t>Statistics for Engineering Managers</t>
  </si>
  <si>
    <t>['Geza Bottlik', 'Geza Bottlik']</t>
  </si>
  <si>
    <t>['Lecture Tue, Thu 11:00-12:20pm', 'Lecture Tue, Thu 11:00-12:20pm']</t>
  </si>
  <si>
    <t>ISE 502</t>
  </si>
  <si>
    <t>Cost control, finance, and engineering economy for construction operations.</t>
  </si>
  <si>
    <t>Construction Accounting and Finance</t>
  </si>
  <si>
    <t>['Ed Reynolds', 'Ed Reynolds']</t>
  </si>
  <si>
    <t>['Lecture Monday 6:40-9:20pm', 'Lecture Monday 6:40-9:20pm']</t>
  </si>
  <si>
    <t>ISE 506</t>
  </si>
  <si>
    <t>Study of lean principles and practices as applied to various industries.</t>
  </si>
  <si>
    <t>Lean Operations</t>
  </si>
  <si>
    <t>['']</t>
  </si>
  <si>
    <t>['Lecture Friday 5:10-7:50pm', 'Lecture Friday 5:10-7:50pm']</t>
  </si>
  <si>
    <t>ISE 508</t>
  </si>
  <si>
    <t>Improving operations, patient flow, quality and processes. Students will become familiar with methods for implementing change in health care settings such as hospitals or clinics.</t>
  </si>
  <si>
    <t>['David Belson', 'David Belson']</t>
  </si>
  <si>
    <t>['Lecture Wednesday 6:40-9:20pm', 'Lecture Wednesday 6:40-9:20pm']</t>
  </si>
  <si>
    <t>ISE 511L</t>
  </si>
  <si>
    <t>Use of mechanical, electrical, and computer engineering, math, and computer science to design of high performance and sophisticated products and processes and systems involving mechatronic. Recommended preparation: Bachelor's degree in engineering or physical sciences, and preliminary knowledge of programming in C.</t>
  </si>
  <si>
    <t>['Yong Chen']</t>
  </si>
  <si>
    <t>['Lecture-Lab Tuesday 6:30-9:10pm']</t>
  </si>
  <si>
    <t>ISE 512</t>
  </si>
  <si>
    <t>Theories of management and their application to software projects. Economic analysis of software products and processes. Software cost and schedule estimation, planning and control.</t>
  </si>
  <si>
    <t>Software Management and Economics</t>
  </si>
  <si>
    <t>['Barry Boehm', 'Barry Boehm']</t>
  </si>
  <si>
    <t>['Lecture Mon, Wed 9:00-10:50am', 'Lecture Mon, Wed 9:00-10:50am']</t>
  </si>
  <si>
    <t>ISE 514</t>
  </si>
  <si>
    <t>Advanced concepts in production planning and scheduling including resource allocation, lot sizing, flow shop and job shop scheduling, workforce scheduling and assembly line balancing. Recommended preparation: prior knowledge of operations research and probability theory.</t>
  </si>
  <si>
    <t>Advanced Production Planning and Scheduling</t>
  </si>
  <si>
    <t>['Shalini Gupta', 'Shalini Gupta']</t>
  </si>
  <si>
    <t>['Lecture Tue, Thu 2:00-3:20pm', 'Lecture Tue, Thu 2:00-3:20pm']</t>
  </si>
  <si>
    <t>ISE 515</t>
  </si>
  <si>
    <t>Applying industrial and systems engineering skills to problems drawn from industry, while working in teams of 3-4 students. Teach project management skills and provide direct experience in managing and executing a group project.</t>
  </si>
  <si>
    <t>Engineering Project Management</t>
  </si>
  <si>
    <t>['Neil Siegel', 'Erich Kreidler', 'Erich Kreidler']</t>
  </si>
  <si>
    <t>['Lecture Tue, Thu 2:00-3:20pm', 'Lecture Monday 3:30-6:10pm', 'Lecture Monday 3:30-6:10pm']</t>
  </si>
  <si>
    <t>ISE 520</t>
  </si>
  <si>
    <t>Conditions for optimality; nonlinear programming algorithms for constrained and unconstrained problems. Special problems such as quadratic, separable, fractional, geometric programming.</t>
  </si>
  <si>
    <t>Optimization: Theory and Algorithms</t>
  </si>
  <si>
    <t>['Suvrajeet Sen']</t>
  </si>
  <si>
    <t>['Lecture Mon, Wed 3:30-4:50pm']</t>
  </si>
  <si>
    <t>ISE 527</t>
  </si>
  <si>
    <t>Principles of quality management, quality philosophies and frameworks, quality leadership and strategic planning, process management, and performance measurements.</t>
  </si>
  <si>
    <t>Quality Management for Engineers</t>
  </si>
  <si>
    <t>['Thomas Booth', 'Thomas Booth']</t>
  </si>
  <si>
    <t>ISE 529</t>
  </si>
  <si>
    <t>Theory and methods of data analytics emphasizing engineering applications: multivariate statistics, supervised learning, classification, smoothing and kernel methods, support vector machines, discrimination analysis, unsupervised learning.</t>
  </si>
  <si>
    <t>Engineering Data Analytics</t>
  </si>
  <si>
    <t>['Lecture Friday 3:30-6:20pm']</t>
  </si>
  <si>
    <t>ISE 530</t>
  </si>
  <si>
    <t>Linear Programming, Integer Programming, quadratic and nonlinear programming.</t>
  </si>
  <si>
    <t>Optimization Methods for Analytics</t>
  </si>
  <si>
    <t>['Jong-Shi Pang']</t>
  </si>
  <si>
    <t>['Lecture Thursday 2:00-4:50pm']</t>
  </si>
  <si>
    <t>ISE 536</t>
  </si>
  <si>
    <t>Linear programming models for resource allocation; simplex and revised simplex methods; duality; sensitivity; transportation problems; selected extensions to large scale, multiobjective, and special structured models.</t>
  </si>
  <si>
    <t>Linear Programming and Extensions</t>
  </si>
  <si>
    <t>['Sima Parisay']</t>
  </si>
  <si>
    <t>['Lecture Mon, Wed 6:30-7:50pm']</t>
  </si>
  <si>
    <t>ISE 538</t>
  </si>
  <si>
    <t>Random variables, stochastic processes, birth and death processes, continuous- and discrete-time Markov chains with finite and infinite number of states, renewal phenomena, and queuing systems</t>
  </si>
  <si>
    <t>Markov Models for Performance Analysis</t>
  </si>
  <si>
    <t>['Lecture Mon, Wed 10:00-11:50am']</t>
  </si>
  <si>
    <t>ISE 544</t>
  </si>
  <si>
    <t>Design and management of engineering teams. Group decision-making, motivation, leadership, infrastructure requirements, performance measurement, team diversity, conflict, and integration.</t>
  </si>
  <si>
    <t>Management of Engineering Teams</t>
  </si>
  <si>
    <t>['Ali Nowroozi', 'Kazuo Takeda', 'Ali Nowroozi']</t>
  </si>
  <si>
    <t>['Lecture Monday 6:40-9:20pm', 'Lecture Wednesday 6:30-9:10pm', 'Lecture Monday 6:40-9:20pm']</t>
  </si>
  <si>
    <t>ISE 545</t>
  </si>
  <si>
    <t>Principles and practices of technology development and implementation, with application to products and systems in manufacturing and services.</t>
  </si>
  <si>
    <t>Technology Development and Implementation</t>
  </si>
  <si>
    <t>ISE 556</t>
  </si>
  <si>
    <t>Stochastic system models, Dynamic programming, Linear quadratic control, Kalman filtering and estimation, System identification, approximate dynamic programming methods, adaptive control and online learning. Prerequisite: EE 503. Recommended preparation: EE 512 or EE 562 or ISE 538.</t>
  </si>
  <si>
    <t>Stochastic Systems</t>
  </si>
  <si>
    <t>['Rahul Jain']</t>
  </si>
  <si>
    <t>['Discussion TBA TBA', 'Lecture Tue, Thu 11:00-12:20pm']</t>
  </si>
  <si>
    <t>ISE 560</t>
  </si>
  <si>
    <t>Explores fundamental techniques such as recursion, Fourier transform ordering, dynamic programming for efficient algorithm construction. Examples include arithmetic, algebraic, graph, pattern matching, sorting, searching algorithms.</t>
  </si>
  <si>
    <t>Analysis of Algorithms</t>
  </si>
  <si>
    <t>['', '', '', '', '', '', '', '', '', '', '', '', '', '', '', '', '', '']</t>
  </si>
  <si>
    <t>['Discussion Tuesday 4:00-4:50pm', 'Discussion Friday 11:00-11:50am', 'Discussion Wednesday 12:00-12:50pm', 'Discussion Wednesday 1:00-1:50pm', 'Discussion Tuesday 3:00-3:50pm', 'Discussion Friday 12:00-12:50pm', 'Discussion Tuesday 4:00-4:50pm', 'Discussion Friday 1:00-1:50pm', 'Discussion Tuesday 5:00-5:50pm', 'Discussion Friday 9:00-9:50am', 'Discussion Friday 10:00-10:50am', 'Discussion Friday 12:00-12:50pm', 'Discussion Friday 2:00-2:50pm', 'Discussion Friday 3:00-3:50pm', 'Discussion Friday 1:00-1:50pm', 'Discussion Tuesday 1:00-1:50pm', 'Quiz Friday 7:00-8:50pm', 'Discussion Friday 1:00-1:50pm', 'Quiz Friday 7:00-8:50pm']</t>
  </si>
  <si>
    <t>ISE 561</t>
  </si>
  <si>
    <t>Economic evaluations of engineering systems for both government and private industry; quantitative techniques for evaluating non-monetary consequences; formal treatment of risk and uncertainty. Prerequisite: ISE 500. Recommended preparation: An undergraduate course in engineering economy.</t>
  </si>
  <si>
    <t>Economic Analysis of Engineering Projects</t>
  </si>
  <si>
    <t>ISE 563</t>
  </si>
  <si>
    <t>Concepts underlying the economic analysis of engineering projects; applications to call and put options; utility theory and mathematical optimizations models; and simulation. Recommended preparation ISE 220 or an equivalent course in probability.</t>
  </si>
  <si>
    <t>Financial Engineering</t>
  </si>
  <si>
    <t>['Cesar Acosta-Mejia', 'Cesar Acosta-Mejia']</t>
  </si>
  <si>
    <t>['Lecture Mon, Wed 2:00-3:20pm', 'Lecture Mon, Wed 2:00-3:20pm']</t>
  </si>
  <si>
    <t>ISE 568</t>
  </si>
  <si>
    <t>Statistical methods for building intelligent and adaptive systems that improve performance from experiences; Focus on theoretical understanding of these methods and their computational implications. Recommended preparation: Undergraduate level training or coursework in linear algebra, multivariate calculus, basic probability and statistics; an undergraduate level course in Artificial Intelligence may be helpful but is not required.</t>
  </si>
  <si>
    <t>Machine Learning</t>
  </si>
  <si>
    <t>['Fei Sha']</t>
  </si>
  <si>
    <t>['Lecture Tue, Thu 5:00-6:50pm']</t>
  </si>
  <si>
    <t>ISE 580</t>
  </si>
  <si>
    <t>Introduction to modeling and analysis of stochastic systems, with an emphasis on discrete-event simulation of non-Markovian systems.</t>
  </si>
  <si>
    <t>Performance Modeling with Simulation</t>
  </si>
  <si>
    <t>['Lecture Wednesday 6:30-9:10pm']</t>
  </si>
  <si>
    <t>ISE 583</t>
  </si>
  <si>
    <t>The role of enterprise resource planning systems (ERPs) in an organization and the task of implementing and managing the IS function.</t>
  </si>
  <si>
    <t>Enterprise Wide Information Systems</t>
  </si>
  <si>
    <t>['Richard Vawter', 'Richard Vawter', 'Nitin Kale', 'Richard Vawter', 'Nitin Kale']</t>
  </si>
  <si>
    <t>['Lecture Tue, Thu 9:30-10:50am', 'Lecture Tue, Thu 2:00-3:20pm', 'Lecture Mon, Wed 5:00-6:20pm', 'Lecture Tue, Thu 2:00-3:20pm', 'Lecture Mon, Wed 5:00-6:20pm']</t>
  </si>
  <si>
    <t>ISE 585</t>
  </si>
  <si>
    <t>Management skills and tools for technology intensive enterprises. Life cycle analysis of technology from planning through exploitation, obsolescence and renewal.</t>
  </si>
  <si>
    <t>Strategic Management of Technology</t>
  </si>
  <si>
    <t>['Andrea Belz']</t>
  </si>
  <si>
    <t>ISE 590</t>
  </si>
  <si>
    <t>Research leading to the master's degree; maximum units which may be applied to the degree to be determined by the department. Graded CR/NC.</t>
  </si>
  <si>
    <t>1.012.0</t>
  </si>
  <si>
    <t>ISE 594a</t>
  </si>
  <si>
    <t>Credit on acceptance of Thesis.</t>
  </si>
  <si>
    <t>Master's Thesis</t>
  </si>
  <si>
    <t>ISE 594b</t>
  </si>
  <si>
    <t>ISE 594z</t>
  </si>
  <si>
    <t>0.0</t>
  </si>
  <si>
    <t>ISE 599</t>
  </si>
  <si>
    <t>Course content will be selected each semester to reflect current trends and developments in the field of industrial and systems engineering.</t>
  </si>
  <si>
    <t>Special Topics</t>
  </si>
  <si>
    <t>['Sze-Chuan Suen']</t>
  </si>
  <si>
    <t>['Lecture Mon, Wed 5:00-6:20pm']</t>
  </si>
  <si>
    <t>2.04.09</t>
  </si>
  <si>
    <t>ISE 610</t>
  </si>
  <si>
    <t>Advanced planning for data collection in order to investigate relationships between product/process design choices and performance; empirical modeling to predict performance; identification of the best design.</t>
  </si>
  <si>
    <t>Advance Design of Experiments and Quality Engineering . .</t>
  </si>
  <si>
    <t>['Qiang Huang']</t>
  </si>
  <si>
    <t>ISE 631</t>
  </si>
  <si>
    <t>Doctoral course in optimization, the foundation for subsequent courses in mathematical programming. For first-year Ph.D. students and M.S. students who intend to pursue a Ph.D. Recommended preparation: One year of calculus and one semester of linear and matrix algebra.</t>
  </si>
  <si>
    <t>Linear Programming</t>
  </si>
  <si>
    <t>['Phebe Vayanos']</t>
  </si>
  <si>
    <t>['Lecture Tue, Thu 11:00-12:20pm']</t>
  </si>
  <si>
    <t>ISE 651</t>
  </si>
  <si>
    <t>Current research, guest speakers in the field; review papers; guidance in preparing research proposals and special projects. Duplicates credit in the former ISE-650abc. Open only to Fifth Year Seniors and Master???s Students.</t>
  </si>
  <si>
    <t>Seminar in Industrial &amp;amp; Systems Engineering</t>
  </si>
  <si>
    <t>['Lecture Tuesday 3:30-4:50pm']</t>
  </si>
  <si>
    <t>1.04</t>
  </si>
  <si>
    <t>ISE 670</t>
  </si>
  <si>
    <t>Fundamental techniques for design and analysis of algorithms. Dynamic programming; network flows; theory of NP-completeness; linear programming; approximation, randomized, and online algorithms; basic cryptography. Prerequisite: CSCI 570. Recommended preparation: familiarity with algorithms and discrete mathematics. Open only to doctoral students.</t>
  </si>
  <si>
    <t>Advanced Analysis of Algorithms</t>
  </si>
  <si>
    <t>['Shanghua Teng']</t>
  </si>
  <si>
    <t>['Lecture Mon, Wed 2:00-3:50pm']</t>
  </si>
  <si>
    <t>ISE 790</t>
  </si>
  <si>
    <t>Research leading to the doctorate. Maximum units which may be applied to the degree to be determined by the department. Graded CR/NC.</t>
  </si>
  <si>
    <t>Research</t>
  </si>
  <si>
    <t>['', '', '', '']</t>
  </si>
  <si>
    <t>['Lecture TBA TBA', 'Lecture TBA TBA', 'Lecture TBA TBA', 'Lecture TBA TBA', 'Lecture TBA TBA']</t>
  </si>
  <si>
    <t>ISE 794a</t>
  </si>
  <si>
    <t>Credit on acceptance of Dissertation.</t>
  </si>
  <si>
    <t>Doctoral Dissertation</t>
  </si>
  <si>
    <t>ISE 794b</t>
  </si>
  <si>
    <t>ISE 794c</t>
  </si>
  <si>
    <t>ISE 794d</t>
  </si>
  <si>
    <t>ISE 794z</t>
  </si>
  <si>
    <t>FBE 299x</t>
  </si>
  <si>
    <t>Introduction to current developments in finance and business economics.</t>
  </si>
  <si>
    <t>['Nimfa Bemis', 'Nimfa Bemis']</t>
  </si>
  <si>
    <t>['Lecture Mon, Wed 6:00-7:50pm', 'Lecture Mon, Wed 6:00-7:50pm']</t>
  </si>
  <si>
    <t>2.04.04</t>
  </si>
  <si>
    <t>FBE 324</t>
  </si>
  <si>
    <t>Financial intermediaries in the flow of funds; aggregate financial asset analysis; money markets and interest rates; government debt and its economic effects.</t>
  </si>
  <si>
    <t>The Financial System</t>
  </si>
  <si>
    <t>['Rodney Ramcharan']</t>
  </si>
  <si>
    <t>['Lecture Tue, Thu 6:00-7:50pm']</t>
  </si>
  <si>
    <t>FBE 391</t>
  </si>
  <si>
    <t>Introduction to income-producing real estate from the perspective of finance, market analysis, capital markets, development and investment. Includes focus on analytical techniques and computer applications.</t>
  </si>
  <si>
    <t>Real Estate Finance and Investment</t>
  </si>
  <si>
    <t>['Selale Tuzel', 'Selale Tuzel']</t>
  </si>
  <si>
    <t>FBE 400x</t>
  </si>
  <si>
    <t>Case analysis examining economic and financial aspects of real estate decisions for non-business majors. Focuses on dynamics of financing, markets and the development process. Open to all majors. Not available for credit as a senior options course for business majors or for students in the real estate option.</t>
  </si>
  <si>
    <t>Introduction to Real Estate Finance and Development</t>
  </si>
  <si>
    <t>['Bob Bridges']</t>
  </si>
  <si>
    <t>['Lecture Mon, Wed 4:00-5:50pm']</t>
  </si>
  <si>
    <t>FBE 403</t>
  </si>
  <si>
    <t>Legal principles of business: litigation process, constitutionallaw, torts, product liability, crimes, contracts, sales and leases, intellectual property, international law, agency, employment law, and ethics.</t>
  </si>
  <si>
    <t>Introduction to the Legal Environment of Business</t>
  </si>
  <si>
    <t>['Kevin Fields']</t>
  </si>
  <si>
    <t>FBE 421</t>
  </si>
  <si>
    <t>This course develops and uses the tools of financial analysis to evaluate the performance and assess the value of individual companies in an industry context.</t>
  </si>
  <si>
    <t>Financial Analysis and Valuation</t>
  </si>
  <si>
    <t>['Julia Plotts', 'Scott Abrams', 'Julia Plotts']</t>
  </si>
  <si>
    <t>['Lecture Mon, Wed 10:00-11:50am', 'Lecture Tue, Thu 4:00-5:50pm', 'Lecture Mon, Wed 2:00-3:50pm']</t>
  </si>
  <si>
    <t>FBE 423</t>
  </si>
  <si>
    <t>Introduction to venture capital and private equity. Topics include fundraising, valuation of new firms and venture capital securities, and exiting investments through public offerings.</t>
  </si>
  <si>
    <t>Introduction to Venture Capital and Private Equity</t>
  </si>
  <si>
    <t>FBE 427</t>
  </si>
  <si>
    <t>Principles of law regarding real property transactions; buyer-seller, debtor-creditor, landlord-tenant relationships; environmental law and land use control; investments and syndication.</t>
  </si>
  <si>
    <t>Real Estate Law</t>
  </si>
  <si>
    <t>FBE 428</t>
  </si>
  <si>
    <t>Survey of current employment law topics including employment discrimination arising within modern workplaces. Legal and business strategies for managing diversity for organizational success.</t>
  </si>
  <si>
    <t>Principles of Employment Law</t>
  </si>
  <si>
    <t>['Kerry Fields']</t>
  </si>
  <si>
    <t>['Lecture Tue, Thu 2:00-3:50pm']</t>
  </si>
  <si>
    <t>FBE 429</t>
  </si>
  <si>
    <t>Introductory course on the legal and regulatory environment of international business transactions.</t>
  </si>
  <si>
    <t>International Business Law</t>
  </si>
  <si>
    <t>['Lecture Tue, Thu 4:00-5:50pm']</t>
  </si>
  <si>
    <t>FBE 431</t>
  </si>
  <si>
    <t>Presentation of the theory and institutional details of corporate finance with emphasis on debt and dividend policies, governance/voting rights, and security issuance and retirement.</t>
  </si>
  <si>
    <t>Financial Policies and Corporate Governance</t>
  </si>
  <si>
    <t>['Kenneth Ahern']</t>
  </si>
  <si>
    <t>FBE 432</t>
  </si>
  <si>
    <t>Linkage between financial theory and policy and corporate strategy, the role of financial managers in developing corporate strategy; applications of concepts and techniques using cases.</t>
  </si>
  <si>
    <t>Corporate Financial Strategy</t>
  </si>
  <si>
    <t>['Mark Weinstein']</t>
  </si>
  <si>
    <t>FBE 435</t>
  </si>
  <si>
    <t>Emphasis on hedging tools necessary for portfolio managers. Introduction of all securities available in fixed income and provision of tools to analyze investments.</t>
  </si>
  <si>
    <t>Applied Finance in Fixed Income Securities</t>
  </si>
  <si>
    <t>FBE 437</t>
  </si>
  <si>
    <t>Internal financial management of developing firms. Cash flowanalysis; capital budgeting; sources of financing; risk analysis; measurement of profits; and mergers and acquisitions.</t>
  </si>
  <si>
    <t>Entrepreneurial Finance: Financial Management for Developing Firms</t>
  </si>
  <si>
    <t>['Duke Bristow']</t>
  </si>
  <si>
    <t>FBE 441</t>
  </si>
  <si>
    <t>Theories and applications of investment decision making; behavior of security prices, portfolio theory, asset pricing models, market efficiency, bond valuation and term structure, derivative securities.</t>
  </si>
  <si>
    <t>Investments</t>
  </si>
  <si>
    <t>['Juhani Linnainmaa', 'Juhani Linnainmaa']</t>
  </si>
  <si>
    <t>['Lecture Tue, Thu 2:00-3:50pm', 'Lecture Tue, Thu 4:00-5:50pm']</t>
  </si>
  <si>
    <t>FBE 453a</t>
  </si>
  <si>
    <t>Application of investment management techniques in a laboratory setting. Stock selection, asset allocation, industry analysis, investment thesis research; off-site visits; oral and written presentations.</t>
  </si>
  <si>
    <t>Advanced Practicum in Investment Management</t>
  </si>
  <si>
    <t>['Scott Abrams,Suh-Pyng Ku']</t>
  </si>
  <si>
    <t>['Lecture Wednesday 2:00-5:50pm']</t>
  </si>
  <si>
    <t>FBE 458</t>
  </si>
  <si>
    <t>Law and ethics of agency, partnerships, corporations, limited liability companies, governmental regulation, mergers, creditor rights, secured transactions, bankruptcy, securities regulation, and antitrust..</t>
  </si>
  <si>
    <t>Law, Finance and Ethics</t>
  </si>
  <si>
    <t>FBE 459</t>
  </si>
  <si>
    <t>A rigorous introduction to the pricing and corporate use of financial derivatives -- futures, options, forwards, and swaps -- on stocks, exchange rates, bonds, and commodities.</t>
  </si>
  <si>
    <t>Financial Derivatives</t>
  </si>
  <si>
    <t>['Mark Griffiths']</t>
  </si>
  <si>
    <t>['Lecture Tue, Thu 10:00-11:50am']</t>
  </si>
  <si>
    <t>FBE 460</t>
  </si>
  <si>
    <t>Practical understanding of the major strategic, economic, financial, human resources, and governance issues of mergers, acquisitions, and restructuring.</t>
  </si>
  <si>
    <t>Mergers, Acquisitions and Restructuring</t>
  </si>
  <si>
    <t>['Lloyd Levitin']</t>
  </si>
  <si>
    <t>FBE 462</t>
  </si>
  <si>
    <t>Commercial policies, treaty relationships, examination of policies influencing world trade and finance, the international financial system, exchange rates. Prerequisites: ECON 203 and ECON 205 or ECON 351 and ECON 352. Open only to sophomores, juniors and seniors.</t>
  </si>
  <si>
    <t>International Trade, Finance and Commercial Policy</t>
  </si>
  <si>
    <t>['Mohammad Safarzadeh']</t>
  </si>
  <si>
    <t>FBE 465</t>
  </si>
  <si>
    <t>Real estate valuation. Three approaches to valuation: Market comparison, income, and cost. Highest and best use analysis. State of the art real estate software.</t>
  </si>
  <si>
    <t>Real Estate Analysis and Computer Modeling</t>
  </si>
  <si>
    <t>['Lecture Wednesday 6:00-9:50pm']</t>
  </si>
  <si>
    <t>FBE 470</t>
  </si>
  <si>
    <t>Mixed lecture/case approach covering market analysis, asset valuation, ownership structure, negotiation, asset management, corporate real estate, portfolio management, and affordable housing, appraisal and advanced financial modelling.</t>
  </si>
  <si>
    <t>Advanced Real Estate Analysis</t>
  </si>
  <si>
    <t>FBE 489</t>
  </si>
  <si>
    <t>Topics in real estate capital markets including markets for debt and equity; residential and commercial mortgages and mortgage-backed securities; REITs; institutional sources of capital.</t>
  </si>
  <si>
    <t>Real Estate Capital Markets</t>
  </si>
  <si>
    <t>FBE 491</t>
  </si>
  <si>
    <t>The roles of economics and finance in real estate. Lessons from history, the origin of real estate bubbles, how real estate markets work.</t>
  </si>
  <si>
    <t>Real Estate Finance Colloquium</t>
  </si>
  <si>
    <t>FBE 524</t>
  </si>
  <si>
    <t>Review of financial institutions and markets, the determinants of interest rates, the impact of government regulation and policy on the financial system. Prerequisite: GSBA 521b or GSBA 548.</t>
  </si>
  <si>
    <t>Money and Capital Markets</t>
  </si>
  <si>
    <t>FBE 527</t>
  </si>
  <si>
    <t>Internal financial management of developing firms. Cash flow analysis; capital budgeting; sources of financing; risk analysis; measurement of profits; and mergers and acquisitions.</t>
  </si>
  <si>
    <t>['Duke Bristow', 'Duke Bristow']</t>
  </si>
  <si>
    <t>['Lecture Thursday 6:30-9:30pm', 'Lecture Tue, Thu 9:30-10:50am']</t>
  </si>
  <si>
    <t>FBE 529</t>
  </si>
  <si>
    <t>An applications-oriented course to develop the financial and accounting tools required to do financial planning, valuation and assessment of financial performance.</t>
  </si>
  <si>
    <t>['Lloyd Levitin', '']</t>
  </si>
  <si>
    <t>['Lecture Mon, Wed 12:30-1:50pm', 'Lecture Wednesday 6:30-9:30pm', 'Lecture Tue, Thu 2:00-3:20pm']</t>
  </si>
  <si>
    <t>FBE 531</t>
  </si>
  <si>
    <t>Advanced analysis of the determinants of corporate capital structure and payout policies, allocation and value of corporate control, and security issuance and retirement.</t>
  </si>
  <si>
    <t>Corporate Financial Policy and Corporate Governance</t>
  </si>
  <si>
    <t>1.53.0</t>
  </si>
  <si>
    <t>FBE 532</t>
  </si>
  <si>
    <t>Linkage between financial theory and policy and corporate strategy; the role of financial managers in developing corporate strategy; applications of concepts and techniques using cases.</t>
  </si>
  <si>
    <t>FBE 535</t>
  </si>
  <si>
    <t>The basic principles underlying fixed income securities and how these principles apply to the practical aspects of fixed income management.</t>
  </si>
  <si>
    <t>['Lecture Tuesday 6:30-9:30pm']</t>
  </si>
  <si>
    <t>FBE 540</t>
  </si>
  <si>
    <t>Introduction to the investment strategies used by hedge funds, the quantitative tools and business plans used to implement them. Prerequisites: GSBA 521b or GSBA 548. Recommended preparation: Statistics and Calculus.</t>
  </si>
  <si>
    <t>Hedge Funds</t>
  </si>
  <si>
    <t>FBE 553a</t>
  </si>
  <si>
    <t>Application of portfolio management techniques in a laboratory setting. Stock selection, asset allocation, industry analysis, investment thesis research; off-site visits; oral and written presentations.</t>
  </si>
  <si>
    <t>Applied Portfolio Management</t>
  </si>
  <si>
    <t>['Lecture Monday 2:00-4:50pm']</t>
  </si>
  <si>
    <t>FBE 555</t>
  </si>
  <si>
    <t>Analysis and management of common stocks and fixed income securities; development of modern portfolio theory and the efficient market hypothesis; organization of securities markets.</t>
  </si>
  <si>
    <t>Investment Analysis and Portfolio Management</t>
  </si>
  <si>
    <t>['Christopher Jones', 'Christopher Jones', 'Juhani Linnainmaa']</t>
  </si>
  <si>
    <t>['Lecture Mon, Wed 9:30-10:50am', 'Lecture Mon, Wed 3:30-4:50pm', 'Lecture Tuesday 6:30-9:30pm']</t>
  </si>
  <si>
    <t>FBE 558</t>
  </si>
  <si>
    <t>Legal environment of agency law, general and limited partnerships, limited liability companies, corporate formation and financing, corporate governance, securities law, acquisitions, bankruptcy, and business ethics.</t>
  </si>
  <si>
    <t>Law for Structuring, Financing, and Managing Businesses</t>
  </si>
  <si>
    <t>FBE 559</t>
  </si>
  <si>
    <t>Analysis of commodity, futures, and options contracts; theoretical and empirical approaches; spot and futures price relationships, speculation and hedging strategies; market efficiency.</t>
  </si>
  <si>
    <t>Management of Financial Risk</t>
  </si>
  <si>
    <t>['Fernando Zapatero']</t>
  </si>
  <si>
    <t>['Lecture Monday 6:30-9:30pm']</t>
  </si>
  <si>
    <t>FBE 571</t>
  </si>
  <si>
    <t>This course, an introductory financial analysis (tools, techniques) practicum, emphasizes practical application of asset valuation and portfolio management techniques for those with little previous experience. Duplicates credit in FBE 572 and FBE 573. Graded CR/NC.</t>
  </si>
  <si>
    <t>Introduction to Financial Analysis: Practicum</t>
  </si>
  <si>
    <t>['Lecture Saturday 9:00-11:50am']</t>
  </si>
  <si>
    <t>FBE 589</t>
  </si>
  <si>
    <t>Valuation and analysis of residential and commercial mortgages and mortgage-backed securities and related markets.</t>
  </si>
  <si>
    <t>Mortgages and Mortgage-Backed Securities and Markets</t>
  </si>
  <si>
    <t>['Richard Green']</t>
  </si>
  <si>
    <t>['Lecture Thursday 6:30-9:30pm']</t>
  </si>
  <si>
    <t>FBE 590</t>
  </si>
  <si>
    <t>Research leading to the master's degree. Maximum units which may be applied to the degree to be determined by the department. Graded CR/NC.</t>
  </si>
  <si>
    <t>FBE 591</t>
  </si>
  <si>
    <t>Analysis of investment in and financing of real estate assets including projections, valuation, deal structure, contracts, portfolio and tax and entity considerations.</t>
  </si>
  <si>
    <t>['Selale Tuzel']</t>
  </si>
  <si>
    <t>FBE 592</t>
  </si>
  <si>
    <t>Individual or team projects studying the business practices of an industry, company, government agency, country, geographic region, etc. Proposal, data collection, analyses, and written report. Graded CR/NC.</t>
  </si>
  <si>
    <t>Field Research in Finance or Business Economics</t>
  </si>
  <si>
    <t>0.54.012</t>
  </si>
  <si>
    <t>FBE 593</t>
  </si>
  <si>
    <t>Independent research beyond normal course offerings. Proposal, research and written report/paper required. Graded CR/NC.</t>
  </si>
  <si>
    <t>Independent Research in Finance or Business Economics</t>
  </si>
  <si>
    <t>FBE 595</t>
  </si>
  <si>
    <t>Supervised on-the-job business experience in the student's area of interest. (Curricular Practical Training.) Graded CR/NC.</t>
  </si>
  <si>
    <t>Internship in Finance or Business Economics</t>
  </si>
  <si>
    <t>0.52.09</t>
  </si>
  <si>
    <t>FBE 596</t>
  </si>
  <si>
    <t>Hands-on practical experience working with a Marshall faculty member in the Finance and Business Economics Department on an ongoing research project. Graded CR/NC.</t>
  </si>
  <si>
    <t>Research Practicum in Finance or Business Economics</t>
  </si>
  <si>
    <t>['Lecture TBA TBA', 'Lecture TBA TBA']</t>
  </si>
  <si>
    <t>0.52.08</t>
  </si>
  <si>
    <t>FBE 597</t>
  </si>
  <si>
    <t>Individual or team project solving real business problems for an existing business entity, domestic and/or international. Proposal, field research, analyses and oral and written presentations.</t>
  </si>
  <si>
    <t>Consulting Project in Finance or Business Economics</t>
  </si>
  <si>
    <t>0.55.012</t>
  </si>
  <si>
    <t>FBE 631a</t>
  </si>
  <si>
    <t>Advanced and frontier issues in corporate finance. A: financial intermediation, investment-cash flow sensitivity, internal capital markets, diversification, and business groups.</t>
  </si>
  <si>
    <t>Advanced Corporate Finance</t>
  </si>
  <si>
    <t>['Lecture Tuesday 1:30-4:30pm']</t>
  </si>
  <si>
    <t>1.5</t>
  </si>
  <si>
    <t>FBE 634</t>
  </si>
  <si>
    <t>Continuous time finance and advanced empirical methods.</t>
  </si>
  <si>
    <t>Advanced Asset Pricing</t>
  </si>
  <si>
    <t>['Lecture Wednesday 1:30-4:30pm']</t>
  </si>
  <si>
    <t>MATH 040x</t>
  </si>
  <si>
    <t>Review of Algebra. Real numbers, linear equations and inequalities, functions, graphs, systems of equations, exponents, polynomials, factoring, rational expressions, radicals, quadratic equations and solutions. Graded CR/NC.</t>
  </si>
  <si>
    <t>Basic Mathematical Skills</t>
  </si>
  <si>
    <t>['Lecture MWF 9:00-9:50am', 'Discussion Tue, Thu 9:00-9:50am']</t>
  </si>
  <si>
    <t>MATH 108g</t>
  </si>
  <si>
    <t>Equations and inequalities; functions; graphs; polynomial and rational functions; exponential, logarithmic, and trigonometric function; analytic geometry.</t>
  </si>
  <si>
    <t>Contemporary Precalculus</t>
  </si>
  <si>
    <t>['Jesse Levitt', '', 'Christian Zillinger', '', '']</t>
  </si>
  <si>
    <t>['Lecture MWF 9:00-9:50am', 'Discussion Tue, Thu 10:00-10:50am', 'Discussion Tue, Thu 11:00-11:50am', 'Lecture MWF 11:00-11:50am', 'Discussion Tue, Thu 8:00-8:50am', 'Discussion Tue, Thu 9:00-9:50am']</t>
  </si>
  <si>
    <t>MATH 114xg</t>
  </si>
  <si>
    <t>An introduction to the basic tools of statistics. Descriptive statistics; probability; expected value; normal approximation sampling; chance models; tests of significance. Recommended preparation: MATH 040x or math placement exam. Not available for major credit to Math students.</t>
  </si>
  <si>
    <t>Foundations of Statistics</t>
  </si>
  <si>
    <t>['Cindy Blois', '', 'Cindy Blois', '', '', '', '', '']</t>
  </si>
  <si>
    <t>['Lecture MWF 10:00-10:50am', 'Discussion Tue, Thu 8:00-8:50am', 'Discussion Tue, Thu 9:00-9:50am', 'Lecture MWF 11:00-11:50am', 'Discussion Tue, Thu 2:00-2:50pm', 'Discussion Tue, Thu 3:00-3:50pm', 'Lecture MWF 1:00-1:50pm', 'Discussion Tue, Thu 12:00-12:50pm', 'Discussion Tue, Thu 1:00-1:50pm']</t>
  </si>
  <si>
    <t>MATH 117g</t>
  </si>
  <si>
    <t>Functions, graphs, polynomial and rational functions, exponential and logarithmic functions, matrices, systems of linear equations.</t>
  </si>
  <si>
    <t>Introduction to Mathematics for Business and Economics</t>
  </si>
  <si>
    <t>['Sami Assaf', '', 'Sami Assaf', '', '']</t>
  </si>
  <si>
    <t>['Lecture MWF 10:00-10:50am', 'Discussion Tue, Thu 8:00-8:50am', 'Discussion Tue, Thu 9:00-9:50am', 'Lecture MWF 11:00-11:50am', 'Discussion Tue, Thu 10:00-10:50am', 'Discussion Tue, Thu 11:00-11:50am']</t>
  </si>
  <si>
    <t>MATH 118xg</t>
  </si>
  <si>
    <t>Derivatives; extrema. Definite integral; fundamental theorem of calculus. Extrema and definite integrals for functions of several variables. Not available for credit toward a degree in mathematics. Prerequisites: MATH 108 or MATH 117 or placement exam in MATH.</t>
  </si>
  <si>
    <t>Fundamental Principles of Calculus</t>
  </si>
  <si>
    <t>['Paul Tokorcheck', '', 'Guillaume Dreyer', '', '', 'Jianfeng Zhang', '', '', '', '', '', '', '', '', 'Paul Tokorcheck', '', '', 'Cymra Haskell', '', '', '', '', '', '', '', '', '', '', '']</t>
  </si>
  <si>
    <t>['Lecture MWF 9:00-9:50am', 'Discussion Tue, Thu 10:00-10:50am', 'Discussion Tue, Thu 11:00-11:50am', 'Lecture MWF 10:00-10:50am', 'Discussion Tue, Thu 2:00-2:50pm', 'Discussion Tue, Thu 3:00-3:50pm', 'Lecture MWF 10:00-10:50am', 'Discussion Tue, Thu 12:00-12:50pm', 'Discussion Tue, Thu 1:00-1:50pm', 'Lecture MWF 11:00-11:50am', 'Discussion Tue, Thu 8:00-8:50am', 'Discussion Tue, Thu 9:00-9:50am', 'Lecture MWF 12:00-12:50pm', 'Discussion Tue, Thu 8:00-8:50am', 'Discussion Tue, Thu 9:00-9:50am', 'Lecture MWF 12:00-12:50pm', 'Discussion Tue, Thu 2:00-2:50pm', 'Discussion Tue, Thu 3:00-3:50pm', 'Lecture MWF 1:00-1:50pm', 'Discussion Tue, Thu 10:00-10:50am', 'Discussion Tue, Thu 11:00-11:50am', 'Lecture MWF 1:00-1:50pm', 'Discussion Tue, Thu 2:00-2:50pm', 'Discussion Tue, Thu 3:00-3:50pm', 'Lecture MWF 2:00-2:50pm', 'Discussion Tue, Thu 10:00-10:50am', 'Discussion Tue, Thu 11:00-11:50am', 'Lecture MWF 9:00-9:50am', 'Discussion Tue, Thu 8:00-8:50am', 'Discussion Tue, Thu 9:00-9:50am']</t>
  </si>
  <si>
    <t>MATH 125g</t>
  </si>
  <si>
    <t>Limits; continuity, derivatives and applications; antiderivatives; the fundamental theorem of calculus; exponential and logarithmic functions.</t>
  </si>
  <si>
    <t>Calculus I</t>
  </si>
  <si>
    <t>['Guillaume Dreyer', '', '', '', '', 'Ricardo Mancera', '', '', 'Dominic Searles', '', '', 'Ricardo Mancera', '', '', 'Dominic Searles', '', '', 'Guillaume Dreyer', '', '', '', '', '', 'Guillermo Reyes Souto', '', '', 'Chunming Wang', '', '', 'Guillermo Reyes Souto', '', '']</t>
  </si>
  <si>
    <t>['Lecture MWF 9:00-9:50am', 'Discussion Tue, Thu 8:00-8:50am', 'Discussion Tue, Thu 9:00-9:50am', 'Lecture MWF 9:00-9:50am', 'Discussion Tue, Thu 10:00-10:50am', 'Discussion Tue, Thu 11:00-11:50am', 'Lecture MWF 10:00-10:50am', 'Discussion Tue, Thu 10:00-10:50am', 'Discussion Tue, Thu 11:00-11:50am', 'Lecture MWF 10:00-10:50am', 'Discussion Tue, Thu 12:00-12:50pm', 'Discussion Tue, Thu 1:00-1:50pm', 'Lecture MWF 11:00-11:50am', 'Discussion Tue, Thu 12:00-12:50pm', 'Discussion Tue, Thu 1:00-1:50pm', 'Lecture MWF 11:00-11:50am', 'Discussion Tue, Thu 8:00-8:50am', 'Discussion Tue, Thu 9:00-9:50am', 'Lecture MWF 12:00-12:50pm', 'Discussion Tue, Thu 12:00-12:50pm', 'Discussion Tue, Thu 1:00-1:50pm', 'Lecture MWF 12:00-12:50pm', 'Discussion Tue, Thu 10:00-10:50am', 'Discussion Tue, Thu 11:00-11:50am', 'Lecture MWF 1:00-1:50pm', 'Discussion Tue, Thu 8:00-8:50am', 'Discussion Tue, Thu 9:00-9:50am', 'Lecture MWF 1:00-1:50pm', 'Discussion Tue, Thu 8:00-8:50am', 'Discussion Tue, Thu 9:00-9:50am', 'Lecture MWF 2:00-2:50pm', 'Discussion Tue, Thu 12:00-12:50pm', 'Discussion Tue, Thu 1:00-1:50pm']</t>
  </si>
  <si>
    <t>MATH 126</t>
  </si>
  <si>
    <t>A continuation of 125: trigonometric functions; applications of integration; techniques of integration; indeterminate forms; infinite series; Taylor series; polar coordinates.</t>
  </si>
  <si>
    <t>Calculus II</t>
  </si>
  <si>
    <t>['Neelesh Tiruviluamala', '', 'Neelesh Tiruviluamala', '', '', 'Jesse Levitt', '', '', 'Nathaniel Emerson', '', '', 'Nicolai Haydn', '', '', 'Gerrit Welper', '', '']</t>
  </si>
  <si>
    <t>['Lecture MWF 9:00-9:50am', 'Discussion Tue, Thu 10:00-10:50am', 'Discussion Tue, Thu 11:00-11:50am', 'Lecture MWF 10:00-10:50am', 'Discussion Tue, Thu 12:00-12:50pm', 'Discussion Tue, Thu 1:00-1:50pm', 'Lecture MWF 11:00-11:50am', 'Discussion Tue, Thu 8:00-8:50am', 'Discussion Tue, Thu 9:00-9:50am', 'Lecture MWF 12:00-12:50pm', 'Discussion Tue, Thu 10:00-10:50am', 'Discussion Tue, Thu 11:00-11:50am', 'Lecture MWF 1:00-1:50pm', 'Discussion Tue, Thu 2:00-2:50pm', 'Discussion Tue, Thu 3:00-3:50pm', 'Lecture MWF 10:00-10:50am', 'Discussion Tue, Thu 8:00-8:50am', 'Discussion Tue, Thu 9:00-9:50am']</t>
  </si>
  <si>
    <t>MATH 127</t>
  </si>
  <si>
    <t>Applications of integration, review of techniques of integration, infinite sequences and series, some beginning linear algebra, ordinary differential equations. Designed for students who earn a score of 4 or 5 on the Advanced Placement Calculus AB Examination, or a score of 3 or 4 on the BC Examination. Admission to course by departmental approval. Duplicates credit in MATH 126.</t>
  </si>
  <si>
    <t>Enhanced Calculus II</t>
  </si>
  <si>
    <t>['Lecture MWF 11:00-11:50am', 'Discussion Tue, Thu 2:00-2:50pm']</t>
  </si>
  <si>
    <t>MATH 129</t>
  </si>
  <si>
    <t>Trigonometric functions; applications of integration; techniques of integration; indeterminate forms; infinite series; Taylor series; polar coordinates. Engineering and physics applications. Prerequisite: MATH 125. (Duplicates credit in MATH 126 and MATH 127)</t>
  </si>
  <si>
    <t>Calculus II for Engineers and Scientists</t>
  </si>
  <si>
    <t>['', '', 'Nathaniel Emerson', '', '']</t>
  </si>
  <si>
    <t>['Lecture MWF 9:00-9:50am', 'Discussion Tue, Thu 8:00-8:50am', 'Discussion Tue, Thu 9:00-9:50am', 'Lecture MWF 11:00-11:50am', 'Discussion Tue, Thu 10:00-10:50am', 'Discussion Tue, Thu 11:00-11:50am']</t>
  </si>
  <si>
    <t>MATH 208x</t>
  </si>
  <si>
    <t>Descriptive statistics, probability, discrete and continuous random variables, expectation and variance, sampling, Central Limit Theorem, estimation, hypothesis testing, correlation and regression. Emphasis on health science. Prerequisite: MATH 118xg or MATH 125.</t>
  </si>
  <si>
    <t>Elementary Probability and Statistics</t>
  </si>
  <si>
    <t>['Cindy Blois']</t>
  </si>
  <si>
    <t>['Lecture MWF 2:00-2:50pm']</t>
  </si>
  <si>
    <t>MATH 225</t>
  </si>
  <si>
    <t>Matrices, systems of linear equations, vector spaces, linear transformations, eigenvalues, systems of linear differential equations. Prerequisites: MATH 126 or MATH 127.</t>
  </si>
  <si>
    <t>Linear Algebra and Linear Differential Equations</t>
  </si>
  <si>
    <t>['David Crombecque', '', 'David Crombecque', '', '', 'Alexander Soibelman', '', '', 'Sheldon Kamienny', '', '', 'Fedor Malikov', '', '']</t>
  </si>
  <si>
    <t>['Lecture MWF 9:00-9:50am', 'Discussion Tue, Thu 2:00-2:50pm', 'Discussion Tue, Thu 3:00-3:50pm', 'Lecture MWF 10:00-10:50am', 'Discussion Tue, Thu 8:00-8:50am', 'Discussion Tue, Thu 9:00-9:50am', 'Lecture MWF 11:00-11:50am', 'Discussion Tue, Thu 10:00-10:50am', 'Discussion Tue, Thu 11:00-11:50am', 'Lecture MWF 12:00-12:50pm', 'Discussion Tue, Thu 10:00-10:50am', 'Discussion Tue, Thu 11:00-11:50am', 'Lecture MWF 1:00-1:50pm', 'Discussion Tue, Thu 10:00-10:50am', 'Discussion Tue, Thu 11:00-11:50am']</t>
  </si>
  <si>
    <t>MATH 226</t>
  </si>
  <si>
    <t>A continuation of 126; vectors, vector valued functions; differential and integral calculus of functions of several variables; Green's theorem. Prerequisites: MATH 126 or MATH 127.</t>
  </si>
  <si>
    <t>Calculus III</t>
  </si>
  <si>
    <t>['', '', 'Peter Baxendale', '', '', 'James-Michael Leahy', '', '', 'Paul Tokorcheck', '', '', 'Francis Bonahon', '', '', 'James-Michael Leahy', '', '', 'Alexander Neshitov', '', '', 'Francis Bonahon', '', '']</t>
  </si>
  <si>
    <t>['Lecture MWF 9:00-9:50am', 'Discussion Tue, Thu 10:00-10:50am', 'Discussion Tue, Thu 11:00-11:50am', 'Lecture MWF 10:00-10:50am', 'Discussion Tue, Thu 8:00-8:50am', 'Discussion Tue, Thu 9:00-9:50am', 'Lecture MWF 10:00-10:50am', 'Discussion Tue, Thu 10:00-10:50am', 'Discussion Tue, Thu 11:00-11:50am', 'Lecture MWF 11:00-11:50am', 'Discussion Tue, Thu 10:00-10:50am', 'Discussion Tue, Thu 11:00-11:50am', 'Lecture MWF 11:00-11:50am', 'Discussion Tue, Thu 12:00-12:50pm', 'Discussion Tue, Thu 1:00-1:50pm', 'Lecture MWF 12:00-12:50pm', 'Discussion Tue, Thu 2:00-2:50pm', 'Discussion Tue, Thu 3:00-3:50pm', 'Lecture MWF 12:00-12:50pm', 'Discussion Tue, Thu 8:00-8:50am', 'Discussion Tue, Thu 9:00-9:50am', 'Lecture MWF 1:00-1:50pm', 'Discussion Tue, Thu 12:00-12:50pm', 'Discussion Tue, Thu 1:00-1:50pm']</t>
  </si>
  <si>
    <t>MATH 229</t>
  </si>
  <si>
    <t>A continuation of 129; vectors, vector valued functions; differential and integral calculus of functions of several variables; Greens theorem. Engineering and physics applications. Prerequisite: MATH 126, or MATH 127, or MATH 129.(Duplicates credit in MATH 226 and MATH 227)</t>
  </si>
  <si>
    <t>Calculus III for Engineers and Scientists</t>
  </si>
  <si>
    <t>['Nathaniel Emerson', '', '', '', '', 'David Crombecque', '', '']</t>
  </si>
  <si>
    <t>['Lecture MWF 9:00-9:50am', 'Discussion Tue, Thu 8:00-8:50am', 'Discussion Tue, Thu 9:00-9:50am', 'Lecture MWF 1:00-1:50pm', 'Discussion Tue, Thu 10:00-10:50am', 'Discussion Tue, Thu 11:00-11:50am', 'Lecture MWF 12:00-12:50pm', 'Discussion Tue, Thu 10:00-10:50am', 'Discussion Tue, Thu 11:00-11:50am']</t>
  </si>
  <si>
    <t>MATH 245</t>
  </si>
  <si>
    <t>First-order differential equations; second-order linear differential equations; determinants and matrices; systems of linear differential equations; Laplace transforms. Prerequisites: MATH 226 or MATH 227.</t>
  </si>
  <si>
    <t>Mathematics of Physics and Engineering I</t>
  </si>
  <si>
    <t>['Robert Sacker', '', 'Jason Fulman', '', '', 'Matthew Hogancamp', '', '', '', '', '']</t>
  </si>
  <si>
    <t>['Lecture MWF 9:00-9:50am', 'Discussion Tue, Thu 8:00-8:50am', 'Discussion Tue, Thu 9:00-9:50am', 'Lecture MWF 10:00-10:50am', 'Discussion Tue, Thu 10:00-10:50am', 'Discussion Tue, Thu 11:00-11:50am', 'Lecture MWF 11:00-11:50am', 'Discussion Tue, Thu 12:00-12:50pm', 'Discussion Tue, Thu 1:00-1:50pm', 'Lecture MWF 12:00-12:50pm', 'Discussion Tue, Thu 8:00-8:50am', 'Discussion Tue, Thu 9:00-9:50am']</t>
  </si>
  <si>
    <t>MATH 307</t>
  </si>
  <si>
    <t>Probability, counting, independence, distributions, random variables, simulation, expectation, variance, covariance, transformations, law of large numbers, Central limit theorem, estimation, efficiency, maximum likelihood, Cramer-Rao bound, bootstrap. Prerequisites: MATH 118 or MATH 125 or MATH 126.</t>
  </si>
  <si>
    <t>Statistical Inference and Data Analysis I</t>
  </si>
  <si>
    <t>['Ricardo Mancera']</t>
  </si>
  <si>
    <t>['Lecture MWF 2:00-2:50pm', 'Discussion Tue, Thu 1:00-1:50pm']</t>
  </si>
  <si>
    <t>MATH 395</t>
  </si>
  <si>
    <t>Systematic approach to solving non-standard and competition level math problems on inequalities, infinite sums and products, combinatorics, number theory, and games. Recommended preparation: MATH 126 or MATH 127.</t>
  </si>
  <si>
    <t>Seminar in Problem Solving</t>
  </si>
  <si>
    <t>['Alexander Soibelman']</t>
  </si>
  <si>
    <t>2.08</t>
  </si>
  <si>
    <t>MATH 407</t>
  </si>
  <si>
    <t>Probability spaces, discrete and continuous distributions, moments, characteristic functions, sequences of random variables, laws of large numbers, central limit theorem, special probability laws. Prerequisite: MATH 226 or MATH 227.</t>
  </si>
  <si>
    <t>Probability Theory</t>
  </si>
  <si>
    <t>['Cymra Haskell', '', 'Peter Baxendale', '', '', 'Cymra Haskell', '', '']</t>
  </si>
  <si>
    <t>['Lecture MWF 9:00-9:50am', 'Discussion Tue, Thu 8:00-8:50am', 'Discussion Tue, Thu 9:00-9:50am', 'Lecture MWF 11:00-11:50am', 'Discussion Tue, Thu 2:00-2:50pm', 'Discussion Tue, Thu 3:00-3:50pm', 'Lecture MWF 10:00-10:50am', 'Discussion Tue, Thu 10:00-10:50am', 'Discussion Tue, Thu 11:00-11:50am']</t>
  </si>
  <si>
    <t>MATH 408</t>
  </si>
  <si>
    <t>Principles for testing hypotheses and estimation, confidence intervals, methods of moments, maximum likelihood, information inequality, likelihood ratio tests, goodness of fit and nonparametric methods.</t>
  </si>
  <si>
    <t>Mathematical Statistics</t>
  </si>
  <si>
    <t>['Stanislav Minsker', '', 'Sergey Lototsky', '', '']</t>
  </si>
  <si>
    <t>['Lecture MWF 9:00-9:50am', 'Discussion Tue, Thu 12:00-12:50pm', 'Discussion Tue, Thu 1:00-1:50pm', 'Lecture MWF 1:00-1:50pm', 'Discussion Tue, Thu 2:00-2:50pm', 'Discussion Tue, Thu 3:00-3:50pm']</t>
  </si>
  <si>
    <t>MATH 410</t>
  </si>
  <si>
    <t>Sets; relations; groups; homomorphisms; symmetric groups; Abelian groups; Sylow's theorems; introduction to rings and fields. Not open to students with credit in MATH 470. Prerequisite: MATH 225. Recommended preparation: one 400-level Mathematics course, excluding MATH-450.</t>
  </si>
  <si>
    <t>Fundamental Concepts of Modern Algebra</t>
  </si>
  <si>
    <t>['Sheldon Kamienny']</t>
  </si>
  <si>
    <t>['Lecture MWF 1:00-1:50pm', 'Discussion Thursday 2:00-3:50pm']</t>
  </si>
  <si>
    <t>MATH 425a</t>
  </si>
  <si>
    <t>The real number system, metric spaces, limits, continuity, derivatives and integrals, infinite series. Prerequisites: MATH 226 or MATH 227. Recommended preparation: One 400-level Mathematics course, excluding MATH 450.</t>
  </si>
  <si>
    <t>Fundamental Concepts of Analysis</t>
  </si>
  <si>
    <t>['Jeremy Toulisse', 'Guillermo Reyes Souto', '']</t>
  </si>
  <si>
    <t>['Lecture MWF 10:00-10:50am', 'Discussion Tuesday 2:00-3:50pm', 'Lecture MWF 11:00-11:50am', 'Discussion Thursday 11:00-12:50pm']</t>
  </si>
  <si>
    <t>MATH 430</t>
  </si>
  <si>
    <t>Introduction to the theory of numbers, including prime factorization, congruences, primitive roots, N-th power residues, number theoretic functions, and certain diophantine equations. Prerequisites: MATH 126 or MATH 127.</t>
  </si>
  <si>
    <t>Theory of Numbers</t>
  </si>
  <si>
    <t>['Robert Guralnick']</t>
  </si>
  <si>
    <t>['Lecture MWF 11:00-11:50am']</t>
  </si>
  <si>
    <t>MATH 434</t>
  </si>
  <si>
    <t>The Euclidean plane and its isometries. Models for the hyperbolic metric, isometries, linear fractional maps, geodesics. Gluing constructions. Knot theory and invariants. Prerequisite: MATH 226 or MATH 227.</t>
  </si>
  <si>
    <t>Geometry and Transformations</t>
  </si>
  <si>
    <t>['Jeremy Toulisse']</t>
  </si>
  <si>
    <t>MATH 440</t>
  </si>
  <si>
    <t>Cardinals, topologies, separation axioms. Compactness, metrizability, function spaces; completeness; Jordan curve theorem. Recommended preparation: Upper division Math course.</t>
  </si>
  <si>
    <t>Topology</t>
  </si>
  <si>
    <t>['Sheel Ganatra']</t>
  </si>
  <si>
    <t>MATH 445</t>
  </si>
  <si>
    <t>Vector field theory; theorems of Gauss, Green, and Stokes; Fourier series and integrals; complex variables; linear partial differential equations; series solutions of ordinary differential equations. Prerequisite: (MATH-225 and MATH-226 or MATH-227) or MATH-245.</t>
  </si>
  <si>
    <t>Mathematics of Physics and Engineering II</t>
  </si>
  <si>
    <t>['', 'Susan Friedlander', '', '']</t>
  </si>
  <si>
    <t>['Discussion Tue, Thu 2:00-2:50pm', 'Discussion Tue, Thu 3:00-3:50pm', 'Lecture MWF 12:00-12:50pm', 'Discussion Tue, Thu 12:00-12:50pm', 'Discussion Tue, Thu 1:00-1:50pm']</t>
  </si>
  <si>
    <t>MATH 458</t>
  </si>
  <si>
    <t>Rounding errors in digital computation; solution of linear algebraic systems; Newton's method for nonlinear systems; matrix eigenvalues; polynomial approximation; numerical integration; numerical solution of ordinary differential equations.</t>
  </si>
  <si>
    <t>Numerical Methods</t>
  </si>
  <si>
    <t>['Gerrit Welper', '', '']</t>
  </si>
  <si>
    <t>['Lecture MWF 2:00-2:50pm', 'Discussion Tue, Thu 10:00-10:50am', 'Lecture MWF 2:00-2:50pm', 'Discussion Tue, Thu 10:00-10:50am']</t>
  </si>
  <si>
    <t>MATH 467</t>
  </si>
  <si>
    <t>Methods for static, dynamic, unconstrained, constrained optimization. Gradient, conjugate gradient, penalty methods. Lagrange multipliers, least squares, linear, nonlinear dynamic programming. Application to control and estimation.</t>
  </si>
  <si>
    <t>Theory and Computational Methods for Optimization</t>
  </si>
  <si>
    <t>['Aaron Lauda']</t>
  </si>
  <si>
    <t>['Lecture MWF 1:00-1:50pm', 'Discussion Tue, Thu 3:00-3:50pm']</t>
  </si>
  <si>
    <t>MATH 490x</t>
  </si>
  <si>
    <t>MATH 505a</t>
  </si>
  <si>
    <t>Populations, permutations, combinations, random variables, distribution and density functions, conditional probability and expectation,; binomial, poisson, and normal distributions; laws of large numbers, central limit theorem. Prerequisite: Consent of Instructor.</t>
  </si>
  <si>
    <t>Applied Probability</t>
  </si>
  <si>
    <t>['Remigijus Mikulevicius']</t>
  </si>
  <si>
    <t>['Lecture MWF 1:00-1:50pm']</t>
  </si>
  <si>
    <t>MATH 507a</t>
  </si>
  <si>
    <t>a: Probability spaces; distributions and characteristic functions; laws of large numbers, central limit problems; stable and infinitely divisible laws; conditional distributions. b: Dependence, martingales, ergodic theorems, second-order random functions, harmonic analysis, Markov processes.</t>
  </si>
  <si>
    <t>Theory of Probability</t>
  </si>
  <si>
    <t>['Ken Alexander']</t>
  </si>
  <si>
    <t>MATH 509</t>
  </si>
  <si>
    <t>Brownian motion, stochastic integrals, the Ito formula, stochastic differential equations, analysis of diffusion processes, Girsanov transformation, Feynmann-Kac formula, applications.</t>
  </si>
  <si>
    <t>Stochastic Differential Equations</t>
  </si>
  <si>
    <t>['Jianfeng Zhang']</t>
  </si>
  <si>
    <t>['Lecture Wed, Fri 12:00-1:20pm']</t>
  </si>
  <si>
    <t>MATH 510a</t>
  </si>
  <si>
    <t>A: Group Theory: Isomorphism theorems, group actions, Sylow's theorems, simple and solvable groups; Field Theory: Galois correspondence, radical extensions, algebraic and transcendental extensions, finite fields.</t>
  </si>
  <si>
    <t>Algebra</t>
  </si>
  <si>
    <t>['Eric Friedlander']</t>
  </si>
  <si>
    <t>['Lecture MWF 12:00-12:50pm']</t>
  </si>
  <si>
    <t>MATH 511aL</t>
  </si>
  <si>
    <t>Major parametric and non-parametric statistical tools used in biomedical research, computer packages including SAS. Includes laboratory. Lecture, 2 hours; laboratory, 2 hours.</t>
  </si>
  <si>
    <t>Data Analysis</t>
  </si>
  <si>
    <t>['Meredith Franklin', 'Meredith Franklin', 'Meredith Franklin', 'Sandrah Eckel', 'Sandrah Eckel', 'Sandrah Eckel', 'Meredith Franklin']</t>
  </si>
  <si>
    <t>['Lecture Tuesday 1:00-3:00pm', 'Lecture-Lab Tuesday 1:00-3:00pm', 'Lecture-Lab Tuesday 10:55-12:55pm', 'Lecture Tuesday 1:05-2:55pm', 'Lab Tuesday 11:05-12:55pm', 'Lab Tuesday 3:05-4:55pm', 'Lab Tuesday 10:55-12:55pm']</t>
  </si>
  <si>
    <t>MATH 511bL</t>
  </si>
  <si>
    <t>Exploratory data analysis, detection of outliers, fitting data with linear and nonlinear regression models, computer packages including S-PLUS and SPSS.</t>
  </si>
  <si>
    <t>['Wendy MacK', 'Wendy MacK']</t>
  </si>
  <si>
    <t>['Lecture Tuesday 12:30-2:25pm', 'Lab Tuesday 2:30-4:30pm']</t>
  </si>
  <si>
    <t>MATH 525a</t>
  </si>
  <si>
    <t>a: Measure and integration over abstract measure spaces, Radon-Nikodym theorem, Fubini's theorem, convergence theorems, differentiation. Prerequisite: 425ab. b: Metric spaces, contraction principle, category, Banach spaces, Riesz representation theorem, properties of Lp, Hilbert spaces, orthogonal expansions, Fourier series and transforms, convolutions. Prerequisite: 525a.</t>
  </si>
  <si>
    <t>Real Analysis</t>
  </si>
  <si>
    <t>['Christian Zillinger']</t>
  </si>
  <si>
    <t>['Lecture MWF 9:00-9:50am']</t>
  </si>
  <si>
    <t>MATH 530a</t>
  </si>
  <si>
    <t>Stochastic processes revisited, Brownian motion, Martingale theory, stochastic differential equations, Feynman-Kac formula, binomial models, basic concepts in arbitrage pricing theory, equivalent Martingale measure. Recommended preparation: Math-225, Math-407. Duplicates credit in the former MATH-503.</t>
  </si>
  <si>
    <t>Stochastic Calculus and Mathematical Finance</t>
  </si>
  <si>
    <t>['Jin Ma']</t>
  </si>
  <si>
    <t>['Lecture Wed, Fri 2:00-3:15pm']</t>
  </si>
  <si>
    <t>MATH 532</t>
  </si>
  <si>
    <t>Inversion formulas, generating functions and recursions, partitions, Stirling numbers, distinct representatives, Ramsey's theorem, graph theory, block designs, difference sets, finite geometrics, Latin squares, Hadamard matrices.</t>
  </si>
  <si>
    <t>Combinatorial Analysis</t>
  </si>
  <si>
    <t>['Richard Arratia']</t>
  </si>
  <si>
    <t>MATH 540</t>
  </si>
  <si>
    <t>Initial and final topologies, function spaces, algebras in C(Y), homotopy, fundamental group, fiber spaces and bundles, smashes, loop spaces, groups of homotopy classes, cw- complexes. Prerequisite: 440.</t>
  </si>
  <si>
    <t>['Aravind Asok']</t>
  </si>
  <si>
    <t>MATH 541b</t>
  </si>
  <si>
    <t>Hypotheses testing, Neyman-Pearson lemma, generalized likelihood ratio procedures, confidence intervals, consistency, power, jackknife and bootstrap. Monte Carlo Markov chain methods, hidden Markov models.</t>
  </si>
  <si>
    <t>Introduction to Mathematical Statistics</t>
  </si>
  <si>
    <t>['Jay Bartroff']</t>
  </si>
  <si>
    <t>MATH 547</t>
  </si>
  <si>
    <t>Binary classification, empirical risk minimization, support vector machines, voting algorithms and AdaBoost, Vapnik-Chervonenkis combinatorics, concentration-of-measure inequalities, sparse recovery problems, high-dimensional convex geometry.</t>
  </si>
  <si>
    <t>Mathematical Foundations of Statistical Learning Theory</t>
  </si>
  <si>
    <t>['Stanislav Minsker']</t>
  </si>
  <si>
    <t>['Lecture MWF 10:00-10:50am']</t>
  </si>
  <si>
    <t>MATH 555a</t>
  </si>
  <si>
    <t>Second-order partial differential equations of elliptic, parabolic, and hyperbolic type; in particular, potential and wave equations.</t>
  </si>
  <si>
    <t>Partial Differential Equations</t>
  </si>
  <si>
    <t>['Igor Kukavica']</t>
  </si>
  <si>
    <t>MATH 570a</t>
  </si>
  <si>
    <t>Metric spaces, compactness, completion, fixed-point theorems, abstract spaces, linear operators, functionals, duality, conjugates, Lp spaces, Fourier transform. Applications from Engineering, Natural and Social sciences. Recommended preparation: Linear Algebra and Calculus.</t>
  </si>
  <si>
    <t>Methods of Applied Mathematics</t>
  </si>
  <si>
    <t>['Robert Sacker']</t>
  </si>
  <si>
    <t>MATH 574</t>
  </si>
  <si>
    <t>Equivalence of matrices; Jordon canonical form; functions of matrices; diagonalization; singular value decomposition; applications to linear differential equations, stability theory, and Markov processes. Prerequisite: consent of instructor.</t>
  </si>
  <si>
    <t>Applied Matrix Analysis</t>
  </si>
  <si>
    <t>MATH 578b</t>
  </si>
  <si>
    <t>Applications of the mathematical, statistical and comutational sciences to data from molecular biology. Statistics for genomic sequence data: DNA sequence assembly, significance of alignment scores, hidden Markov models, genetic mapping, models of sequence evolution, and microarray analysis.</t>
  </si>
  <si>
    <t>Computational Molecular Biology</t>
  </si>
  <si>
    <t>['Liang Chen,Fengzhu Sun']</t>
  </si>
  <si>
    <t>MATH 580</t>
  </si>
  <si>
    <t>Basic functional analysis in Banach and Hilbert spaces. Weak topologies, linear operators, spectral theory, calculus of vector-valued functions. Banach algebras.</t>
  </si>
  <si>
    <t>Introduction to Functional Analysis</t>
  </si>
  <si>
    <t>['Nabil Ziane']</t>
  </si>
  <si>
    <t>MATH 590</t>
  </si>
  <si>
    <t>MATH 594a</t>
  </si>
  <si>
    <t>Credit on acceptance of thesis.</t>
  </si>
  <si>
    <t>MATH 594b</t>
  </si>
  <si>
    <t>MATH 594z</t>
  </si>
  <si>
    <t>Credit on acceptance of thesis. Graded CR/NC.</t>
  </si>
  <si>
    <t>MATH 595</t>
  </si>
  <si>
    <t>Practical principles for the long-term development of effective teaching within college disciplines. Intended for teaching assistants in Dornsife College. Graded CR/NC.</t>
  </si>
  <si>
    <t>Practicum in Teaching the Liberal Arts: Mathematics</t>
  </si>
  <si>
    <t>MATH 599</t>
  </si>
  <si>
    <t>Course content will be selected each semester to reflect current trends and developments in the field of mathematics.</t>
  </si>
  <si>
    <t>['Ting-Kam Wong']</t>
  </si>
  <si>
    <t>2.04.08</t>
  </si>
  <si>
    <t>MATH 605</t>
  </si>
  <si>
    <t>['Larry Goldstein']</t>
  </si>
  <si>
    <t>3.012</t>
  </si>
  <si>
    <t>MATH 613</t>
  </si>
  <si>
    <t>Structure and representation theory of various algebraic structures, such as groups, Lie algebras, Hopf algebras, algebraic groups, or group schemes.</t>
  </si>
  <si>
    <t>Topics in Representation Theory</t>
  </si>
  <si>
    <t>['Fedor Malikov']</t>
  </si>
  <si>
    <t>MATH 650</t>
  </si>
  <si>
    <t>MATH 655</t>
  </si>
  <si>
    <t>Topics to be chosen from the following: Elliptic, Parabolic, Hyperbolic, and Dispersive PDEs, Conservation Laws, Mathematical Fluid Dynamics and Variational Methods. Recommended preparation: Math-555a.</t>
  </si>
  <si>
    <t>Topics in Partial Differential Equations</t>
  </si>
  <si>
    <t>MATH 705</t>
  </si>
  <si>
    <t>Seminar in Probability</t>
  </si>
  <si>
    <t>MATH 710</t>
  </si>
  <si>
    <t>Seminar in Algebra</t>
  </si>
  <si>
    <t>MATH 725</t>
  </si>
  <si>
    <t>Seminar in Analysis</t>
  </si>
  <si>
    <t>MATH 735</t>
  </si>
  <si>
    <t>Seminar in Differential Geometry</t>
  </si>
  <si>
    <t>MATH 740</t>
  </si>
  <si>
    <t>Seminar in Topology</t>
  </si>
  <si>
    <t>MATH 790</t>
  </si>
  <si>
    <t>MATH 794a</t>
  </si>
  <si>
    <t>Credit on acceptance of dissertation.</t>
  </si>
  <si>
    <t>MATH 794b</t>
  </si>
  <si>
    <t>MATH 794c</t>
  </si>
  <si>
    <t>MATH 794d</t>
  </si>
  <si>
    <t>MATH 794z</t>
  </si>
  <si>
    <t>DSO 401</t>
  </si>
  <si>
    <t>Applied understanding of how spreadsheets are used to analyze business information. Create real world software applications for use in accounting, finance, marketing and operations. Duplicates credit in former IOM-401.</t>
  </si>
  <si>
    <t>Business Information Systems -- Spreadsheet Applications</t>
  </si>
  <si>
    <t>['Francis Pereira', 'Francis Pereira', 'Francis Pereira', 'Francis Pereira', 'Francis Pereira']</t>
  </si>
  <si>
    <t>['Lecture Tuesday 10:00-11:50am', 'Lecture Monday 2:00-3:50pm', 'Lecture Monday 4:00-5:50pm', 'Lecture Wednesday 4:00-5:50pm', 'Lecture Wednesday 6:00-7:50pm']</t>
  </si>
  <si>
    <t>DSO 427</t>
  </si>
  <si>
    <t>Application of decision analysis, simulation, and optimization techniques to managerial problems. Learn how to create and present useful spreadsheet models to analyze practical business problems. Recommended preparation: BUAD-310. Duplicates credit in former IOM-427.</t>
  </si>
  <si>
    <t>Designing Spreadsheet-Based Business Models</t>
  </si>
  <si>
    <t>DSO 428</t>
  </si>
  <si>
    <t>An overview of key concepts of big data and related digital technologies and their applications to different business problems. Hands-on experience at introductory level.</t>
  </si>
  <si>
    <t>['Tianshu Sun', 'Tianshu Sun']</t>
  </si>
  <si>
    <t>['Lecture Tue, Thu 4:00-5:50pm', 'Lecture Tue, Thu 6:00-7:50pm']</t>
  </si>
  <si>
    <t>DSO 431</t>
  </si>
  <si>
    <t>Foundational frameworks for understanding the planning and execution of digitally-enabled strategic initiatives. Duplicates credit in former IOM-431.</t>
  </si>
  <si>
    <t>Foundations of Digital Business Innovation</t>
  </si>
  <si>
    <t>['Ann Majchrzak']</t>
  </si>
  <si>
    <t>DSO 435</t>
  </si>
  <si>
    <t>Management of enterprise data architecture including data structures, conceptual data modeling, logical data modeling, structured query language (SQL), and physical optimization of high performance data architecture. Duplicates credit in former IOM 435.</t>
  </si>
  <si>
    <t>Enterprise Data Architecture</t>
  </si>
  <si>
    <t>['Douglas Shook']</t>
  </si>
  <si>
    <t>DSO 455</t>
  </si>
  <si>
    <t>Topics related to project management in a variety of industries such as real estate projects, new product launch, plant location, etc. Duplicates credit in former IOM-455.</t>
  </si>
  <si>
    <t>Project Management</t>
  </si>
  <si>
    <t>['Murat Bayiz']</t>
  </si>
  <si>
    <t>DSO 482</t>
  </si>
  <si>
    <t>Issues in supply chain management. Supply chain performance and dynamics. Tools for planning, control and coordination. Supply chain design and strategy. Prerequisite: BUAD-311. Duplicates credit in former IOM-482.</t>
  </si>
  <si>
    <t>Supply Chain Management</t>
  </si>
  <si>
    <t>['Bala Subramanian']</t>
  </si>
  <si>
    <t>DSO 505</t>
  </si>
  <si>
    <t>Sustainability concepts and frameworks, design for environment, closed-loop supply chains, sustainability in sourcing, green facilities, renewable energy, facility location and transportation decisions, strategic sustainability implementation. Web registration open only to graduate business and accounting students. Duplicates credit in the former IOM 505.</t>
  </si>
  <si>
    <t>Sustainable Supply Chains</t>
  </si>
  <si>
    <t>['Greys Sosic', 'Greys Sosic']</t>
  </si>
  <si>
    <t>['Lecture Wednesday 5:00-8:00pm', 'Lecture Wednesday 5:00-8:00pm']</t>
  </si>
  <si>
    <t>DSO 506</t>
  </si>
  <si>
    <t>Factors to consider when making sourcing decisions (costs, prices, ethics, globalization); Impact of sourcing on other activities such as product design or inventory management. Open only to graduate business students. Duplicates credit in former IOM 506.</t>
  </si>
  <si>
    <t>Sourcing and Supplier Management</t>
  </si>
  <si>
    <t>DSO 510</t>
  </si>
  <si>
    <t>Foundational knowledge for business analytics, including strategies, methods, and tools integrated with hands-on skills for defining business analytics for data-driven decision making and innovation.</t>
  </si>
  <si>
    <t>Business Analytics</t>
  </si>
  <si>
    <t>['Richard Selby', 'Richard Selby', 'Richard Selby']</t>
  </si>
  <si>
    <t>['Lecture Thursday 6:30-7:50pm', 'Lecture Thursday 5:00-6:20pm', 'Lecture Tuesday 6:30-9:30pm']</t>
  </si>
  <si>
    <t>DSO 522</t>
  </si>
  <si>
    <t>Survey of forecasting and time series methods. Models for stationary and nonstationary time series; ARIMA model identification, estimation, and forecast development. Seasonal and dynamic models. Recommended preparation: GSBA 506ab or GSBA 524 or (GSBA 516 and GSBA 545). Web registration open only to graduate business and accounting students. Duplicates credit in former IOM 522.</t>
  </si>
  <si>
    <t>Applied Time Series Analysis for Forecasting</t>
  </si>
  <si>
    <t>['Robertas Gabrys']</t>
  </si>
  <si>
    <t>['Lecture Wednesday 6:30-9:30pm']</t>
  </si>
  <si>
    <t>DSO 528</t>
  </si>
  <si>
    <t>Introduction to data-warehousing, multidimensional database, on-line analytical processing, and survey of business intelligence applications that extract useful information from data warehouses. Business applications emphasized. Web registration open only to graduate business students. Duplicates credit in former IOM 528.</t>
  </si>
  <si>
    <t>Data Warehousing, Business Intelligence, and Data Mining</t>
  </si>
  <si>
    <t>['Arif Ansari']</t>
  </si>
  <si>
    <t>DSO 530</t>
  </si>
  <si>
    <t>Overview of highly computational modern statistical learning methods; applications of logistic regression, neural networks, LASSO, trees, boosting and GAM, etc., to finance and marketing data.</t>
  </si>
  <si>
    <t>Applied Modern Statistical Learning Methods</t>
  </si>
  <si>
    <t>['Lecture Tue, Thu 2:00-3:20pm']</t>
  </si>
  <si>
    <t>DSO 545</t>
  </si>
  <si>
    <t>Data cleaning and reshaping; good vs. bad graphics; univariate, bivariate, trivariate, hypervariate, and time series graphics; interactive graphics; web-related computing. Extensive computer applications using R.</t>
  </si>
  <si>
    <t>Statistical Computing and Data Visualization</t>
  </si>
  <si>
    <t>['Abbass Sharif', 'Abbass Sharif']</t>
  </si>
  <si>
    <t>['Lecture Monday 6:30-9:30pm', 'Lecture Wednesday 6:30-9:30pm']</t>
  </si>
  <si>
    <t>DSO 547</t>
  </si>
  <si>
    <t>Application of decision analysis, simulation and optimization techniques to managerial problems. Learn how to create and present useful spreadsheet models to analyze practical business models. Online registration open only to graduate business and accounting majors.</t>
  </si>
  <si>
    <t>['Omeed Selbe', 'Tathagata Dasgupta', 'Omeed Selbe', 'Omeed Selbe']</t>
  </si>
  <si>
    <t>['Lecture Tue, Thu 12:30-1:50pm', 'Lecture Saturday 9:00-12:00pm', 'Lecture Tue, Thu 2:00-3:20pm', 'Lecture Tuesday 6:30-9:30pm']</t>
  </si>
  <si>
    <t>DSO 556</t>
  </si>
  <si>
    <t>Managing Business models in digital platform ecosystems; designing new products and services for digital platforms; establishing digital platform leadership; assessing emerging niches in digital spaces.</t>
  </si>
  <si>
    <t>['Omar El Sawy']</t>
  </si>
  <si>
    <t>['Lecture Thursday 3:30-6:20pm']</t>
  </si>
  <si>
    <t>DSO 557a</t>
  </si>
  <si>
    <t>Study of global logistics infrastructures - water, rail, road, and air - through readings, team research and presentation, international site visits, and final written report. Open only to Global Supply Chain Management majors. Duplicates credit in former IOM 557a.</t>
  </si>
  <si>
    <t>Global Supply Chain Management in International Settings</t>
  </si>
  <si>
    <t>['Lecture Tuesday 5:00-6:20pm']</t>
  </si>
  <si>
    <t>DSO 557b</t>
  </si>
  <si>
    <t>The influence of value-added services and regulatory issues on suppliers and supply chains. Readings, team research and presentation, site visits (LA), and final written report. Open only to Global Supply Chain Management majors. Duplicates credit in former IOM 557b.</t>
  </si>
  <si>
    <t>['Lecture Monday 5:00-6:30pm', 'Lecture Monday 5:00-6:30pm']</t>
  </si>
  <si>
    <t>DSO 566</t>
  </si>
  <si>
    <t>Applications and models of marketing-related data analyses to thedevelopment of data-driven marketing strategies and making data-drivenmarketing decisions.</t>
  </si>
  <si>
    <t>['Lan Luo', 'Lan Luo']</t>
  </si>
  <si>
    <t>['Lecture Mon, Wed 2:00-3:20pm', 'Lecture Wednesday 6:30-9:30pm']</t>
  </si>
  <si>
    <t>DSO 573</t>
  </si>
  <si>
    <t>Advanced applications of data analytics in dynamic strategy formulation and execution; analytics and business methods for data connected enterprises to continuously enhance their competitive advantage.</t>
  </si>
  <si>
    <t>Data Analytics Driven Dynamic Strategy and Execution</t>
  </si>
  <si>
    <t>['Saeed Mohasseb', 'Saeed Mohasseb']</t>
  </si>
  <si>
    <t>['Lecture Tuesday 6:30-9:30pm', 'Lecture Monday 6:30-9:30pm']</t>
  </si>
  <si>
    <t>DSO 580</t>
  </si>
  <si>
    <t>Applications of systems theory and concepts, matrix organizational structures, PERT/CPM project modeling, and management information systems to the management of complex and critical projects. Recommended preparation: GSBA 504b or GSBA 534. Open only to business majors. Duplicates credit in former IOM 580.</t>
  </si>
  <si>
    <t>DSO 581</t>
  </si>
  <si>
    <t>Issues in supply chain management. Supply chain performance and dynamics. Tools for planning, control and coordination. Supply chain design and strategy. Recommended preparation: GSBA 504b or GSBA 534. Duplicates credit in former IOM 581. Open only to business majors.</t>
  </si>
  <si>
    <t>['Greys Sosic']</t>
  </si>
  <si>
    <t>DSO 590</t>
  </si>
  <si>
    <t>Research leading to the master's degree. Maximum units which may be applied to the degree to be determined by the department. Graded CR/NC. Open only to master's students. Duplicates credit in former IOM-590.</t>
  </si>
  <si>
    <t>1.05.012</t>
  </si>
  <si>
    <t>DSO 592</t>
  </si>
  <si>
    <t>Individual or team projects studying the practices of an industry, company, government agency, country, geographic region, etc. Proposal, data collection, analyses, and written report. Graded CR/NC. Recommended preparation: completion of required M.B.A, M.Acc., or M.B.T. courses. Open only to graduate students. Duplicates credit in former IOM-592.</t>
  </si>
  <si>
    <t>Field Research in Data Sciences or Operations</t>
  </si>
  <si>
    <t>DSO 593</t>
  </si>
  <si>
    <t>Independent research beyond normal course offerings. Proposal, research and written report/paper required. Graded CR/NC. Recommended preparation: completion of required M.B.A, M.Acc., or M.B.T. courses. Open only to graduate students. Duplicates credit in former IOM-593.</t>
  </si>
  <si>
    <t>Independent Research in Data Sciences or Operations</t>
  </si>
  <si>
    <t>DSO 595</t>
  </si>
  <si>
    <t>Supervised on-the- job business experience in the student's area of interest (Curricular Practical Training). Recommended preparation: completion of required MBA, MSGSCM, or MSBUAN courses.</t>
  </si>
  <si>
    <t>Internship in Data Sciences or Operations</t>
  </si>
  <si>
    <t>DSO 596</t>
  </si>
  <si>
    <t>Hands-on practical experience working with a Marshall faculty member in the Data Sciences and Operations Department on an ongoing research project. Graded CR/NC. Recommended preparation: completion of all required courses in the student's program. Open only to graduate students. Duplicates credit in the former IOM-596.</t>
  </si>
  <si>
    <t>Research Practicum in Data Sciences or Operations</t>
  </si>
  <si>
    <t>DSO 597</t>
  </si>
  <si>
    <t>Individual or team project solving real business problems for an existing business entity, domestic and/or international. Proposal, field research, analyses and oral and written presentations. Open only to graduate business students. Duplicates credit in former IOM-597.</t>
  </si>
  <si>
    <t>Consulting Project in Data Sciences or Operations</t>
  </si>
  <si>
    <t>DSO 599</t>
  </si>
  <si>
    <t>Selected topics reflecting current trends and recent developments in data sciences, operations management, supply chain management and/or decision support systems. Open only to graduate business students. Duplicates credit in former IOM-599.</t>
  </si>
  <si>
    <t>['Vivek Sharma', 'Andrew Kutchera']</t>
  </si>
  <si>
    <t>['Lecture Thursday 5:00-7:50pm', 'Lecture Monday 3:30-6:20pm', 'Lecture Wednesday 3:30-6:20pm']</t>
  </si>
  <si>
    <t>1.03.09</t>
  </si>
  <si>
    <t>DSO 607</t>
  </si>
  <si>
    <t>Overview of cutting-edge developments of methodologies, theory, and algorithms in high-dimensional statistical learning and big data problems; their applications to business and many other disciplines. Recommended preparation: Courses in calculus, linear algebra, and linear regression.</t>
  </si>
  <si>
    <t>High Dimensional Statistics and Big Data Problems</t>
  </si>
  <si>
    <t>['Jinchi Lv']</t>
  </si>
  <si>
    <t>['Lecture Wednesday 11:30-2:20pm']</t>
  </si>
  <si>
    <t>DSO 621</t>
  </si>
  <si>
    <t>Seminar. Review and discuss current research in Data Sciences and Operations. Presentations by faculty, visiting researchers, and advanced students. Open to Marshall Ph.D. students only. Graded CR/NC.</t>
  </si>
  <si>
    <t>Research Forum</t>
  </si>
  <si>
    <t>['Lecture Friday 2:00-4:50pm']</t>
  </si>
  <si>
    <t>DSO 671</t>
  </si>
  <si>
    <t>Single product, single location inventory models; multi-echelon inventory models; assembly systems; inventory and pricing; value of information; incentives and coordination in supply chains. Open only to doctoral students. Duplicates credit in former IOM 671.</t>
  </si>
  <si>
    <t>Inventory Models and Supply Chain Management</t>
  </si>
  <si>
    <t>['Leon Zhu']</t>
  </si>
  <si>
    <t>CSCI 100xg</t>
  </si>
  <si>
    <t>A behind-the-scenes overview of the computational/algorithmic principles that form the basis of today's digital society. Exploration areas include social media, web search, videogames and location-based services.</t>
  </si>
  <si>
    <t>Explorations in Computing</t>
  </si>
  <si>
    <t>['Sathyanaraya Raghavachary', '']</t>
  </si>
  <si>
    <t>['Lecture Tue, Thu 11:00-12:20pm', 'Lab Wednesday 12:00-12:50pm', 'Lab Wednesday 1:00-1:50pm']</t>
  </si>
  <si>
    <t>CSCI 102L</t>
  </si>
  <si>
    <t>Fundamental concepts of algorithmic thinking as a primer to programming. Introduction to C++.</t>
  </si>
  <si>
    <t>Fundamentals of Computation</t>
  </si>
  <si>
    <t>['Mark Redekopp']</t>
  </si>
  <si>
    <t>['Lecture Mon, Wed 9:00-9:50am', 'Lab TBA TBA']</t>
  </si>
  <si>
    <t>CSCI 103L</t>
  </si>
  <si>
    <t>Basic datatypes, assignments, control statements (if, switch, for, while), input/output (printf, scanf, cin, cout), functions, arrays, structures, recursion, dynamic memory, file handling. Programming in C/C++.</t>
  </si>
  <si>
    <t>Introduction to Programming</t>
  </si>
  <si>
    <t>['Andrew Goodney', 'Mark Redekopp', 'Andrew Goodney', '', '', '', '', '', '', '', '', '']</t>
  </si>
  <si>
    <t>['Lecture Tue, Thu 11:00-12:20pm', 'Lecture Tue, Thu 2:00-3:20pm', 'Lecture Tue, Thu 9:30-10:50am', 'Lab Friday 3:00-4:50pm', 'Lab Friday 4:00-5:50pm', 'Lab Friday 4:00-5:50pm', 'Lab Friday 2:00-3:50pm', 'Lab Friday 2:00-3:50pm', 'Lab Friday 10:00-11:50am', 'Lab Friday 12:00-1:50pm', 'Lab Friday 10:00-11:50am', 'Lab Friday 5:00-6:50pm', 'Quiz Thursday 7:00-8:50pm']</t>
  </si>
  <si>
    <t>CSCI 104L</t>
  </si>
  <si>
    <t>Introduces the student to standard data structures (linear structures such as linked lists, (balanced) trees, priority queues, and hashtables), using the C++ programming language.Prerequisite: CSCI 103. Corequisite: CSCI 170.</t>
  </si>
  <si>
    <t>Data Structures and Object Oriented Design</t>
  </si>
  <si>
    <t>['Aaron Cote', 'Aaron Cote', 'David Kempe', '', '', '', '', '', '', '']</t>
  </si>
  <si>
    <t>['Lecture Tue, Thu 11:00-12:20pm', 'Lecture Tue, Thu 2:00-3:20pm', 'Lecture Tue, Thu 9:30-10:50am', 'Lab Tuesday 2:00-3:50pm', 'Lab Tuesday 4:00-5:50pm', 'Lab Friday 12:00-1:50pm', 'Lab Wednesday 2:00-3:50pm', 'Lab Thursday 5:00-6:50pm', 'Lab Friday 12:00-1:50pm', 'Lab Wednesday 10:00-11:50am', 'Quiz Friday 7:00-8:50pm']</t>
  </si>
  <si>
    <t>CSCI 109</t>
  </si>
  <si>
    <t>An introduction to, and overview of, Computer Science; both as a discipline and a body of knowledge.</t>
  </si>
  <si>
    <t>Introduction to Computer Science</t>
  </si>
  <si>
    <t>['Andrew Goodney']</t>
  </si>
  <si>
    <t>['Lecture Monday 12:00-1:50pm']</t>
  </si>
  <si>
    <t>CSCI 170</t>
  </si>
  <si>
    <t>Sets, functions, series. Big-O notation and algorithm analysis. Propositional and first-order logic. Counting and discrete probability. Graphs and basic graph algorithms. Basic number theory.</t>
  </si>
  <si>
    <t>Discrete Methods in Computer Science</t>
  </si>
  <si>
    <t>['Michael Shindler', 'Michael Shindler', 'Michael Shindler', 'Michael Shindler', 'Michael Shindler', 'Leana Golubchik', 'Leana Golubchik', 'Leana Golubchik']</t>
  </si>
  <si>
    <t>['Lecture Mon, Wed 10:00-11:50am', 'Lecture Mon, Wed 2:00-3:20pm', 'Discussion Friday 4:00-5:50pm', 'Discussion Friday 2:00-3:50pm', 'Quiz Wednesday 7:00-8:50pm', 'Lecture Mon, Wed 10:00-11:50am', 'Discussion Friday 12:00-1:50pm', 'Quiz TBA TBA']</t>
  </si>
  <si>
    <t>CSCI 201</t>
  </si>
  <si>
    <t>Object-oriented paradigm for programming-in-the-large in Java; writing sophisticated concurrent applications with animation and graphic user interfaces; using professional tools on team project. Prerequisite: CSCI 104L.</t>
  </si>
  <si>
    <t>Principles of Software Development</t>
  </si>
  <si>
    <t>['Jeffrey Miller', 'Jeffrey Miller', 'Jeffrey Miller', '', '', '', '', '', '', '', '']</t>
  </si>
  <si>
    <t>['Lecture Tue, Thu 9:30-10:50am', 'Lecture Tue, Thu 8:00-9:20am', 'Lecture Tue, Thu 11:00-12:20pm', 'Lab Wednesday 6:00-7:50pm', 'Lab Tuesday 4:00-5:50pm', 'Lab Tuesday 2:00-3:50pm', 'Lab Wednesday 12:00-1:50pm', 'Lab Wednesday 10:00-11:50am', 'Lab Tuesday 6:00-7:50pm', 'Lab Wednesday 4:00-5:50pm', 'Lab Tuesday 6:00-7:50pm', 'Quiz Thursday TBA']</t>
  </si>
  <si>
    <t>CSCI 270</t>
  </si>
  <si>
    <t>Algorithm analysis. Greedy algorithms, Divide and Conquer, Dynamic Programming, graph algorithms. NP-completeness and basic recursion theory and undecidability. Sorting lower bounds. Number-theory based cryptography. Prerequisites: CSCI 104L and CSCI 170. Duplicates credit in former CSCI 303.</t>
  </si>
  <si>
    <t>Introduction to Algorithms and Theory of Computing</t>
  </si>
  <si>
    <t>['Aaron Cote', 'Aaron Cote', 'Leonard Adleman']</t>
  </si>
  <si>
    <t>['Lecture Mon, Wed 3:30-4:50pm', 'Lecture Mon, Wed 12:00-1:50pm', 'Lecture Mon, Wed 2:00-3:20pm', 'Quiz Thursday 7:00-8:50pm']</t>
  </si>
  <si>
    <t>CSCI 310</t>
  </si>
  <si>
    <t>Introduction to the software engineering process and software lifecycle. Covers project management, requirements, architecture, design, implementation, testing, and maintenance phase activities in team based projects. Prerequisites: CSCI 201L. Duplicates credit in CSCI 377.</t>
  </si>
  <si>
    <t>Software Engineering</t>
  </si>
  <si>
    <t>['Nenad Medvidovic']</t>
  </si>
  <si>
    <t>CSCI 350</t>
  </si>
  <si>
    <t>Basic issues in concurrency, deadlock control, synchronization scheduling, memory management, protection and access control, inter-process communication, and structured design. Laboratory experiences with Unix-like operating system. Duplicates credit in CSCI 402.</t>
  </si>
  <si>
    <t>Introduction to Operating Systems</t>
  </si>
  <si>
    <t>['Tanya Ryutov']</t>
  </si>
  <si>
    <t>['Lecture Mon, Wed 2:00-3:50pm', 'Quiz Wednesday 7:30-9:20pm']</t>
  </si>
  <si>
    <t>CSCI 356</t>
  </si>
  <si>
    <t>Computer organization; entity abstraction and representation; program execution; code optimization; memory usage; exception handling; processing control; computer performance; hands-on work done in C and assembly.</t>
  </si>
  <si>
    <t>Introduction to Computer Systems</t>
  </si>
  <si>
    <t>['Michael Shindler', 'Michael Shindler', 'Michael Shindler']</t>
  </si>
  <si>
    <t>['Lecture Tuesday 3:30-6:20pm', 'Discussion Friday 10:00-11:50am', 'Discussion Friday 12:00-1:50pm']</t>
  </si>
  <si>
    <t>CSCI 360</t>
  </si>
  <si>
    <t>Concepts and algorithms underlying the understanding and construction of intelligent systems. Agents, problem solving, search,representation, reasoning, planning, machine learning. Prerequisites: CSCI 104L and CSCI 170. Duplicates credit in CSCI 460.</t>
  </si>
  <si>
    <t>Introduction to Artificial Intelligence</t>
  </si>
  <si>
    <t>['Sven Koenig', 'Sven Koenig']</t>
  </si>
  <si>
    <t>['Lecture Mon, Wed 5:30-7:20pm', 'Lecture Mon, Wed 3:30-5:20pm']</t>
  </si>
  <si>
    <t>CSCI 368</t>
  </si>
  <si>
    <t>Programming applications with dynamic graphical user interfaces. Topics include events, controls, resources, data bindings, styles, and user experience.</t>
  </si>
  <si>
    <t>['Kendra Walther']</t>
  </si>
  <si>
    <t>CSCI 380</t>
  </si>
  <si>
    <t>Underlying concepts and principles required for programming video games (topics include vectors, transformations, 3-D math, geometric primitives, matrices). Prerequisite: CSCI-104 or ITP-365.</t>
  </si>
  <si>
    <t>['Sanjay Madhav', 'Clark Kromenaker', 'Matthew Whiting']</t>
  </si>
  <si>
    <t>['Lecture-Lab Tue, Thu 5:00-6:50pm', 'Lecture-Lab Tue, Thu 7:00-8:50pm', 'Lecture-Lab Tue, Thu 12:00-1:50pm']</t>
  </si>
  <si>
    <t>CSCI 401</t>
  </si>
  <si>
    <t>Group project with an outside stakeholder to develop real-world software solutions to large-scale problems. Topics include software engineering, professional preparation, and recent computer science research. Duplicates credit in CSCI 477a and CSCI 477b.</t>
  </si>
  <si>
    <t>Capstone: Design and Construction of Large Software Systems</t>
  </si>
  <si>
    <t>['Jeffrey Miller']</t>
  </si>
  <si>
    <t>['Lecture Thursday 4:00-8:00pm']</t>
  </si>
  <si>
    <t>4.08</t>
  </si>
  <si>
    <t>CSCI 402</t>
  </si>
  <si>
    <t>Concurrency, deadlock control, synchronization, process and thread scheduling, memory management, file systems, security and access control, communication and networking, distributed file systems, data management.</t>
  </si>
  <si>
    <t>Operating Systems</t>
  </si>
  <si>
    <t>['William Cheng', 'William Cheng', 'William Cheng', '', '', 'William Cheng', '']</t>
  </si>
  <si>
    <t>['Lecture Mon, Wed 10:00-11:50am', 'Lecture Tue, Thu 9:30-10:50am', 'Lecture Mon, Wed 12:00-1:50pm', 'Discussion Friday 10:00-10:50am', 'Discussion Friday 11:00-11:50am', 'Discussion Friday 12:00-12:50pm', 'Lecture Mon, Wed 10:00-11:50am', 'Discussion Friday 10:00-10:50am']</t>
  </si>
  <si>
    <t>CSCI 420</t>
  </si>
  <si>
    <t>Computer graphics, OpenGL, 2D and 3D transformations, Bzier splines, computer animation, rendering including ray tracing, shading and lighting, artistic rendering, virtual reality, visualization.</t>
  </si>
  <si>
    <t>Computer Graphics</t>
  </si>
  <si>
    <t>['Hao Li']</t>
  </si>
  <si>
    <t>['Lecture Tuesday 3:30-6:50pm', 'Discussion TBA TBA']</t>
  </si>
  <si>
    <t>CSCI 435</t>
  </si>
  <si>
    <t>Applications of advanced concepts in C++ including lambda expressions, template metaprogramming, secure coding, parallel programming techniques, and the boost library.</t>
  </si>
  <si>
    <t>['Sanjay Madhav', 'Sanjay Madhav']</t>
  </si>
  <si>
    <t>['Lecture-Lab Mon, Wed 2:00-3:20pm', 'Lecture-Lab Tue, Thu 2:00-3:20pm']</t>
  </si>
  <si>
    <t>CSCI 450</t>
  </si>
  <si>
    <t>Network architectures; layered protocols, network service interface; local networks; long-haul networks; internal protocols; link protocols; addressing; routing; flow control; higher level protocols.</t>
  </si>
  <si>
    <t>Introduction to Computer Networks</t>
  </si>
  <si>
    <t>['Genevieve Bartlett', '', 'Genevieve Bartlett', 'Ali Zahid', '', 'Ali Zahid', 'Ali Zahid', 'Ali Zahid', '', '', '', '', 'Ali Zahid']</t>
  </si>
  <si>
    <t>['Lecture Tue, Thu 2:00-3:20pm', 'Discussion Friday 9:00-9:50am', 'Quiz TBA TBA', 'Discussion Monday 5:00-5:50pm', 'Lecture Tue, Thu 7:30-8:50am', 'Discussion Wednesday 8:30-9:20am', 'Lecture Tue, Thu 3:30-4:50pm', 'Lecture Tue, Thu 7:30-8:50am', 'Lecture Tue, Thu 11:00-12:20pm', 'Discussion Monday 5:00-5:50pm', 'Discussion Wednesday 4:00-4:50pm', 'Discussion Wednesday 8:30-9:20am', 'Discussion Friday 11:00-11:50am', 'Quiz Friday 4:00-5:50pm']</t>
  </si>
  <si>
    <t>CSCI 454L</t>
  </si>
  <si>
    <t>Design flow, tools, and issues related to System/Network-on-Chip (S/Noc) design for real-time embedded systems with applications in mobile, cloud, aerospace, and medical electronics. Prerequisite: EE 354.</t>
  </si>
  <si>
    <t>Introduction to System-on-Chip</t>
  </si>
  <si>
    <t>['Paul Bogdan']</t>
  </si>
  <si>
    <t>['Lecture Mon, Wed 10:00-11:50am', 'Lab Friday 9:00-10:50am']</t>
  </si>
  <si>
    <t>CSCI 455x</t>
  </si>
  <si>
    <t>Intensive introduction to programming principles, discrete mathematics for computing, software design and software engineering concepts. Not available for credit to computer sciencemajors, graduate or undergraduate.</t>
  </si>
  <si>
    <t>Introduction to Programming Systems Design</t>
  </si>
  <si>
    <t>['Claire Bono', '', '', '', '', '', '', 'Claire Bono', '']</t>
  </si>
  <si>
    <t>['Lecture Tue, Thu 8:00-9:20am', 'Lab Thursday 10:00-11:50am', 'Lab Friday 8:00-9:50am', 'Lab Thursday 10:00-11:50am', 'Lab Thursday 12:00-1:50pm', 'Lab Thursday 4:00-5:50pm', 'Lab Thursday 7:00-8:50pm', 'Lab Thursday 2:00-3:50pm', 'Lecture Tue, Thu 8:00-9:20am', 'Lab TBA TBA']</t>
  </si>
  <si>
    <t>CSCI 457</t>
  </si>
  <si>
    <t>Register Transfer level machine organization; performance; arithmetic; pipelined processors; exceptions, out-of-order and speculative execution, cache, virtual memory, multi-core multi-threaded processors, cache coherence.</t>
  </si>
  <si>
    <t>Computer Systems Organization</t>
  </si>
  <si>
    <t>['Gandhi Puvvada', 'Gandhi Puvvada', 'Gandhi Puvvada', 'Gandhi Puvvada', '', '', '', '']</t>
  </si>
  <si>
    <t>['Lecture Tue, Thu 12:00-1:50pm', 'Lecture Mon, Wed 2:00-3:50pm', 'Lecture Tue, Thu 3:30-5:20pm', 'Lecture Tue, Thu 3:30-5:20pm', 'Discussion Wednesday 1:00-1:50pm', 'Discussion Friday 12:00-12:50pm', 'Discussion Wednesday 1:00-1:50pm', 'Discussion Friday 3:00-3:50pm', 'Quiz Thursday 5:30-8:30pm']</t>
  </si>
  <si>
    <t>CSCI 458</t>
  </si>
  <si>
    <t>CSCI 476</t>
  </si>
  <si>
    <t>Introduction to modern Cryptography; Mathematical/algorithmic studies of methods for protecting information in computer and communication systems: Public-Key Cryptosystems, zero-knowledge proofs, data privacy. Prerequisites: CSCI 270.</t>
  </si>
  <si>
    <t>Cryptography: Secure Communication and Computation</t>
  </si>
  <si>
    <t>CSCI 487</t>
  </si>
  <si>
    <t>Techniques for building the core components of a game engine; 2-D/3-D graphics, collision detection, artificial intelligence algorithms, shading, programming input devices. Prerequisite: ITP-380.</t>
  </si>
  <si>
    <t>Programming Game Engines</t>
  </si>
  <si>
    <t>['Matthew Whiting']</t>
  </si>
  <si>
    <t>CSCI 490x</t>
  </si>
  <si>
    <t>CSCI 491aL</t>
  </si>
  <si>
    <t>a: Design, iterative prototyping, and development of a 1st playable level. Open only to seniors.</t>
  </si>
  <si>
    <t>Final Game Project</t>
  </si>
  <si>
    <t>['Scott Easley']</t>
  </si>
  <si>
    <t>['Lecture-Lab Thursday 2:00-5:20pm']</t>
  </si>
  <si>
    <t>CSCI 495</t>
  </si>
  <si>
    <t>An original project will be constructed applying computer technology (in either hardware or software) to produce a result useful in the physics classroom or laboratory.</t>
  </si>
  <si>
    <t>Senior Project</t>
  </si>
  <si>
    <t>CSCI 505a</t>
  </si>
  <si>
    <t>CSCI 510</t>
  </si>
  <si>
    <t>CSCI 521</t>
  </si>
  <si>
    <t>CSCI 522</t>
  </si>
  <si>
    <t>The principles of developing game engines targeted at modern PC and game console hardware.</t>
  </si>
  <si>
    <t>Game Engine Development</t>
  </si>
  <si>
    <t>['Artjoms Kovalovs']</t>
  </si>
  <si>
    <t>['Lecture Monday 7:00-10:20pm']</t>
  </si>
  <si>
    <t>CSCI 523L</t>
  </si>
  <si>
    <t>Design and implementation of networked games, from the origins of the supporting technologies in distributed systems, visual simulations, networked virtual environments, and shipped games. Recommended preparation: CSCI 420 or CSCI 580 or an equivalent course in graphics.</t>
  </si>
  <si>
    <t>Networked Games</t>
  </si>
  <si>
    <t>['Mike Zyda']</t>
  </si>
  <si>
    <t>['Lecture Tuesday 10:00-1:20pm', 'Lab TBA TBA']</t>
  </si>
  <si>
    <t>CSCI 526</t>
  </si>
  <si>
    <t>Explore the complex engineering process required to design and build a real-time graphics engine to support physical realism on mobile devices. Recommended preparation: CSCI 420 or CSCI 580 or an equivalent course in graphics.</t>
  </si>
  <si>
    <t>Advanced Mobile Devices and Game Consoles</t>
  </si>
  <si>
    <t>['Mike Zyda', 'Scott Easley']</t>
  </si>
  <si>
    <t>['Lecture Wednesday 10:00-1:20pm', 'Lecture Monday 2:00-5:20pm']</t>
  </si>
  <si>
    <t>CSCI 529a</t>
  </si>
  <si>
    <t>Team projects intended to address the multifaceted technical and creative challenges that are inherent to comprehensive game development. Recommended preparation: CSCI 522 or CTIN 488.</t>
  </si>
  <si>
    <t>Advanced Game Projects</t>
  </si>
  <si>
    <t>['Lecture Thursday 3:30-6:50pm']</t>
  </si>
  <si>
    <t>CSCI 530</t>
  </si>
  <si>
    <t>Protecting computer networks and systems using cryptography, authentication, authorization, intrusion detection and response. Includes lab to provide practical experience working with such systems.</t>
  </si>
  <si>
    <t>Security Systems</t>
  </si>
  <si>
    <t>['Lab Friday 4:30-5:20pm', 'Lab Friday 4:30-5:20pm']</t>
  </si>
  <si>
    <t>CSCI 534</t>
  </si>
  <si>
    <t>Overview of the theory of human emotion, techniques for recognizing and synthesizing emotional behavior, and design application.</t>
  </si>
  <si>
    <t>Affective Computing</t>
  </si>
  <si>
    <t>['Jonathan Gratch']</t>
  </si>
  <si>
    <t>['Lecture Mon, Wed 3:30-5:20pm']</t>
  </si>
  <si>
    <t>CSCI 536</t>
  </si>
  <si>
    <t>CSCI 537</t>
  </si>
  <si>
    <t>Function and design of modern storage systems, including cloud; data management techniques; data modeling; network attached storage, clusters and data centers; relational databases; the map-reduce paradigm.</t>
  </si>
  <si>
    <t>Foundations of Data Management</t>
  </si>
  <si>
    <t>['Wensheng Wu', 'Wensheng Wu']</t>
  </si>
  <si>
    <t>['Lecture Mon, Wed 10:00-11:50am', 'Lecture Mon, Wed 3:30-5:20pm']</t>
  </si>
  <si>
    <t>CSCI 541</t>
  </si>
  <si>
    <t>Data mining and machine learning algorithms for analyzing very large data sets. Emphasis on Map Reduce. Case studies.</t>
  </si>
  <si>
    <t>Foundations and Applications of Data Mining</t>
  </si>
  <si>
    <t>['Atefeh Farzindar']</t>
  </si>
  <si>
    <t>CSCI 544</t>
  </si>
  <si>
    <t>Introduction to key components of human language technologies, including: information extraction, sentiment analysis, question answering, machine translation.</t>
  </si>
  <si>
    <t>Applied Natural Language Processing</t>
  </si>
  <si>
    <t>['Jonathan May']</t>
  </si>
  <si>
    <t>['Lecture Wed, Fri 8:00-9:50am']</t>
  </si>
  <si>
    <t>CSCI 550</t>
  </si>
  <si>
    <t>Selected topics on highly available, elastic data stores. Topics include non-relational data models, simple interfaces and query languages, weak consistency and benchmarking techniques. Prerequisite: CSCI 485 or CSCI 585.</t>
  </si>
  <si>
    <t>Advanced Data Stores</t>
  </si>
  <si>
    <t>['Shahram Ghandeharizadeh']</t>
  </si>
  <si>
    <t>CSCI 554</t>
  </si>
  <si>
    <t>Structure of real-time computer systems; analog signals and devices; scheduling, synchronization of multiprocessors; reliability, availability; serial/parallel computations; real-time operating systems and languages; design examples.</t>
  </si>
  <si>
    <t>Real Time Computer Systems</t>
  </si>
  <si>
    <t>['Mary Eshaghian']</t>
  </si>
  <si>
    <t>CSCI 556</t>
  </si>
  <si>
    <t>Modern secret codes. Public key cryptosystems of Rivest- Shamir-Adleman, Diffie-Hellman and others. The underlying number theory and computational complexity theory.</t>
  </si>
  <si>
    <t>Introduction to Cryptography</t>
  </si>
  <si>
    <t>['Ming-Deh Huang']</t>
  </si>
  <si>
    <t>CSCI 557</t>
  </si>
  <si>
    <t>Computer architecture from a design perspective: Pipelined processors, speculative execution, VLIW, vector processors, memory systems, interconnection networks, shared-memory and message-passing multiprocessors, chip multiprocessors.</t>
  </si>
  <si>
    <t>Computer Systems Architecture</t>
  </si>
  <si>
    <t>['Xuehai Qian', 'Xuehai Qian', '']</t>
  </si>
  <si>
    <t>['Lecture Mon, Wed 11:00-12:20pm', 'Lecture Mon, Wed 11:00-12:20pm', 'Discussion Friday 1:00-1:50pm', 'Discussion Friday 1:00-1:50pm']</t>
  </si>
  <si>
    <t>CSCI 558L</t>
  </si>
  <si>
    <t>Students complete laboratory exercises in operating system and network management, distributed systems, TCP/IP, SNMP, NFS, DNS, etc. Term project required. Recommended preparation: 551, 555</t>
  </si>
  <si>
    <t>Internetwork and Distributed Systems Laboratory</t>
  </si>
  <si>
    <t>['Young Cho']</t>
  </si>
  <si>
    <t>CSCI 560</t>
  </si>
  <si>
    <t>Graphical depictions of data for communication, analysis, and decision support. Cognitive processing and perception of visual data and visualizations. Designing effective visualizations. Implementing interactive visualizations.</t>
  </si>
  <si>
    <t>Information Visualization</t>
  </si>
  <si>
    <t>['Luciano Nocera']</t>
  </si>
  <si>
    <t>['Lecture Wednesday 2:00-5:20pm']</t>
  </si>
  <si>
    <t>CSCI 561</t>
  </si>
  <si>
    <t>Foundations of symbolic intelligent systems, search, logic, knowledge representation, planning, learning.</t>
  </si>
  <si>
    <t>Foundations of Artificial Intelligence</t>
  </si>
  <si>
    <t>['Laurent Itti', 'Sheila Tejada,Wei-Min Shen', '', '', '', '', '', '', '', '', '', '', '', '', '', '', '', '', '', '', '']</t>
  </si>
  <si>
    <t>['Lecture Mon, Wed 5:00-6:20pm', 'Lecture Tuesday 6:40-9:20pm', 'Discussion Wednesday 7:00-7:50pm', 'Discussion Thursday 4:00-4:50pm', 'Discussion Thursday 12:00-12:50pm', 'Discussion Friday 10:00-10:50am', 'Discussion Thursday 5:00-5:50pm', 'Discussion Friday 2:00-2:50pm', 'Discussion Thursday 11:00-11:50am', 'Discussion Friday 1:00-1:50pm', 'Discussion Friday 11:00-11:50am', 'Discussion Wednesday 8:00-8:50pm', 'Discussion Friday 2:00-2:50pm', 'Discussion Friday 1:00-1:50pm', 'Discussion Friday 11:00-11:50am', 'Discussion Friday 10:00-10:50am', 'Discussion Thursday 6:00-6:50pm', 'Discussion Thursday 3:00-3:50pm', 'Quiz Friday 3:00-4:50pm', 'Lecture Mon, Wed 5:00-6:20pm', 'Discussion Friday 11:00-11:50am', 'Quiz TBA TBA']</t>
  </si>
  <si>
    <t>CSCI 563</t>
  </si>
  <si>
    <t>Foundations, techniques, and algorithms for building knowledge graphs and doing so at scale. Topics include information extraction, data alignment, entity linking, and the Semantic Web.</t>
  </si>
  <si>
    <t>Building Knowledge Graphs</t>
  </si>
  <si>
    <t>['Craig Knoblock,Pedro Szekely']</t>
  </si>
  <si>
    <t>['Lecture Friday 2:00-5:20pm']</t>
  </si>
  <si>
    <t>CSCI 567</t>
  </si>
  <si>
    <t>CSCI 570</t>
  </si>
  <si>
    <t>CSCI 571</t>
  </si>
  <si>
    <t>Advanced study of programming languages with application to the Web. Languages for client-side and server-side processing. Examples taken from: HTML, Java, JavaScript, Perl, XML and others. Recommended preparation: knowledge of at least two programming languages</t>
  </si>
  <si>
    <t>Web Technologies</t>
  </si>
  <si>
    <t>['Marco Papa', 'Marco Papa']</t>
  </si>
  <si>
    <t>['Lecture Tue, Thu 5:30-7:20pm', 'Lecture Tue, Thu 7:30-9:30pm', 'Discussion TBA TBA']</t>
  </si>
  <si>
    <t>CSCI 572</t>
  </si>
  <si>
    <t>Examines key aspects of information retrieval as they apply to search engines; web crawling, indexing, querying and quality of results are studied.</t>
  </si>
  <si>
    <t>Information Retrieval and Web Search Engines</t>
  </si>
  <si>
    <t>['Ellis Horowitz', 'Ellis Horowitz', '']</t>
  </si>
  <si>
    <t>['Lecture Mon, Wed 7:00-8:50am', 'Discussion TBA TBA', 'Lecture Mon, Wed 7:00-8:50am', 'Discussion TBA TBA']</t>
  </si>
  <si>
    <t>CSCI 576</t>
  </si>
  <si>
    <t>End-to-end multimedia systems - content creation, compression, distribution using modern standards, DRM solutions, Digital-Cinema pipeline, multimedia classification, virtual-augmented reality, natural-language multimedia queries, multimodal media analysis, stereoscopic-holographic technologies.</t>
  </si>
  <si>
    <t>Multimedia Systems Design</t>
  </si>
  <si>
    <t>['Lecture Monday 6:40-10:10pm']</t>
  </si>
  <si>
    <t>CSCI 577a</t>
  </si>
  <si>
    <t>A: Software life-cycle processes; planning considerations for product definition, development, test, implemetation, maintenance. Team project. Graduate standing.</t>
  </si>
  <si>
    <t>['Barry Boehm,Supannika Koolmanojwong', 'Barry Boehm,Supannika Koolmanojwong']</t>
  </si>
  <si>
    <t>['Lecture MWF 2:00-3:20pm', 'Lecture MWF 2:00-3:20pm']</t>
  </si>
  <si>
    <t>CSCI 580</t>
  </si>
  <si>
    <t>Course outlines the process of creating images from 3D models. Includes transformations, shading, lighting, rastorization, texturing, and other topics.</t>
  </si>
  <si>
    <t>3-D Graphics and Rendering</t>
  </si>
  <si>
    <t>['Ulrich Neumann', 'Ulrich Neumann', '']</t>
  </si>
  <si>
    <t>['Lecture Tue, Thu 2:00-3:20pm', 'Lecture Tue, Thu 12:30-1:50pm', 'Discussion Tuesday 3:30-4:20pm', 'Discussion Thursday 3:30-4:20pm']</t>
  </si>
  <si>
    <t>CSCI 585</t>
  </si>
  <si>
    <t>Database system architecture; conceptual database models; semantic, object-oriented, logic-based, and relational databases; user and program interfaces; database system implementation; integrity, security, concurrency and recovery. Recommended preparation: Knowledge of relational databases, SQL, relational algebra and physical database design is required. Open only to graduate students.</t>
  </si>
  <si>
    <t>Database Systems</t>
  </si>
  <si>
    <t>['Sathyanaraya Raghavachary', '', '', '', '', '', '', '', '', '', '']</t>
  </si>
  <si>
    <t>['Lecture Tue, Thu 5:00-6:20pm', 'Discussion Tuesday 12:00-12:50pm', 'Discussion Tuesday 1:00-1:50pm', 'Discussion Tuesday 4:00-4:50pm', 'Discussion Tuesday 6:30-7:20pm', 'Discussion Thursday 12:00-12:50pm', 'Discussion Thursday 1:00-1:50pm', 'Discussion Thursday 4:00-4:50pm', 'Discussion Tuesday 7:30-8:20pm', 'Quiz Friday 5:00-6:50pm', 'Discussion Tuesday 7:30-8:20pm', 'Quiz Friday 5:00-6:50pm']</t>
  </si>
  <si>
    <t>CSCI 586</t>
  </si>
  <si>
    <t>Federated and multi-database systems, database networking, conceptual and schematic diversity, information sharing and exchange, knowledge discovery, performance issues.</t>
  </si>
  <si>
    <t>Database Systems Interoperability</t>
  </si>
  <si>
    <t>['Dennis McLeod', 'Dennis McLeod']</t>
  </si>
  <si>
    <t>['Lecture Monday 2:00-5:20pm', 'Lecture Wednesday 2:00-5:20pm']</t>
  </si>
  <si>
    <t>CSCI 587</t>
  </si>
  <si>
    <t>Techniques to efficiently store, manipulate, index and query geospatial information in support of real-world geographical and decision-making applications.</t>
  </si>
  <si>
    <t>Geospatial Information Management</t>
  </si>
  <si>
    <t>['Cyrus Shahabi']</t>
  </si>
  <si>
    <t>['Lecture Mon, Wed 4:30-6:20pm']</t>
  </si>
  <si>
    <t>CSCI 590</t>
  </si>
  <si>
    <t>['Barry Boehm']</t>
  </si>
  <si>
    <t>['Lecture Tue, Thu 3:30-4:50pm', 'Lecture Wednesday 12:00-1:50pm']</t>
  </si>
  <si>
    <t>CSCI 591</t>
  </si>
  <si>
    <t>Exploration and critical assessment of research activities in computer science. Course will serve as a forum for current research presentations from academia and industry. Graded CR/NC.</t>
  </si>
  <si>
    <t>Computer Science Research Colloquium</t>
  </si>
  <si>
    <t>1.02</t>
  </si>
  <si>
    <t>CSCI 594a</t>
  </si>
  <si>
    <t>Credit on acceptance of thesis. Graded IP/CR/NC.</t>
  </si>
  <si>
    <t>CSCI 594b</t>
  </si>
  <si>
    <t>CSCI 594z</t>
  </si>
  <si>
    <t>CSCI 596</t>
  </si>
  <si>
    <t>Hands-on training on the basics of parallel computing and scientific visualization in the context of computer simulations in science and engineering. Recommended preparation: CSCI 455 and MATH 458 .</t>
  </si>
  <si>
    <t>Scientific Computing and Visualization</t>
  </si>
  <si>
    <t>['Aiichiro Nakano']</t>
  </si>
  <si>
    <t>['Lecture Mon, Wed 3:30-4:50pm', 'Discussion Friday 3:30-4:20pm']</t>
  </si>
  <si>
    <t>CSCI 599</t>
  </si>
  <si>
    <t>Course content to be selected each semester from recent developments in computer science.</t>
  </si>
  <si>
    <t>['Chao Wang']</t>
  </si>
  <si>
    <t>CSCI 626</t>
  </si>
  <si>
    <t>Discussion of advances in computational social sciences, including automated text and network analysis. Recommended preparation: PSYC-625.</t>
  </si>
  <si>
    <t>Computational Social Sciences</t>
  </si>
  <si>
    <t>['Morteza Dehghani']</t>
  </si>
  <si>
    <t>['Lecture Thursday 2:00-5:50pm']</t>
  </si>
  <si>
    <t>CSCI 657</t>
  </si>
  <si>
    <t>The foundations and modern applications of distributed systems. Topics include: logical time, fault tolerance, group communication, consensus, consistency, transactions, and peer-to-peer. Recommended preparation: Proficiency in a high-level language, ideally C++, and familiarity with git. Open only to Computer Science doctoral students.</t>
  </si>
  <si>
    <t>Advanced Distributed Systems</t>
  </si>
  <si>
    <t>['Wyatt Lloyd']</t>
  </si>
  <si>
    <t>CSCI 658</t>
  </si>
  <si>
    <t>Fault models; test generation; fault simulation; self-checking and self-testing circuits; design for testability; fault tolerant design techniques; case studies.</t>
  </si>
  <si>
    <t>Diagnosis and Design of Reliable Digital Systems</t>
  </si>
  <si>
    <t>['Lecture Wednesday 6:30-9:20pm', 'Lecture Wednesday 6:30-9:20pm']</t>
  </si>
  <si>
    <t>CSCI 662</t>
  </si>
  <si>
    <t>Computational models of natural language. Formalisms for describing structures of human language, and algorithms for learning language structures from data. Recommended preparation: Proficiency in programming, algorithms and data structures, discrete math, probability theory, and calculus. Open only to doctoral students. (Duplicates credit in former CSCI 562)</t>
  </si>
  <si>
    <t>Advanced Natural Language Processing</t>
  </si>
  <si>
    <t>['Kevin Knight']</t>
  </si>
  <si>
    <t>CSCI 670</t>
  </si>
  <si>
    <t>CSCI 673</t>
  </si>
  <si>
    <t>Algorithms for analyzing network data and spreading information over networks. Focuses on broadly applicable mathematical tools and techniques, including spectral techniques, approximation algorithms and randomization.</t>
  </si>
  <si>
    <t>Structure and Dynamics of Networked Information</t>
  </si>
  <si>
    <t>['David Kempe']</t>
  </si>
  <si>
    <t>['Lecture Tue, Thu 12:00-1:50pm']</t>
  </si>
  <si>
    <t>CSCI 677</t>
  </si>
  <si>
    <t>Fundamental issues in computer vision: theory, algorithms and applications. Image formation, image segmentation, inference and measurement of 3-D, motion analysis, object and activity recognition.</t>
  </si>
  <si>
    <t>['Ram Nevatia', 'Ram Nevatia']</t>
  </si>
  <si>
    <t>['Lecture Tue, Thu 9:00-10:50am', 'Lecture Tue, Thu 9:00-10:50am']</t>
  </si>
  <si>
    <t>CSCI 697</t>
  </si>
  <si>
    <t>Introduction of Ph.D. students to the broad range of computer science research. Two semesters registration required. Open to Computer Science doctoral students only. Graded CR/NC. Duplicates credit in former CSCI 597.</t>
  </si>
  <si>
    <t>Seminar in Computer Science Research</t>
  </si>
  <si>
    <t>['Leana Golubchik']</t>
  </si>
  <si>
    <t>['Lecture Monday 12:00-12:50pm']</t>
  </si>
  <si>
    <t>CSCI 698</t>
  </si>
  <si>
    <t>Practical principles for the long-term development of effective teaching in Computer Science. Intended for teaching assistants for classes offered by the Computer Science department. Graded CR/NC. Open only to Computer Science doctoral students.</t>
  </si>
  <si>
    <t>Practicum in Teaching Computer Science</t>
  </si>
  <si>
    <t>['Gaurav Sukhatme']</t>
  </si>
  <si>
    <t>['Lecture Monday 2:00-2:50pm']</t>
  </si>
  <si>
    <t>CSCI 699</t>
  </si>
  <si>
    <t>['Muhammad Naveed', 'Chao Wang']</t>
  </si>
  <si>
    <t>['Lecture Tue, Thu 2:00-3:50pm', 'Lecture Mon, Wed 4:00-5:50pm', 'Lecture Mon, Wed 10:00-11:50am']</t>
  </si>
  <si>
    <t>CSCI 790</t>
  </si>
  <si>
    <t>['Lecture MTuWThF TBA']</t>
  </si>
  <si>
    <t>CSCI 794a</t>
  </si>
  <si>
    <t>Credit on acceptance of Dissertation. Graded CR/NC.</t>
  </si>
  <si>
    <t>CSCI 794b</t>
  </si>
  <si>
    <t>CSCI 794c</t>
  </si>
  <si>
    <t>CSCI 794d</t>
  </si>
  <si>
    <t>CSCI 794z</t>
  </si>
  <si>
    <t>EE 105</t>
  </si>
  <si>
    <t>Electrical engineering overview: communications, computers, circuits, components, signals, electromagnetics, microelectronics; data encoding and compression, USPS and UPC product codes, DVDs, semiconductor devices, and integrated circuits.</t>
  </si>
  <si>
    <t>Introduction to Electrical Engineering</t>
  </si>
  <si>
    <t>['Armand Tanguay']</t>
  </si>
  <si>
    <t>['Lecture-Lab Tue, Thu 4:00-5:50pm']</t>
  </si>
  <si>
    <t>EE 109L</t>
  </si>
  <si>
    <t>Information representations, embedded programming, digital and serial I/O, analog-to-digital conversion, and interrupt mechanisms. Elementary analog, logic, and state-machine design.</t>
  </si>
  <si>
    <t>Introduction to Embedded Systems</t>
  </si>
  <si>
    <t>['', '', '', '', '', '', '', '']</t>
  </si>
  <si>
    <t>['Lecture Tue, Thu 3:30-4:50pm', 'Lecture Tue, Thu 11:00-12:20pm', 'Lecture Tue, Thu 2:00-3:20pm', 'Quiz Wednesday 7:00-8:50pm', 'Lab Friday 12:30-1:50pm', 'Lab Wednesday 12:30-1:50pm', 'Lab Friday 2:00-3:20pm', 'Lab Wednesday 2:00-3:20pm', 'Lab Wednesday 3:30-4:50pm']</t>
  </si>
  <si>
    <t>EE 141L</t>
  </si>
  <si>
    <t>Introduction to linear algebra with engineering applications. Weekly laboratory exercises using MATLAB.</t>
  </si>
  <si>
    <t>Applied Linear Algebra for Engineering</t>
  </si>
  <si>
    <t>['Antonio Ortega']</t>
  </si>
  <si>
    <t>['Lecture Tue, Thu 2:00-3:20pm', 'Lab TBA TBA']</t>
  </si>
  <si>
    <t>EE 155L</t>
  </si>
  <si>
    <t>Introduction to solving engineering problems using computational methods. Survey of various programming languages and their strengths and weaknesses. Program structure, input/output, conditionals, loops, functions, arrays.</t>
  </si>
  <si>
    <t>Introduction to Computer Programming for Electrical Engineers</t>
  </si>
  <si>
    <t>['Sandeep Gupta']</t>
  </si>
  <si>
    <t>['Lecture Tue, Thu 9:30-10:50am', 'Lab Friday 2:00-4:50pm']</t>
  </si>
  <si>
    <t>EE 202L</t>
  </si>
  <si>
    <t>Lumped circuit elements; network equations; zero-input and zero-state responses; sinusoidal steady-state analysis; impedance;resonance; network functions; power concepts; transformers; Laplace transforms.</t>
  </si>
  <si>
    <t>Linear Circuits</t>
  </si>
  <si>
    <t>['Douglas Burke', 'Douglas Burke', '']</t>
  </si>
  <si>
    <t>['Lecture Tue, Thu 10:00-11:50am', 'Lecture Tue, Thu 2:00-3:50pm', 'Lab Monday 4:00-5:50pm', 'Lab Monday 6:00-8:00pm']</t>
  </si>
  <si>
    <t>EE 209</t>
  </si>
  <si>
    <t>Logic-function synthesis, state machines, combinational and sequential data-path components. Physical principles used to analyze and design digital integrated circuits. Prerequisite: EE 109.</t>
  </si>
  <si>
    <t>Foundations of Digital System Design</t>
  </si>
  <si>
    <t>['', '', '', '', '', '']</t>
  </si>
  <si>
    <t>['Lecture Mon, Wed 10:00-12:00pm', 'Lecture Tue, Thu 11:00-12:20pm', 'Discussion Friday 9:30-10:50am', 'Discussion Friday 11:00-12:20pm', 'Discussion Friday 12:30-1:50pm', 'Discussion Friday 3:30-4:50pm', 'Quiz Wednesday 7:00-9:00pm']</t>
  </si>
  <si>
    <t>EE 301</t>
  </si>
  <si>
    <t>Representation and analysis of linear time-invariant systems primarily for the continuous time case. Convolution, Fourier series and transform, Laplace transform, controls and communications applications.</t>
  </si>
  <si>
    <t>Linear Systems</t>
  </si>
  <si>
    <t>['Chris Kyriakakis']</t>
  </si>
  <si>
    <t>['Lecture Tue, Thu 11:00-12:20pm', 'Lab Wednesday 4:00-5:50pm']</t>
  </si>
  <si>
    <t>EE 330</t>
  </si>
  <si>
    <t>Basic static and dynamic electromagnetic field theory and applications; electrostatics, magnetostatics, Maxwell's equations, energy flow, plane waves incident on planar boundaries, transmission lines.</t>
  </si>
  <si>
    <t>Electromagnetics I</t>
  </si>
  <si>
    <t>['John Stang', '', '']</t>
  </si>
  <si>
    <t>['Lecture Tue, Thu 2:00-3:20pm', 'Discussion Friday 12:00-1:50pm', 'Discussion Friday 2:00-3:50pm', 'Discussion Friday 10:00-11:50am']</t>
  </si>
  <si>
    <t>EE 338</t>
  </si>
  <si>
    <t>Semiconductor device characteristics and applications. Physical models of electronic conduction in solids, p-n junctions, bipolar and field effect transistors and other solid-state devices.</t>
  </si>
  <si>
    <t>Physical Electronics</t>
  </si>
  <si>
    <t>['Rehan Kapadia', '']</t>
  </si>
  <si>
    <t>['Lecture Tue, Thu 9:30-10:50am', 'Discussion Monday 1:00-1:50pm', 'Discussion Friday 4:00-4:50pm']</t>
  </si>
  <si>
    <t>EE 348L</t>
  </si>
  <si>
    <t>Basic analog and digital circuit design using Bipolar Junction Transistors, Field Effect Transistors, and integrated circuits.</t>
  </si>
  <si>
    <t>Electronic Circuits</t>
  </si>
  <si>
    <t>['Edward Maby']</t>
  </si>
  <si>
    <t>['Lecture-Lab MWF 2:00-3:50pm']</t>
  </si>
  <si>
    <t>EE 354L</t>
  </si>
  <si>
    <t>Digital system design and implementation; synchronous design of datapath and control; schematic/Verilog-based design, simulation, and implementation in Field Programmable Gate Arrays; timing analysis; semester-end project. Prerequisite: EE 101 or EE 154L. (Duplicates credit in EE 254 and in former EE 201L)</t>
  </si>
  <si>
    <t>Introduction to Digital Circuits</t>
  </si>
  <si>
    <t>['Gandhi Puvvada', '', '']</t>
  </si>
  <si>
    <t>['Lecture Mon, Wed 10:00-11:50am', 'Lab Thursday 5:00-7:50pm', 'Lab Tuesday 6:10-9:00pm', 'Lab Wednesday 5:00-7:50pm']</t>
  </si>
  <si>
    <t>EE 364</t>
  </si>
  <si>
    <t>Introduction to concepts of randomness and uncertainty: probability, random variables, statistics. Applications to digitalcommunications, signal processing, automatic control, computer engineering and computer science.</t>
  </si>
  <si>
    <t>Introduction to Probability and Statistics for Electrical En</t>
  </si>
  <si>
    <t>['John Silvester', 'John Silvester', 'Jerry Mendel', 'Jerry Mendel']</t>
  </si>
  <si>
    <t>['Lecture Tue, Thu 12:30-1:50pm', 'Discussion Monday 4:00-4:50pm', 'Lecture Tue, Thu 2:00-3:20pm', 'Discussion Wednesday 3:00-3:50pm']</t>
  </si>
  <si>
    <t>EE 443</t>
  </si>
  <si>
    <t>Components of power systems. Analysis techniques in electrical power generation transmission and utilization. Environmental and economic considerations in system operations and planning.</t>
  </si>
  <si>
    <t>Introduction to Power Systems</t>
  </si>
  <si>
    <t>['Robert Castro', 'Robert Castro']</t>
  </si>
  <si>
    <t>['Lecture Thursday 6:40-9:20pm', 'Lecture Thursday 6:40-9:20pm']</t>
  </si>
  <si>
    <t>EE 444</t>
  </si>
  <si>
    <t>Comprehensive assessment of the technical, environmental, and regulatory challenges that affect the future delivery and utilization of electric power. Case-study analysis.</t>
  </si>
  <si>
    <t>Power Systems Technology</t>
  </si>
  <si>
    <t>['Mohammed Beshir', 'Mohammed Beshir', '']</t>
  </si>
  <si>
    <t>['Lecture Mon, Wed 5:00-6:20pm', 'Lecture Mon, Wed 5:00-6:20pm', 'Discussion Wednesday 8:30-9:20am', 'Discussion Wednesday 8:30-9:20am']</t>
  </si>
  <si>
    <t>EE 450</t>
  </si>
  <si>
    <t>EE 454L</t>
  </si>
  <si>
    <t>EE 455x</t>
  </si>
  <si>
    <t>EE 457</t>
  </si>
  <si>
    <t>EE 470</t>
  </si>
  <si>
    <t>Dynamic field theory and elementary solutions to Maxwell's equations. Introduction to propagation and radiation of electromagnetic fields. Prerequisite: 330.</t>
  </si>
  <si>
    <t>Electromagnetics II</t>
  </si>
  <si>
    <t>['Aluizio Prata', 'Aluizio Prata']</t>
  </si>
  <si>
    <t>['Lecture Tue, Thu 8:00-9:20am', 'Lecture Tue, Thu 8:00-9:20am']</t>
  </si>
  <si>
    <t>EE 471</t>
  </si>
  <si>
    <t>Introductory quantum mechanics and applications. Schrodinger equation, atomic and molecular processes, time-dependent perturbation theory. Applications to lasers, solid state demos and gaseous devices. Prerequisite: 330 or graduate standing.</t>
  </si>
  <si>
    <t>Applied Quantum Mechanics for Engineers</t>
  </si>
  <si>
    <t>['Stephen Cronin']</t>
  </si>
  <si>
    <t>['Lecture Mon, Wed 8:30-9:50am']</t>
  </si>
  <si>
    <t>EE 475</t>
  </si>
  <si>
    <t>Fundamentals of wireless communication from a device point of view. Lab experiments and design project.</t>
  </si>
  <si>
    <t>Wireless Communication Technology</t>
  </si>
  <si>
    <t>['Dan Goebel']</t>
  </si>
  <si>
    <t>EE 477L</t>
  </si>
  <si>
    <t>Analysis and design of digital MOS VLSI circuits including area, delay and power minimization. Laboratory assignments including design, layout, extraction, simulation and automatic synthesis.</t>
  </si>
  <si>
    <t>MOS VLSI Circuit Design</t>
  </si>
  <si>
    <t>['Massoud Pedram', 'Shahin Nazarian', 'Shahin Nazarian', 'Massoud Pedram', 'Massoud Pedram']</t>
  </si>
  <si>
    <t>['Lecture Tue, Thu 2:00-3:20pm', 'Lab Friday 3:00-4:50pm', 'Lecture Mon, Wed 10:00-11:50am', 'Lab Wednesday 2:00-3:50pm', 'Lecture Tue, Thu 2:00-3:20pm', 'Lab Friday 3:00-4:50pm']</t>
  </si>
  <si>
    <t>EE 479</t>
  </si>
  <si>
    <t>MOSFET and BJT operation and models; elementary amplifier configurations; biasing and references; frequency response; feedback; operational amplifiers. Prerequisite: EE 348.</t>
  </si>
  <si>
    <t>Analog Integrated Circuit Design</t>
  </si>
  <si>
    <t>['Shuo-Wei Chen', 'Shuo-Wei Chen', '']</t>
  </si>
  <si>
    <t>['Lecture MWF 11:00-12:20pm', 'Discussion Friday 2:00-2:50pm', 'Lecture MWF 11:00-12:20pm', 'Discussion Friday 2:00-2:50pm']</t>
  </si>
  <si>
    <t>EE 482</t>
  </si>
  <si>
    <t>Analysis of linear control systems; continuous and sampled-data systems, various stability criteria; frequency response and rootlocus compensation techniques. (Duplicates credit in AME 451)</t>
  </si>
  <si>
    <t>Linear Control Systems</t>
  </si>
  <si>
    <t>['', '', '']</t>
  </si>
  <si>
    <t>['Lecture Tuesday 6:40-9:20pm', 'Lecture Tuesday 6:40-9:20pm', 'Discussion Friday 10:00-10:50am', 'Discussion Friday 10:00-10:50am']</t>
  </si>
  <si>
    <t>EE 483</t>
  </si>
  <si>
    <t>Fundamentals of Digital Signal Processing covering: discrete timelinear systems, quantization, sampling, Z-transforms, Fouriertransforms, FFTs and filter design.</t>
  </si>
  <si>
    <t>Introduction to Digital Signal Processing</t>
  </si>
  <si>
    <t>['Richard Leahy', 'Richard Leahy', '']</t>
  </si>
  <si>
    <t>['Lecture Tue, Thu 11:00-12:20pm', 'Discussion Friday 1:00-1:50pm', 'Lecture Tue, Thu 11:00-12:20pm', 'Discussion Friday 1:00-1:50pm']</t>
  </si>
  <si>
    <t>EE 490x</t>
  </si>
  <si>
    <t>['Sandeep Gupta,Eun Kim,Edward Maby']</t>
  </si>
  <si>
    <t>EE 494a</t>
  </si>
  <si>
    <t>For the undergraduate degree. Credit on acceptance of thesis. IP (EE 494a) or letter grade (EE 494b).</t>
  </si>
  <si>
    <t>Undergraduate Thesis</t>
  </si>
  <si>
    <t>EE 500</t>
  </si>
  <si>
    <t>Computational intelligence techniques that include neural systems, deep learning, adaptive pattern classification, fuzzy function approximation, simulated annealing and evolutionary computing, and hybrid systems.</t>
  </si>
  <si>
    <t>['Bart Kosko']</t>
  </si>
  <si>
    <t>['Lecture Wednesday 6:30-10:30pm']</t>
  </si>
  <si>
    <t>EE 503</t>
  </si>
  <si>
    <t>Rigorous coverage of probability, discrete and continuous random variables, functions of multiple random variables, covariance, correlation, random sequences, Markov chains, estimation, and introduction to statistics. Duplicates credit in former EE 464 and EE 465.</t>
  </si>
  <si>
    <t>Probability for Electrical and Computer Engineers &lt;span class="units"&gt;(4.0 units)&lt;/span&gt;&lt;/a&gt;&lt;/h3&gt;&lt;/div&gt;&lt;div class="course-details" id="EE-503-details"&gt;&lt;div class="catalogue"&gt;Rigorous coverage of probability, discrete and continuous random variables, functions of multiple random variables, covariance, correlation, random sequences, Markov chains, estimation, and introduction to statistics. Duplicates credit in former EE 464 and EE 465.&lt;/div&gt;&lt;ul class="notes"&gt;&lt;/ul&gt;&lt;table cellspacing="0" class="sections responsive"&gt;&lt;tr class="headers"&gt;&lt;th class="section"&gt;Section&lt;/th&gt;&lt;th class="session"&gt;Session&lt;/th&gt;&lt;th class="type"&gt;Type&lt;/th&gt;&lt;th class="time"&gt;Time&lt;/th&gt;&lt;th class="days"&gt;Days&lt;/th&gt;&lt;th class="registered"&gt;Registered&lt;/th&gt;&lt;th class="instructor"&gt;Instructor&lt;/th&gt;&lt;th class="location"&gt;Location&lt;/th&gt;&lt;th class="syllabus"&gt;Syllabus&lt;/th&gt;&lt;th class="info"&gt;Info&lt;/th&gt;&lt;/tr&gt;&lt;tr class="30583 odd" data-section-id="30583"&gt;&lt;td class="section"&gt;30583R&lt;/td&gt;&lt;td class="session"&gt;&lt;a class="lightbox" data-featherlight="ajax" href="http://classes.usc.edu/term-20173/session/048/"&gt;048&lt;/a&gt;&lt;/td&gt;&lt;td class="type"&gt;Lecture&lt;/td&gt;&lt;td class="time"&gt;5:00-8:50pm&lt;/td&gt;&lt;td class="days"&gt;Thursday&lt;/td&gt;&lt;td class="registered"&gt;&lt;!--googleoff: index--&gt;2 of 40&lt;!--googleon: index--&gt;&lt;/td&gt;&lt;td class="instructor"&gt;Salman Avestimehr&lt;/td&gt;&lt;td class="location"&gt;&lt;/td&gt;&lt;td class="syllabus"&gt;&lt;/td&gt;&lt;td class="info"&gt;&lt;a class="lightbox" data-featherlight="ajax" href="http://classes.usc.edu/term-20173/section/ee-503/30583/"&gt;&lt;img alt="fee" border="0" height="16" src="http://classes.usc.edu/wp-content/themes/cardinal_v2_classes/images/moneybag.gif" width="16"/&gt;&lt;img alt="session dates" border="0" height="13" src="http://classes.usc.edu/wp-content/themes/cardinal_v2_classes/images/calendar_sm.gif" width="13"/&gt;&lt;/a&gt;&lt;/td&gt;&lt;/tr&gt;&lt;tr class="30589 even" data-section-id="30589"&gt;&lt;td class="section"&gt;30589R&lt;/td&gt;&lt;td class="session"&gt;&lt;a class="lightbox" data-featherlight="ajax" href="http://classes.usc.edu/term-20173/session/048/"&gt;048&lt;/a&gt;&lt;/td&gt;&lt;td class="type"&gt;Discussion&lt;/td&gt;&lt;td class="time"&gt;12:00-12:50pm&lt;/td&gt;&lt;td class="days"&gt;Monday&lt;/td&gt;&lt;td class="registered"&gt;&lt;!--googleoff: index--&gt;2 of 40&lt;!--googleon: index--&gt;&lt;/td&gt;&lt;td class="instructor"&gt;Salman Avestimehr&lt;/td&gt;&lt;td class="location"&gt;&lt;/td&gt;&lt;td class="syllabus"&gt;&lt;/td&gt;&lt;td class="info"&gt;&lt;a class="lightbox" data-featherlight="ajax" href="http://classes.usc.edu/term-20173/section/ee-503/30589/"&gt;&lt;img alt="session dates" border="0" height="13" src="http://classes.usc.edu/wp-content/themes/cardinal_v2_classes/images/calendar_sm.gif" width="13"/&gt;&lt;/a&gt;&lt;/td&gt;&lt;/tr&gt;&lt;tr class="30689 odd" data-section-id="30689"&gt;&lt;td class="section"&gt;30689R&lt;/td&gt;&lt;td class="session"&gt;&lt;a class="lightbox" data-featherlight="ajax" href="http://classes.usc.edu/term-20173/session/048/"&gt;048&lt;/a&gt;&lt;/td&gt;&lt;td class="type"&gt;Lecture&lt;/td&gt;&lt;td class="time"&gt;6:00-9:50pm&lt;/td&gt;&lt;td class="days"&gt;Monday&lt;/td&gt;&lt;td class="registered"&gt;&lt;!--googleoff: index--&gt;1 of 40&lt;!--googleon: index--&gt;&lt;/td&gt;&lt;td class="instructor"&gt;&lt;a href="http://viterbi.usc.edu/academics/faculty/faculty-directory/profile.php?faculty=chugg_keith.xml"&gt;Keith Chugg&lt;/a&gt;&lt;/td&gt;&lt;td class="location"&gt;&lt;a class="map" href="/maps/?b=SSL"&gt;SSL&lt;/a&gt;150&lt;/td&gt;&lt;td class="syllabus"&gt;&lt;/td&gt;&lt;td class="info"&gt;&lt;a class="lightbox" data-featherlight="ajax" href="http://classes.usc.edu/term-20173/section/ee-503/30689/"&gt;&lt;img alt="fee" border="0" height="16" src="http://classes.usc.edu/wp-content/themes/cardinal_v2_classes/images/moneybag.gif" width="16"/&gt;&lt;img alt="session dates" border="0" height="13" src="http://classes.usc.edu/wp-content/themes/cardinal_v2_classes/images/calendar_sm.gif" width="13"/&gt;&lt;/a&gt;&lt;/td&gt;&lt;/tr&gt;&lt;tr class="30785 even" data-section-id="30785"&gt;&lt;td class="section"&gt;30785R&lt;/td&gt;&lt;td class="session"&gt;&lt;a class="lightbox" data-featherlight="ajax" href="http://classes.usc.edu/term-20173/session/048/"&gt;048&lt;/a&gt;&lt;/td&gt;&lt;td class="type"&gt;Discussion&lt;/td&gt;&lt;td class="time"&gt;3:00-3:50pm&lt;/td&gt;&lt;td class="days"&gt;Thursday&lt;/td&gt;&lt;td class="registered"&gt;&lt;!--googleoff: index--&gt;1 of 40&lt;!--googleon: index--&gt;&lt;/td&gt;&lt;td class="instructor"&gt;&lt;a href="http://viterbi.usc.edu/academics/faculty/faculty-directory/profile.php?faculty=chugg_keith.xml"&gt;Keith Chugg&lt;/a&gt;&lt;/td&gt;&lt;td class="location"&gt;&lt;a class="map" href="/maps/?b=VKC"&gt;VKC&lt;/a&gt;150&lt;/td&gt;&lt;td class="syllabus"&gt;&lt;/td&gt;&lt;td class="info"&gt;&lt;a class="lightbox" data-featherlight="ajax" href="http://classes.usc.edu/term-20173/section/ee-503/30785/"&gt;&lt;img alt="session dates" border="0" height="13" src="http://classes.usc.edu/wp-content/themes/cardinal_v2_classes/images/calendar_sm.gif" width="13"/&gt;&lt;/a&gt;&lt;/td&gt;&lt;/tr&gt;&lt;tr class="30789 odd" data-section-id="30789"&gt;&lt;td class="section"&gt;30789D&lt;/td&gt;&lt;td class="session"&gt;&lt;a class="lightbox" data-featherlight="ajax" href="http://classes.usc.edu/term-20173/session/034/"&gt;034&lt;/a&gt;&lt;/td&gt;&lt;td class="type"&gt;Lecture&lt;/td&gt;&lt;td class="time"&gt;10:00-11:50am&lt;/td&gt;&lt;td class="days"&gt;Tue, Thu&lt;/td&gt;&lt;td class="registered"&gt;&lt;!--googleoff: index--&gt;4 of 22&lt;!--googleon: index--&gt;&lt;/td&gt;&lt;td class="instructor"&gt;&lt;a href="http://ee.usc.edu/faculty_staff/faculty_directory/sawchuk.htm"&gt;Alexander Sawchuk&lt;/a&gt;&lt;/td&gt;&lt;td class="location"&gt;DEN@Viterbi&lt;/td&gt;&lt;td class="syllabus"&gt;&lt;/td&gt;&lt;td class="info"&gt;&lt;a class="lightbox" data-featherlight="ajax" href="http://classes.usc.edu/term-20173/section/ee-503/30789/"&gt;&lt;img alt="fee" border="0" height="16" src="http://classes.usc.edu/wp-content/themes/cardinal_v2_classes/images/moneybag.gif" width="16"/&gt;&lt;img alt="session dates" border="0" height="13" src="http://classes.usc.edu/wp-content/themes/cardinal_v2_classes/images/calendar_sm.gif" width="13"/&gt;&lt;/a&gt;&lt;/td&gt;&lt;/tr&gt;&lt;tr class="31399 even" data-section-id="31399"&gt;&lt;td class="section"&gt;31399R&lt;/td&gt;&lt;td class="session"&gt;&lt;a class="lightbox" data-featherlight="ajax" href="http://classes.usc.edu/term-20173/session/034/"&gt;034&lt;/a&gt;&lt;/td&gt;&lt;td class="type"&gt;Discussion&lt;/td&gt;&lt;td class="time"&gt;1:00-1:50pm&lt;/td&gt;&lt;td class="days"&gt;Friday&lt;/td&gt;&lt;td class="registered"&gt;&lt;!--googleoff: index--&gt;4 of 22&lt;!--googleon: index--&gt;&lt;/td&gt;&lt;td class="instructor"&gt;&lt;a href="http://ee.usc.edu/faculty_staff/faculty_directory/sawchuk.htm"&gt;Alexander Sawchuk&lt;/a&gt;&lt;/td&gt;&lt;td class="location"&gt;DEN@Viterbi&lt;/td&gt;&lt;td class="syllabus"&gt;&lt;/td&gt;&lt;td class="info"&gt;&lt;a class="lightbox" data-featherlight="ajax" href="http://classes.usc.edu/term-20173/section/ee-503/31399/"&gt;&lt;img alt="session dates" border="0" height="13" src="http://classes.usc.edu/wp-content/themes/cardinal_v2_classes/images/calendar_sm.gif" width="13"/&gt;&lt;/a&gt;&lt;/td&gt;&lt;/tr&gt;&lt;tr class="30587 odd" data-section-id="30587"&gt;&lt;td class="section"&gt;30587R&lt;/td&gt;&lt;td class="session"&gt;&lt;a class="lightbox" data-featherlight="ajax" href="http://classes.usc.edu/term-20173/session/048/"&gt;048&lt;/a&gt;&lt;/td&gt;&lt;td class="type"&gt;Lecture&lt;/td&gt;&lt;td class="time"&gt;2:00-5:50pm&lt;/td&gt;&lt;td class="days"&gt;Friday&lt;/td&gt;&lt;td class="registered"&gt;&lt;!--googleoff: index--&gt;6 of 40&lt;!--googleon: index--&gt;&lt;/td&gt;&lt;td class="instructor"&gt;&lt;a href="http://sipi.usc.edu/~kosko/"&gt;Bart Kosko&lt;/a&gt;&lt;/td&gt;&lt;td class="location"&gt;&lt;a class="map" href="/maps/?b=ZHS"&gt;ZHS&lt;/a&gt;252&lt;/td&gt;&lt;td class="syllabus"&gt;&lt;a class="pdf" href="http://web-app.usc.edu/soc/syllabus/20173/30587.pdf"&gt;PDF&lt;/a&gt;</t>
  </si>
  <si>
    <t>['Salman Avestimehr', 'Salman Avestimehr', 'Keith Chugg', 'Keith Chugg', 'Alexander Sawchuk', 'Alexander Sawchuk', 'Bart Kosko', 'Bart Kosko', 'Alexander Sawchuk', 'Alexander Sawchuk']</t>
  </si>
  <si>
    <t>['Lecture Thursday 5:00-8:50pm', 'Discussion Monday 12:00-12:50pm', 'Lecture Monday 6:00-9:50pm', 'Discussion Thursday 3:00-3:50pm', 'Lecture Tue, Thu 10:00-11:50am', 'Discussion Friday 1:00-1:50pm', 'Lecture Friday 2:00-5:50pm', 'Discussion Wednesday 1:00-1:50pm', 'Lecture Tue, Thu 10:00-11:50am', 'Discussion Friday 1:00-1:50pm']</t>
  </si>
  <si>
    <t>EE 504L</t>
  </si>
  <si>
    <t>Laboratory oriented with lectures keyed to practical procedures and processes. Solid-state fabrication and analysis fundamentals; basic device construction techniques. Prerequisite: BSEE</t>
  </si>
  <si>
    <t>Solid State Processing and Integrated Circuits Laboratory</t>
  </si>
  <si>
    <t>['Kian Kaviani', '', '', '', '', '']</t>
  </si>
  <si>
    <t>['Lecture Mon, Wed 4:00-5:20pm', 'Lab Monday 6:00-8:50pm', 'Lab Tuesday 5:00-8:00pm', 'Lab Wednesday 6:00-8:50pm', 'Lab Thursday 5:00-8:00pm', 'Lab Wednesday 9:00-11:50am', 'Lab Friday 9:00-11:50am']</t>
  </si>
  <si>
    <t>EE 506</t>
  </si>
  <si>
    <t>Semiconductor bonds, crystallography, band structure assumptions, group theory, band structure results, k.p. method, quantum wells, wires and dots, superlattices, amorphous, organic semiconductors, defects, statistics, surfaces.</t>
  </si>
  <si>
    <t>Semiconductor Physics</t>
  </si>
  <si>
    <t>['Paul Dapkus']</t>
  </si>
  <si>
    <t>['Lecture Tue, Thu 12:30-1:50pm']</t>
  </si>
  <si>
    <t>EE 508</t>
  </si>
  <si>
    <t>Physical basis of lithography methods for nano-scale devices. Photon-, electron-, and ion-based systems, advanced processes; resolution enhancement techniques; directed self assembly.</t>
  </si>
  <si>
    <t>Nano-Fabrication Lithography</t>
  </si>
  <si>
    <t>['Wei Wu']</t>
  </si>
  <si>
    <t>EE 510</t>
  </si>
  <si>
    <t>Introduction to linear algebra and matrix theory and their underlying concepts; applications to engineering problems; mathematically rigorous and foundational to other classes in communication, control, and signal processing.</t>
  </si>
  <si>
    <t>Linear Algebra for Engineering</t>
  </si>
  <si>
    <t>['Benjamin Reichardt', 'Benjamin Reichardt', '']</t>
  </si>
  <si>
    <t>['Lecture Tue, Thu 2:00-3:20pm', 'Lecture Tue, Thu 2:00-3:20pm', 'Discussion Friday 9:00-9:50am', 'Discussion Friday 9:00-9:50am']</t>
  </si>
  <si>
    <t>EE 511</t>
  </si>
  <si>
    <t>Project-oriented investigation of simulation methods used for the analysis and design of complex stochastic systems whose operation and performance are affected by random events. Corequisite: EE 503. Recommended preparation: MatLab programming experience.</t>
  </si>
  <si>
    <t>Simulation Methods for Stochastic Systems</t>
  </si>
  <si>
    <t>['John Silvester', '']</t>
  </si>
  <si>
    <t>['Lecture Thursday 9:30-10:50am', 'Lecture Friday 4:00-4:50pm', 'Lecture Wednesday 5:00-5:50pm']</t>
  </si>
  <si>
    <t>1.0</t>
  </si>
  <si>
    <t>EE 512</t>
  </si>
  <si>
    <t>Probability theory and stochastic processes, including renewal theory, Markov chains, Brownian motion, martingales, and stochastic calculus. Applications in communication networks, queuing theory, and financial systems. Prerequisite: EE 441 and EE 503.</t>
  </si>
  <si>
    <t>Stochastic Processes</t>
  </si>
  <si>
    <t>['Ashutosh Nayyar', 'Ashutosh Nayyar', '']</t>
  </si>
  <si>
    <t>['Lecture Tue, Thu 12:30-1:50pm', 'Lecture Tue, Thu 12:30-1:50pm', 'Discussion Friday 2:00-2:50pm', 'Discussion Friday 2:00-2:50pm']</t>
  </si>
  <si>
    <t>EE 514</t>
  </si>
  <si>
    <t>A comprehensive introduction to quantum error correction and decoherence control, from the basics to the cutting edge, enabling students to delve into current research topics. Recommended preparation: EE 520.</t>
  </si>
  <si>
    <t>Quantum Error Correction</t>
  </si>
  <si>
    <t>['Daniel Lidar']</t>
  </si>
  <si>
    <t>EE 516</t>
  </si>
  <si>
    <t>AC/DC conversion processes, converter technologies, and design; harmonics, controls, and protection; AC/DC interactions and system performance; modeling, application, and installation; current-source versus voltage-source converters. Prerequisite: EE 443.</t>
  </si>
  <si>
    <t>High-Voltage DC Transmission Systems</t>
  </si>
  <si>
    <t>['Mohammed Beshir', 'Mohammed Beshir']</t>
  </si>
  <si>
    <t>['Lecture Wednesday 6:40-9:20pm', 'Lecture Wednesday 6:40-9:20am']</t>
  </si>
  <si>
    <t>EE 518</t>
  </si>
  <si>
    <t>Students will build a mathematical background for studying Financial Engineering. Emphasis is on analysis, proofs and examples. Mathworks Financial toolbox will be introduced.</t>
  </si>
  <si>
    <t>Mathematics and Tools for Financial Engineering</t>
  </si>
  <si>
    <t>['Petros Ioannou', 'Petros Ioannou', '']</t>
  </si>
  <si>
    <t>['Lecture Mon, Wed 2:00-3:50pm', 'Discussion Friday 5:30-6:20pm', 'Lecture Mon, Wed 2:00-3:50pm', 'Discussion Friday 5:30-6:20pm']</t>
  </si>
  <si>
    <t>EE 520</t>
  </si>
  <si>
    <t>Introduces the basics of quantum computation and quantum information theory: quantum bits and registers, unitary gates, algorithms, error correction, and quantum cryptography. Recommended preparation: EE 441 and EE 503.</t>
  </si>
  <si>
    <t>Introduction to Quantum Information Processing</t>
  </si>
  <si>
    <t>['Todd Brun']</t>
  </si>
  <si>
    <t>EE 525</t>
  </si>
  <si>
    <t>Theory of system and equipment protection, characteristics of relays, relay coordination, and system considerations. Prerequisite: EE 443.</t>
  </si>
  <si>
    <t>Power System Protection</t>
  </si>
  <si>
    <t>['Vibhor Trehan', 'Vibhor Trehan']</t>
  </si>
  <si>
    <t>EE 528</t>
  </si>
  <si>
    <t>Fundamentals of switched-mode power converters operating under steady-state and transient conditions. Feedback control systems. Magnetic circuit design.</t>
  </si>
  <si>
    <t>Power Electronics</t>
  </si>
  <si>
    <t>EE 529</t>
  </si>
  <si>
    <t>Basic graduate level optics including wave optics, foundations of geometric optics, optical elements, aberration theory, Hermite-Gaussian beams, multilayer structures, and matrix techniques. Recommended preparation: 470 or graduate standing.</t>
  </si>
  <si>
    <t>Optics</t>
  </si>
  <si>
    <t>['Armand Tanguay', 'Armand Tanguay', '']</t>
  </si>
  <si>
    <t>['Lecture Mon, Wed 4:00-5:20pm', 'Lecture Mon, Wed 4:00-5:20pm', 'Discussion Friday 5:00-5:50pm', 'Discussion Friday 5:00-5:50pm']</t>
  </si>
  <si>
    <t>EE 536a</t>
  </si>
  <si>
    <t>a: MOSFET operation and models; elementary amplifier configurations; biasing and references; frequency response; noise; feedback; operational amplifiers; frequency compensation; non-linearity and mismatch; passive and active filters. Prerequisite: EE 448L or EE 479.</t>
  </si>
  <si>
    <t>Mixed-Signal Integrated Circuit Design</t>
  </si>
  <si>
    <t>['Hossein Hashemi', 'Hossein Hashemi', '']</t>
  </si>
  <si>
    <t>['Lecture Mon, Wed 10:00-11:50am', 'Lecture Mon, Wed 10:00-11:50am', 'Discussion Friday 12:00-12:50pm', 'Discussion Friday 12:00-12:50pm']</t>
  </si>
  <si>
    <t>EE 537</t>
  </si>
  <si>
    <t>Integrated-circuit technologies for mixed-signal communication and data systems. Constituent device models and their limitations. Contemporary research topics.</t>
  </si>
  <si>
    <t>Modern Solid-State Devices</t>
  </si>
  <si>
    <t>['Chongwu Zhou']</t>
  </si>
  <si>
    <t>EE 538</t>
  </si>
  <si>
    <t>Quantum Dot Cellular Automata, Spin-wave Architectures, Molecular Computing, DNA Computing, Carbon Nanotubes, and Medical Nanorobotics.</t>
  </si>
  <si>
    <t>Bio-Inspired and Nanoscale Integrated Computing</t>
  </si>
  <si>
    <t>['Lecture Friday 12:00-1:50pm']</t>
  </si>
  <si>
    <t>EE 539</t>
  </si>
  <si>
    <t>Quantum mechanics for engineering majors who work with solid-state devices, quantum electronics, and photonics. Schroedinger equation, perturbation theory, electronic and optical processes.</t>
  </si>
  <si>
    <t>Engineering Quantum Mechanics</t>
  </si>
  <si>
    <t>['Tony Levi']</t>
  </si>
  <si>
    <t>['Lecture Tue, Thu 9:30-10:50am', 'Quiz TBA TBA']</t>
  </si>
  <si>
    <t>EE 542</t>
  </si>
  <si>
    <t>Principles and technologies of server clusters, virtualized datacenters, Grids/P2P, Internet clouds, social networks, Internet of Things (IoT), and their innovative applications. Recommended preparation: EE 450 or EE 457.</t>
  </si>
  <si>
    <t>['Kai Hwang']</t>
  </si>
  <si>
    <t>EE 551</t>
  </si>
  <si>
    <t>Signal propagation, reflections from targets; radar equation; detection of scintillating targets; resolution; ambiguity functions; clutter rejection; tracking radars. Prerequisites: EE 364 and EE 470.</t>
  </si>
  <si>
    <t>Principles of Radar</t>
  </si>
  <si>
    <t>['Mahta Moghaddam', 'Mahta Moghaddam']</t>
  </si>
  <si>
    <t>['Lecture Mon, Wed 11:00-12:20pm', 'Lecture Mon, Wed 11:00-12:20pm']</t>
  </si>
  <si>
    <t>EE 554</t>
  </si>
  <si>
    <t>EE 555</t>
  </si>
  <si>
    <t>Broadband network architectures and services, technologies for high-speed access and core networks, optical infrastructure for layered network architectures, high performance switch and router architectures. Prerequisites: EE 450 and EE-503.</t>
  </si>
  <si>
    <t>Broadband Network Architectures</t>
  </si>
  <si>
    <t>['Ali Zahid', 'Ali Zahid', '']</t>
  </si>
  <si>
    <t>['Lecture Tue, Thu 2:00-3:20pm', 'Lecture Tue, Thu 2:00-3:20pm', 'Discussion Friday 12:00-12:50pm', 'Discussion Friday 12:00-12:50pm']</t>
  </si>
  <si>
    <t>EE 556</t>
  </si>
  <si>
    <t>EE 557</t>
  </si>
  <si>
    <t>EE 558</t>
  </si>
  <si>
    <t>State-of-the-art optical fiber communication system. Emphasis on optoelectronic-device and communication-systems issues necessary to provide high-speed and/or networked optical communications. Recommended preparation: EE 338; basic knowledge of optics, semiconductor, and communications concepts.</t>
  </si>
  <si>
    <t>Optical Fiber Communication Systems</t>
  </si>
  <si>
    <t>['Alan Willner', 'Alan Willner']</t>
  </si>
  <si>
    <t>['Lecture Tue, Thu 9:30-10:50am', 'Lecture Tue, Thu 9:30-10:50am']</t>
  </si>
  <si>
    <t>EE 561</t>
  </si>
  <si>
    <t>EE 562</t>
  </si>
  <si>
    <t>Random vectors, sequences, and functions. Linear transformations, second moment theory, spectral densities, narrowband processes, Gaussian processes, correlation detection, linear minimum mean square error estimation. Prerequisite: EE 441 and EE 503. (Duplicates credit in former EE 562a.)</t>
  </si>
  <si>
    <t>Random Processes in Engineering</t>
  </si>
  <si>
    <t>['Bob Scholtz', 'Bob Scholtz', '']</t>
  </si>
  <si>
    <t>['Lecture Mon, Wed 11:00-12:20pm', 'Discussion Friday 5:00-5:50pm', 'Lecture Mon, Wed 11:00-12:20pm', 'Discussion Friday 5:00-5:50pm']</t>
  </si>
  <si>
    <t>EE 567</t>
  </si>
  <si>
    <t>Analysis of communication systems operating from very low to optical frequencies. Comparison of modulation and detection methods. System components description. Optimum design of communication systems. Corequisite: EE 503. Recommended preparation: EE 441.</t>
  </si>
  <si>
    <t>Communication Systems</t>
  </si>
  <si>
    <t>EE 570b</t>
  </si>
  <si>
    <t>Static and dynamic electromagnetic field theory; solution of scalar and vector boundary value problems; Kirchhoff radiation theory; geometrical optics and geometrical diffraction theory.</t>
  </si>
  <si>
    <t>Advanced Electromagnetic Theory</t>
  </si>
  <si>
    <t>['Aluizio Prata', 'Aluizio Prata', '']</t>
  </si>
  <si>
    <t>['Lecture Tue, Thu 2:00-3:20pm', 'Lecture Tue, Thu 2:00-3:20pm', 'Discussion Friday 8:00-8:50am', 'Discussion Friday 8:00-8:50am']</t>
  </si>
  <si>
    <t>EE 577a</t>
  </si>
  <si>
    <t>Integrated circuit fabrication; circuit simulation; basic device physics; simple device layout: structured chip design; timing; project chip; MOS logic; system design; silicon compilers.</t>
  </si>
  <si>
    <t>VLSI System Design</t>
  </si>
  <si>
    <t>['Pierluigi Nuzzo', 'Pierluigi Nuzzo', '']</t>
  </si>
  <si>
    <t>['Lecture Tue, Thu 9:30-10:50am', 'Lecture Tue, Thu 9:30-10:50am', 'Discussion Friday 8:00-8:50am', 'Discussion Friday 8:00-8:50am']</t>
  </si>
  <si>
    <t>EE 577b</t>
  </si>
  <si>
    <t>VLSI design project; chip level design issues: power and clock distribution, packaging, I/O; design techniques; testability; chip fabrication and test.</t>
  </si>
  <si>
    <t>['Shahin Nazarian', 'Shahin Nazarian', 'Shahin Nazarian', '', '']</t>
  </si>
  <si>
    <t>['Lecture Mon, Wed 3:30-4:50pm', 'Lecture Mon, Wed 3:30-4:50pm', 'Lecture Mon, Wed 12:00-1:50pm', 'Discussion Friday 3:30-4:20pm', 'Discussion Friday 3:30-4:20pm', 'Quiz Tuesday 6:30-8:20pm']</t>
  </si>
  <si>
    <t>EE 582</t>
  </si>
  <si>
    <t>Design and simulation of CMOS and nano electronic circuits modeling brain cells, including neurons and glial cells; low-power design; simulation laboratory.</t>
  </si>
  <si>
    <t>CMOS:Nano Neuromorphic Circuits</t>
  </si>
  <si>
    <t>['Alice Parker']</t>
  </si>
  <si>
    <t>['Lecture Tue, Thu 2:00-3:20pm', 'Lab Friday 2:00-3:50pm']</t>
  </si>
  <si>
    <t>EE 585</t>
  </si>
  <si>
    <t>Analysis of linear dynamical systems by state-space techniques; controllability, observability, stability, passivity. Application of feedback control and network synthesis. (Duplicates credit in AME 541)</t>
  </si>
  <si>
    <t>Linear System Theory</t>
  </si>
  <si>
    <t>['Mihailo Jovanovic', 'Mihailo Jovanovic']</t>
  </si>
  <si>
    <t>EE 588</t>
  </si>
  <si>
    <t>Convex sets, functions, and optimization problems. Basic convex analysis and theory of convex programming. Novel, efficient first-order algorithms. Applications in the information and data sciences.</t>
  </si>
  <si>
    <t>['Mahdi Soltanolkotabi', 'Mahdi Soltanolkotabi']</t>
  </si>
  <si>
    <t>['Lecture Mon, Wed 3:00-4:50pm', 'Discussion TBA TBA']</t>
  </si>
  <si>
    <t>EE 590</t>
  </si>
  <si>
    <t>EE 592</t>
  </si>
  <si>
    <t>Vector-space methods for solving inverse problems. Existence and uniqueness of solutions; conditioning and regularization; iterative algorithms; constrained optimization; applications in signal and image processing. Prerequisites: EE 483 and EE 441. Recommended preparation: EE 503..</t>
  </si>
  <si>
    <t>Computational Methods for Inverse Problems</t>
  </si>
  <si>
    <t>['Justin Haldar']</t>
  </si>
  <si>
    <t>['Lecture Tue, Thu 9:30-10:50am']</t>
  </si>
  <si>
    <t>EE 593</t>
  </si>
  <si>
    <t>Sensitivity and complementary sensitivity matrices; uncertainty representation; singular values; Bode plots. Parameterization of internally stabilizing controllers. Algebraic Riccati Equations. Modern Wiener-Hopf and H-infinity designs.</t>
  </si>
  <si>
    <t>Robust Multivariable Control</t>
  </si>
  <si>
    <t>['Edmond Jonckheere', 'Edmond Jonckheere']</t>
  </si>
  <si>
    <t>['Lecture Tue, Thu 5:00-6:20pm', 'Lecture Tue, Thu 5:00-6:20pm']</t>
  </si>
  <si>
    <t>EE 594a</t>
  </si>
  <si>
    <t>Credit on acceptance of Thesis. Graded CR/NC.</t>
  </si>
  <si>
    <t>EE 594b</t>
  </si>
  <si>
    <t>For the Master's Degree. Credit on acceptance of Thesis. Graded CR/NC.</t>
  </si>
  <si>
    <t>EE 594z</t>
  </si>
  <si>
    <t>EE 596</t>
  </si>
  <si>
    <t>The theory and application of wavelet decomposition of signals. Includes subband coding, image compression, multiresolution signal processing, filter banks, and time-frequency tilings.</t>
  </si>
  <si>
    <t>Wavelets</t>
  </si>
  <si>
    <t>EE 597</t>
  </si>
  <si>
    <t>Introduction to wireless networking technologies; fundamental architectural and design principles used at all protocol layers; optimization and performance evaluation using mathematical analysis and simulations. Prerequisites: EE-450 and EE-503. Recommended preparation: EE 467, familiarity with Matlab and C programming.</t>
  </si>
  <si>
    <t>Wireless Networks</t>
  </si>
  <si>
    <t>['Bhaskar Krishnamachari']</t>
  </si>
  <si>
    <t>EE 598</t>
  </si>
  <si>
    <t>Introduction to research in electrical engineering. Topics vary by semester. May be repeated for up to one unit of credit for MS students, two units of credit for PhD students. Open only to Master???s and Doctoral Students.</t>
  </si>
  <si>
    <t>Electrical Engineering Research Seminar</t>
  </si>
  <si>
    <t>['Paul Bogdan', 'Ashutosh Nayyar,Insoon Yang']</t>
  </si>
  <si>
    <t>['Lecture Monday 2:00-2:50pm', 'Lecture Wednesday 2:00-2:50pm']</t>
  </si>
  <si>
    <t>EE 599</t>
  </si>
  <si>
    <t>The course content will be selected each semester to reflect current trends and developments in the field of electrical engineering.</t>
  </si>
  <si>
    <t>['Insoon Yang', 'Mahdi Soltanolkotabi', 'Maryam Shanechi']</t>
  </si>
  <si>
    <t>['Lecture Tue, Thu 5:00-6:20pm', 'Lecture Mon, Wed 10:00-11:50am', 'Lecture Tue, Thu 9:30-10:50am']</t>
  </si>
  <si>
    <t>EE 635</t>
  </si>
  <si>
    <t>Fundamentals of advanced wireless systems, including multi-antenna, cognitive, and cooperative systems as well as exploration of current standards in wireless networks in use today. Recommended preparation: Basic programming course.</t>
  </si>
  <si>
    <t>Advanced Wireless Communications</t>
  </si>
  <si>
    <t>['Andreas Molisch']</t>
  </si>
  <si>
    <t>EE 653</t>
  </si>
  <si>
    <t>Current research topics related to microprocessor architecture. Dynamically/statically scheduled processors, multithreading, chip multiprocessors, systems on a chip. Power, performance, complexity, dependability issues. Impact of technology.</t>
  </si>
  <si>
    <t>Advanced Topics in Microarchitecture</t>
  </si>
  <si>
    <t>['Michel Dubois']</t>
  </si>
  <si>
    <t>EE 658</t>
  </si>
  <si>
    <t>EE 660</t>
  </si>
  <si>
    <t>Supervised, semi-supervised, and unsupervised machine learning; classification and regression. Model complexity, assessment, and selection; performance (error) on unseen data. Prerequisite: EE 441 and EE 503. Recommended preparation: EE 559 or CSCI 567.</t>
  </si>
  <si>
    <t>['Keith Jenkins', 'Keith Jenkins']</t>
  </si>
  <si>
    <t>['Lecture Tue, Thu 3:30-4:50pm', 'Lecture Tue, Thu 3:30-4:50pm']</t>
  </si>
  <si>
    <t>EE 669</t>
  </si>
  <si>
    <t>Lossless compression, audio/speech coding, vector quantization, fractal compression, JPEG and JPEG-2000, video compression techniques and MPEG standards, video transmission over wired and wireless networks. Recommended preparation: EE-503.</t>
  </si>
  <si>
    <t>Multimedia Data Compression</t>
  </si>
  <si>
    <t>['Jay Kuo']</t>
  </si>
  <si>
    <t>['Lecture Friday 9:00-11:50am', 'Discussion Wednesday 8:30-9:20am']</t>
  </si>
  <si>
    <t>EE 690</t>
  </si>
  <si>
    <t>Laboratory study of specific problems by candidates for the degree Engineer in Electrical Engineering. Graded CR/NC.</t>
  </si>
  <si>
    <t>1.04.0</t>
  </si>
  <si>
    <t>EE 790</t>
  </si>
  <si>
    <t>EE 794a</t>
  </si>
  <si>
    <t>EE 794b</t>
  </si>
  <si>
    <t>EE 794c</t>
  </si>
  <si>
    <t>EE 794d</t>
  </si>
  <si>
    <t>EE 794z</t>
  </si>
  <si>
    <t>Database Systems: Concepts, Design and Implementation</t>
  </si>
  <si>
    <t>Engineering Database Applications</t>
  </si>
  <si>
    <t xml:space="preserve">Health Care Operations Improvement </t>
  </si>
  <si>
    <t>Mechatronic Systems Engineering</t>
  </si>
  <si>
    <t>Topics in Probability</t>
  </si>
  <si>
    <t>Seminar in Statistical Consulting</t>
  </si>
  <si>
    <t>Essentials and Digital Frontiers of Big Data</t>
  </si>
  <si>
    <t>Business Models for Digital Platforms</t>
  </si>
  <si>
    <t>Marketing Analytics</t>
  </si>
  <si>
    <t xml:space="preserve">Programming Graphical User Interfaces </t>
  </si>
  <si>
    <t>Video Game Programming</t>
  </si>
  <si>
    <t>Professional C++</t>
  </si>
  <si>
    <t>Advanced Computer Vision</t>
  </si>
  <si>
    <t>Neural Learning and Computational Intelligence</t>
    <phoneticPr fontId="3" type="noConversion"/>
  </si>
  <si>
    <t>Internet and Cloud Computing</t>
  </si>
  <si>
    <t>Optimization for the Information and Data Sciences</t>
  </si>
  <si>
    <t>Machine Learning from Signals: Foundations and Methods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</si>
</sst>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b/>
      <sz val="11"/>
      <name val="宋体"/>
      <family val="3"/>
      <charset val="134"/>
    </font>
    <font>
      <b/>
      <sz val="12"/>
      <color theme="1"/>
      <name val="宋体"/>
      <family val="2"/>
      <charset val="134"/>
      <scheme val="minor"/>
    </font>
    <font>
      <sz val="9"/>
      <name val="宋体"/>
      <family val="2"/>
      <scheme val="minor"/>
    </font>
    <font>
      <b/>
      <sz val="12"/>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xf numFmtId="0" fontId="4"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0"/>
  <sheetViews>
    <sheetView tabSelected="1" workbookViewId="0">
      <selection activeCell="I2" sqref="I2"/>
    </sheetView>
  </sheetViews>
  <sheetFormatPr baseColWidth="10" defaultColWidth="8.83203125" defaultRowHeight="14" x14ac:dyDescent="0.15"/>
  <cols>
    <col min="2" max="2" width="15.5" customWidth="1"/>
    <col min="3" max="3" width="51.6640625" customWidth="1"/>
    <col min="4" max="4" width="42.33203125" customWidth="1"/>
    <col min="5" max="5" width="29" customWidth="1"/>
    <col min="6" max="6" width="40.5" customWidth="1"/>
    <col min="7" max="7" width="19" customWidth="1"/>
    <col min="8" max="8" width="17" customWidth="1"/>
  </cols>
  <sheetData>
    <row r="1" spans="1:8" s="2" customFormat="1" ht="15" x14ac:dyDescent="0.15">
      <c r="B1" s="3" t="s">
        <v>0</v>
      </c>
      <c r="C1" s="3" t="s">
        <v>2</v>
      </c>
      <c r="D1" s="3" t="s">
        <v>1</v>
      </c>
      <c r="E1" s="3" t="s">
        <v>3</v>
      </c>
      <c r="F1" s="3" t="s">
        <v>4</v>
      </c>
      <c r="G1" s="3" t="s">
        <v>5</v>
      </c>
      <c r="H1" s="3" t="s">
        <v>6</v>
      </c>
    </row>
    <row r="2" spans="1:8" x14ac:dyDescent="0.15">
      <c r="A2" s="1">
        <v>0</v>
      </c>
      <c r="B2" t="s">
        <v>7</v>
      </c>
      <c r="C2" t="s">
        <v>9</v>
      </c>
      <c r="D2" t="s">
        <v>8</v>
      </c>
      <c r="E2" t="s">
        <v>10</v>
      </c>
      <c r="F2" t="s">
        <v>11</v>
      </c>
      <c r="G2" t="s">
        <v>12</v>
      </c>
      <c r="H2" t="str">
        <f>HYPERLINK("http://classes.usc.edu/term-20173/course/ise-105/", "click here")</f>
        <v>click here</v>
      </c>
    </row>
    <row r="3" spans="1:8" x14ac:dyDescent="0.15">
      <c r="A3" s="1">
        <v>1</v>
      </c>
      <c r="B3" t="s">
        <v>13</v>
      </c>
      <c r="C3" t="s">
        <v>15</v>
      </c>
      <c r="D3" t="s">
        <v>14</v>
      </c>
      <c r="E3" t="s">
        <v>16</v>
      </c>
      <c r="F3" t="s">
        <v>17</v>
      </c>
      <c r="G3" t="s">
        <v>18</v>
      </c>
      <c r="H3" t="str">
        <f>HYPERLINK("http://classes.usc.edu/term-20173/course/ise-220/", "click here")</f>
        <v>click here</v>
      </c>
    </row>
    <row r="4" spans="1:8" x14ac:dyDescent="0.15">
      <c r="A4" s="1">
        <v>2</v>
      </c>
      <c r="B4" t="s">
        <v>19</v>
      </c>
      <c r="C4" t="s">
        <v>21</v>
      </c>
      <c r="D4" t="s">
        <v>20</v>
      </c>
      <c r="E4" t="s">
        <v>22</v>
      </c>
      <c r="F4" t="s">
        <v>23</v>
      </c>
      <c r="G4" t="s">
        <v>18</v>
      </c>
      <c r="H4" t="str">
        <f>HYPERLINK("http://classes.usc.edu/term-20173/course/ise-225/", "click here")</f>
        <v>click here</v>
      </c>
    </row>
    <row r="5" spans="1:8" x14ac:dyDescent="0.15">
      <c r="A5" s="1">
        <v>3</v>
      </c>
      <c r="B5" t="s">
        <v>24</v>
      </c>
      <c r="C5" t="s">
        <v>26</v>
      </c>
      <c r="D5" t="s">
        <v>25</v>
      </c>
      <c r="E5" t="s">
        <v>27</v>
      </c>
      <c r="F5" t="s">
        <v>28</v>
      </c>
      <c r="G5" t="s">
        <v>18</v>
      </c>
      <c r="H5" t="str">
        <f>HYPERLINK("http://classes.usc.edu/term-20173/course/ise-232/", "click here")</f>
        <v>click here</v>
      </c>
    </row>
    <row r="6" spans="1:8" x14ac:dyDescent="0.15">
      <c r="A6" s="1">
        <v>4</v>
      </c>
      <c r="B6" t="s">
        <v>29</v>
      </c>
      <c r="C6" t="s">
        <v>31</v>
      </c>
      <c r="D6" t="s">
        <v>30</v>
      </c>
      <c r="E6" t="s">
        <v>32</v>
      </c>
      <c r="F6" t="s">
        <v>33</v>
      </c>
      <c r="G6" t="s">
        <v>34</v>
      </c>
      <c r="H6" t="str">
        <f>HYPERLINK("http://classes.usc.edu/term-20173/course/ise-310/", "click here")</f>
        <v>click here</v>
      </c>
    </row>
    <row r="7" spans="1:8" x14ac:dyDescent="0.15">
      <c r="A7" s="1">
        <v>5</v>
      </c>
      <c r="B7" t="s">
        <v>35</v>
      </c>
      <c r="C7" t="s">
        <v>145</v>
      </c>
      <c r="D7" t="s">
        <v>36</v>
      </c>
      <c r="E7" t="s">
        <v>37</v>
      </c>
      <c r="F7" t="s">
        <v>38</v>
      </c>
      <c r="G7" t="s">
        <v>18</v>
      </c>
      <c r="H7" t="str">
        <f>HYPERLINK("http://classes.usc.edu/term-20173/course/ise-315/", "click here")</f>
        <v>click here</v>
      </c>
    </row>
    <row r="8" spans="1:8" x14ac:dyDescent="0.15">
      <c r="A8" s="1">
        <v>6</v>
      </c>
      <c r="B8" t="s">
        <v>39</v>
      </c>
      <c r="C8" t="s">
        <v>41</v>
      </c>
      <c r="D8" t="s">
        <v>40</v>
      </c>
      <c r="E8" t="s">
        <v>42</v>
      </c>
      <c r="F8" t="s">
        <v>43</v>
      </c>
      <c r="G8" t="s">
        <v>18</v>
      </c>
      <c r="H8" t="str">
        <f>HYPERLINK("http://classes.usc.edu/term-20173/course/ise-327/", "click here")</f>
        <v>click here</v>
      </c>
    </row>
    <row r="9" spans="1:8" x14ac:dyDescent="0.15">
      <c r="A9" s="1">
        <v>7</v>
      </c>
      <c r="B9" t="s">
        <v>44</v>
      </c>
      <c r="C9" t="s">
        <v>46</v>
      </c>
      <c r="D9" t="s">
        <v>45</v>
      </c>
      <c r="E9" t="s">
        <v>47</v>
      </c>
      <c r="F9" t="s">
        <v>48</v>
      </c>
      <c r="G9" t="s">
        <v>18</v>
      </c>
      <c r="H9" t="str">
        <f>HYPERLINK("http://classes.usc.edu/term-20173/course/ise-330/", "click here")</f>
        <v>click here</v>
      </c>
    </row>
    <row r="10" spans="1:8" x14ac:dyDescent="0.15">
      <c r="A10" s="1">
        <v>8</v>
      </c>
      <c r="B10" t="s">
        <v>49</v>
      </c>
      <c r="C10" t="s">
        <v>51</v>
      </c>
      <c r="D10" t="s">
        <v>50</v>
      </c>
      <c r="E10" t="s">
        <v>52</v>
      </c>
      <c r="F10" t="s">
        <v>53</v>
      </c>
      <c r="G10" t="s">
        <v>18</v>
      </c>
      <c r="H10" t="str">
        <f>HYPERLINK("http://classes.usc.edu/term-20173/course/ise-331/", "click here")</f>
        <v>click here</v>
      </c>
    </row>
    <row r="11" spans="1:8" x14ac:dyDescent="0.15">
      <c r="A11" s="1">
        <v>9</v>
      </c>
      <c r="B11" t="s">
        <v>54</v>
      </c>
      <c r="C11" t="s">
        <v>56</v>
      </c>
      <c r="D11" t="s">
        <v>55</v>
      </c>
      <c r="E11" t="s">
        <v>57</v>
      </c>
      <c r="F11" t="s">
        <v>58</v>
      </c>
      <c r="G11" t="s">
        <v>34</v>
      </c>
      <c r="H11" t="str">
        <f>HYPERLINK("http://classes.usc.edu/term-20173/course/ise-370/", "click here")</f>
        <v>click here</v>
      </c>
    </row>
    <row r="12" spans="1:8" x14ac:dyDescent="0.15">
      <c r="A12" s="1">
        <v>10</v>
      </c>
      <c r="B12" t="s">
        <v>59</v>
      </c>
      <c r="C12" t="s">
        <v>1438</v>
      </c>
      <c r="D12" t="s">
        <v>60</v>
      </c>
      <c r="E12" t="s">
        <v>61</v>
      </c>
      <c r="F12" t="s">
        <v>62</v>
      </c>
      <c r="G12" t="s">
        <v>34</v>
      </c>
      <c r="H12" t="str">
        <f>HYPERLINK("http://classes.usc.edu/term-20173/course/ise-382/", "click here")</f>
        <v>click here</v>
      </c>
    </row>
    <row r="13" spans="1:8" x14ac:dyDescent="0.15">
      <c r="A13" s="1">
        <v>11</v>
      </c>
      <c r="B13" t="s">
        <v>63</v>
      </c>
      <c r="C13" t="s">
        <v>65</v>
      </c>
      <c r="D13" t="s">
        <v>64</v>
      </c>
      <c r="E13" t="s">
        <v>66</v>
      </c>
      <c r="F13" t="s">
        <v>67</v>
      </c>
      <c r="G13" t="s">
        <v>18</v>
      </c>
      <c r="H13" t="str">
        <f>HYPERLINK("http://classes.usc.edu/term-20173/course/ise-410/", "click here")</f>
        <v>click here</v>
      </c>
    </row>
    <row r="14" spans="1:8" x14ac:dyDescent="0.15">
      <c r="A14" s="1">
        <v>12</v>
      </c>
      <c r="B14" t="s">
        <v>68</v>
      </c>
      <c r="C14" t="s">
        <v>70</v>
      </c>
      <c r="D14" t="s">
        <v>69</v>
      </c>
      <c r="E14" t="s">
        <v>71</v>
      </c>
      <c r="F14" t="s">
        <v>72</v>
      </c>
      <c r="H14" t="str">
        <f>HYPERLINK("http://classes.usc.edu/term-20173/course/ise-422/", "click here")</f>
        <v>click here</v>
      </c>
    </row>
    <row r="15" spans="1:8" x14ac:dyDescent="0.15">
      <c r="A15" s="1">
        <v>13</v>
      </c>
      <c r="B15" t="s">
        <v>73</v>
      </c>
      <c r="C15" t="s">
        <v>75</v>
      </c>
      <c r="D15" t="s">
        <v>74</v>
      </c>
      <c r="E15" t="s">
        <v>76</v>
      </c>
      <c r="F15" t="s">
        <v>77</v>
      </c>
      <c r="G15" t="s">
        <v>18</v>
      </c>
      <c r="H15" t="str">
        <f>HYPERLINK("http://classes.usc.edu/term-20173/course/ise-435/", "click here")</f>
        <v>click here</v>
      </c>
    </row>
    <row r="16" spans="1:8" x14ac:dyDescent="0.15">
      <c r="A16" s="1">
        <v>14</v>
      </c>
      <c r="B16" t="s">
        <v>78</v>
      </c>
      <c r="C16" t="s">
        <v>80</v>
      </c>
      <c r="D16" t="s">
        <v>79</v>
      </c>
      <c r="E16" t="s">
        <v>81</v>
      </c>
      <c r="F16" t="s">
        <v>82</v>
      </c>
      <c r="G16" t="s">
        <v>18</v>
      </c>
      <c r="H16" t="str">
        <f>HYPERLINK("http://classes.usc.edu/term-20173/course/ise-440/", "click here")</f>
        <v>click here</v>
      </c>
    </row>
    <row r="17" spans="1:8" x14ac:dyDescent="0.15">
      <c r="A17" s="1">
        <v>15</v>
      </c>
      <c r="B17" t="s">
        <v>83</v>
      </c>
      <c r="C17" t="s">
        <v>85</v>
      </c>
      <c r="D17" t="s">
        <v>84</v>
      </c>
      <c r="E17" t="s">
        <v>86</v>
      </c>
      <c r="F17" t="s">
        <v>87</v>
      </c>
      <c r="G17" t="s">
        <v>18</v>
      </c>
      <c r="H17" t="str">
        <f>HYPERLINK("http://classes.usc.edu/term-20173/course/ise-460/", "click here")</f>
        <v>click here</v>
      </c>
    </row>
    <row r="18" spans="1:8" x14ac:dyDescent="0.15">
      <c r="A18" s="1">
        <v>16</v>
      </c>
      <c r="B18" t="s">
        <v>88</v>
      </c>
      <c r="C18" t="s">
        <v>1439</v>
      </c>
      <c r="D18" t="s">
        <v>89</v>
      </c>
      <c r="E18" t="s">
        <v>90</v>
      </c>
      <c r="F18" t="s">
        <v>91</v>
      </c>
      <c r="H18" t="str">
        <f>HYPERLINK("http://classes.usc.edu/term-20173/course/ise-482/", "click here")</f>
        <v>click here</v>
      </c>
    </row>
    <row r="19" spans="1:8" x14ac:dyDescent="0.15">
      <c r="A19" s="1">
        <v>17</v>
      </c>
      <c r="B19" t="s">
        <v>92</v>
      </c>
      <c r="C19" t="s">
        <v>94</v>
      </c>
      <c r="D19" t="s">
        <v>93</v>
      </c>
      <c r="E19" t="s">
        <v>95</v>
      </c>
      <c r="F19" t="s">
        <v>96</v>
      </c>
      <c r="H19" t="str">
        <f>HYPERLINK("http://classes.usc.edu/term-20173/course/ise-488/", "click here")</f>
        <v>click here</v>
      </c>
    </row>
    <row r="20" spans="1:8" x14ac:dyDescent="0.15">
      <c r="A20" s="1">
        <v>18</v>
      </c>
      <c r="B20" t="s">
        <v>97</v>
      </c>
      <c r="C20" t="s">
        <v>99</v>
      </c>
      <c r="D20" t="s">
        <v>98</v>
      </c>
      <c r="E20" t="s">
        <v>100</v>
      </c>
      <c r="F20" t="s">
        <v>101</v>
      </c>
      <c r="G20" t="s">
        <v>102</v>
      </c>
      <c r="H20" t="str">
        <f>HYPERLINK("http://classes.usc.edu/term-20173/course/ise-490/", "click here")</f>
        <v>click here</v>
      </c>
    </row>
    <row r="21" spans="1:8" x14ac:dyDescent="0.15">
      <c r="A21" s="1">
        <v>19</v>
      </c>
      <c r="B21" t="s">
        <v>103</v>
      </c>
      <c r="C21" t="s">
        <v>105</v>
      </c>
      <c r="D21" t="s">
        <v>104</v>
      </c>
      <c r="E21" t="s">
        <v>106</v>
      </c>
      <c r="F21" t="s">
        <v>107</v>
      </c>
      <c r="G21" t="s">
        <v>12</v>
      </c>
      <c r="H21" t="str">
        <f>HYPERLINK("http://classes.usc.edu/term-20173/course/ise-495a/", "click here")</f>
        <v>click here</v>
      </c>
    </row>
    <row r="22" spans="1:8" x14ac:dyDescent="0.15">
      <c r="A22" s="1">
        <v>20</v>
      </c>
      <c r="B22" t="s">
        <v>108</v>
      </c>
      <c r="C22" t="s">
        <v>105</v>
      </c>
      <c r="D22" t="s">
        <v>109</v>
      </c>
      <c r="E22" t="s">
        <v>106</v>
      </c>
      <c r="F22" t="s">
        <v>107</v>
      </c>
      <c r="G22" t="s">
        <v>12</v>
      </c>
      <c r="H22" t="str">
        <f>HYPERLINK("http://classes.usc.edu/term-20173/course/ise-495b/", "click here")</f>
        <v>click here</v>
      </c>
    </row>
    <row r="23" spans="1:8" x14ac:dyDescent="0.15">
      <c r="A23" s="1">
        <v>21</v>
      </c>
      <c r="B23" t="s">
        <v>110</v>
      </c>
      <c r="C23" t="s">
        <v>112</v>
      </c>
      <c r="D23" t="s">
        <v>111</v>
      </c>
      <c r="E23" t="s">
        <v>113</v>
      </c>
      <c r="F23" t="s">
        <v>114</v>
      </c>
      <c r="G23" t="s">
        <v>18</v>
      </c>
      <c r="H23" t="str">
        <f>HYPERLINK("http://classes.usc.edu/term-20173/course/ise-500/", "click here")</f>
        <v>click here</v>
      </c>
    </row>
    <row r="24" spans="1:8" x14ac:dyDescent="0.15">
      <c r="A24" s="1">
        <v>22</v>
      </c>
      <c r="B24" t="s">
        <v>115</v>
      </c>
      <c r="C24" t="s">
        <v>117</v>
      </c>
      <c r="D24" t="s">
        <v>116</v>
      </c>
      <c r="E24" t="s">
        <v>118</v>
      </c>
      <c r="F24" t="s">
        <v>119</v>
      </c>
      <c r="H24" t="str">
        <f>HYPERLINK("http://classes.usc.edu/term-20173/course/ise-502/", "click here")</f>
        <v>click here</v>
      </c>
    </row>
    <row r="25" spans="1:8" x14ac:dyDescent="0.15">
      <c r="A25" s="1">
        <v>23</v>
      </c>
      <c r="B25" t="s">
        <v>120</v>
      </c>
      <c r="C25" t="s">
        <v>122</v>
      </c>
      <c r="D25" t="s">
        <v>121</v>
      </c>
      <c r="E25" t="s">
        <v>123</v>
      </c>
      <c r="F25" t="s">
        <v>124</v>
      </c>
      <c r="G25" t="s">
        <v>18</v>
      </c>
      <c r="H25" t="str">
        <f>HYPERLINK("http://classes.usc.edu/term-20173/course/ise-506/", "click here")</f>
        <v>click here</v>
      </c>
    </row>
    <row r="26" spans="1:8" x14ac:dyDescent="0.15">
      <c r="A26" s="1">
        <v>24</v>
      </c>
      <c r="B26" t="s">
        <v>125</v>
      </c>
      <c r="C26" t="s">
        <v>1440</v>
      </c>
      <c r="D26" t="s">
        <v>126</v>
      </c>
      <c r="E26" t="s">
        <v>127</v>
      </c>
      <c r="F26" t="s">
        <v>128</v>
      </c>
      <c r="G26" t="s">
        <v>18</v>
      </c>
      <c r="H26" t="str">
        <f>HYPERLINK("http://classes.usc.edu/term-20173/course/ise-508/", "click here")</f>
        <v>click here</v>
      </c>
    </row>
    <row r="27" spans="1:8" x14ac:dyDescent="0.15">
      <c r="A27" s="1">
        <v>25</v>
      </c>
      <c r="B27" t="s">
        <v>129</v>
      </c>
      <c r="C27" t="s">
        <v>1441</v>
      </c>
      <c r="D27" t="s">
        <v>130</v>
      </c>
      <c r="E27" t="s">
        <v>131</v>
      </c>
      <c r="F27" t="s">
        <v>132</v>
      </c>
      <c r="G27" t="s">
        <v>18</v>
      </c>
      <c r="H27" t="str">
        <f>HYPERLINK("http://classes.usc.edu/term-20173/course/ise-511/", "click here")</f>
        <v>click here</v>
      </c>
    </row>
    <row r="28" spans="1:8" x14ac:dyDescent="0.15">
      <c r="A28" s="1">
        <v>26</v>
      </c>
      <c r="B28" t="s">
        <v>133</v>
      </c>
      <c r="C28" t="s">
        <v>135</v>
      </c>
      <c r="D28" t="s">
        <v>134</v>
      </c>
      <c r="E28" t="s">
        <v>136</v>
      </c>
      <c r="F28" t="s">
        <v>137</v>
      </c>
      <c r="H28" t="str">
        <f>HYPERLINK("http://classes.usc.edu/term-20173/course/ise-512/", "click here")</f>
        <v>click here</v>
      </c>
    </row>
    <row r="29" spans="1:8" x14ac:dyDescent="0.15">
      <c r="A29" s="1">
        <v>27</v>
      </c>
      <c r="B29" t="s">
        <v>138</v>
      </c>
      <c r="C29" t="s">
        <v>140</v>
      </c>
      <c r="D29" t="s">
        <v>139</v>
      </c>
      <c r="E29" t="s">
        <v>141</v>
      </c>
      <c r="F29" t="s">
        <v>142</v>
      </c>
      <c r="G29" t="s">
        <v>18</v>
      </c>
      <c r="H29" t="str">
        <f>HYPERLINK("http://classes.usc.edu/term-20173/course/ise-514/", "click here")</f>
        <v>click here</v>
      </c>
    </row>
    <row r="30" spans="1:8" x14ac:dyDescent="0.15">
      <c r="A30" s="1">
        <v>28</v>
      </c>
      <c r="B30" t="s">
        <v>143</v>
      </c>
      <c r="C30" t="s">
        <v>145</v>
      </c>
      <c r="D30" t="s">
        <v>144</v>
      </c>
      <c r="E30" t="s">
        <v>146</v>
      </c>
      <c r="F30" t="s">
        <v>147</v>
      </c>
      <c r="G30" t="s">
        <v>18</v>
      </c>
      <c r="H30" t="str">
        <f>HYPERLINK("http://classes.usc.edu/term-20173/course/ise-515/", "click here")</f>
        <v>click here</v>
      </c>
    </row>
    <row r="31" spans="1:8" x14ac:dyDescent="0.15">
      <c r="A31" s="1">
        <v>29</v>
      </c>
      <c r="B31" t="s">
        <v>148</v>
      </c>
      <c r="C31" t="s">
        <v>150</v>
      </c>
      <c r="D31" t="s">
        <v>149</v>
      </c>
      <c r="E31" t="s">
        <v>151</v>
      </c>
      <c r="F31" t="s">
        <v>152</v>
      </c>
      <c r="G31" t="s">
        <v>18</v>
      </c>
      <c r="H31" t="str">
        <f>HYPERLINK("http://classes.usc.edu/term-20173/course/ise-520/", "click here")</f>
        <v>click here</v>
      </c>
    </row>
    <row r="32" spans="1:8" x14ac:dyDescent="0.15">
      <c r="A32" s="1">
        <v>30</v>
      </c>
      <c r="B32" t="s">
        <v>153</v>
      </c>
      <c r="C32" t="s">
        <v>155</v>
      </c>
      <c r="D32" t="s">
        <v>154</v>
      </c>
      <c r="E32" t="s">
        <v>156</v>
      </c>
      <c r="F32" t="s">
        <v>114</v>
      </c>
      <c r="G32" t="s">
        <v>18</v>
      </c>
      <c r="H32" t="str">
        <f>HYPERLINK("http://classes.usc.edu/term-20173/course/ise-527/", "click here")</f>
        <v>click here</v>
      </c>
    </row>
    <row r="33" spans="1:8" x14ac:dyDescent="0.15">
      <c r="A33" s="1">
        <v>31</v>
      </c>
      <c r="B33" t="s">
        <v>157</v>
      </c>
      <c r="C33" t="s">
        <v>159</v>
      </c>
      <c r="D33" t="s">
        <v>158</v>
      </c>
      <c r="E33" t="s">
        <v>16</v>
      </c>
      <c r="F33" t="s">
        <v>160</v>
      </c>
      <c r="G33" t="s">
        <v>18</v>
      </c>
      <c r="H33" t="str">
        <f>HYPERLINK("http://classes.usc.edu/term-20173/course/ise-529/", "click here")</f>
        <v>click here</v>
      </c>
    </row>
    <row r="34" spans="1:8" x14ac:dyDescent="0.15">
      <c r="A34" s="1">
        <v>32</v>
      </c>
      <c r="B34" t="s">
        <v>161</v>
      </c>
      <c r="C34" t="s">
        <v>163</v>
      </c>
      <c r="D34" t="s">
        <v>162</v>
      </c>
      <c r="E34" t="s">
        <v>164</v>
      </c>
      <c r="F34" t="s">
        <v>165</v>
      </c>
      <c r="G34" t="s">
        <v>18</v>
      </c>
      <c r="H34" t="str">
        <f>HYPERLINK("http://classes.usc.edu/term-20173/course/ise-530/", "click here")</f>
        <v>click here</v>
      </c>
    </row>
    <row r="35" spans="1:8" x14ac:dyDescent="0.15">
      <c r="A35" s="1">
        <v>33</v>
      </c>
      <c r="B35" t="s">
        <v>166</v>
      </c>
      <c r="C35" t="s">
        <v>168</v>
      </c>
      <c r="D35" t="s">
        <v>167</v>
      </c>
      <c r="E35" t="s">
        <v>169</v>
      </c>
      <c r="F35" t="s">
        <v>170</v>
      </c>
      <c r="G35" t="s">
        <v>18</v>
      </c>
      <c r="H35" t="str">
        <f>HYPERLINK("http://classes.usc.edu/term-20173/course/ise-536/", "click here")</f>
        <v>click here</v>
      </c>
    </row>
    <row r="36" spans="1:8" x14ac:dyDescent="0.15">
      <c r="A36" s="1">
        <v>34</v>
      </c>
      <c r="B36" t="s">
        <v>171</v>
      </c>
      <c r="C36" t="s">
        <v>173</v>
      </c>
      <c r="D36" t="s">
        <v>172</v>
      </c>
      <c r="E36" t="s">
        <v>100</v>
      </c>
      <c r="F36" t="s">
        <v>174</v>
      </c>
      <c r="G36" t="s">
        <v>18</v>
      </c>
      <c r="H36" t="str">
        <f>HYPERLINK("http://classes.usc.edu/term-20173/course/ise-538/", "click here")</f>
        <v>click here</v>
      </c>
    </row>
    <row r="37" spans="1:8" x14ac:dyDescent="0.15">
      <c r="A37" s="1">
        <v>35</v>
      </c>
      <c r="B37" t="s">
        <v>175</v>
      </c>
      <c r="C37" t="s">
        <v>177</v>
      </c>
      <c r="D37" t="s">
        <v>176</v>
      </c>
      <c r="E37" t="s">
        <v>178</v>
      </c>
      <c r="F37" t="s">
        <v>179</v>
      </c>
      <c r="G37" t="s">
        <v>18</v>
      </c>
      <c r="H37" t="str">
        <f>HYPERLINK("http://classes.usc.edu/term-20173/course/ise-544/", "click here")</f>
        <v>click here</v>
      </c>
    </row>
    <row r="38" spans="1:8" x14ac:dyDescent="0.15">
      <c r="A38" s="1">
        <v>36</v>
      </c>
      <c r="B38" t="s">
        <v>180</v>
      </c>
      <c r="C38" t="s">
        <v>182</v>
      </c>
      <c r="D38" t="s">
        <v>181</v>
      </c>
      <c r="E38" t="s">
        <v>123</v>
      </c>
      <c r="F38" t="s">
        <v>119</v>
      </c>
      <c r="G38" t="s">
        <v>18</v>
      </c>
      <c r="H38" t="str">
        <f>HYPERLINK("http://classes.usc.edu/term-20173/course/ise-545/", "click here")</f>
        <v>click here</v>
      </c>
    </row>
    <row r="39" spans="1:8" x14ac:dyDescent="0.15">
      <c r="A39" s="1">
        <v>37</v>
      </c>
      <c r="B39" t="s">
        <v>183</v>
      </c>
      <c r="C39" t="s">
        <v>185</v>
      </c>
      <c r="D39" t="s">
        <v>184</v>
      </c>
      <c r="E39" t="s">
        <v>186</v>
      </c>
      <c r="F39" t="s">
        <v>187</v>
      </c>
      <c r="H39" t="str">
        <f>HYPERLINK("http://classes.usc.edu/term-20173/course/ise-556/", "click here")</f>
        <v>click here</v>
      </c>
    </row>
    <row r="40" spans="1:8" x14ac:dyDescent="0.15">
      <c r="A40" s="1">
        <v>38</v>
      </c>
      <c r="B40" t="s">
        <v>188</v>
      </c>
      <c r="C40" t="s">
        <v>190</v>
      </c>
      <c r="D40" t="s">
        <v>189</v>
      </c>
      <c r="E40" t="s">
        <v>191</v>
      </c>
      <c r="F40" t="s">
        <v>192</v>
      </c>
      <c r="H40" t="str">
        <f>HYPERLINK("http://classes.usc.edu/term-20173/course/ise-560/", "click here")</f>
        <v>click here</v>
      </c>
    </row>
    <row r="41" spans="1:8" x14ac:dyDescent="0.15">
      <c r="A41" s="1">
        <v>39</v>
      </c>
      <c r="B41" t="s">
        <v>193</v>
      </c>
      <c r="C41" t="s">
        <v>195</v>
      </c>
      <c r="D41" t="s">
        <v>194</v>
      </c>
      <c r="E41" t="s">
        <v>141</v>
      </c>
      <c r="F41" t="s">
        <v>114</v>
      </c>
      <c r="G41" t="s">
        <v>18</v>
      </c>
      <c r="H41" t="str">
        <f>HYPERLINK("http://classes.usc.edu/term-20173/course/ise-561/", "click here")</f>
        <v>click here</v>
      </c>
    </row>
    <row r="42" spans="1:8" x14ac:dyDescent="0.15">
      <c r="A42" s="1">
        <v>40</v>
      </c>
      <c r="B42" t="s">
        <v>196</v>
      </c>
      <c r="C42" t="s">
        <v>198</v>
      </c>
      <c r="D42" t="s">
        <v>197</v>
      </c>
      <c r="E42" t="s">
        <v>199</v>
      </c>
      <c r="F42" t="s">
        <v>200</v>
      </c>
      <c r="G42" t="s">
        <v>18</v>
      </c>
      <c r="H42" t="str">
        <f>HYPERLINK("http://classes.usc.edu/term-20173/course/ise-563/", "click here")</f>
        <v>click here</v>
      </c>
    </row>
    <row r="43" spans="1:8" x14ac:dyDescent="0.15">
      <c r="A43" s="1">
        <v>41</v>
      </c>
      <c r="B43" t="s">
        <v>201</v>
      </c>
      <c r="C43" t="s">
        <v>203</v>
      </c>
      <c r="D43" t="s">
        <v>202</v>
      </c>
      <c r="E43" t="s">
        <v>204</v>
      </c>
      <c r="F43" t="s">
        <v>205</v>
      </c>
      <c r="H43" t="str">
        <f>HYPERLINK("http://classes.usc.edu/term-20173/course/ise-568/", "click here")</f>
        <v>click here</v>
      </c>
    </row>
    <row r="44" spans="1:8" x14ac:dyDescent="0.15">
      <c r="A44" s="1">
        <v>42</v>
      </c>
      <c r="B44" t="s">
        <v>206</v>
      </c>
      <c r="C44" t="s">
        <v>208</v>
      </c>
      <c r="D44" t="s">
        <v>207</v>
      </c>
      <c r="E44" t="s">
        <v>169</v>
      </c>
      <c r="F44" t="s">
        <v>209</v>
      </c>
      <c r="G44" t="s">
        <v>18</v>
      </c>
      <c r="H44" t="str">
        <f>HYPERLINK("http://classes.usc.edu/term-20173/course/ise-580/", "click here")</f>
        <v>click here</v>
      </c>
    </row>
    <row r="45" spans="1:8" x14ac:dyDescent="0.15">
      <c r="A45" s="1">
        <v>43</v>
      </c>
      <c r="B45" t="s">
        <v>210</v>
      </c>
      <c r="C45" t="s">
        <v>212</v>
      </c>
      <c r="D45" t="s">
        <v>211</v>
      </c>
      <c r="E45" t="s">
        <v>213</v>
      </c>
      <c r="F45" t="s">
        <v>214</v>
      </c>
      <c r="G45" t="s">
        <v>18</v>
      </c>
      <c r="H45" t="str">
        <f>HYPERLINK("http://classes.usc.edu/term-20173/course/ise-583/", "click here")</f>
        <v>click here</v>
      </c>
    </row>
    <row r="46" spans="1:8" x14ac:dyDescent="0.15">
      <c r="A46" s="1">
        <v>44</v>
      </c>
      <c r="B46" t="s">
        <v>215</v>
      </c>
      <c r="C46" t="s">
        <v>217</v>
      </c>
      <c r="D46" t="s">
        <v>216</v>
      </c>
      <c r="E46" t="s">
        <v>218</v>
      </c>
      <c r="F46" t="s">
        <v>82</v>
      </c>
      <c r="G46" t="s">
        <v>18</v>
      </c>
      <c r="H46" t="str">
        <f>HYPERLINK("http://classes.usc.edu/term-20173/course/ise-585/", "click here")</f>
        <v>click here</v>
      </c>
    </row>
    <row r="47" spans="1:8" x14ac:dyDescent="0.15">
      <c r="A47" s="1">
        <v>45</v>
      </c>
      <c r="B47" t="s">
        <v>219</v>
      </c>
      <c r="C47" t="s">
        <v>99</v>
      </c>
      <c r="D47" t="s">
        <v>220</v>
      </c>
      <c r="E47" t="s">
        <v>100</v>
      </c>
      <c r="F47" t="s">
        <v>101</v>
      </c>
      <c r="G47" t="s">
        <v>221</v>
      </c>
      <c r="H47" t="str">
        <f>HYPERLINK("http://classes.usc.edu/term-20173/course/ise-590/", "click here")</f>
        <v>click here</v>
      </c>
    </row>
    <row r="48" spans="1:8" x14ac:dyDescent="0.15">
      <c r="A48" s="1">
        <v>46</v>
      </c>
      <c r="B48" t="s">
        <v>222</v>
      </c>
      <c r="C48" t="s">
        <v>224</v>
      </c>
      <c r="D48" t="s">
        <v>223</v>
      </c>
      <c r="E48" t="s">
        <v>100</v>
      </c>
      <c r="F48" t="s">
        <v>101</v>
      </c>
      <c r="G48" t="s">
        <v>12</v>
      </c>
      <c r="H48" t="str">
        <f>HYPERLINK("http://classes.usc.edu/term-20173/course/ise-594a/", "click here")</f>
        <v>click here</v>
      </c>
    </row>
    <row r="49" spans="1:8" x14ac:dyDescent="0.15">
      <c r="A49" s="1">
        <v>47</v>
      </c>
      <c r="B49" t="s">
        <v>225</v>
      </c>
      <c r="C49" t="s">
        <v>224</v>
      </c>
      <c r="D49" t="s">
        <v>223</v>
      </c>
      <c r="E49" t="s">
        <v>100</v>
      </c>
      <c r="F49" t="s">
        <v>101</v>
      </c>
      <c r="G49" t="s">
        <v>12</v>
      </c>
      <c r="H49" t="str">
        <f>HYPERLINK("http://classes.usc.edu/term-20173/course/ise-594b/", "click here")</f>
        <v>click here</v>
      </c>
    </row>
    <row r="50" spans="1:8" x14ac:dyDescent="0.15">
      <c r="A50" s="1">
        <v>48</v>
      </c>
      <c r="B50" t="s">
        <v>226</v>
      </c>
      <c r="C50" t="s">
        <v>224</v>
      </c>
      <c r="D50" t="s">
        <v>223</v>
      </c>
      <c r="E50" t="s">
        <v>100</v>
      </c>
      <c r="F50" t="s">
        <v>101</v>
      </c>
      <c r="G50" t="s">
        <v>227</v>
      </c>
      <c r="H50" t="str">
        <f>HYPERLINK("http://classes.usc.edu/term-20173/course/ise-594z/", "click here")</f>
        <v>click here</v>
      </c>
    </row>
    <row r="51" spans="1:8" x14ac:dyDescent="0.15">
      <c r="A51" s="1">
        <v>49</v>
      </c>
      <c r="B51" t="s">
        <v>228</v>
      </c>
      <c r="C51" t="s">
        <v>230</v>
      </c>
      <c r="D51" t="s">
        <v>229</v>
      </c>
      <c r="E51" t="s">
        <v>231</v>
      </c>
      <c r="F51" t="s">
        <v>232</v>
      </c>
      <c r="G51" t="s">
        <v>233</v>
      </c>
      <c r="H51" t="str">
        <f>HYPERLINK("http://classes.usc.edu/term-20173/course/ise-599/", "click here")</f>
        <v>click here</v>
      </c>
    </row>
    <row r="52" spans="1:8" x14ac:dyDescent="0.15">
      <c r="A52" s="1">
        <v>50</v>
      </c>
      <c r="B52" t="s">
        <v>234</v>
      </c>
      <c r="C52" t="s">
        <v>236</v>
      </c>
      <c r="D52" t="s">
        <v>235</v>
      </c>
      <c r="E52" t="s">
        <v>237</v>
      </c>
      <c r="F52" t="s">
        <v>174</v>
      </c>
      <c r="G52" t="s">
        <v>18</v>
      </c>
      <c r="H52" t="str">
        <f>HYPERLINK("http://classes.usc.edu/term-20173/course/ise-610/", "click here")</f>
        <v>click here</v>
      </c>
    </row>
    <row r="53" spans="1:8" x14ac:dyDescent="0.15">
      <c r="A53" s="1">
        <v>51</v>
      </c>
      <c r="B53" t="s">
        <v>238</v>
      </c>
      <c r="C53" t="s">
        <v>240</v>
      </c>
      <c r="D53" t="s">
        <v>239</v>
      </c>
      <c r="E53" t="s">
        <v>241</v>
      </c>
      <c r="F53" t="s">
        <v>242</v>
      </c>
      <c r="G53" t="s">
        <v>18</v>
      </c>
      <c r="H53" t="str">
        <f>HYPERLINK("http://classes.usc.edu/term-20173/course/ise-631/", "click here")</f>
        <v>click here</v>
      </c>
    </row>
    <row r="54" spans="1:8" x14ac:dyDescent="0.15">
      <c r="A54" s="1">
        <v>52</v>
      </c>
      <c r="B54" t="s">
        <v>243</v>
      </c>
      <c r="C54" t="s">
        <v>245</v>
      </c>
      <c r="D54" t="s">
        <v>244</v>
      </c>
      <c r="E54" t="s">
        <v>100</v>
      </c>
      <c r="F54" t="s">
        <v>246</v>
      </c>
      <c r="G54" t="s">
        <v>247</v>
      </c>
      <c r="H54" t="str">
        <f>HYPERLINK("http://classes.usc.edu/term-20173/course/ise-651/", "click here")</f>
        <v>click here</v>
      </c>
    </row>
    <row r="55" spans="1:8" x14ac:dyDescent="0.15">
      <c r="A55" s="1">
        <v>53</v>
      </c>
      <c r="B55" t="s">
        <v>248</v>
      </c>
      <c r="C55" t="s">
        <v>250</v>
      </c>
      <c r="D55" t="s">
        <v>249</v>
      </c>
      <c r="E55" t="s">
        <v>251</v>
      </c>
      <c r="F55" t="s">
        <v>252</v>
      </c>
      <c r="H55" t="str">
        <f>HYPERLINK("http://classes.usc.edu/term-20173/course/ise-670/", "click here")</f>
        <v>click here</v>
      </c>
    </row>
    <row r="56" spans="1:8" x14ac:dyDescent="0.15">
      <c r="A56" s="1">
        <v>54</v>
      </c>
      <c r="B56" t="s">
        <v>253</v>
      </c>
      <c r="C56" t="s">
        <v>255</v>
      </c>
      <c r="D56" t="s">
        <v>254</v>
      </c>
      <c r="E56" t="s">
        <v>256</v>
      </c>
      <c r="F56" t="s">
        <v>257</v>
      </c>
      <c r="G56" t="s">
        <v>221</v>
      </c>
      <c r="H56" t="str">
        <f>HYPERLINK("http://classes.usc.edu/term-20173/course/ise-790/", "click here")</f>
        <v>click here</v>
      </c>
    </row>
    <row r="57" spans="1:8" x14ac:dyDescent="0.15">
      <c r="A57" s="1">
        <v>55</v>
      </c>
      <c r="B57" t="s">
        <v>258</v>
      </c>
      <c r="C57" t="s">
        <v>260</v>
      </c>
      <c r="D57" t="s">
        <v>259</v>
      </c>
      <c r="E57" t="s">
        <v>100</v>
      </c>
      <c r="F57" t="s">
        <v>101</v>
      </c>
      <c r="G57" t="s">
        <v>12</v>
      </c>
      <c r="H57" t="str">
        <f>HYPERLINK("http://classes.usc.edu/term-20173/course/ise-794a/", "click here")</f>
        <v>click here</v>
      </c>
    </row>
    <row r="58" spans="1:8" x14ac:dyDescent="0.15">
      <c r="A58" s="1">
        <v>56</v>
      </c>
      <c r="B58" t="s">
        <v>261</v>
      </c>
      <c r="C58" t="s">
        <v>260</v>
      </c>
      <c r="D58" t="s">
        <v>259</v>
      </c>
      <c r="E58" t="s">
        <v>100</v>
      </c>
      <c r="F58" t="s">
        <v>101</v>
      </c>
      <c r="G58" t="s">
        <v>12</v>
      </c>
      <c r="H58" t="str">
        <f>HYPERLINK("http://classes.usc.edu/term-20173/course/ise-794b/", "click here")</f>
        <v>click here</v>
      </c>
    </row>
    <row r="59" spans="1:8" x14ac:dyDescent="0.15">
      <c r="A59" s="1">
        <v>57</v>
      </c>
      <c r="B59" t="s">
        <v>262</v>
      </c>
      <c r="C59" t="s">
        <v>260</v>
      </c>
      <c r="D59" t="s">
        <v>259</v>
      </c>
      <c r="E59" t="s">
        <v>100</v>
      </c>
      <c r="F59" t="s">
        <v>101</v>
      </c>
      <c r="G59" t="s">
        <v>12</v>
      </c>
      <c r="H59" t="str">
        <f>HYPERLINK("http://classes.usc.edu/term-20173/course/ise-794c/", "click here")</f>
        <v>click here</v>
      </c>
    </row>
    <row r="60" spans="1:8" x14ac:dyDescent="0.15">
      <c r="A60" s="1">
        <v>58</v>
      </c>
      <c r="B60" t="s">
        <v>263</v>
      </c>
      <c r="C60" t="s">
        <v>260</v>
      </c>
      <c r="D60" t="s">
        <v>259</v>
      </c>
      <c r="E60" t="s">
        <v>100</v>
      </c>
      <c r="F60" t="s">
        <v>101</v>
      </c>
      <c r="G60" t="s">
        <v>12</v>
      </c>
      <c r="H60" t="str">
        <f>HYPERLINK("http://classes.usc.edu/term-20173/course/ise-794d/", "click here")</f>
        <v>click here</v>
      </c>
    </row>
    <row r="61" spans="1:8" x14ac:dyDescent="0.15">
      <c r="A61" s="1">
        <v>59</v>
      </c>
      <c r="B61" t="s">
        <v>264</v>
      </c>
      <c r="C61" t="s">
        <v>260</v>
      </c>
      <c r="D61" t="s">
        <v>259</v>
      </c>
      <c r="E61" t="s">
        <v>100</v>
      </c>
      <c r="F61" t="s">
        <v>101</v>
      </c>
      <c r="G61" t="s">
        <v>227</v>
      </c>
      <c r="H61" t="str">
        <f>HYPERLINK("http://classes.usc.edu/term-20173/course/ise-794z/", "click here")</f>
        <v>click here</v>
      </c>
    </row>
    <row r="62" spans="1:8" x14ac:dyDescent="0.15">
      <c r="A62" s="1">
        <v>60</v>
      </c>
      <c r="B62" t="s">
        <v>265</v>
      </c>
      <c r="C62" t="s">
        <v>230</v>
      </c>
      <c r="D62" t="s">
        <v>266</v>
      </c>
      <c r="E62" t="s">
        <v>267</v>
      </c>
      <c r="F62" t="s">
        <v>268</v>
      </c>
      <c r="G62" t="s">
        <v>269</v>
      </c>
      <c r="H62" t="str">
        <f>HYPERLINK("http://classes.usc.edu/term-20173/course/fbe-299/", "click here")</f>
        <v>click here</v>
      </c>
    </row>
    <row r="63" spans="1:8" x14ac:dyDescent="0.15">
      <c r="A63" s="1">
        <v>61</v>
      </c>
      <c r="B63" t="s">
        <v>270</v>
      </c>
      <c r="C63" t="s">
        <v>272</v>
      </c>
      <c r="D63" t="s">
        <v>271</v>
      </c>
      <c r="E63" t="s">
        <v>273</v>
      </c>
      <c r="F63" t="s">
        <v>274</v>
      </c>
      <c r="G63" t="s">
        <v>34</v>
      </c>
      <c r="H63" t="str">
        <f>HYPERLINK("http://classes.usc.edu/term-20173/course/fbe-324/", "click here")</f>
        <v>click here</v>
      </c>
    </row>
    <row r="64" spans="1:8" x14ac:dyDescent="0.15">
      <c r="A64" s="1">
        <v>62</v>
      </c>
      <c r="B64" t="s">
        <v>275</v>
      </c>
      <c r="C64" t="s">
        <v>277</v>
      </c>
      <c r="D64" t="s">
        <v>276</v>
      </c>
      <c r="E64" t="s">
        <v>278</v>
      </c>
      <c r="F64" t="s">
        <v>67</v>
      </c>
      <c r="G64" t="s">
        <v>34</v>
      </c>
      <c r="H64" t="str">
        <f>HYPERLINK("http://classes.usc.edu/term-20173/course/fbe-391/", "click here")</f>
        <v>click here</v>
      </c>
    </row>
    <row r="65" spans="1:8" x14ac:dyDescent="0.15">
      <c r="A65" s="1">
        <v>63</v>
      </c>
      <c r="B65" t="s">
        <v>279</v>
      </c>
      <c r="C65" t="s">
        <v>281</v>
      </c>
      <c r="D65" t="s">
        <v>280</v>
      </c>
      <c r="E65" t="s">
        <v>282</v>
      </c>
      <c r="F65" t="s">
        <v>283</v>
      </c>
      <c r="G65" t="s">
        <v>34</v>
      </c>
      <c r="H65" t="str">
        <f>HYPERLINK("http://classes.usc.edu/term-20173/course/fbe-400/", "click here")</f>
        <v>click here</v>
      </c>
    </row>
    <row r="66" spans="1:8" x14ac:dyDescent="0.15">
      <c r="A66" s="1">
        <v>64</v>
      </c>
      <c r="B66" t="s">
        <v>284</v>
      </c>
      <c r="C66" t="s">
        <v>286</v>
      </c>
      <c r="D66" t="s">
        <v>285</v>
      </c>
      <c r="E66" t="s">
        <v>287</v>
      </c>
      <c r="F66" t="s">
        <v>283</v>
      </c>
      <c r="G66" t="s">
        <v>34</v>
      </c>
      <c r="H66" t="str">
        <f>HYPERLINK("http://classes.usc.edu/term-20173/course/fbe-403/", "click here")</f>
        <v>click here</v>
      </c>
    </row>
    <row r="67" spans="1:8" x14ac:dyDescent="0.15">
      <c r="A67" s="1">
        <v>65</v>
      </c>
      <c r="B67" t="s">
        <v>288</v>
      </c>
      <c r="C67" t="s">
        <v>290</v>
      </c>
      <c r="D67" t="s">
        <v>289</v>
      </c>
      <c r="E67" t="s">
        <v>291</v>
      </c>
      <c r="F67" t="s">
        <v>292</v>
      </c>
      <c r="G67" t="s">
        <v>34</v>
      </c>
      <c r="H67" t="str">
        <f>HYPERLINK("http://classes.usc.edu/term-20173/course/fbe-421/", "click here")</f>
        <v>click here</v>
      </c>
    </row>
    <row r="68" spans="1:8" x14ac:dyDescent="0.15">
      <c r="A68" s="1">
        <v>66</v>
      </c>
      <c r="B68" t="s">
        <v>293</v>
      </c>
      <c r="C68" t="s">
        <v>295</v>
      </c>
      <c r="D68" t="s">
        <v>294</v>
      </c>
      <c r="E68" t="s">
        <v>100</v>
      </c>
      <c r="F68" t="s">
        <v>43</v>
      </c>
      <c r="G68" t="s">
        <v>34</v>
      </c>
      <c r="H68" t="str">
        <f>HYPERLINK("http://classes.usc.edu/term-20173/course/fbe-423/", "click here")</f>
        <v>click here</v>
      </c>
    </row>
    <row r="69" spans="1:8" x14ac:dyDescent="0.15">
      <c r="A69" s="1">
        <v>67</v>
      </c>
      <c r="B69" t="s">
        <v>296</v>
      </c>
      <c r="C69" t="s">
        <v>298</v>
      </c>
      <c r="D69" t="s">
        <v>297</v>
      </c>
      <c r="E69" t="s">
        <v>287</v>
      </c>
      <c r="F69" t="s">
        <v>174</v>
      </c>
      <c r="G69" t="s">
        <v>34</v>
      </c>
      <c r="H69" t="str">
        <f>HYPERLINK("http://classes.usc.edu/term-20173/course/fbe-427/", "click here")</f>
        <v>click here</v>
      </c>
    </row>
    <row r="70" spans="1:8" x14ac:dyDescent="0.15">
      <c r="A70" s="1">
        <v>68</v>
      </c>
      <c r="B70" t="s">
        <v>299</v>
      </c>
      <c r="C70" t="s">
        <v>301</v>
      </c>
      <c r="D70" t="s">
        <v>300</v>
      </c>
      <c r="E70" t="s">
        <v>302</v>
      </c>
      <c r="F70" t="s">
        <v>303</v>
      </c>
      <c r="G70" t="s">
        <v>34</v>
      </c>
      <c r="H70" t="str">
        <f>HYPERLINK("http://classes.usc.edu/term-20173/course/fbe-428/", "click here")</f>
        <v>click here</v>
      </c>
    </row>
    <row r="71" spans="1:8" x14ac:dyDescent="0.15">
      <c r="A71" s="1">
        <v>69</v>
      </c>
      <c r="B71" t="s">
        <v>304</v>
      </c>
      <c r="C71" t="s">
        <v>306</v>
      </c>
      <c r="D71" t="s">
        <v>305</v>
      </c>
      <c r="E71" t="s">
        <v>302</v>
      </c>
      <c r="F71" t="s">
        <v>307</v>
      </c>
      <c r="G71" t="s">
        <v>34</v>
      </c>
      <c r="H71" t="str">
        <f>HYPERLINK("http://classes.usc.edu/term-20173/course/fbe-429/", "click here")</f>
        <v>click here</v>
      </c>
    </row>
    <row r="72" spans="1:8" x14ac:dyDescent="0.15">
      <c r="A72" s="1">
        <v>70</v>
      </c>
      <c r="B72" t="s">
        <v>308</v>
      </c>
      <c r="C72" t="s">
        <v>310</v>
      </c>
      <c r="D72" t="s">
        <v>309</v>
      </c>
      <c r="E72" t="s">
        <v>311</v>
      </c>
      <c r="F72" t="s">
        <v>174</v>
      </c>
      <c r="G72" t="s">
        <v>34</v>
      </c>
      <c r="H72" t="str">
        <f>HYPERLINK("http://classes.usc.edu/term-20173/course/fbe-431/", "click here")</f>
        <v>click here</v>
      </c>
    </row>
    <row r="73" spans="1:8" x14ac:dyDescent="0.15">
      <c r="A73" s="1">
        <v>71</v>
      </c>
      <c r="B73" t="s">
        <v>312</v>
      </c>
      <c r="C73" t="s">
        <v>314</v>
      </c>
      <c r="D73" t="s">
        <v>313</v>
      </c>
      <c r="E73" t="s">
        <v>315</v>
      </c>
      <c r="F73" t="s">
        <v>303</v>
      </c>
      <c r="G73" t="s">
        <v>34</v>
      </c>
      <c r="H73" t="str">
        <f>HYPERLINK("http://classes.usc.edu/term-20173/course/fbe-432/", "click here")</f>
        <v>click here</v>
      </c>
    </row>
    <row r="74" spans="1:8" x14ac:dyDescent="0.15">
      <c r="A74" s="1">
        <v>72</v>
      </c>
      <c r="B74" t="s">
        <v>316</v>
      </c>
      <c r="C74" t="s">
        <v>318</v>
      </c>
      <c r="D74" t="s">
        <v>317</v>
      </c>
      <c r="E74" t="s">
        <v>100</v>
      </c>
      <c r="F74" t="s">
        <v>283</v>
      </c>
      <c r="G74" t="s">
        <v>34</v>
      </c>
      <c r="H74" t="str">
        <f>HYPERLINK("http://classes.usc.edu/term-20173/course/fbe-435/", "click here")</f>
        <v>click here</v>
      </c>
    </row>
    <row r="75" spans="1:8" x14ac:dyDescent="0.15">
      <c r="A75" s="1">
        <v>73</v>
      </c>
      <c r="B75" t="s">
        <v>319</v>
      </c>
      <c r="C75" t="s">
        <v>321</v>
      </c>
      <c r="D75" t="s">
        <v>320</v>
      </c>
      <c r="E75" t="s">
        <v>322</v>
      </c>
      <c r="F75" t="s">
        <v>303</v>
      </c>
      <c r="G75" t="s">
        <v>34</v>
      </c>
      <c r="H75" t="str">
        <f>HYPERLINK("http://classes.usc.edu/term-20173/course/fbe-437/", "click here")</f>
        <v>click here</v>
      </c>
    </row>
    <row r="76" spans="1:8" x14ac:dyDescent="0.15">
      <c r="A76" s="1">
        <v>74</v>
      </c>
      <c r="B76" t="s">
        <v>323</v>
      </c>
      <c r="C76" t="s">
        <v>325</v>
      </c>
      <c r="D76" t="s">
        <v>324</v>
      </c>
      <c r="E76" t="s">
        <v>326</v>
      </c>
      <c r="F76" t="s">
        <v>327</v>
      </c>
      <c r="G76" t="s">
        <v>34</v>
      </c>
      <c r="H76" t="str">
        <f>HYPERLINK("http://classes.usc.edu/term-20173/course/fbe-441/", "click here")</f>
        <v>click here</v>
      </c>
    </row>
    <row r="77" spans="1:8" x14ac:dyDescent="0.15">
      <c r="A77" s="1">
        <v>75</v>
      </c>
      <c r="B77" t="s">
        <v>328</v>
      </c>
      <c r="C77" t="s">
        <v>330</v>
      </c>
      <c r="D77" t="s">
        <v>329</v>
      </c>
      <c r="E77" t="s">
        <v>331</v>
      </c>
      <c r="F77" t="s">
        <v>332</v>
      </c>
      <c r="G77" t="s">
        <v>34</v>
      </c>
      <c r="H77" t="str">
        <f>HYPERLINK("http://classes.usc.edu/term-20173/course/fbe-453a/", "click here")</f>
        <v>click here</v>
      </c>
    </row>
    <row r="78" spans="1:8" x14ac:dyDescent="0.15">
      <c r="A78" s="1">
        <v>76</v>
      </c>
      <c r="B78" t="s">
        <v>333</v>
      </c>
      <c r="C78" t="s">
        <v>335</v>
      </c>
      <c r="D78" t="s">
        <v>334</v>
      </c>
      <c r="E78" t="s">
        <v>287</v>
      </c>
      <c r="F78" t="s">
        <v>252</v>
      </c>
      <c r="G78" t="s">
        <v>34</v>
      </c>
      <c r="H78" t="str">
        <f>HYPERLINK("http://classes.usc.edu/term-20173/course/fbe-458/", "click here")</f>
        <v>click here</v>
      </c>
    </row>
    <row r="79" spans="1:8" x14ac:dyDescent="0.15">
      <c r="A79" s="1">
        <v>77</v>
      </c>
      <c r="B79" t="s">
        <v>336</v>
      </c>
      <c r="C79" t="s">
        <v>338</v>
      </c>
      <c r="D79" t="s">
        <v>337</v>
      </c>
      <c r="E79" t="s">
        <v>339</v>
      </c>
      <c r="F79" t="s">
        <v>340</v>
      </c>
      <c r="G79" t="s">
        <v>34</v>
      </c>
      <c r="H79" t="str">
        <f>HYPERLINK("http://classes.usc.edu/term-20173/course/fbe-459/", "click here")</f>
        <v>click here</v>
      </c>
    </row>
    <row r="80" spans="1:8" x14ac:dyDescent="0.15">
      <c r="A80" s="1">
        <v>78</v>
      </c>
      <c r="B80" t="s">
        <v>341</v>
      </c>
      <c r="C80" t="s">
        <v>343</v>
      </c>
      <c r="D80" t="s">
        <v>342</v>
      </c>
      <c r="E80" t="s">
        <v>344</v>
      </c>
      <c r="F80" t="s">
        <v>307</v>
      </c>
      <c r="G80" t="s">
        <v>34</v>
      </c>
      <c r="H80" t="str">
        <f>HYPERLINK("http://classes.usc.edu/term-20173/course/fbe-460/", "click here")</f>
        <v>click here</v>
      </c>
    </row>
    <row r="81" spans="1:8" x14ac:dyDescent="0.15">
      <c r="A81" s="1">
        <v>79</v>
      </c>
      <c r="B81" t="s">
        <v>345</v>
      </c>
      <c r="C81" t="s">
        <v>347</v>
      </c>
      <c r="D81" t="s">
        <v>346</v>
      </c>
      <c r="E81" t="s">
        <v>348</v>
      </c>
      <c r="F81" t="s">
        <v>340</v>
      </c>
      <c r="G81" t="s">
        <v>34</v>
      </c>
      <c r="H81" t="str">
        <f>HYPERLINK("http://classes.usc.edu/term-20173/course/fbe-462/", "click here")</f>
        <v>click here</v>
      </c>
    </row>
    <row r="82" spans="1:8" x14ac:dyDescent="0.15">
      <c r="A82" s="1">
        <v>80</v>
      </c>
      <c r="B82" t="s">
        <v>349</v>
      </c>
      <c r="C82" t="s">
        <v>351</v>
      </c>
      <c r="D82" t="s">
        <v>350</v>
      </c>
      <c r="E82" t="s">
        <v>100</v>
      </c>
      <c r="F82" t="s">
        <v>352</v>
      </c>
      <c r="G82" t="s">
        <v>12</v>
      </c>
      <c r="H82" t="str">
        <f>HYPERLINK("http://classes.usc.edu/term-20173/course/fbe-465/", "click here")</f>
        <v>click here</v>
      </c>
    </row>
    <row r="83" spans="1:8" x14ac:dyDescent="0.15">
      <c r="A83" s="1">
        <v>81</v>
      </c>
      <c r="B83" t="s">
        <v>353</v>
      </c>
      <c r="C83" t="s">
        <v>355</v>
      </c>
      <c r="D83" t="s">
        <v>354</v>
      </c>
      <c r="E83" t="s">
        <v>282</v>
      </c>
      <c r="F83" t="s">
        <v>252</v>
      </c>
      <c r="G83" t="s">
        <v>34</v>
      </c>
      <c r="H83" t="str">
        <f>HYPERLINK("http://classes.usc.edu/term-20173/course/fbe-470/", "click here")</f>
        <v>click here</v>
      </c>
    </row>
    <row r="84" spans="1:8" x14ac:dyDescent="0.15">
      <c r="A84" s="1">
        <v>82</v>
      </c>
      <c r="B84" t="s">
        <v>356</v>
      </c>
      <c r="C84" t="s">
        <v>358</v>
      </c>
      <c r="D84" t="s">
        <v>357</v>
      </c>
      <c r="E84" t="s">
        <v>282</v>
      </c>
      <c r="F84" t="s">
        <v>174</v>
      </c>
      <c r="G84" t="s">
        <v>34</v>
      </c>
      <c r="H84" t="str">
        <f>HYPERLINK("http://classes.usc.edu/term-20173/course/fbe-489/", "click here")</f>
        <v>click here</v>
      </c>
    </row>
    <row r="85" spans="1:8" x14ac:dyDescent="0.15">
      <c r="A85" s="1">
        <v>83</v>
      </c>
      <c r="B85" t="s">
        <v>359</v>
      </c>
      <c r="C85" t="s">
        <v>361</v>
      </c>
      <c r="D85" t="s">
        <v>360</v>
      </c>
      <c r="E85" t="s">
        <v>100</v>
      </c>
      <c r="F85" t="s">
        <v>352</v>
      </c>
      <c r="G85" t="s">
        <v>12</v>
      </c>
      <c r="H85" t="str">
        <f>HYPERLINK("http://classes.usc.edu/term-20173/course/fbe-491/", "click here")</f>
        <v>click here</v>
      </c>
    </row>
    <row r="86" spans="1:8" x14ac:dyDescent="0.15">
      <c r="A86" s="1">
        <v>84</v>
      </c>
      <c r="B86" t="s">
        <v>362</v>
      </c>
      <c r="C86" t="s">
        <v>364</v>
      </c>
      <c r="D86" t="s">
        <v>363</v>
      </c>
      <c r="E86" t="s">
        <v>273</v>
      </c>
      <c r="F86" t="s">
        <v>82</v>
      </c>
      <c r="G86" t="s">
        <v>18</v>
      </c>
      <c r="H86" t="str">
        <f>HYPERLINK("http://classes.usc.edu/term-20173/course/fbe-524/", "click here")</f>
        <v>click here</v>
      </c>
    </row>
    <row r="87" spans="1:8" x14ac:dyDescent="0.15">
      <c r="A87" s="1">
        <v>85</v>
      </c>
      <c r="B87" t="s">
        <v>365</v>
      </c>
      <c r="C87" t="s">
        <v>321</v>
      </c>
      <c r="D87" t="s">
        <v>366</v>
      </c>
      <c r="E87" t="s">
        <v>367</v>
      </c>
      <c r="F87" t="s">
        <v>368</v>
      </c>
      <c r="G87" t="s">
        <v>18</v>
      </c>
      <c r="H87" t="str">
        <f>HYPERLINK("http://classes.usc.edu/term-20173/course/fbe-527/", "click here")</f>
        <v>click here</v>
      </c>
    </row>
    <row r="88" spans="1:8" x14ac:dyDescent="0.15">
      <c r="A88" s="1">
        <v>86</v>
      </c>
      <c r="B88" t="s">
        <v>369</v>
      </c>
      <c r="C88" t="s">
        <v>290</v>
      </c>
      <c r="D88" t="s">
        <v>370</v>
      </c>
      <c r="E88" t="s">
        <v>371</v>
      </c>
      <c r="F88" t="s">
        <v>372</v>
      </c>
      <c r="G88" t="s">
        <v>18</v>
      </c>
      <c r="H88" t="str">
        <f>HYPERLINK("http://classes.usc.edu/term-20173/course/fbe-529/", "click here")</f>
        <v>click here</v>
      </c>
    </row>
    <row r="89" spans="1:8" x14ac:dyDescent="0.15">
      <c r="A89" s="1">
        <v>87</v>
      </c>
      <c r="B89" t="s">
        <v>373</v>
      </c>
      <c r="C89" t="s">
        <v>375</v>
      </c>
      <c r="D89" t="s">
        <v>374</v>
      </c>
      <c r="E89" t="s">
        <v>311</v>
      </c>
      <c r="F89" t="s">
        <v>48</v>
      </c>
      <c r="G89" t="s">
        <v>376</v>
      </c>
      <c r="H89" t="str">
        <f>HYPERLINK("http://classes.usc.edu/term-20173/course/fbe-531/", "click here")</f>
        <v>click here</v>
      </c>
    </row>
    <row r="90" spans="1:8" x14ac:dyDescent="0.15">
      <c r="A90" s="1">
        <v>88</v>
      </c>
      <c r="B90" t="s">
        <v>377</v>
      </c>
      <c r="C90" t="s">
        <v>314</v>
      </c>
      <c r="D90" t="s">
        <v>378</v>
      </c>
      <c r="E90" t="s">
        <v>315</v>
      </c>
      <c r="F90" t="s">
        <v>242</v>
      </c>
      <c r="G90" t="s">
        <v>18</v>
      </c>
      <c r="H90" t="str">
        <f>HYPERLINK("http://classes.usc.edu/term-20173/course/fbe-532/", "click here")</f>
        <v>click here</v>
      </c>
    </row>
    <row r="91" spans="1:8" x14ac:dyDescent="0.15">
      <c r="A91" s="1">
        <v>89</v>
      </c>
      <c r="B91" t="s">
        <v>379</v>
      </c>
      <c r="C91" t="s">
        <v>318</v>
      </c>
      <c r="D91" t="s">
        <v>380</v>
      </c>
      <c r="E91" t="s">
        <v>339</v>
      </c>
      <c r="F91" t="s">
        <v>381</v>
      </c>
      <c r="G91" t="s">
        <v>376</v>
      </c>
      <c r="H91" t="str">
        <f>HYPERLINK("http://classes.usc.edu/term-20173/course/fbe-535/", "click here")</f>
        <v>click here</v>
      </c>
    </row>
    <row r="92" spans="1:8" x14ac:dyDescent="0.15">
      <c r="A92" s="1">
        <v>90</v>
      </c>
      <c r="B92" t="s">
        <v>382</v>
      </c>
      <c r="C92" t="s">
        <v>384</v>
      </c>
      <c r="D92" t="s">
        <v>383</v>
      </c>
      <c r="E92" t="s">
        <v>100</v>
      </c>
      <c r="F92" t="s">
        <v>232</v>
      </c>
      <c r="G92" t="s">
        <v>18</v>
      </c>
      <c r="H92" t="str">
        <f>HYPERLINK("http://classes.usc.edu/term-20173/course/fbe-540/", "click here")</f>
        <v>click here</v>
      </c>
    </row>
    <row r="93" spans="1:8" x14ac:dyDescent="0.15">
      <c r="A93" s="1">
        <v>91</v>
      </c>
      <c r="B93" t="s">
        <v>385</v>
      </c>
      <c r="C93" t="s">
        <v>387</v>
      </c>
      <c r="D93" t="s">
        <v>386</v>
      </c>
      <c r="E93" t="s">
        <v>331</v>
      </c>
      <c r="F93" t="s">
        <v>388</v>
      </c>
      <c r="G93" t="s">
        <v>18</v>
      </c>
      <c r="H93" t="str">
        <f>HYPERLINK("http://classes.usc.edu/term-20173/course/fbe-553a/", "click here")</f>
        <v>click here</v>
      </c>
    </row>
    <row r="94" spans="1:8" x14ac:dyDescent="0.15">
      <c r="A94" s="1">
        <v>92</v>
      </c>
      <c r="B94" t="s">
        <v>389</v>
      </c>
      <c r="C94" t="s">
        <v>391</v>
      </c>
      <c r="D94" t="s">
        <v>390</v>
      </c>
      <c r="E94" t="s">
        <v>392</v>
      </c>
      <c r="F94" t="s">
        <v>393</v>
      </c>
      <c r="G94" t="s">
        <v>18</v>
      </c>
      <c r="H94" t="str">
        <f>HYPERLINK("http://classes.usc.edu/term-20173/course/fbe-555/", "click here")</f>
        <v>click here</v>
      </c>
    </row>
    <row r="95" spans="1:8" x14ac:dyDescent="0.15">
      <c r="A95" s="1">
        <v>93</v>
      </c>
      <c r="B95" t="s">
        <v>394</v>
      </c>
      <c r="C95" t="s">
        <v>396</v>
      </c>
      <c r="D95" t="s">
        <v>395</v>
      </c>
      <c r="E95" t="s">
        <v>302</v>
      </c>
      <c r="F95" t="s">
        <v>381</v>
      </c>
      <c r="G95" t="s">
        <v>18</v>
      </c>
      <c r="H95" t="str">
        <f>HYPERLINK("http://classes.usc.edu/term-20173/course/fbe-558/", "click here")</f>
        <v>click here</v>
      </c>
    </row>
    <row r="96" spans="1:8" x14ac:dyDescent="0.15">
      <c r="A96" s="1">
        <v>94</v>
      </c>
      <c r="B96" t="s">
        <v>397</v>
      </c>
      <c r="C96" t="s">
        <v>399</v>
      </c>
      <c r="D96" t="s">
        <v>398</v>
      </c>
      <c r="E96" t="s">
        <v>400</v>
      </c>
      <c r="F96" t="s">
        <v>401</v>
      </c>
      <c r="G96" t="s">
        <v>18</v>
      </c>
      <c r="H96" t="str">
        <f>HYPERLINK("http://classes.usc.edu/term-20173/course/fbe-559/", "click here")</f>
        <v>click here</v>
      </c>
    </row>
    <row r="97" spans="1:8" x14ac:dyDescent="0.15">
      <c r="A97" s="1">
        <v>95</v>
      </c>
      <c r="B97" t="s">
        <v>402</v>
      </c>
      <c r="C97" t="s">
        <v>404</v>
      </c>
      <c r="D97" t="s">
        <v>403</v>
      </c>
      <c r="E97" t="s">
        <v>100</v>
      </c>
      <c r="F97" t="s">
        <v>405</v>
      </c>
      <c r="G97" t="s">
        <v>18</v>
      </c>
      <c r="H97" t="str">
        <f>HYPERLINK("http://classes.usc.edu/term-20173/course/fbe-571/", "click here")</f>
        <v>click here</v>
      </c>
    </row>
    <row r="98" spans="1:8" x14ac:dyDescent="0.15">
      <c r="A98" s="1">
        <v>96</v>
      </c>
      <c r="B98" t="s">
        <v>406</v>
      </c>
      <c r="C98" t="s">
        <v>408</v>
      </c>
      <c r="D98" t="s">
        <v>407</v>
      </c>
      <c r="E98" t="s">
        <v>409</v>
      </c>
      <c r="F98" t="s">
        <v>410</v>
      </c>
      <c r="G98" t="s">
        <v>18</v>
      </c>
      <c r="H98" t="str">
        <f>HYPERLINK("http://classes.usc.edu/term-20173/course/fbe-589/", "click here")</f>
        <v>click here</v>
      </c>
    </row>
    <row r="99" spans="1:8" x14ac:dyDescent="0.15">
      <c r="A99" s="1">
        <v>97</v>
      </c>
      <c r="B99" t="s">
        <v>411</v>
      </c>
      <c r="C99" t="s">
        <v>99</v>
      </c>
      <c r="D99" t="s">
        <v>412</v>
      </c>
      <c r="E99" t="s">
        <v>100</v>
      </c>
      <c r="F99" t="s">
        <v>101</v>
      </c>
      <c r="G99" t="s">
        <v>221</v>
      </c>
      <c r="H99" t="str">
        <f>HYPERLINK("http://classes.usc.edu/term-20173/course/fbe-590/", "click here")</f>
        <v>click here</v>
      </c>
    </row>
    <row r="100" spans="1:8" x14ac:dyDescent="0.15">
      <c r="A100" s="1">
        <v>98</v>
      </c>
      <c r="B100" t="s">
        <v>413</v>
      </c>
      <c r="C100" t="s">
        <v>277</v>
      </c>
      <c r="D100" t="s">
        <v>414</v>
      </c>
      <c r="E100" t="s">
        <v>415</v>
      </c>
      <c r="F100" t="s">
        <v>152</v>
      </c>
      <c r="G100" t="s">
        <v>18</v>
      </c>
      <c r="H100" t="str">
        <f>HYPERLINK("http://classes.usc.edu/term-20173/course/fbe-591/", "click here")</f>
        <v>click here</v>
      </c>
    </row>
    <row r="101" spans="1:8" x14ac:dyDescent="0.15">
      <c r="A101" s="1">
        <v>99</v>
      </c>
      <c r="B101" t="s">
        <v>416</v>
      </c>
      <c r="C101" t="s">
        <v>418</v>
      </c>
      <c r="D101" t="s">
        <v>417</v>
      </c>
      <c r="E101" t="s">
        <v>100</v>
      </c>
      <c r="F101" t="s">
        <v>101</v>
      </c>
      <c r="G101" t="s">
        <v>419</v>
      </c>
      <c r="H101" t="str">
        <f>HYPERLINK("http://classes.usc.edu/term-20173/course/fbe-592/", "click here")</f>
        <v>click here</v>
      </c>
    </row>
    <row r="102" spans="1:8" x14ac:dyDescent="0.15">
      <c r="A102" s="1">
        <v>100</v>
      </c>
      <c r="B102" t="s">
        <v>420</v>
      </c>
      <c r="C102" t="s">
        <v>422</v>
      </c>
      <c r="D102" t="s">
        <v>421</v>
      </c>
      <c r="E102" t="s">
        <v>100</v>
      </c>
      <c r="F102" t="s">
        <v>101</v>
      </c>
      <c r="G102" t="s">
        <v>419</v>
      </c>
      <c r="H102" t="str">
        <f>HYPERLINK("http://classes.usc.edu/term-20173/course/fbe-593/", "click here")</f>
        <v>click here</v>
      </c>
    </row>
    <row r="103" spans="1:8" x14ac:dyDescent="0.15">
      <c r="A103" s="1">
        <v>101</v>
      </c>
      <c r="B103" t="s">
        <v>423</v>
      </c>
      <c r="C103" t="s">
        <v>425</v>
      </c>
      <c r="D103" t="s">
        <v>424</v>
      </c>
      <c r="E103" t="s">
        <v>100</v>
      </c>
      <c r="F103" t="s">
        <v>101</v>
      </c>
      <c r="G103" t="s">
        <v>426</v>
      </c>
      <c r="H103" t="str">
        <f>HYPERLINK("http://classes.usc.edu/term-20173/course/fbe-595/", "click here")</f>
        <v>click here</v>
      </c>
    </row>
    <row r="104" spans="1:8" x14ac:dyDescent="0.15">
      <c r="A104" s="1">
        <v>102</v>
      </c>
      <c r="B104" t="s">
        <v>427</v>
      </c>
      <c r="C104" t="s">
        <v>429</v>
      </c>
      <c r="D104" t="s">
        <v>428</v>
      </c>
      <c r="E104" t="s">
        <v>123</v>
      </c>
      <c r="F104" t="s">
        <v>430</v>
      </c>
      <c r="G104" t="s">
        <v>431</v>
      </c>
      <c r="H104" t="str">
        <f>HYPERLINK("http://classes.usc.edu/term-20173/course/fbe-596/", "click here")</f>
        <v>click here</v>
      </c>
    </row>
    <row r="105" spans="1:8" x14ac:dyDescent="0.15">
      <c r="A105" s="1">
        <v>103</v>
      </c>
      <c r="B105" t="s">
        <v>432</v>
      </c>
      <c r="C105" t="s">
        <v>434</v>
      </c>
      <c r="D105" t="s">
        <v>433</v>
      </c>
      <c r="E105" t="s">
        <v>123</v>
      </c>
      <c r="F105" t="s">
        <v>430</v>
      </c>
      <c r="G105" t="s">
        <v>435</v>
      </c>
      <c r="H105" t="str">
        <f>HYPERLINK("http://classes.usc.edu/term-20173/course/fbe-597/", "click here")</f>
        <v>click here</v>
      </c>
    </row>
    <row r="106" spans="1:8" x14ac:dyDescent="0.15">
      <c r="A106" s="1">
        <v>104</v>
      </c>
      <c r="B106" t="s">
        <v>436</v>
      </c>
      <c r="C106" t="s">
        <v>438</v>
      </c>
      <c r="D106" t="s">
        <v>437</v>
      </c>
      <c r="E106" t="s">
        <v>100</v>
      </c>
      <c r="F106" t="s">
        <v>439</v>
      </c>
      <c r="G106" t="s">
        <v>440</v>
      </c>
      <c r="H106" t="str">
        <f>HYPERLINK("http://classes.usc.edu/term-20173/course/fbe-631a/", "click here")</f>
        <v>click here</v>
      </c>
    </row>
    <row r="107" spans="1:8" x14ac:dyDescent="0.15">
      <c r="A107" s="1">
        <v>105</v>
      </c>
      <c r="B107" t="s">
        <v>441</v>
      </c>
      <c r="C107" t="s">
        <v>443</v>
      </c>
      <c r="D107" t="s">
        <v>442</v>
      </c>
      <c r="E107" t="s">
        <v>100</v>
      </c>
      <c r="F107" t="s">
        <v>444</v>
      </c>
      <c r="G107" t="s">
        <v>18</v>
      </c>
      <c r="H107" t="str">
        <f>HYPERLINK("http://classes.usc.edu/term-20173/course/fbe-634/", "click here")</f>
        <v>click here</v>
      </c>
    </row>
    <row r="108" spans="1:8" x14ac:dyDescent="0.15">
      <c r="A108" s="1">
        <v>106</v>
      </c>
      <c r="B108" t="s">
        <v>445</v>
      </c>
      <c r="C108" t="s">
        <v>447</v>
      </c>
      <c r="D108" t="s">
        <v>446</v>
      </c>
      <c r="E108" t="s">
        <v>123</v>
      </c>
      <c r="F108" t="s">
        <v>448</v>
      </c>
      <c r="G108" t="s">
        <v>34</v>
      </c>
      <c r="H108" t="str">
        <f>HYPERLINK("http://classes.usc.edu/term-20173/course/math-040/", "click here")</f>
        <v>click here</v>
      </c>
    </row>
    <row r="109" spans="1:8" x14ac:dyDescent="0.15">
      <c r="A109" s="1">
        <v>107</v>
      </c>
      <c r="B109" t="s">
        <v>449</v>
      </c>
      <c r="C109" t="s">
        <v>451</v>
      </c>
      <c r="D109" t="s">
        <v>450</v>
      </c>
      <c r="E109" t="s">
        <v>452</v>
      </c>
      <c r="F109" t="s">
        <v>453</v>
      </c>
      <c r="G109" t="s">
        <v>34</v>
      </c>
      <c r="H109" t="str">
        <f>HYPERLINK("http://classes.usc.edu/term-20173/course/math-108/", "click here")</f>
        <v>click here</v>
      </c>
    </row>
    <row r="110" spans="1:8" x14ac:dyDescent="0.15">
      <c r="A110" s="1">
        <v>108</v>
      </c>
      <c r="B110" t="s">
        <v>454</v>
      </c>
      <c r="C110" t="s">
        <v>456</v>
      </c>
      <c r="D110" t="s">
        <v>455</v>
      </c>
      <c r="E110" t="s">
        <v>457</v>
      </c>
      <c r="F110" t="s">
        <v>458</v>
      </c>
      <c r="G110" t="s">
        <v>34</v>
      </c>
      <c r="H110" t="str">
        <f>HYPERLINK("http://classes.usc.edu/term-20173/course/math-114/", "click here")</f>
        <v>click here</v>
      </c>
    </row>
    <row r="111" spans="1:8" x14ac:dyDescent="0.15">
      <c r="A111" s="1">
        <v>109</v>
      </c>
      <c r="B111" t="s">
        <v>459</v>
      </c>
      <c r="C111" t="s">
        <v>461</v>
      </c>
      <c r="D111" t="s">
        <v>460</v>
      </c>
      <c r="E111" t="s">
        <v>462</v>
      </c>
      <c r="F111" t="s">
        <v>463</v>
      </c>
      <c r="G111" t="s">
        <v>34</v>
      </c>
      <c r="H111" t="str">
        <f>HYPERLINK("http://classes.usc.edu/term-20173/course/math-117/", "click here")</f>
        <v>click here</v>
      </c>
    </row>
    <row r="112" spans="1:8" x14ac:dyDescent="0.15">
      <c r="A112" s="1">
        <v>110</v>
      </c>
      <c r="B112" t="s">
        <v>464</v>
      </c>
      <c r="C112" t="s">
        <v>466</v>
      </c>
      <c r="D112" t="s">
        <v>465</v>
      </c>
      <c r="E112" t="s">
        <v>467</v>
      </c>
      <c r="F112" t="s">
        <v>468</v>
      </c>
      <c r="G112" t="s">
        <v>34</v>
      </c>
      <c r="H112" t="str">
        <f>HYPERLINK("http://classes.usc.edu/term-20173/course/math-118/", "click here")</f>
        <v>click here</v>
      </c>
    </row>
    <row r="113" spans="1:8" x14ac:dyDescent="0.15">
      <c r="A113" s="1">
        <v>111</v>
      </c>
      <c r="B113" t="s">
        <v>469</v>
      </c>
      <c r="C113" t="s">
        <v>471</v>
      </c>
      <c r="D113" t="s">
        <v>470</v>
      </c>
      <c r="E113" t="s">
        <v>472</v>
      </c>
      <c r="F113" t="s">
        <v>473</v>
      </c>
      <c r="G113" t="s">
        <v>34</v>
      </c>
      <c r="H113" t="str">
        <f>HYPERLINK("http://classes.usc.edu/term-20173/course/math-125/", "click here")</f>
        <v>click here</v>
      </c>
    </row>
    <row r="114" spans="1:8" x14ac:dyDescent="0.15">
      <c r="A114" s="1">
        <v>112</v>
      </c>
      <c r="B114" t="s">
        <v>474</v>
      </c>
      <c r="C114" t="s">
        <v>476</v>
      </c>
      <c r="D114" t="s">
        <v>475</v>
      </c>
      <c r="E114" t="s">
        <v>477</v>
      </c>
      <c r="F114" t="s">
        <v>478</v>
      </c>
      <c r="G114" t="s">
        <v>34</v>
      </c>
      <c r="H114" t="str">
        <f>HYPERLINK("http://classes.usc.edu/term-20173/course/math-126/", "click here")</f>
        <v>click here</v>
      </c>
    </row>
    <row r="115" spans="1:8" x14ac:dyDescent="0.15">
      <c r="A115" s="1">
        <v>113</v>
      </c>
      <c r="B115" t="s">
        <v>479</v>
      </c>
      <c r="C115" t="s">
        <v>481</v>
      </c>
      <c r="D115" t="s">
        <v>480</v>
      </c>
      <c r="E115" t="s">
        <v>123</v>
      </c>
      <c r="F115" t="s">
        <v>482</v>
      </c>
      <c r="G115" t="s">
        <v>34</v>
      </c>
      <c r="H115" t="str">
        <f>HYPERLINK("http://classes.usc.edu/term-20173/course/math-127/", "click here")</f>
        <v>click here</v>
      </c>
    </row>
    <row r="116" spans="1:8" x14ac:dyDescent="0.15">
      <c r="A116" s="1">
        <v>114</v>
      </c>
      <c r="B116" t="s">
        <v>483</v>
      </c>
      <c r="C116" t="s">
        <v>485</v>
      </c>
      <c r="D116" t="s">
        <v>484</v>
      </c>
      <c r="E116" t="s">
        <v>486</v>
      </c>
      <c r="F116" t="s">
        <v>487</v>
      </c>
      <c r="G116" t="s">
        <v>34</v>
      </c>
      <c r="H116" t="str">
        <f>HYPERLINK("http://classes.usc.edu/term-20173/course/math-129/", "click here")</f>
        <v>click here</v>
      </c>
    </row>
    <row r="117" spans="1:8" x14ac:dyDescent="0.15">
      <c r="A117" s="1">
        <v>115</v>
      </c>
      <c r="B117" t="s">
        <v>488</v>
      </c>
      <c r="C117" t="s">
        <v>490</v>
      </c>
      <c r="D117" t="s">
        <v>489</v>
      </c>
      <c r="E117" t="s">
        <v>491</v>
      </c>
      <c r="F117" t="s">
        <v>492</v>
      </c>
      <c r="G117" t="s">
        <v>34</v>
      </c>
      <c r="H117" t="str">
        <f>HYPERLINK("http://classes.usc.edu/term-20173/course/math-208/", "click here")</f>
        <v>click here</v>
      </c>
    </row>
    <row r="118" spans="1:8" x14ac:dyDescent="0.15">
      <c r="A118" s="1">
        <v>116</v>
      </c>
      <c r="B118" t="s">
        <v>493</v>
      </c>
      <c r="C118" t="s">
        <v>495</v>
      </c>
      <c r="D118" t="s">
        <v>494</v>
      </c>
      <c r="E118" t="s">
        <v>496</v>
      </c>
      <c r="F118" t="s">
        <v>497</v>
      </c>
      <c r="G118" t="s">
        <v>34</v>
      </c>
      <c r="H118" t="str">
        <f>HYPERLINK("http://classes.usc.edu/term-20173/course/math-225/", "click here")</f>
        <v>click here</v>
      </c>
    </row>
    <row r="119" spans="1:8" x14ac:dyDescent="0.15">
      <c r="A119" s="1">
        <v>117</v>
      </c>
      <c r="B119" t="s">
        <v>498</v>
      </c>
      <c r="C119" t="s">
        <v>500</v>
      </c>
      <c r="D119" t="s">
        <v>499</v>
      </c>
      <c r="E119" t="s">
        <v>501</v>
      </c>
      <c r="F119" t="s">
        <v>502</v>
      </c>
      <c r="G119" t="s">
        <v>34</v>
      </c>
      <c r="H119" t="str">
        <f>HYPERLINK("http://classes.usc.edu/term-20173/course/math-226/", "click here")</f>
        <v>click here</v>
      </c>
    </row>
    <row r="120" spans="1:8" x14ac:dyDescent="0.15">
      <c r="A120" s="1">
        <v>118</v>
      </c>
      <c r="B120" t="s">
        <v>503</v>
      </c>
      <c r="C120" t="s">
        <v>505</v>
      </c>
      <c r="D120" t="s">
        <v>504</v>
      </c>
      <c r="E120" t="s">
        <v>506</v>
      </c>
      <c r="F120" t="s">
        <v>507</v>
      </c>
      <c r="G120" t="s">
        <v>34</v>
      </c>
      <c r="H120" t="str">
        <f>HYPERLINK("http://classes.usc.edu/term-20173/course/math-229/", "click here")</f>
        <v>click here</v>
      </c>
    </row>
    <row r="121" spans="1:8" x14ac:dyDescent="0.15">
      <c r="A121" s="1">
        <v>119</v>
      </c>
      <c r="B121" t="s">
        <v>508</v>
      </c>
      <c r="C121" t="s">
        <v>510</v>
      </c>
      <c r="D121" t="s">
        <v>509</v>
      </c>
      <c r="E121" t="s">
        <v>511</v>
      </c>
      <c r="F121" t="s">
        <v>512</v>
      </c>
      <c r="G121" t="s">
        <v>34</v>
      </c>
      <c r="H121" t="str">
        <f>HYPERLINK("http://classes.usc.edu/term-20173/course/math-245/", "click here")</f>
        <v>click here</v>
      </c>
    </row>
    <row r="122" spans="1:8" x14ac:dyDescent="0.15">
      <c r="A122" s="1">
        <v>120</v>
      </c>
      <c r="B122" t="s">
        <v>513</v>
      </c>
      <c r="C122" t="s">
        <v>515</v>
      </c>
      <c r="D122" t="s">
        <v>514</v>
      </c>
      <c r="E122" t="s">
        <v>516</v>
      </c>
      <c r="F122" t="s">
        <v>517</v>
      </c>
      <c r="G122" t="s">
        <v>34</v>
      </c>
      <c r="H122" t="str">
        <f>HYPERLINK("http://classes.usc.edu/term-20173/course/math-307/", "click here")</f>
        <v>click here</v>
      </c>
    </row>
    <row r="123" spans="1:8" x14ac:dyDescent="0.15">
      <c r="A123" s="1">
        <v>121</v>
      </c>
      <c r="B123" t="s">
        <v>518</v>
      </c>
      <c r="C123" t="s">
        <v>520</v>
      </c>
      <c r="D123" t="s">
        <v>519</v>
      </c>
      <c r="E123" t="s">
        <v>521</v>
      </c>
      <c r="F123" t="s">
        <v>101</v>
      </c>
      <c r="G123" t="s">
        <v>522</v>
      </c>
      <c r="H123" t="str">
        <f>HYPERLINK("http://classes.usc.edu/term-20173/course/math-395/", "click here")</f>
        <v>click here</v>
      </c>
    </row>
    <row r="124" spans="1:8" x14ac:dyDescent="0.15">
      <c r="A124" s="1">
        <v>122</v>
      </c>
      <c r="B124" t="s">
        <v>523</v>
      </c>
      <c r="C124" t="s">
        <v>525</v>
      </c>
      <c r="D124" t="s">
        <v>524</v>
      </c>
      <c r="E124" t="s">
        <v>526</v>
      </c>
      <c r="F124" t="s">
        <v>527</v>
      </c>
      <c r="G124" t="s">
        <v>34</v>
      </c>
      <c r="H124" t="str">
        <f>HYPERLINK("http://classes.usc.edu/term-20173/course/math-407/", "click here")</f>
        <v>click here</v>
      </c>
    </row>
    <row r="125" spans="1:8" x14ac:dyDescent="0.15">
      <c r="A125" s="1">
        <v>123</v>
      </c>
      <c r="B125" t="s">
        <v>528</v>
      </c>
      <c r="C125" t="s">
        <v>530</v>
      </c>
      <c r="D125" t="s">
        <v>529</v>
      </c>
      <c r="E125" t="s">
        <v>531</v>
      </c>
      <c r="F125" t="s">
        <v>532</v>
      </c>
      <c r="G125" t="s">
        <v>34</v>
      </c>
      <c r="H125" t="str">
        <f>HYPERLINK("http://classes.usc.edu/term-20173/course/math-408/", "click here")</f>
        <v>click here</v>
      </c>
    </row>
    <row r="126" spans="1:8" x14ac:dyDescent="0.15">
      <c r="A126" s="1">
        <v>124</v>
      </c>
      <c r="B126" t="s">
        <v>533</v>
      </c>
      <c r="C126" t="s">
        <v>535</v>
      </c>
      <c r="D126" t="s">
        <v>534</v>
      </c>
      <c r="E126" t="s">
        <v>536</v>
      </c>
      <c r="F126" t="s">
        <v>537</v>
      </c>
      <c r="G126" t="s">
        <v>34</v>
      </c>
      <c r="H126" t="str">
        <f>HYPERLINK("http://classes.usc.edu/term-20173/course/math-410/", "click here")</f>
        <v>click here</v>
      </c>
    </row>
    <row r="127" spans="1:8" x14ac:dyDescent="0.15">
      <c r="A127" s="1">
        <v>125</v>
      </c>
      <c r="B127" t="s">
        <v>538</v>
      </c>
      <c r="C127" t="s">
        <v>540</v>
      </c>
      <c r="D127" t="s">
        <v>539</v>
      </c>
      <c r="E127" t="s">
        <v>541</v>
      </c>
      <c r="F127" t="s">
        <v>542</v>
      </c>
      <c r="G127" t="s">
        <v>34</v>
      </c>
      <c r="H127" t="str">
        <f>HYPERLINK("http://classes.usc.edu/term-20173/course/math-425a/", "click here")</f>
        <v>click here</v>
      </c>
    </row>
    <row r="128" spans="1:8" x14ac:dyDescent="0.15">
      <c r="A128" s="1">
        <v>126</v>
      </c>
      <c r="B128" t="s">
        <v>543</v>
      </c>
      <c r="C128" t="s">
        <v>545</v>
      </c>
      <c r="D128" t="s">
        <v>544</v>
      </c>
      <c r="E128" t="s">
        <v>546</v>
      </c>
      <c r="F128" t="s">
        <v>547</v>
      </c>
      <c r="G128" t="s">
        <v>34</v>
      </c>
      <c r="H128" t="str">
        <f>HYPERLINK("http://classes.usc.edu/term-20173/course/math-430/", "click here")</f>
        <v>click here</v>
      </c>
    </row>
    <row r="129" spans="1:8" x14ac:dyDescent="0.15">
      <c r="A129" s="1">
        <v>127</v>
      </c>
      <c r="B129" t="s">
        <v>548</v>
      </c>
      <c r="C129" t="s">
        <v>550</v>
      </c>
      <c r="D129" t="s">
        <v>549</v>
      </c>
      <c r="E129" t="s">
        <v>551</v>
      </c>
      <c r="F129" t="s">
        <v>492</v>
      </c>
      <c r="G129" t="s">
        <v>34</v>
      </c>
      <c r="H129" t="str">
        <f>HYPERLINK("http://classes.usc.edu/term-20173/course/math-434/", "click here")</f>
        <v>click here</v>
      </c>
    </row>
    <row r="130" spans="1:8" x14ac:dyDescent="0.15">
      <c r="A130" s="1">
        <v>128</v>
      </c>
      <c r="B130" t="s">
        <v>552</v>
      </c>
      <c r="C130" t="s">
        <v>554</v>
      </c>
      <c r="D130" t="s">
        <v>553</v>
      </c>
      <c r="E130" t="s">
        <v>555</v>
      </c>
      <c r="F130" t="s">
        <v>547</v>
      </c>
      <c r="G130" t="s">
        <v>34</v>
      </c>
      <c r="H130" t="str">
        <f>HYPERLINK("http://classes.usc.edu/term-20173/course/math-440/", "click here")</f>
        <v>click here</v>
      </c>
    </row>
    <row r="131" spans="1:8" x14ac:dyDescent="0.15">
      <c r="A131" s="1">
        <v>129</v>
      </c>
      <c r="B131" t="s">
        <v>556</v>
      </c>
      <c r="C131" t="s">
        <v>558</v>
      </c>
      <c r="D131" t="s">
        <v>557</v>
      </c>
      <c r="E131" t="s">
        <v>559</v>
      </c>
      <c r="F131" t="s">
        <v>560</v>
      </c>
      <c r="G131" t="s">
        <v>34</v>
      </c>
      <c r="H131" t="str">
        <f>HYPERLINK("http://classes.usc.edu/term-20173/course/math-445/", "click here")</f>
        <v>click here</v>
      </c>
    </row>
    <row r="132" spans="1:8" x14ac:dyDescent="0.15">
      <c r="A132" s="1">
        <v>130</v>
      </c>
      <c r="B132" t="s">
        <v>561</v>
      </c>
      <c r="C132" t="s">
        <v>563</v>
      </c>
      <c r="D132" t="s">
        <v>562</v>
      </c>
      <c r="E132" t="s">
        <v>564</v>
      </c>
      <c r="F132" t="s">
        <v>565</v>
      </c>
      <c r="G132" t="s">
        <v>34</v>
      </c>
      <c r="H132" t="str">
        <f>HYPERLINK("http://classes.usc.edu/term-20173/course/math-458/", "click here")</f>
        <v>click here</v>
      </c>
    </row>
    <row r="133" spans="1:8" x14ac:dyDescent="0.15">
      <c r="A133" s="1">
        <v>131</v>
      </c>
      <c r="B133" t="s">
        <v>566</v>
      </c>
      <c r="C133" t="s">
        <v>568</v>
      </c>
      <c r="D133" t="s">
        <v>567</v>
      </c>
      <c r="E133" t="s">
        <v>569</v>
      </c>
      <c r="F133" t="s">
        <v>570</v>
      </c>
      <c r="G133" t="s">
        <v>34</v>
      </c>
      <c r="H133" t="str">
        <f>HYPERLINK("http://classes.usc.edu/term-20173/course/math-467/", "click here")</f>
        <v>click here</v>
      </c>
    </row>
    <row r="134" spans="1:8" x14ac:dyDescent="0.15">
      <c r="A134" s="1">
        <v>132</v>
      </c>
      <c r="B134" t="s">
        <v>571</v>
      </c>
      <c r="C134" t="s">
        <v>99</v>
      </c>
      <c r="D134" t="s">
        <v>98</v>
      </c>
      <c r="E134" t="s">
        <v>100</v>
      </c>
      <c r="F134" t="s">
        <v>101</v>
      </c>
      <c r="G134" t="s">
        <v>102</v>
      </c>
      <c r="H134" t="str">
        <f>HYPERLINK("http://classes.usc.edu/term-20173/course/math-490/", "click here")</f>
        <v>click here</v>
      </c>
    </row>
    <row r="135" spans="1:8" x14ac:dyDescent="0.15">
      <c r="A135" s="1">
        <v>133</v>
      </c>
      <c r="B135" t="s">
        <v>572</v>
      </c>
      <c r="C135" t="s">
        <v>574</v>
      </c>
      <c r="D135" t="s">
        <v>573</v>
      </c>
      <c r="E135" t="s">
        <v>575</v>
      </c>
      <c r="F135" t="s">
        <v>576</v>
      </c>
      <c r="G135" t="s">
        <v>18</v>
      </c>
      <c r="H135" t="str">
        <f>HYPERLINK("http://classes.usc.edu/term-20173/course/math-505a/", "click here")</f>
        <v>click here</v>
      </c>
    </row>
    <row r="136" spans="1:8" x14ac:dyDescent="0.15">
      <c r="A136" s="1">
        <v>134</v>
      </c>
      <c r="B136" t="s">
        <v>577</v>
      </c>
      <c r="C136" t="s">
        <v>579</v>
      </c>
      <c r="D136" t="s">
        <v>578</v>
      </c>
      <c r="E136" t="s">
        <v>580</v>
      </c>
      <c r="F136" t="s">
        <v>576</v>
      </c>
      <c r="G136" t="s">
        <v>18</v>
      </c>
      <c r="H136" t="str">
        <f>HYPERLINK("http://classes.usc.edu/term-20173/course/math-507a/", "click here")</f>
        <v>click here</v>
      </c>
    </row>
    <row r="137" spans="1:8" x14ac:dyDescent="0.15">
      <c r="A137" s="1">
        <v>135</v>
      </c>
      <c r="B137" t="s">
        <v>581</v>
      </c>
      <c r="C137" t="s">
        <v>583</v>
      </c>
      <c r="D137" t="s">
        <v>582</v>
      </c>
      <c r="E137" t="s">
        <v>584</v>
      </c>
      <c r="F137" t="s">
        <v>585</v>
      </c>
      <c r="G137" t="s">
        <v>18</v>
      </c>
      <c r="H137" t="str">
        <f>HYPERLINK("http://classes.usc.edu/term-20173/course/math-509/", "click here")</f>
        <v>click here</v>
      </c>
    </row>
    <row r="138" spans="1:8" x14ac:dyDescent="0.15">
      <c r="A138" s="1">
        <v>136</v>
      </c>
      <c r="B138" t="s">
        <v>586</v>
      </c>
      <c r="C138" t="s">
        <v>588</v>
      </c>
      <c r="D138" t="s">
        <v>587</v>
      </c>
      <c r="E138" t="s">
        <v>589</v>
      </c>
      <c r="F138" t="s">
        <v>590</v>
      </c>
      <c r="G138" t="s">
        <v>18</v>
      </c>
      <c r="H138" t="str">
        <f>HYPERLINK("http://classes.usc.edu/term-20173/course/math-510a/", "click here")</f>
        <v>click here</v>
      </c>
    </row>
    <row r="139" spans="1:8" x14ac:dyDescent="0.15">
      <c r="A139" s="1">
        <v>137</v>
      </c>
      <c r="B139" t="s">
        <v>591</v>
      </c>
      <c r="C139" t="s">
        <v>593</v>
      </c>
      <c r="D139" t="s">
        <v>592</v>
      </c>
      <c r="E139" t="s">
        <v>594</v>
      </c>
      <c r="F139" t="s">
        <v>595</v>
      </c>
      <c r="H139" t="str">
        <f>HYPERLINK("http://classes.usc.edu/term-20173/course/math-511a/", "click here")</f>
        <v>click here</v>
      </c>
    </row>
    <row r="140" spans="1:8" x14ac:dyDescent="0.15">
      <c r="A140" s="1">
        <v>138</v>
      </c>
      <c r="B140" t="s">
        <v>596</v>
      </c>
      <c r="C140" t="s">
        <v>593</v>
      </c>
      <c r="D140" t="s">
        <v>597</v>
      </c>
      <c r="E140" t="s">
        <v>598</v>
      </c>
      <c r="F140" t="s">
        <v>599</v>
      </c>
      <c r="H140" t="str">
        <f>HYPERLINK("http://classes.usc.edu/term-20173/course/math-511b/", "click here")</f>
        <v>click here</v>
      </c>
    </row>
    <row r="141" spans="1:8" x14ac:dyDescent="0.15">
      <c r="A141" s="1">
        <v>139</v>
      </c>
      <c r="B141" t="s">
        <v>600</v>
      </c>
      <c r="C141" t="s">
        <v>602</v>
      </c>
      <c r="D141" t="s">
        <v>601</v>
      </c>
      <c r="E141" t="s">
        <v>603</v>
      </c>
      <c r="F141" t="s">
        <v>604</v>
      </c>
      <c r="G141" t="s">
        <v>18</v>
      </c>
      <c r="H141" t="str">
        <f>HYPERLINK("http://classes.usc.edu/term-20173/course/math-525a/", "click here")</f>
        <v>click here</v>
      </c>
    </row>
    <row r="142" spans="1:8" x14ac:dyDescent="0.15">
      <c r="A142" s="1">
        <v>140</v>
      </c>
      <c r="B142" t="s">
        <v>605</v>
      </c>
      <c r="C142" t="s">
        <v>607</v>
      </c>
      <c r="D142" t="s">
        <v>606</v>
      </c>
      <c r="E142" t="s">
        <v>608</v>
      </c>
      <c r="F142" t="s">
        <v>609</v>
      </c>
      <c r="G142" t="s">
        <v>18</v>
      </c>
      <c r="H142" t="str">
        <f>HYPERLINK("http://classes.usc.edu/term-20173/course/math-530a/", "click here")</f>
        <v>click here</v>
      </c>
    </row>
    <row r="143" spans="1:8" x14ac:dyDescent="0.15">
      <c r="A143" s="1">
        <v>141</v>
      </c>
      <c r="B143" t="s">
        <v>610</v>
      </c>
      <c r="C143" t="s">
        <v>612</v>
      </c>
      <c r="D143" t="s">
        <v>611</v>
      </c>
      <c r="E143" t="s">
        <v>613</v>
      </c>
      <c r="F143" t="s">
        <v>590</v>
      </c>
      <c r="G143" t="s">
        <v>18</v>
      </c>
      <c r="H143" t="str">
        <f>HYPERLINK("http://classes.usc.edu/term-20173/course/math-532/", "click here")</f>
        <v>click here</v>
      </c>
    </row>
    <row r="144" spans="1:8" x14ac:dyDescent="0.15">
      <c r="A144" s="1">
        <v>142</v>
      </c>
      <c r="B144" t="s">
        <v>614</v>
      </c>
      <c r="C144" t="s">
        <v>554</v>
      </c>
      <c r="D144" t="s">
        <v>615</v>
      </c>
      <c r="E144" t="s">
        <v>616</v>
      </c>
      <c r="F144" t="s">
        <v>547</v>
      </c>
      <c r="G144" t="s">
        <v>18</v>
      </c>
      <c r="H144" t="str">
        <f>HYPERLINK("http://classes.usc.edu/term-20173/course/math-540/", "click here")</f>
        <v>click here</v>
      </c>
    </row>
    <row r="145" spans="1:8" x14ac:dyDescent="0.15">
      <c r="A145" s="1">
        <v>143</v>
      </c>
      <c r="B145" t="s">
        <v>617</v>
      </c>
      <c r="C145" t="s">
        <v>619</v>
      </c>
      <c r="D145" t="s">
        <v>618</v>
      </c>
      <c r="E145" t="s">
        <v>620</v>
      </c>
      <c r="F145" t="s">
        <v>547</v>
      </c>
      <c r="G145" t="s">
        <v>18</v>
      </c>
      <c r="H145" t="str">
        <f>HYPERLINK("http://classes.usc.edu/term-20173/course/math-541b/", "click here")</f>
        <v>click here</v>
      </c>
    </row>
    <row r="146" spans="1:8" x14ac:dyDescent="0.15">
      <c r="A146" s="1">
        <v>144</v>
      </c>
      <c r="B146" t="s">
        <v>621</v>
      </c>
      <c r="C146" t="s">
        <v>623</v>
      </c>
      <c r="D146" t="s">
        <v>622</v>
      </c>
      <c r="E146" t="s">
        <v>624</v>
      </c>
      <c r="F146" t="s">
        <v>625</v>
      </c>
      <c r="G146" t="s">
        <v>18</v>
      </c>
      <c r="H146" t="str">
        <f>HYPERLINK("http://classes.usc.edu/term-20173/course/math-547/", "click here")</f>
        <v>click here</v>
      </c>
    </row>
    <row r="147" spans="1:8" x14ac:dyDescent="0.15">
      <c r="A147" s="1">
        <v>145</v>
      </c>
      <c r="B147" t="s">
        <v>626</v>
      </c>
      <c r="C147" t="s">
        <v>628</v>
      </c>
      <c r="D147" t="s">
        <v>627</v>
      </c>
      <c r="E147" t="s">
        <v>629</v>
      </c>
      <c r="F147" t="s">
        <v>625</v>
      </c>
      <c r="G147" t="s">
        <v>18</v>
      </c>
      <c r="H147" t="str">
        <f>HYPERLINK("http://classes.usc.edu/term-20173/course/math-555a/", "click here")</f>
        <v>click here</v>
      </c>
    </row>
    <row r="148" spans="1:8" x14ac:dyDescent="0.15">
      <c r="A148" s="1">
        <v>146</v>
      </c>
      <c r="B148" t="s">
        <v>630</v>
      </c>
      <c r="C148" t="s">
        <v>632</v>
      </c>
      <c r="D148" t="s">
        <v>631</v>
      </c>
      <c r="E148" t="s">
        <v>633</v>
      </c>
      <c r="F148" t="s">
        <v>101</v>
      </c>
      <c r="G148" t="s">
        <v>18</v>
      </c>
      <c r="H148" t="str">
        <f>HYPERLINK("http://classes.usc.edu/term-20173/course/math-570a/", "click here")</f>
        <v>click here</v>
      </c>
    </row>
    <row r="149" spans="1:8" x14ac:dyDescent="0.15">
      <c r="A149" s="1">
        <v>147</v>
      </c>
      <c r="B149" t="s">
        <v>634</v>
      </c>
      <c r="C149" t="s">
        <v>636</v>
      </c>
      <c r="D149" t="s">
        <v>635</v>
      </c>
      <c r="E149" t="s">
        <v>546</v>
      </c>
      <c r="F149" t="s">
        <v>492</v>
      </c>
      <c r="G149" t="s">
        <v>18</v>
      </c>
      <c r="H149" t="str">
        <f>HYPERLINK("http://classes.usc.edu/term-20173/course/math-574/", "click here")</f>
        <v>click here</v>
      </c>
    </row>
    <row r="150" spans="1:8" x14ac:dyDescent="0.15">
      <c r="A150" s="1">
        <v>148</v>
      </c>
      <c r="B150" t="s">
        <v>637</v>
      </c>
      <c r="C150" t="s">
        <v>639</v>
      </c>
      <c r="D150" t="s">
        <v>638</v>
      </c>
      <c r="E150" t="s">
        <v>640</v>
      </c>
      <c r="F150" t="s">
        <v>242</v>
      </c>
      <c r="G150" t="s">
        <v>18</v>
      </c>
      <c r="H150" t="str">
        <f>HYPERLINK("http://classes.usc.edu/term-20173/course/math-578b/", "click here")</f>
        <v>click here</v>
      </c>
    </row>
    <row r="151" spans="1:8" x14ac:dyDescent="0.15">
      <c r="A151" s="1">
        <v>149</v>
      </c>
      <c r="B151" t="s">
        <v>641</v>
      </c>
      <c r="C151" t="s">
        <v>643</v>
      </c>
      <c r="D151" t="s">
        <v>642</v>
      </c>
      <c r="E151" t="s">
        <v>644</v>
      </c>
      <c r="F151" t="s">
        <v>101</v>
      </c>
      <c r="G151" t="s">
        <v>18</v>
      </c>
      <c r="H151" t="str">
        <f>HYPERLINK("http://classes.usc.edu/term-20173/course/math-580/", "click here")</f>
        <v>click here</v>
      </c>
    </row>
    <row r="152" spans="1:8" x14ac:dyDescent="0.15">
      <c r="A152" s="1">
        <v>150</v>
      </c>
      <c r="B152" t="s">
        <v>645</v>
      </c>
      <c r="C152" t="s">
        <v>99</v>
      </c>
      <c r="D152" t="s">
        <v>412</v>
      </c>
      <c r="E152" t="s">
        <v>100</v>
      </c>
      <c r="F152" t="s">
        <v>101</v>
      </c>
      <c r="G152" t="s">
        <v>221</v>
      </c>
      <c r="H152" t="str">
        <f>HYPERLINK("http://classes.usc.edu/term-20173/course/math-590/", "click here")</f>
        <v>click here</v>
      </c>
    </row>
    <row r="153" spans="1:8" x14ac:dyDescent="0.15">
      <c r="A153" s="1">
        <v>151</v>
      </c>
      <c r="B153" t="s">
        <v>646</v>
      </c>
      <c r="C153" t="s">
        <v>224</v>
      </c>
      <c r="D153" t="s">
        <v>647</v>
      </c>
      <c r="E153" t="s">
        <v>100</v>
      </c>
      <c r="F153" t="s">
        <v>101</v>
      </c>
      <c r="G153" t="s">
        <v>12</v>
      </c>
      <c r="H153" t="str">
        <f>HYPERLINK("http://classes.usc.edu/term-20173/course/math-594a/", "click here")</f>
        <v>click here</v>
      </c>
    </row>
    <row r="154" spans="1:8" x14ac:dyDescent="0.15">
      <c r="A154" s="1">
        <v>152</v>
      </c>
      <c r="B154" t="s">
        <v>648</v>
      </c>
      <c r="C154" t="s">
        <v>224</v>
      </c>
      <c r="D154" t="s">
        <v>647</v>
      </c>
      <c r="E154" t="s">
        <v>100</v>
      </c>
      <c r="F154" t="s">
        <v>101</v>
      </c>
      <c r="G154" t="s">
        <v>12</v>
      </c>
      <c r="H154" t="str">
        <f>HYPERLINK("http://classes.usc.edu/term-20173/course/math-594b/", "click here")</f>
        <v>click here</v>
      </c>
    </row>
    <row r="155" spans="1:8" x14ac:dyDescent="0.15">
      <c r="A155" s="1">
        <v>153</v>
      </c>
      <c r="B155" t="s">
        <v>649</v>
      </c>
      <c r="C155" t="s">
        <v>224</v>
      </c>
      <c r="D155" t="s">
        <v>650</v>
      </c>
      <c r="E155" t="s">
        <v>100</v>
      </c>
      <c r="F155" t="s">
        <v>101</v>
      </c>
      <c r="G155" t="s">
        <v>227</v>
      </c>
      <c r="H155" t="str">
        <f>HYPERLINK("http://classes.usc.edu/term-20173/course/math-594z/", "click here")</f>
        <v>click here</v>
      </c>
    </row>
    <row r="156" spans="1:8" x14ac:dyDescent="0.15">
      <c r="A156" s="1">
        <v>154</v>
      </c>
      <c r="B156" t="s">
        <v>651</v>
      </c>
      <c r="C156" t="s">
        <v>653</v>
      </c>
      <c r="D156" t="s">
        <v>652</v>
      </c>
      <c r="E156" t="s">
        <v>620</v>
      </c>
      <c r="F156" t="s">
        <v>101</v>
      </c>
      <c r="G156" t="s">
        <v>12</v>
      </c>
      <c r="H156" t="str">
        <f>HYPERLINK("http://classes.usc.edu/term-20173/course/math-595/", "click here")</f>
        <v>click here</v>
      </c>
    </row>
    <row r="157" spans="1:8" x14ac:dyDescent="0.15">
      <c r="A157" s="1">
        <v>155</v>
      </c>
      <c r="B157" t="s">
        <v>654</v>
      </c>
      <c r="C157" t="s">
        <v>230</v>
      </c>
      <c r="D157" t="s">
        <v>655</v>
      </c>
      <c r="E157" t="s">
        <v>656</v>
      </c>
      <c r="F157" t="s">
        <v>604</v>
      </c>
      <c r="G157" t="s">
        <v>657</v>
      </c>
      <c r="H157" t="str">
        <f>HYPERLINK("http://classes.usc.edu/term-20173/course/math-599/", "click here")</f>
        <v>click here</v>
      </c>
    </row>
    <row r="158" spans="1:8" x14ac:dyDescent="0.15">
      <c r="A158" s="1">
        <v>156</v>
      </c>
      <c r="B158" t="s">
        <v>658</v>
      </c>
      <c r="C158" t="s">
        <v>1442</v>
      </c>
      <c r="E158" t="s">
        <v>659</v>
      </c>
      <c r="F158" t="s">
        <v>101</v>
      </c>
      <c r="G158" t="s">
        <v>660</v>
      </c>
      <c r="H158" t="str">
        <f>HYPERLINK("http://classes.usc.edu/term-20173/course/math-605/", "click here")</f>
        <v>click here</v>
      </c>
    </row>
    <row r="159" spans="1:8" x14ac:dyDescent="0.15">
      <c r="A159" s="1">
        <v>157</v>
      </c>
      <c r="B159" t="s">
        <v>661</v>
      </c>
      <c r="C159" t="s">
        <v>663</v>
      </c>
      <c r="D159" t="s">
        <v>662</v>
      </c>
      <c r="E159" t="s">
        <v>664</v>
      </c>
      <c r="F159" t="s">
        <v>101</v>
      </c>
      <c r="G159" t="s">
        <v>660</v>
      </c>
      <c r="H159" t="str">
        <f>HYPERLINK("http://classes.usc.edu/term-20173/course/math-613/", "click here")</f>
        <v>click here</v>
      </c>
    </row>
    <row r="160" spans="1:8" x14ac:dyDescent="0.15">
      <c r="A160" s="1">
        <v>158</v>
      </c>
      <c r="B160" t="s">
        <v>665</v>
      </c>
      <c r="C160" t="s">
        <v>1443</v>
      </c>
      <c r="E160" t="s">
        <v>659</v>
      </c>
      <c r="F160" t="s">
        <v>48</v>
      </c>
      <c r="G160" t="s">
        <v>18</v>
      </c>
      <c r="H160" t="str">
        <f>HYPERLINK("http://classes.usc.edu/term-20173/course/math-650/", "click here")</f>
        <v>click here</v>
      </c>
    </row>
    <row r="161" spans="1:8" x14ac:dyDescent="0.15">
      <c r="A161" s="1">
        <v>159</v>
      </c>
      <c r="B161" t="s">
        <v>666</v>
      </c>
      <c r="C161" t="s">
        <v>668</v>
      </c>
      <c r="D161" t="s">
        <v>667</v>
      </c>
      <c r="E161" t="s">
        <v>100</v>
      </c>
      <c r="F161" t="s">
        <v>101</v>
      </c>
      <c r="G161" t="s">
        <v>660</v>
      </c>
      <c r="H161" t="str">
        <f>HYPERLINK("http://classes.usc.edu/term-20173/course/math-655/", "click here")</f>
        <v>click here</v>
      </c>
    </row>
    <row r="162" spans="1:8" x14ac:dyDescent="0.15">
      <c r="A162" s="1">
        <v>160</v>
      </c>
      <c r="B162" t="s">
        <v>669</v>
      </c>
      <c r="C162" t="s">
        <v>670</v>
      </c>
      <c r="E162" t="s">
        <v>100</v>
      </c>
      <c r="F162" t="s">
        <v>101</v>
      </c>
      <c r="G162" t="s">
        <v>18</v>
      </c>
      <c r="H162" t="str">
        <f>HYPERLINK("http://classes.usc.edu/term-20173/course/math-705/", "click here")</f>
        <v>click here</v>
      </c>
    </row>
    <row r="163" spans="1:8" x14ac:dyDescent="0.15">
      <c r="A163" s="1">
        <v>161</v>
      </c>
      <c r="B163" t="s">
        <v>671</v>
      </c>
      <c r="C163" t="s">
        <v>672</v>
      </c>
      <c r="E163" t="s">
        <v>100</v>
      </c>
      <c r="F163" t="s">
        <v>101</v>
      </c>
      <c r="G163" t="s">
        <v>18</v>
      </c>
      <c r="H163" t="str">
        <f>HYPERLINK("http://classes.usc.edu/term-20173/course/math-710/", "click here")</f>
        <v>click here</v>
      </c>
    </row>
    <row r="164" spans="1:8" x14ac:dyDescent="0.15">
      <c r="A164" s="1">
        <v>162</v>
      </c>
      <c r="B164" t="s">
        <v>673</v>
      </c>
      <c r="C164" t="s">
        <v>674</v>
      </c>
      <c r="E164" t="s">
        <v>100</v>
      </c>
      <c r="F164" t="s">
        <v>101</v>
      </c>
      <c r="G164" t="s">
        <v>18</v>
      </c>
      <c r="H164" t="str">
        <f>HYPERLINK("http://classes.usc.edu/term-20173/course/math-725/", "click here")</f>
        <v>click here</v>
      </c>
    </row>
    <row r="165" spans="1:8" x14ac:dyDescent="0.15">
      <c r="A165" s="1">
        <v>163</v>
      </c>
      <c r="B165" t="s">
        <v>675</v>
      </c>
      <c r="C165" t="s">
        <v>676</v>
      </c>
      <c r="E165" t="s">
        <v>100</v>
      </c>
      <c r="F165" t="s">
        <v>101</v>
      </c>
      <c r="G165" t="s">
        <v>18</v>
      </c>
      <c r="H165" t="str">
        <f>HYPERLINK("http://classes.usc.edu/term-20173/course/math-735/", "click here")</f>
        <v>click here</v>
      </c>
    </row>
    <row r="166" spans="1:8" x14ac:dyDescent="0.15">
      <c r="A166" s="1">
        <v>164</v>
      </c>
      <c r="B166" t="s">
        <v>677</v>
      </c>
      <c r="C166" t="s">
        <v>678</v>
      </c>
      <c r="E166" t="s">
        <v>100</v>
      </c>
      <c r="F166" t="s">
        <v>101</v>
      </c>
      <c r="G166" t="s">
        <v>18</v>
      </c>
      <c r="H166" t="str">
        <f>HYPERLINK("http://classes.usc.edu/term-20173/course/math-740/", "click here")</f>
        <v>click here</v>
      </c>
    </row>
    <row r="167" spans="1:8" x14ac:dyDescent="0.15">
      <c r="A167" s="1">
        <v>165</v>
      </c>
      <c r="B167" t="s">
        <v>679</v>
      </c>
      <c r="C167" t="s">
        <v>255</v>
      </c>
      <c r="D167" t="s">
        <v>254</v>
      </c>
      <c r="E167" t="s">
        <v>100</v>
      </c>
      <c r="F167" t="s">
        <v>101</v>
      </c>
      <c r="G167" t="s">
        <v>221</v>
      </c>
      <c r="H167" t="str">
        <f>HYPERLINK("http://classes.usc.edu/term-20173/course/math-790/", "click here")</f>
        <v>click here</v>
      </c>
    </row>
    <row r="168" spans="1:8" x14ac:dyDescent="0.15">
      <c r="A168" s="1">
        <v>166</v>
      </c>
      <c r="B168" t="s">
        <v>680</v>
      </c>
      <c r="C168" t="s">
        <v>260</v>
      </c>
      <c r="D168" t="s">
        <v>681</v>
      </c>
      <c r="E168" t="s">
        <v>100</v>
      </c>
      <c r="F168" t="s">
        <v>101</v>
      </c>
      <c r="G168" t="s">
        <v>12</v>
      </c>
      <c r="H168" t="str">
        <f>HYPERLINK("http://classes.usc.edu/term-20173/course/math-794a/", "click here")</f>
        <v>click here</v>
      </c>
    </row>
    <row r="169" spans="1:8" x14ac:dyDescent="0.15">
      <c r="A169" s="1">
        <v>167</v>
      </c>
      <c r="B169" t="s">
        <v>682</v>
      </c>
      <c r="C169" t="s">
        <v>260</v>
      </c>
      <c r="D169" t="s">
        <v>681</v>
      </c>
      <c r="E169" t="s">
        <v>100</v>
      </c>
      <c r="F169" t="s">
        <v>101</v>
      </c>
      <c r="G169" t="s">
        <v>12</v>
      </c>
      <c r="H169" t="str">
        <f>HYPERLINK("http://classes.usc.edu/term-20173/course/math-794b/", "click here")</f>
        <v>click here</v>
      </c>
    </row>
    <row r="170" spans="1:8" x14ac:dyDescent="0.15">
      <c r="A170" s="1">
        <v>168</v>
      </c>
      <c r="B170" t="s">
        <v>683</v>
      </c>
      <c r="C170" t="s">
        <v>260</v>
      </c>
      <c r="D170" t="s">
        <v>681</v>
      </c>
      <c r="E170" t="s">
        <v>100</v>
      </c>
      <c r="F170" t="s">
        <v>101</v>
      </c>
      <c r="G170" t="s">
        <v>12</v>
      </c>
      <c r="H170" t="str">
        <f>HYPERLINK("http://classes.usc.edu/term-20173/course/math-794c/", "click here")</f>
        <v>click here</v>
      </c>
    </row>
    <row r="171" spans="1:8" x14ac:dyDescent="0.15">
      <c r="A171" s="1">
        <v>169</v>
      </c>
      <c r="B171" t="s">
        <v>684</v>
      </c>
      <c r="C171" t="s">
        <v>260</v>
      </c>
      <c r="D171" t="s">
        <v>681</v>
      </c>
      <c r="E171" t="s">
        <v>100</v>
      </c>
      <c r="F171" t="s">
        <v>101</v>
      </c>
      <c r="G171" t="s">
        <v>12</v>
      </c>
      <c r="H171" t="str">
        <f>HYPERLINK("http://classes.usc.edu/term-20173/course/math-794d/", "click here")</f>
        <v>click here</v>
      </c>
    </row>
    <row r="172" spans="1:8" x14ac:dyDescent="0.15">
      <c r="A172" s="1">
        <v>170</v>
      </c>
      <c r="B172" t="s">
        <v>685</v>
      </c>
      <c r="C172" t="s">
        <v>260</v>
      </c>
      <c r="D172" t="s">
        <v>681</v>
      </c>
      <c r="E172" t="s">
        <v>100</v>
      </c>
      <c r="F172" t="s">
        <v>101</v>
      </c>
      <c r="G172" t="s">
        <v>227</v>
      </c>
      <c r="H172" t="str">
        <f>HYPERLINK("http://classes.usc.edu/term-20173/course/math-794z/", "click here")</f>
        <v>click here</v>
      </c>
    </row>
    <row r="173" spans="1:8" x14ac:dyDescent="0.15">
      <c r="A173" s="1">
        <v>171</v>
      </c>
      <c r="B173" t="s">
        <v>686</v>
      </c>
      <c r="C173" t="s">
        <v>688</v>
      </c>
      <c r="D173" t="s">
        <v>687</v>
      </c>
      <c r="E173" t="s">
        <v>689</v>
      </c>
      <c r="F173" t="s">
        <v>690</v>
      </c>
      <c r="G173" t="s">
        <v>12</v>
      </c>
      <c r="H173" t="str">
        <f>HYPERLINK("http://classes.usc.edu/term-20173/course/dso-401/", "click here")</f>
        <v>click here</v>
      </c>
    </row>
    <row r="174" spans="1:8" x14ac:dyDescent="0.15">
      <c r="A174" s="1">
        <v>172</v>
      </c>
      <c r="B174" t="s">
        <v>691</v>
      </c>
      <c r="C174" t="s">
        <v>693</v>
      </c>
      <c r="D174" t="s">
        <v>692</v>
      </c>
      <c r="E174" t="s">
        <v>100</v>
      </c>
      <c r="F174" t="s">
        <v>307</v>
      </c>
      <c r="G174" t="s">
        <v>34</v>
      </c>
      <c r="H174" t="str">
        <f>HYPERLINK("http://classes.usc.edu/term-20173/course/dso-427/", "click here")</f>
        <v>click here</v>
      </c>
    </row>
    <row r="175" spans="1:8" x14ac:dyDescent="0.15">
      <c r="A175" s="1">
        <v>173</v>
      </c>
      <c r="B175" t="s">
        <v>694</v>
      </c>
      <c r="C175" t="s">
        <v>1444</v>
      </c>
      <c r="D175" t="s">
        <v>695</v>
      </c>
      <c r="E175" t="s">
        <v>696</v>
      </c>
      <c r="F175" t="s">
        <v>697</v>
      </c>
      <c r="G175" t="s">
        <v>34</v>
      </c>
      <c r="H175" t="str">
        <f>HYPERLINK("http://classes.usc.edu/term-20173/course/dso-428/", "click here")</f>
        <v>click here</v>
      </c>
    </row>
    <row r="176" spans="1:8" x14ac:dyDescent="0.15">
      <c r="A176" s="1">
        <v>174</v>
      </c>
      <c r="B176" t="s">
        <v>698</v>
      </c>
      <c r="C176" t="s">
        <v>700</v>
      </c>
      <c r="D176" t="s">
        <v>699</v>
      </c>
      <c r="E176" t="s">
        <v>701</v>
      </c>
      <c r="F176" t="s">
        <v>174</v>
      </c>
      <c r="G176" t="s">
        <v>34</v>
      </c>
      <c r="H176" t="str">
        <f>HYPERLINK("http://classes.usc.edu/term-20173/course/dso-431/", "click here")</f>
        <v>click here</v>
      </c>
    </row>
    <row r="177" spans="1:8" x14ac:dyDescent="0.15">
      <c r="A177" s="1">
        <v>175</v>
      </c>
      <c r="B177" t="s">
        <v>702</v>
      </c>
      <c r="C177" t="s">
        <v>704</v>
      </c>
      <c r="D177" t="s">
        <v>703</v>
      </c>
      <c r="E177" t="s">
        <v>705</v>
      </c>
      <c r="F177" t="s">
        <v>303</v>
      </c>
      <c r="G177" t="s">
        <v>34</v>
      </c>
      <c r="H177" t="str">
        <f>HYPERLINK("http://classes.usc.edu/term-20173/course/dso-435/", "click here")</f>
        <v>click here</v>
      </c>
    </row>
    <row r="178" spans="1:8" x14ac:dyDescent="0.15">
      <c r="A178" s="1">
        <v>176</v>
      </c>
      <c r="B178" t="s">
        <v>706</v>
      </c>
      <c r="C178" t="s">
        <v>708</v>
      </c>
      <c r="D178" t="s">
        <v>707</v>
      </c>
      <c r="E178" t="s">
        <v>709</v>
      </c>
      <c r="F178" t="s">
        <v>340</v>
      </c>
      <c r="G178" t="s">
        <v>34</v>
      </c>
      <c r="H178" t="str">
        <f>HYPERLINK("http://classes.usc.edu/term-20173/course/dso-455/", "click here")</f>
        <v>click here</v>
      </c>
    </row>
    <row r="179" spans="1:8" x14ac:dyDescent="0.15">
      <c r="A179" s="1">
        <v>177</v>
      </c>
      <c r="B179" t="s">
        <v>710</v>
      </c>
      <c r="C179" t="s">
        <v>712</v>
      </c>
      <c r="D179" t="s">
        <v>711</v>
      </c>
      <c r="E179" t="s">
        <v>713</v>
      </c>
      <c r="F179" t="s">
        <v>174</v>
      </c>
      <c r="G179" t="s">
        <v>34</v>
      </c>
      <c r="H179" t="str">
        <f>HYPERLINK("http://classes.usc.edu/term-20173/course/dso-482/", "click here")</f>
        <v>click here</v>
      </c>
    </row>
    <row r="180" spans="1:8" x14ac:dyDescent="0.15">
      <c r="A180" s="1">
        <v>178</v>
      </c>
      <c r="B180" t="s">
        <v>714</v>
      </c>
      <c r="C180" t="s">
        <v>716</v>
      </c>
      <c r="D180" t="s">
        <v>715</v>
      </c>
      <c r="E180" t="s">
        <v>717</v>
      </c>
      <c r="F180" t="s">
        <v>718</v>
      </c>
      <c r="G180" t="s">
        <v>440</v>
      </c>
      <c r="H180" t="str">
        <f>HYPERLINK("http://classes.usc.edu/term-20173/course/dso-505/", "click here")</f>
        <v>click here</v>
      </c>
    </row>
    <row r="181" spans="1:8" x14ac:dyDescent="0.15">
      <c r="A181" s="1">
        <v>179</v>
      </c>
      <c r="B181" t="s">
        <v>719</v>
      </c>
      <c r="C181" t="s">
        <v>721</v>
      </c>
      <c r="D181" t="s">
        <v>720</v>
      </c>
      <c r="E181" t="s">
        <v>717</v>
      </c>
      <c r="F181" t="s">
        <v>718</v>
      </c>
      <c r="G181" t="s">
        <v>440</v>
      </c>
      <c r="H181" t="str">
        <f>HYPERLINK("http://classes.usc.edu/term-20173/course/dso-506/", "click here")</f>
        <v>click here</v>
      </c>
    </row>
    <row r="182" spans="1:8" x14ac:dyDescent="0.15">
      <c r="A182" s="1">
        <v>180</v>
      </c>
      <c r="B182" t="s">
        <v>722</v>
      </c>
      <c r="C182" t="s">
        <v>724</v>
      </c>
      <c r="D182" t="s">
        <v>723</v>
      </c>
      <c r="E182" t="s">
        <v>725</v>
      </c>
      <c r="F182" t="s">
        <v>726</v>
      </c>
      <c r="G182" t="s">
        <v>376</v>
      </c>
      <c r="H182" t="str">
        <f>HYPERLINK("http://classes.usc.edu/term-20173/course/dso-510/", "click here")</f>
        <v>click here</v>
      </c>
    </row>
    <row r="183" spans="1:8" x14ac:dyDescent="0.15">
      <c r="A183" s="1">
        <v>181</v>
      </c>
      <c r="B183" t="s">
        <v>727</v>
      </c>
      <c r="C183" t="s">
        <v>729</v>
      </c>
      <c r="D183" t="s">
        <v>728</v>
      </c>
      <c r="E183" t="s">
        <v>730</v>
      </c>
      <c r="F183" t="s">
        <v>731</v>
      </c>
      <c r="G183" t="s">
        <v>376</v>
      </c>
      <c r="H183" t="str">
        <f>HYPERLINK("http://classes.usc.edu/term-20173/course/dso-522/", "click here")</f>
        <v>click here</v>
      </c>
    </row>
    <row r="184" spans="1:8" x14ac:dyDescent="0.15">
      <c r="A184" s="1">
        <v>182</v>
      </c>
      <c r="B184" t="s">
        <v>732</v>
      </c>
      <c r="C184" t="s">
        <v>734</v>
      </c>
      <c r="D184" t="s">
        <v>733</v>
      </c>
      <c r="E184" t="s">
        <v>735</v>
      </c>
      <c r="F184" t="s">
        <v>410</v>
      </c>
      <c r="G184" t="s">
        <v>376</v>
      </c>
      <c r="H184" t="str">
        <f>HYPERLINK("http://classes.usc.edu/term-20173/course/dso-528/", "click here")</f>
        <v>click here</v>
      </c>
    </row>
    <row r="185" spans="1:8" x14ac:dyDescent="0.15">
      <c r="A185" s="1">
        <v>183</v>
      </c>
      <c r="B185" t="s">
        <v>736</v>
      </c>
      <c r="C185" t="s">
        <v>738</v>
      </c>
      <c r="D185" t="s">
        <v>737</v>
      </c>
      <c r="E185" t="s">
        <v>730</v>
      </c>
      <c r="F185" t="s">
        <v>739</v>
      </c>
      <c r="G185" t="s">
        <v>18</v>
      </c>
      <c r="H185" t="str">
        <f>HYPERLINK("http://classes.usc.edu/term-20173/course/dso-530/", "click here")</f>
        <v>click here</v>
      </c>
    </row>
    <row r="186" spans="1:8" x14ac:dyDescent="0.15">
      <c r="A186" s="1">
        <v>184</v>
      </c>
      <c r="B186" t="s">
        <v>740</v>
      </c>
      <c r="C186" t="s">
        <v>742</v>
      </c>
      <c r="D186" t="s">
        <v>741</v>
      </c>
      <c r="E186" t="s">
        <v>743</v>
      </c>
      <c r="F186" t="s">
        <v>744</v>
      </c>
      <c r="G186" t="s">
        <v>18</v>
      </c>
      <c r="H186" t="str">
        <f>HYPERLINK("http://classes.usc.edu/term-20173/course/dso-545/", "click here")</f>
        <v>click here</v>
      </c>
    </row>
    <row r="187" spans="1:8" x14ac:dyDescent="0.15">
      <c r="A187" s="1">
        <v>185</v>
      </c>
      <c r="B187" t="s">
        <v>745</v>
      </c>
      <c r="C187" t="s">
        <v>693</v>
      </c>
      <c r="D187" t="s">
        <v>746</v>
      </c>
      <c r="E187" t="s">
        <v>747</v>
      </c>
      <c r="F187" t="s">
        <v>748</v>
      </c>
      <c r="G187" t="s">
        <v>18</v>
      </c>
      <c r="H187" t="str">
        <f>HYPERLINK("http://classes.usc.edu/term-20173/course/dso-547/", "click here")</f>
        <v>click here</v>
      </c>
    </row>
    <row r="188" spans="1:8" x14ac:dyDescent="0.15">
      <c r="A188" s="1">
        <v>186</v>
      </c>
      <c r="B188" t="s">
        <v>749</v>
      </c>
      <c r="C188" t="s">
        <v>1445</v>
      </c>
      <c r="D188" t="s">
        <v>750</v>
      </c>
      <c r="E188" t="s">
        <v>751</v>
      </c>
      <c r="F188" t="s">
        <v>752</v>
      </c>
      <c r="G188" t="s">
        <v>18</v>
      </c>
      <c r="H188" t="str">
        <f>HYPERLINK("http://classes.usc.edu/term-20173/course/dso-556/", "click here")</f>
        <v>click here</v>
      </c>
    </row>
    <row r="189" spans="1:8" x14ac:dyDescent="0.15">
      <c r="A189" s="1">
        <v>187</v>
      </c>
      <c r="B189" t="s">
        <v>753</v>
      </c>
      <c r="C189" t="s">
        <v>755</v>
      </c>
      <c r="D189" t="s">
        <v>754</v>
      </c>
      <c r="E189" t="s">
        <v>100</v>
      </c>
      <c r="F189" t="s">
        <v>756</v>
      </c>
      <c r="G189" t="s">
        <v>440</v>
      </c>
      <c r="H189" t="str">
        <f>HYPERLINK("http://classes.usc.edu/term-20173/course/dso-557a/", "click here")</f>
        <v>click here</v>
      </c>
    </row>
    <row r="190" spans="1:8" x14ac:dyDescent="0.15">
      <c r="A190" s="1">
        <v>188</v>
      </c>
      <c r="B190" t="s">
        <v>757</v>
      </c>
      <c r="C190" t="s">
        <v>755</v>
      </c>
      <c r="D190" t="s">
        <v>758</v>
      </c>
      <c r="E190" t="s">
        <v>123</v>
      </c>
      <c r="F190" t="s">
        <v>759</v>
      </c>
      <c r="G190" t="s">
        <v>440</v>
      </c>
      <c r="H190" t="str">
        <f>HYPERLINK("http://classes.usc.edu/term-20173/course/dso-557b/", "click here")</f>
        <v>click here</v>
      </c>
    </row>
    <row r="191" spans="1:8" x14ac:dyDescent="0.15">
      <c r="A191" s="1">
        <v>189</v>
      </c>
      <c r="B191" t="s">
        <v>760</v>
      </c>
      <c r="C191" t="s">
        <v>1446</v>
      </c>
      <c r="D191" t="s">
        <v>761</v>
      </c>
      <c r="E191" t="s">
        <v>762</v>
      </c>
      <c r="F191" t="s">
        <v>763</v>
      </c>
      <c r="H191" t="str">
        <f>HYPERLINK("http://classes.usc.edu/term-20173/course/dso-566/", "click here")</f>
        <v>click here</v>
      </c>
    </row>
    <row r="192" spans="1:8" x14ac:dyDescent="0.15">
      <c r="A192" s="1">
        <v>190</v>
      </c>
      <c r="B192" t="s">
        <v>764</v>
      </c>
      <c r="C192" t="s">
        <v>766</v>
      </c>
      <c r="D192" t="s">
        <v>765</v>
      </c>
      <c r="E192" t="s">
        <v>767</v>
      </c>
      <c r="F192" t="s">
        <v>768</v>
      </c>
      <c r="G192" t="s">
        <v>18</v>
      </c>
      <c r="H192" t="str">
        <f>HYPERLINK("http://classes.usc.edu/term-20173/course/dso-573/", "click here")</f>
        <v>click here</v>
      </c>
    </row>
    <row r="193" spans="1:8" x14ac:dyDescent="0.15">
      <c r="A193" s="1">
        <v>191</v>
      </c>
      <c r="B193" t="s">
        <v>769</v>
      </c>
      <c r="C193" t="s">
        <v>708</v>
      </c>
      <c r="D193" t="s">
        <v>770</v>
      </c>
      <c r="E193" t="s">
        <v>709</v>
      </c>
      <c r="F193" t="s">
        <v>739</v>
      </c>
      <c r="G193" t="s">
        <v>18</v>
      </c>
      <c r="H193" t="str">
        <f>HYPERLINK("http://classes.usc.edu/term-20173/course/dso-580/", "click here")</f>
        <v>click here</v>
      </c>
    </row>
    <row r="194" spans="1:8" x14ac:dyDescent="0.15">
      <c r="A194" s="1">
        <v>192</v>
      </c>
      <c r="B194" t="s">
        <v>771</v>
      </c>
      <c r="C194" t="s">
        <v>712</v>
      </c>
      <c r="D194" t="s">
        <v>772</v>
      </c>
      <c r="E194" t="s">
        <v>773</v>
      </c>
      <c r="F194" t="s">
        <v>410</v>
      </c>
      <c r="G194" t="s">
        <v>18</v>
      </c>
      <c r="H194" t="str">
        <f>HYPERLINK("http://classes.usc.edu/term-20173/course/dso-581/", "click here")</f>
        <v>click here</v>
      </c>
    </row>
    <row r="195" spans="1:8" x14ac:dyDescent="0.15">
      <c r="A195" s="1">
        <v>193</v>
      </c>
      <c r="B195" t="s">
        <v>774</v>
      </c>
      <c r="C195" t="s">
        <v>99</v>
      </c>
      <c r="D195" t="s">
        <v>775</v>
      </c>
      <c r="E195" t="s">
        <v>100</v>
      </c>
      <c r="F195" t="s">
        <v>101</v>
      </c>
      <c r="G195" t="s">
        <v>776</v>
      </c>
      <c r="H195" t="str">
        <f>HYPERLINK("http://classes.usc.edu/term-20173/course/dso-590/", "click here")</f>
        <v>click here</v>
      </c>
    </row>
    <row r="196" spans="1:8" x14ac:dyDescent="0.15">
      <c r="A196" s="1">
        <v>194</v>
      </c>
      <c r="B196" t="s">
        <v>777</v>
      </c>
      <c r="C196" t="s">
        <v>779</v>
      </c>
      <c r="D196" t="s">
        <v>778</v>
      </c>
      <c r="E196" t="s">
        <v>100</v>
      </c>
      <c r="F196" t="s">
        <v>101</v>
      </c>
      <c r="G196" t="s">
        <v>419</v>
      </c>
      <c r="H196" t="str">
        <f>HYPERLINK("http://classes.usc.edu/term-20173/course/dso-592/", "click here")</f>
        <v>click here</v>
      </c>
    </row>
    <row r="197" spans="1:8" x14ac:dyDescent="0.15">
      <c r="A197" s="1">
        <v>195</v>
      </c>
      <c r="B197" t="s">
        <v>780</v>
      </c>
      <c r="C197" t="s">
        <v>782</v>
      </c>
      <c r="D197" t="s">
        <v>781</v>
      </c>
      <c r="E197" t="s">
        <v>100</v>
      </c>
      <c r="F197" t="s">
        <v>101</v>
      </c>
      <c r="G197" t="s">
        <v>419</v>
      </c>
      <c r="H197" t="str">
        <f>HYPERLINK("http://classes.usc.edu/term-20173/course/dso-593/", "click here")</f>
        <v>click here</v>
      </c>
    </row>
    <row r="198" spans="1:8" x14ac:dyDescent="0.15">
      <c r="A198" s="1">
        <v>196</v>
      </c>
      <c r="B198" t="s">
        <v>783</v>
      </c>
      <c r="C198" t="s">
        <v>785</v>
      </c>
      <c r="D198" t="s">
        <v>784</v>
      </c>
      <c r="E198" t="s">
        <v>100</v>
      </c>
      <c r="F198" t="s">
        <v>101</v>
      </c>
      <c r="G198" t="s">
        <v>426</v>
      </c>
      <c r="H198" t="str">
        <f>HYPERLINK("http://classes.usc.edu/term-20173/course/dso-595/", "click here")</f>
        <v>click here</v>
      </c>
    </row>
    <row r="199" spans="1:8" x14ac:dyDescent="0.15">
      <c r="A199" s="1">
        <v>197</v>
      </c>
      <c r="B199" t="s">
        <v>786</v>
      </c>
      <c r="C199" t="s">
        <v>788</v>
      </c>
      <c r="D199" t="s">
        <v>787</v>
      </c>
      <c r="E199" t="s">
        <v>100</v>
      </c>
      <c r="F199" t="s">
        <v>101</v>
      </c>
      <c r="G199" t="s">
        <v>431</v>
      </c>
      <c r="H199" t="str">
        <f>HYPERLINK("http://classes.usc.edu/term-20173/course/dso-596/", "click here")</f>
        <v>click here</v>
      </c>
    </row>
    <row r="200" spans="1:8" x14ac:dyDescent="0.15">
      <c r="A200" s="1">
        <v>198</v>
      </c>
      <c r="B200" t="s">
        <v>789</v>
      </c>
      <c r="C200" t="s">
        <v>791</v>
      </c>
      <c r="D200" t="s">
        <v>790</v>
      </c>
      <c r="E200" t="s">
        <v>100</v>
      </c>
      <c r="F200" t="s">
        <v>101</v>
      </c>
      <c r="G200" t="s">
        <v>435</v>
      </c>
      <c r="H200" t="str">
        <f>HYPERLINK("http://classes.usc.edu/term-20173/course/dso-597/", "click here")</f>
        <v>click here</v>
      </c>
    </row>
    <row r="201" spans="1:8" x14ac:dyDescent="0.15">
      <c r="A201" s="1">
        <v>199</v>
      </c>
      <c r="B201" t="s">
        <v>792</v>
      </c>
      <c r="C201" t="s">
        <v>230</v>
      </c>
      <c r="D201" t="s">
        <v>793</v>
      </c>
      <c r="E201" t="s">
        <v>794</v>
      </c>
      <c r="F201" t="s">
        <v>795</v>
      </c>
      <c r="G201" t="s">
        <v>796</v>
      </c>
      <c r="H201" t="str">
        <f>HYPERLINK("http://classes.usc.edu/term-20173/course/dso-599/", "click here")</f>
        <v>click here</v>
      </c>
    </row>
    <row r="202" spans="1:8" x14ac:dyDescent="0.15">
      <c r="A202" s="1">
        <v>200</v>
      </c>
      <c r="B202" t="s">
        <v>797</v>
      </c>
      <c r="C202" t="s">
        <v>799</v>
      </c>
      <c r="D202" t="s">
        <v>798</v>
      </c>
      <c r="E202" t="s">
        <v>800</v>
      </c>
      <c r="F202" t="s">
        <v>801</v>
      </c>
      <c r="G202" t="s">
        <v>18</v>
      </c>
      <c r="H202" t="str">
        <f>HYPERLINK("http://classes.usc.edu/term-20173/course/dso-607/", "click here")</f>
        <v>click here</v>
      </c>
    </row>
    <row r="203" spans="1:8" x14ac:dyDescent="0.15">
      <c r="A203" s="1">
        <v>201</v>
      </c>
      <c r="B203" t="s">
        <v>802</v>
      </c>
      <c r="C203" t="s">
        <v>804</v>
      </c>
      <c r="D203" t="s">
        <v>803</v>
      </c>
      <c r="E203" t="s">
        <v>773</v>
      </c>
      <c r="F203" t="s">
        <v>805</v>
      </c>
      <c r="G203" t="s">
        <v>247</v>
      </c>
      <c r="H203" t="str">
        <f>HYPERLINK("http://classes.usc.edu/term-20173/course/dso-621/", "click here")</f>
        <v>click here</v>
      </c>
    </row>
    <row r="204" spans="1:8" x14ac:dyDescent="0.15">
      <c r="A204" s="1">
        <v>202</v>
      </c>
      <c r="B204" t="s">
        <v>806</v>
      </c>
      <c r="C204" t="s">
        <v>808</v>
      </c>
      <c r="D204" t="s">
        <v>807</v>
      </c>
      <c r="E204" t="s">
        <v>809</v>
      </c>
      <c r="F204" t="s">
        <v>388</v>
      </c>
      <c r="G204" t="s">
        <v>18</v>
      </c>
      <c r="H204" t="str">
        <f>HYPERLINK("http://classes.usc.edu/term-20173/course/dso-671/", "click here")</f>
        <v>click here</v>
      </c>
    </row>
    <row r="205" spans="1:8" x14ac:dyDescent="0.15">
      <c r="A205" s="1">
        <v>203</v>
      </c>
      <c r="B205" t="s">
        <v>810</v>
      </c>
      <c r="C205" t="s">
        <v>812</v>
      </c>
      <c r="D205" t="s">
        <v>811</v>
      </c>
      <c r="E205" t="s">
        <v>813</v>
      </c>
      <c r="F205" t="s">
        <v>814</v>
      </c>
      <c r="G205" t="s">
        <v>34</v>
      </c>
      <c r="H205" t="str">
        <f>HYPERLINK("http://classes.usc.edu/term-20173/course/csci-100/", "click here")</f>
        <v>click here</v>
      </c>
    </row>
    <row r="206" spans="1:8" x14ac:dyDescent="0.15">
      <c r="A206" s="1">
        <v>204</v>
      </c>
      <c r="B206" t="s">
        <v>815</v>
      </c>
      <c r="C206" t="s">
        <v>817</v>
      </c>
      <c r="D206" t="s">
        <v>816</v>
      </c>
      <c r="E206" t="s">
        <v>818</v>
      </c>
      <c r="F206" t="s">
        <v>819</v>
      </c>
      <c r="G206" t="s">
        <v>12</v>
      </c>
      <c r="H206" t="str">
        <f>HYPERLINK("http://classes.usc.edu/term-20173/course/csci-102/", "click here")</f>
        <v>click here</v>
      </c>
    </row>
    <row r="207" spans="1:8" x14ac:dyDescent="0.15">
      <c r="A207" s="1">
        <v>205</v>
      </c>
      <c r="B207" t="s">
        <v>820</v>
      </c>
      <c r="C207" t="s">
        <v>822</v>
      </c>
      <c r="D207" t="s">
        <v>821</v>
      </c>
      <c r="E207" t="s">
        <v>823</v>
      </c>
      <c r="F207" t="s">
        <v>824</v>
      </c>
      <c r="G207" t="s">
        <v>34</v>
      </c>
      <c r="H207" t="str">
        <f>HYPERLINK("http://classes.usc.edu/term-20173/course/csci-103/", "click here")</f>
        <v>click here</v>
      </c>
    </row>
    <row r="208" spans="1:8" x14ac:dyDescent="0.15">
      <c r="A208" s="1">
        <v>206</v>
      </c>
      <c r="B208" t="s">
        <v>825</v>
      </c>
      <c r="C208" t="s">
        <v>827</v>
      </c>
      <c r="D208" t="s">
        <v>826</v>
      </c>
      <c r="E208" t="s">
        <v>828</v>
      </c>
      <c r="F208" t="s">
        <v>829</v>
      </c>
      <c r="G208" t="s">
        <v>34</v>
      </c>
      <c r="H208" t="str">
        <f>HYPERLINK("http://classes.usc.edu/term-20173/course/csci-104/", "click here")</f>
        <v>click here</v>
      </c>
    </row>
    <row r="209" spans="1:8" x14ac:dyDescent="0.15">
      <c r="A209" s="1">
        <v>207</v>
      </c>
      <c r="B209" t="s">
        <v>830</v>
      </c>
      <c r="C209" t="s">
        <v>832</v>
      </c>
      <c r="D209" t="s">
        <v>831</v>
      </c>
      <c r="E209" t="s">
        <v>833</v>
      </c>
      <c r="F209" t="s">
        <v>834</v>
      </c>
      <c r="G209" t="s">
        <v>12</v>
      </c>
      <c r="H209" t="str">
        <f>HYPERLINK("http://classes.usc.edu/term-20173/course/csci-109/", "click here")</f>
        <v>click here</v>
      </c>
    </row>
    <row r="210" spans="1:8" x14ac:dyDescent="0.15">
      <c r="A210" s="1">
        <v>208</v>
      </c>
      <c r="B210" t="s">
        <v>835</v>
      </c>
      <c r="C210" t="s">
        <v>837</v>
      </c>
      <c r="D210" t="s">
        <v>836</v>
      </c>
      <c r="E210" t="s">
        <v>838</v>
      </c>
      <c r="F210" t="s">
        <v>839</v>
      </c>
      <c r="G210" t="s">
        <v>34</v>
      </c>
      <c r="H210" t="str">
        <f>HYPERLINK("http://classes.usc.edu/term-20173/course/csci-170/", "click here")</f>
        <v>click here</v>
      </c>
    </row>
    <row r="211" spans="1:8" x14ac:dyDescent="0.15">
      <c r="A211" s="1">
        <v>209</v>
      </c>
      <c r="B211" t="s">
        <v>840</v>
      </c>
      <c r="C211" t="s">
        <v>842</v>
      </c>
      <c r="D211" t="s">
        <v>841</v>
      </c>
      <c r="E211" t="s">
        <v>843</v>
      </c>
      <c r="F211" t="s">
        <v>844</v>
      </c>
      <c r="G211" t="s">
        <v>34</v>
      </c>
      <c r="H211" t="str">
        <f>HYPERLINK("http://classes.usc.edu/term-20173/course/csci-201/", "click here")</f>
        <v>click here</v>
      </c>
    </row>
    <row r="212" spans="1:8" x14ac:dyDescent="0.15">
      <c r="A212" s="1">
        <v>210</v>
      </c>
      <c r="B212" t="s">
        <v>845</v>
      </c>
      <c r="C212" t="s">
        <v>847</v>
      </c>
      <c r="D212" t="s">
        <v>846</v>
      </c>
      <c r="E212" t="s">
        <v>848</v>
      </c>
      <c r="F212" t="s">
        <v>849</v>
      </c>
      <c r="G212" t="s">
        <v>34</v>
      </c>
      <c r="H212" t="str">
        <f>HYPERLINK("http://classes.usc.edu/term-20173/course/csci-270/", "click here")</f>
        <v>click here</v>
      </c>
    </row>
    <row r="213" spans="1:8" x14ac:dyDescent="0.15">
      <c r="A213" s="1">
        <v>211</v>
      </c>
      <c r="B213" t="s">
        <v>850</v>
      </c>
      <c r="C213" t="s">
        <v>852</v>
      </c>
      <c r="D213" t="s">
        <v>851</v>
      </c>
      <c r="E213" t="s">
        <v>853</v>
      </c>
      <c r="F213" t="s">
        <v>174</v>
      </c>
      <c r="G213" t="s">
        <v>34</v>
      </c>
      <c r="H213" t="str">
        <f>HYPERLINK("http://classes.usc.edu/term-20173/course/csci-310/", "click here")</f>
        <v>click here</v>
      </c>
    </row>
    <row r="214" spans="1:8" x14ac:dyDescent="0.15">
      <c r="A214" s="1">
        <v>212</v>
      </c>
      <c r="B214" t="s">
        <v>854</v>
      </c>
      <c r="C214" t="s">
        <v>856</v>
      </c>
      <c r="D214" t="s">
        <v>855</v>
      </c>
      <c r="E214" t="s">
        <v>857</v>
      </c>
      <c r="F214" t="s">
        <v>858</v>
      </c>
      <c r="G214" t="s">
        <v>34</v>
      </c>
      <c r="H214" t="str">
        <f>HYPERLINK("http://classes.usc.edu/term-20173/course/csci-350/", "click here")</f>
        <v>click here</v>
      </c>
    </row>
    <row r="215" spans="1:8" x14ac:dyDescent="0.15">
      <c r="A215" s="1">
        <v>213</v>
      </c>
      <c r="B215" t="s">
        <v>859</v>
      </c>
      <c r="C215" t="s">
        <v>861</v>
      </c>
      <c r="D215" t="s">
        <v>860</v>
      </c>
      <c r="E215" t="s">
        <v>862</v>
      </c>
      <c r="F215" t="s">
        <v>863</v>
      </c>
      <c r="G215" t="s">
        <v>34</v>
      </c>
      <c r="H215" t="str">
        <f>HYPERLINK("http://classes.usc.edu/term-20173/course/csci-356/", "click here")</f>
        <v>click here</v>
      </c>
    </row>
    <row r="216" spans="1:8" x14ac:dyDescent="0.15">
      <c r="A216" s="1">
        <v>214</v>
      </c>
      <c r="B216" t="s">
        <v>864</v>
      </c>
      <c r="C216" t="s">
        <v>866</v>
      </c>
      <c r="D216" t="s">
        <v>865</v>
      </c>
      <c r="E216" t="s">
        <v>867</v>
      </c>
      <c r="F216" t="s">
        <v>868</v>
      </c>
      <c r="G216" t="s">
        <v>34</v>
      </c>
      <c r="H216" t="str">
        <f>HYPERLINK("http://classes.usc.edu/term-20173/course/csci-360/", "click here")</f>
        <v>click here</v>
      </c>
    </row>
    <row r="217" spans="1:8" x14ac:dyDescent="0.15">
      <c r="A217" s="1">
        <v>215</v>
      </c>
      <c r="B217" t="s">
        <v>869</v>
      </c>
      <c r="C217" t="s">
        <v>1447</v>
      </c>
      <c r="D217" t="s">
        <v>870</v>
      </c>
      <c r="E217" t="s">
        <v>871</v>
      </c>
      <c r="F217" t="s">
        <v>174</v>
      </c>
      <c r="H217" t="str">
        <f>HYPERLINK("http://classes.usc.edu/term-20173/course/csci-368/", "click here")</f>
        <v>click here</v>
      </c>
    </row>
    <row r="218" spans="1:8" x14ac:dyDescent="0.15">
      <c r="A218" s="1">
        <v>216</v>
      </c>
      <c r="B218" t="s">
        <v>872</v>
      </c>
      <c r="C218" t="s">
        <v>1448</v>
      </c>
      <c r="D218" t="s">
        <v>873</v>
      </c>
      <c r="E218" t="s">
        <v>874</v>
      </c>
      <c r="F218" t="s">
        <v>875</v>
      </c>
      <c r="H218" t="str">
        <f>HYPERLINK("http://classes.usc.edu/term-20173/course/csci-380/", "click here")</f>
        <v>click here</v>
      </c>
    </row>
    <row r="219" spans="1:8" x14ac:dyDescent="0.15">
      <c r="A219" s="1">
        <v>217</v>
      </c>
      <c r="B219" t="s">
        <v>876</v>
      </c>
      <c r="C219" t="s">
        <v>878</v>
      </c>
      <c r="D219" t="s">
        <v>877</v>
      </c>
      <c r="E219" t="s">
        <v>879</v>
      </c>
      <c r="F219" t="s">
        <v>880</v>
      </c>
      <c r="G219" t="s">
        <v>881</v>
      </c>
      <c r="H219" t="str">
        <f>HYPERLINK("http://classes.usc.edu/term-20173/course/csci-401/", "click here")</f>
        <v>click here</v>
      </c>
    </row>
    <row r="220" spans="1:8" x14ac:dyDescent="0.15">
      <c r="A220" s="1">
        <v>218</v>
      </c>
      <c r="B220" t="s">
        <v>882</v>
      </c>
      <c r="C220" t="s">
        <v>884</v>
      </c>
      <c r="D220" t="s">
        <v>883</v>
      </c>
      <c r="E220" t="s">
        <v>885</v>
      </c>
      <c r="F220" t="s">
        <v>886</v>
      </c>
      <c r="G220" t="s">
        <v>34</v>
      </c>
      <c r="H220" t="str">
        <f>HYPERLINK("http://classes.usc.edu/term-20173/course/csci-402/", "click here")</f>
        <v>click here</v>
      </c>
    </row>
    <row r="221" spans="1:8" x14ac:dyDescent="0.15">
      <c r="A221" s="1">
        <v>219</v>
      </c>
      <c r="B221" t="s">
        <v>887</v>
      </c>
      <c r="C221" t="s">
        <v>889</v>
      </c>
      <c r="D221" t="s">
        <v>888</v>
      </c>
      <c r="E221" t="s">
        <v>890</v>
      </c>
      <c r="F221" t="s">
        <v>891</v>
      </c>
      <c r="G221" t="s">
        <v>34</v>
      </c>
      <c r="H221" t="str">
        <f>HYPERLINK("http://classes.usc.edu/term-20173/course/csci-420/", "click here")</f>
        <v>click here</v>
      </c>
    </row>
    <row r="222" spans="1:8" x14ac:dyDescent="0.15">
      <c r="A222" s="1">
        <v>220</v>
      </c>
      <c r="B222" t="s">
        <v>892</v>
      </c>
      <c r="C222" t="s">
        <v>1449</v>
      </c>
      <c r="D222" t="s">
        <v>893</v>
      </c>
      <c r="E222" t="s">
        <v>894</v>
      </c>
      <c r="F222" t="s">
        <v>895</v>
      </c>
      <c r="H222" t="str">
        <f>HYPERLINK("http://classes.usc.edu/term-20173/course/csci-435/", "click here")</f>
        <v>click here</v>
      </c>
    </row>
    <row r="223" spans="1:8" x14ac:dyDescent="0.15">
      <c r="A223" s="1">
        <v>221</v>
      </c>
      <c r="B223" t="s">
        <v>896</v>
      </c>
      <c r="C223" t="s">
        <v>898</v>
      </c>
      <c r="D223" t="s">
        <v>897</v>
      </c>
      <c r="E223" t="s">
        <v>899</v>
      </c>
      <c r="F223" t="s">
        <v>900</v>
      </c>
      <c r="H223" t="str">
        <f>HYPERLINK("http://classes.usc.edu/term-20173/course/csci-450/", "click here")</f>
        <v>click here</v>
      </c>
    </row>
    <row r="224" spans="1:8" x14ac:dyDescent="0.15">
      <c r="A224" s="1">
        <v>222</v>
      </c>
      <c r="B224" t="s">
        <v>901</v>
      </c>
      <c r="C224" t="s">
        <v>903</v>
      </c>
      <c r="D224" t="s">
        <v>902</v>
      </c>
      <c r="E224" t="s">
        <v>904</v>
      </c>
      <c r="F224" t="s">
        <v>905</v>
      </c>
      <c r="H224" t="str">
        <f>HYPERLINK("http://classes.usc.edu/term-20173/course/csci-454/", "click here")</f>
        <v>click here</v>
      </c>
    </row>
    <row r="225" spans="1:8" x14ac:dyDescent="0.15">
      <c r="A225" s="1">
        <v>223</v>
      </c>
      <c r="B225" t="s">
        <v>906</v>
      </c>
      <c r="C225" t="s">
        <v>908</v>
      </c>
      <c r="D225" t="s">
        <v>907</v>
      </c>
      <c r="E225" t="s">
        <v>909</v>
      </c>
      <c r="F225" t="s">
        <v>910</v>
      </c>
      <c r="G225" t="s">
        <v>34</v>
      </c>
      <c r="H225" t="str">
        <f>HYPERLINK("http://classes.usc.edu/term-20173/course/csci-455/", "click here")</f>
        <v>click here</v>
      </c>
    </row>
    <row r="226" spans="1:8" x14ac:dyDescent="0.15">
      <c r="A226" s="1">
        <v>224</v>
      </c>
      <c r="B226" t="s">
        <v>911</v>
      </c>
      <c r="C226" t="s">
        <v>913</v>
      </c>
      <c r="D226" t="s">
        <v>912</v>
      </c>
      <c r="E226" t="s">
        <v>914</v>
      </c>
      <c r="F226" t="s">
        <v>915</v>
      </c>
      <c r="H226" t="str">
        <f>HYPERLINK("http://classes.usc.edu/term-20173/course/csci-457/", "click here")</f>
        <v>click here</v>
      </c>
    </row>
    <row r="227" spans="1:8" x14ac:dyDescent="0.15">
      <c r="A227" s="1">
        <v>225</v>
      </c>
      <c r="B227" t="s">
        <v>916</v>
      </c>
      <c r="C227" t="s">
        <v>563</v>
      </c>
      <c r="D227" t="s">
        <v>562</v>
      </c>
      <c r="E227" t="s">
        <v>564</v>
      </c>
      <c r="F227" t="s">
        <v>565</v>
      </c>
      <c r="H227" t="str">
        <f>HYPERLINK("http://classes.usc.edu/term-20173/course/csci-458/", "click here")</f>
        <v>click here</v>
      </c>
    </row>
    <row r="228" spans="1:8" x14ac:dyDescent="0.15">
      <c r="A228" s="1">
        <v>226</v>
      </c>
      <c r="B228" t="s">
        <v>917</v>
      </c>
      <c r="C228" t="s">
        <v>919</v>
      </c>
      <c r="D228" t="s">
        <v>918</v>
      </c>
      <c r="E228" t="s">
        <v>251</v>
      </c>
      <c r="F228" t="s">
        <v>174</v>
      </c>
      <c r="G228" t="s">
        <v>34</v>
      </c>
      <c r="H228" t="str">
        <f>HYPERLINK("http://classes.usc.edu/term-20173/course/csci-476/", "click here")</f>
        <v>click here</v>
      </c>
    </row>
    <row r="229" spans="1:8" x14ac:dyDescent="0.15">
      <c r="A229" s="1">
        <v>227</v>
      </c>
      <c r="B229" t="s">
        <v>920</v>
      </c>
      <c r="C229" t="s">
        <v>922</v>
      </c>
      <c r="D229" t="s">
        <v>921</v>
      </c>
      <c r="E229" t="s">
        <v>923</v>
      </c>
      <c r="F229" t="s">
        <v>28</v>
      </c>
      <c r="H229" t="str">
        <f>HYPERLINK("http://classes.usc.edu/term-20173/course/csci-487/", "click here")</f>
        <v>click here</v>
      </c>
    </row>
    <row r="230" spans="1:8" x14ac:dyDescent="0.15">
      <c r="A230" s="1">
        <v>228</v>
      </c>
      <c r="B230" t="s">
        <v>924</v>
      </c>
      <c r="C230" t="s">
        <v>99</v>
      </c>
      <c r="D230" t="s">
        <v>98</v>
      </c>
      <c r="E230" t="s">
        <v>100</v>
      </c>
      <c r="F230" t="s">
        <v>101</v>
      </c>
      <c r="G230" t="s">
        <v>102</v>
      </c>
      <c r="H230" t="str">
        <f>HYPERLINK("http://classes.usc.edu/term-20173/course/csci-490/", "click here")</f>
        <v>click here</v>
      </c>
    </row>
    <row r="231" spans="1:8" x14ac:dyDescent="0.15">
      <c r="A231" s="1">
        <v>229</v>
      </c>
      <c r="B231" t="s">
        <v>925</v>
      </c>
      <c r="C231" t="s">
        <v>927</v>
      </c>
      <c r="D231" t="s">
        <v>926</v>
      </c>
      <c r="E231" t="s">
        <v>928</v>
      </c>
      <c r="F231" t="s">
        <v>929</v>
      </c>
      <c r="G231" t="s">
        <v>34</v>
      </c>
      <c r="H231" t="str">
        <f>HYPERLINK("http://classes.usc.edu/term-20173/course/csci-491a/", "click here")</f>
        <v>click here</v>
      </c>
    </row>
    <row r="232" spans="1:8" x14ac:dyDescent="0.15">
      <c r="A232" s="1">
        <v>230</v>
      </c>
      <c r="B232" t="s">
        <v>930</v>
      </c>
      <c r="C232" t="s">
        <v>932</v>
      </c>
      <c r="D232" t="s">
        <v>931</v>
      </c>
      <c r="E232" t="s">
        <v>100</v>
      </c>
      <c r="F232" t="s">
        <v>101</v>
      </c>
      <c r="H232" t="str">
        <f>HYPERLINK("http://classes.usc.edu/term-20173/course/csci-495/", "click here")</f>
        <v>click here</v>
      </c>
    </row>
    <row r="233" spans="1:8" x14ac:dyDescent="0.15">
      <c r="A233" s="1">
        <v>231</v>
      </c>
      <c r="B233" t="s">
        <v>933</v>
      </c>
      <c r="C233" t="s">
        <v>574</v>
      </c>
      <c r="D233" t="s">
        <v>573</v>
      </c>
      <c r="E233" t="s">
        <v>575</v>
      </c>
      <c r="F233" t="s">
        <v>576</v>
      </c>
      <c r="H233" t="str">
        <f>HYPERLINK("http://classes.usc.edu/term-20173/course/csci-505a/", "click here")</f>
        <v>click here</v>
      </c>
    </row>
    <row r="234" spans="1:8" x14ac:dyDescent="0.15">
      <c r="A234" s="1">
        <v>232</v>
      </c>
      <c r="B234" t="s">
        <v>934</v>
      </c>
      <c r="C234" t="s">
        <v>135</v>
      </c>
      <c r="D234" t="s">
        <v>134</v>
      </c>
      <c r="E234" t="s">
        <v>136</v>
      </c>
      <c r="F234" t="s">
        <v>137</v>
      </c>
      <c r="G234" t="s">
        <v>34</v>
      </c>
      <c r="H234" t="str">
        <f>HYPERLINK("http://classes.usc.edu/term-20173/course/csci-510/", "click here")</f>
        <v>click here</v>
      </c>
    </row>
    <row r="235" spans="1:8" x14ac:dyDescent="0.15">
      <c r="A235" s="1">
        <v>233</v>
      </c>
      <c r="B235" t="s">
        <v>935</v>
      </c>
      <c r="C235" t="s">
        <v>150</v>
      </c>
      <c r="D235" t="s">
        <v>149</v>
      </c>
      <c r="E235" t="s">
        <v>151</v>
      </c>
      <c r="F235" t="s">
        <v>152</v>
      </c>
      <c r="H235" t="str">
        <f>HYPERLINK("http://classes.usc.edu/term-20173/course/csci-521/", "click here")</f>
        <v>click here</v>
      </c>
    </row>
    <row r="236" spans="1:8" x14ac:dyDescent="0.15">
      <c r="A236" s="1">
        <v>234</v>
      </c>
      <c r="B236" t="s">
        <v>936</v>
      </c>
      <c r="C236" t="s">
        <v>938</v>
      </c>
      <c r="D236" t="s">
        <v>937</v>
      </c>
      <c r="E236" t="s">
        <v>939</v>
      </c>
      <c r="F236" t="s">
        <v>940</v>
      </c>
      <c r="G236" t="s">
        <v>34</v>
      </c>
      <c r="H236" t="str">
        <f>HYPERLINK("http://classes.usc.edu/term-20173/course/csci-522/", "click here")</f>
        <v>click here</v>
      </c>
    </row>
    <row r="237" spans="1:8" x14ac:dyDescent="0.15">
      <c r="A237" s="1">
        <v>235</v>
      </c>
      <c r="B237" t="s">
        <v>941</v>
      </c>
      <c r="C237" t="s">
        <v>943</v>
      </c>
      <c r="D237" t="s">
        <v>942</v>
      </c>
      <c r="E237" t="s">
        <v>944</v>
      </c>
      <c r="F237" t="s">
        <v>945</v>
      </c>
      <c r="G237" t="s">
        <v>34</v>
      </c>
      <c r="H237" t="str">
        <f>HYPERLINK("http://classes.usc.edu/term-20173/course/csci-523/", "click here")</f>
        <v>click here</v>
      </c>
    </row>
    <row r="238" spans="1:8" x14ac:dyDescent="0.15">
      <c r="A238" s="1">
        <v>236</v>
      </c>
      <c r="B238" t="s">
        <v>946</v>
      </c>
      <c r="C238" t="s">
        <v>948</v>
      </c>
      <c r="D238" t="s">
        <v>947</v>
      </c>
      <c r="E238" t="s">
        <v>949</v>
      </c>
      <c r="F238" t="s">
        <v>950</v>
      </c>
      <c r="G238" t="s">
        <v>34</v>
      </c>
      <c r="H238" t="str">
        <f>HYPERLINK("http://classes.usc.edu/term-20173/course/csci-526/", "click here")</f>
        <v>click here</v>
      </c>
    </row>
    <row r="239" spans="1:8" x14ac:dyDescent="0.15">
      <c r="A239" s="1">
        <v>237</v>
      </c>
      <c r="B239" t="s">
        <v>951</v>
      </c>
      <c r="C239" t="s">
        <v>953</v>
      </c>
      <c r="D239" t="s">
        <v>952</v>
      </c>
      <c r="E239" t="s">
        <v>944</v>
      </c>
      <c r="F239" t="s">
        <v>954</v>
      </c>
      <c r="G239" t="s">
        <v>34</v>
      </c>
      <c r="H239" t="str">
        <f>HYPERLINK("http://classes.usc.edu/term-20173/course/csci-529a/", "click here")</f>
        <v>click here</v>
      </c>
    </row>
    <row r="240" spans="1:8" x14ac:dyDescent="0.15">
      <c r="A240" s="1">
        <v>238</v>
      </c>
      <c r="B240" t="s">
        <v>955</v>
      </c>
      <c r="C240" t="s">
        <v>957</v>
      </c>
      <c r="D240" t="s">
        <v>956</v>
      </c>
      <c r="E240" t="s">
        <v>123</v>
      </c>
      <c r="F240" t="s">
        <v>958</v>
      </c>
      <c r="G240" t="s">
        <v>34</v>
      </c>
      <c r="H240" t="str">
        <f>HYPERLINK("http://classes.usc.edu/term-20173/course/csci-530/", "click here")</f>
        <v>click here</v>
      </c>
    </row>
    <row r="241" spans="1:8" x14ac:dyDescent="0.15">
      <c r="A241" s="1">
        <v>239</v>
      </c>
      <c r="B241" t="s">
        <v>959</v>
      </c>
      <c r="C241" t="s">
        <v>961</v>
      </c>
      <c r="D241" t="s">
        <v>960</v>
      </c>
      <c r="E241" t="s">
        <v>962</v>
      </c>
      <c r="F241" t="s">
        <v>963</v>
      </c>
      <c r="G241" t="s">
        <v>34</v>
      </c>
      <c r="H241" t="str">
        <f>HYPERLINK("http://classes.usc.edu/term-20173/course/csci-534/", "click here")</f>
        <v>click here</v>
      </c>
    </row>
    <row r="242" spans="1:8" x14ac:dyDescent="0.15">
      <c r="A242" s="1">
        <v>240</v>
      </c>
      <c r="B242" t="s">
        <v>964</v>
      </c>
      <c r="C242" t="s">
        <v>168</v>
      </c>
      <c r="D242" t="s">
        <v>167</v>
      </c>
      <c r="E242" t="s">
        <v>169</v>
      </c>
      <c r="F242" t="s">
        <v>170</v>
      </c>
      <c r="H242" t="str">
        <f>HYPERLINK("http://classes.usc.edu/term-20173/course/csci-536/", "click here")</f>
        <v>click here</v>
      </c>
    </row>
    <row r="243" spans="1:8" x14ac:dyDescent="0.15">
      <c r="A243" s="1">
        <v>241</v>
      </c>
      <c r="B243" t="s">
        <v>965</v>
      </c>
      <c r="C243" t="s">
        <v>967</v>
      </c>
      <c r="D243" t="s">
        <v>966</v>
      </c>
      <c r="E243" t="s">
        <v>968</v>
      </c>
      <c r="F243" t="s">
        <v>969</v>
      </c>
      <c r="H243" t="str">
        <f>HYPERLINK("http://classes.usc.edu/term-20173/course/csci-537/", "click here")</f>
        <v>click here</v>
      </c>
    </row>
    <row r="244" spans="1:8" x14ac:dyDescent="0.15">
      <c r="A244" s="1">
        <v>242</v>
      </c>
      <c r="B244" t="s">
        <v>970</v>
      </c>
      <c r="C244" t="s">
        <v>972</v>
      </c>
      <c r="D244" t="s">
        <v>971</v>
      </c>
      <c r="E244" t="s">
        <v>973</v>
      </c>
      <c r="F244" t="s">
        <v>174</v>
      </c>
      <c r="H244" t="str">
        <f>HYPERLINK("http://classes.usc.edu/term-20173/course/csci-541/", "click here")</f>
        <v>click here</v>
      </c>
    </row>
    <row r="245" spans="1:8" x14ac:dyDescent="0.15">
      <c r="A245" s="1">
        <v>243</v>
      </c>
      <c r="B245" t="s">
        <v>974</v>
      </c>
      <c r="C245" t="s">
        <v>976</v>
      </c>
      <c r="D245" t="s">
        <v>975</v>
      </c>
      <c r="E245" t="s">
        <v>977</v>
      </c>
      <c r="F245" t="s">
        <v>978</v>
      </c>
      <c r="G245" t="s">
        <v>34</v>
      </c>
      <c r="H245" t="str">
        <f>HYPERLINK("http://classes.usc.edu/term-20173/course/csci-544/", "click here")</f>
        <v>click here</v>
      </c>
    </row>
    <row r="246" spans="1:8" x14ac:dyDescent="0.15">
      <c r="A246" s="1">
        <v>244</v>
      </c>
      <c r="B246" t="s">
        <v>979</v>
      </c>
      <c r="C246" t="s">
        <v>981</v>
      </c>
      <c r="D246" t="s">
        <v>980</v>
      </c>
      <c r="E246" t="s">
        <v>982</v>
      </c>
      <c r="F246" t="s">
        <v>174</v>
      </c>
      <c r="G246" t="s">
        <v>34</v>
      </c>
      <c r="H246" t="str">
        <f>HYPERLINK("http://classes.usc.edu/term-20173/course/csci-550/", "click here")</f>
        <v>click here</v>
      </c>
    </row>
    <row r="247" spans="1:8" x14ac:dyDescent="0.15">
      <c r="A247" s="1">
        <v>245</v>
      </c>
      <c r="B247" t="s">
        <v>983</v>
      </c>
      <c r="C247" t="s">
        <v>985</v>
      </c>
      <c r="D247" t="s">
        <v>984</v>
      </c>
      <c r="E247" t="s">
        <v>986</v>
      </c>
      <c r="F247" t="s">
        <v>625</v>
      </c>
      <c r="H247" t="str">
        <f>HYPERLINK("http://classes.usc.edu/term-20173/course/csci-554/", "click here")</f>
        <v>click here</v>
      </c>
    </row>
    <row r="248" spans="1:8" x14ac:dyDescent="0.15">
      <c r="A248" s="1">
        <v>246</v>
      </c>
      <c r="B248" t="s">
        <v>987</v>
      </c>
      <c r="C248" t="s">
        <v>989</v>
      </c>
      <c r="D248" t="s">
        <v>988</v>
      </c>
      <c r="E248" t="s">
        <v>990</v>
      </c>
      <c r="F248" t="s">
        <v>174</v>
      </c>
      <c r="G248" t="s">
        <v>34</v>
      </c>
      <c r="H248" t="str">
        <f>HYPERLINK("http://classes.usc.edu/term-20173/course/csci-556/", "click here")</f>
        <v>click here</v>
      </c>
    </row>
    <row r="249" spans="1:8" x14ac:dyDescent="0.15">
      <c r="A249" s="1">
        <v>247</v>
      </c>
      <c r="B249" t="s">
        <v>991</v>
      </c>
      <c r="C249" t="s">
        <v>993</v>
      </c>
      <c r="D249" t="s">
        <v>992</v>
      </c>
      <c r="E249" t="s">
        <v>994</v>
      </c>
      <c r="F249" t="s">
        <v>995</v>
      </c>
      <c r="H249" t="str">
        <f>HYPERLINK("http://classes.usc.edu/term-20173/course/csci-557/", "click here")</f>
        <v>click here</v>
      </c>
    </row>
    <row r="250" spans="1:8" x14ac:dyDescent="0.15">
      <c r="A250" s="1">
        <v>248</v>
      </c>
      <c r="B250" t="s">
        <v>996</v>
      </c>
      <c r="C250" t="s">
        <v>998</v>
      </c>
      <c r="D250" t="s">
        <v>997</v>
      </c>
      <c r="E250" t="s">
        <v>999</v>
      </c>
      <c r="F250" t="s">
        <v>38</v>
      </c>
      <c r="G250" t="s">
        <v>18</v>
      </c>
      <c r="H250" t="str">
        <f>HYPERLINK("http://classes.usc.edu/term-20173/course/csci-558/", "click here")</f>
        <v>click here</v>
      </c>
    </row>
    <row r="251" spans="1:8" x14ac:dyDescent="0.15">
      <c r="A251" s="1">
        <v>249</v>
      </c>
      <c r="B251" t="s">
        <v>1000</v>
      </c>
      <c r="C251" t="s">
        <v>1002</v>
      </c>
      <c r="D251" t="s">
        <v>1001</v>
      </c>
      <c r="E251" t="s">
        <v>1003</v>
      </c>
      <c r="F251" t="s">
        <v>1004</v>
      </c>
      <c r="H251" t="str">
        <f>HYPERLINK("http://classes.usc.edu/term-20173/course/csci-560/", "click here")</f>
        <v>click here</v>
      </c>
    </row>
    <row r="252" spans="1:8" x14ac:dyDescent="0.15">
      <c r="A252" s="1">
        <v>250</v>
      </c>
      <c r="B252" t="s">
        <v>1005</v>
      </c>
      <c r="C252" t="s">
        <v>1007</v>
      </c>
      <c r="D252" t="s">
        <v>1006</v>
      </c>
      <c r="E252" t="s">
        <v>1008</v>
      </c>
      <c r="F252" t="s">
        <v>1009</v>
      </c>
      <c r="G252" t="s">
        <v>34</v>
      </c>
      <c r="H252" t="str">
        <f>HYPERLINK("http://classes.usc.edu/term-20173/course/csci-561/", "click here")</f>
        <v>click here</v>
      </c>
    </row>
    <row r="253" spans="1:8" x14ac:dyDescent="0.15">
      <c r="A253" s="1">
        <v>251</v>
      </c>
      <c r="B253" t="s">
        <v>1010</v>
      </c>
      <c r="C253" t="s">
        <v>1012</v>
      </c>
      <c r="D253" t="s">
        <v>1011</v>
      </c>
      <c r="E253" t="s">
        <v>1013</v>
      </c>
      <c r="F253" t="s">
        <v>1014</v>
      </c>
      <c r="H253" t="str">
        <f>HYPERLINK("http://classes.usc.edu/term-20173/course/csci-563/", "click here")</f>
        <v>click here</v>
      </c>
    </row>
    <row r="254" spans="1:8" x14ac:dyDescent="0.15">
      <c r="A254" s="1">
        <v>252</v>
      </c>
      <c r="B254" t="s">
        <v>1015</v>
      </c>
      <c r="C254" t="s">
        <v>203</v>
      </c>
      <c r="D254" t="s">
        <v>202</v>
      </c>
      <c r="E254" t="s">
        <v>204</v>
      </c>
      <c r="F254" t="s">
        <v>205</v>
      </c>
      <c r="G254" t="s">
        <v>34</v>
      </c>
      <c r="H254" t="str">
        <f>HYPERLINK("http://classes.usc.edu/term-20173/course/csci-567/", "click here")</f>
        <v>click here</v>
      </c>
    </row>
    <row r="255" spans="1:8" x14ac:dyDescent="0.15">
      <c r="A255" s="1">
        <v>253</v>
      </c>
      <c r="B255" t="s">
        <v>1016</v>
      </c>
      <c r="C255" t="s">
        <v>190</v>
      </c>
      <c r="D255" t="s">
        <v>189</v>
      </c>
      <c r="E255" t="s">
        <v>191</v>
      </c>
      <c r="F255" t="s">
        <v>192</v>
      </c>
      <c r="G255" t="s">
        <v>34</v>
      </c>
      <c r="H255" t="str">
        <f>HYPERLINK("http://classes.usc.edu/term-20173/course/csci-570/", "click here")</f>
        <v>click here</v>
      </c>
    </row>
    <row r="256" spans="1:8" x14ac:dyDescent="0.15">
      <c r="A256" s="1">
        <v>254</v>
      </c>
      <c r="B256" t="s">
        <v>1017</v>
      </c>
      <c r="C256" t="s">
        <v>1019</v>
      </c>
      <c r="D256" t="s">
        <v>1018</v>
      </c>
      <c r="E256" t="s">
        <v>1020</v>
      </c>
      <c r="F256" t="s">
        <v>1021</v>
      </c>
      <c r="G256" t="s">
        <v>34</v>
      </c>
      <c r="H256" t="str">
        <f>HYPERLINK("http://classes.usc.edu/term-20173/course/csci-571/", "click here")</f>
        <v>click here</v>
      </c>
    </row>
    <row r="257" spans="1:8" x14ac:dyDescent="0.15">
      <c r="A257" s="1">
        <v>255</v>
      </c>
      <c r="B257" t="s">
        <v>1022</v>
      </c>
      <c r="C257" t="s">
        <v>1024</v>
      </c>
      <c r="D257" t="s">
        <v>1023</v>
      </c>
      <c r="E257" t="s">
        <v>1025</v>
      </c>
      <c r="F257" t="s">
        <v>1026</v>
      </c>
      <c r="G257" t="s">
        <v>34</v>
      </c>
      <c r="H257" t="str">
        <f>HYPERLINK("http://classes.usc.edu/term-20173/course/csci-572/", "click here")</f>
        <v>click here</v>
      </c>
    </row>
    <row r="258" spans="1:8" x14ac:dyDescent="0.15">
      <c r="A258" s="1">
        <v>256</v>
      </c>
      <c r="B258" t="s">
        <v>1027</v>
      </c>
      <c r="C258" t="s">
        <v>1029</v>
      </c>
      <c r="D258" t="s">
        <v>1028</v>
      </c>
      <c r="E258" t="s">
        <v>100</v>
      </c>
      <c r="F258" t="s">
        <v>1030</v>
      </c>
      <c r="G258" t="s">
        <v>34</v>
      </c>
      <c r="H258" t="str">
        <f>HYPERLINK("http://classes.usc.edu/term-20173/course/csci-576/", "click here")</f>
        <v>click here</v>
      </c>
    </row>
    <row r="259" spans="1:8" x14ac:dyDescent="0.15">
      <c r="A259" s="1">
        <v>257</v>
      </c>
      <c r="B259" t="s">
        <v>1031</v>
      </c>
      <c r="C259" t="s">
        <v>852</v>
      </c>
      <c r="D259" t="s">
        <v>1032</v>
      </c>
      <c r="E259" t="s">
        <v>1033</v>
      </c>
      <c r="F259" t="s">
        <v>1034</v>
      </c>
      <c r="G259" t="s">
        <v>34</v>
      </c>
      <c r="H259" t="str">
        <f>HYPERLINK("http://classes.usc.edu/term-20173/course/csci-577a/", "click here")</f>
        <v>click here</v>
      </c>
    </row>
    <row r="260" spans="1:8" x14ac:dyDescent="0.15">
      <c r="A260" s="1">
        <v>258</v>
      </c>
      <c r="B260" t="s">
        <v>1035</v>
      </c>
      <c r="C260" t="s">
        <v>1037</v>
      </c>
      <c r="D260" t="s">
        <v>1036</v>
      </c>
      <c r="E260" t="s">
        <v>1038</v>
      </c>
      <c r="F260" t="s">
        <v>1039</v>
      </c>
      <c r="G260" t="s">
        <v>34</v>
      </c>
      <c r="H260" t="str">
        <f>HYPERLINK("http://classes.usc.edu/term-20173/course/csci-580/", "click here")</f>
        <v>click here</v>
      </c>
    </row>
    <row r="261" spans="1:8" x14ac:dyDescent="0.15">
      <c r="A261" s="1">
        <v>259</v>
      </c>
      <c r="B261" t="s">
        <v>1040</v>
      </c>
      <c r="C261" t="s">
        <v>1042</v>
      </c>
      <c r="D261" t="s">
        <v>1041</v>
      </c>
      <c r="E261" t="s">
        <v>1043</v>
      </c>
      <c r="F261" t="s">
        <v>1044</v>
      </c>
      <c r="G261" t="s">
        <v>34</v>
      </c>
      <c r="H261" t="str">
        <f>HYPERLINK("http://classes.usc.edu/term-20173/course/csci-585/", "click here")</f>
        <v>click here</v>
      </c>
    </row>
    <row r="262" spans="1:8" x14ac:dyDescent="0.15">
      <c r="A262" s="1">
        <v>260</v>
      </c>
      <c r="B262" t="s">
        <v>1045</v>
      </c>
      <c r="C262" t="s">
        <v>1047</v>
      </c>
      <c r="D262" t="s">
        <v>1046</v>
      </c>
      <c r="E262" t="s">
        <v>1048</v>
      </c>
      <c r="F262" t="s">
        <v>1049</v>
      </c>
      <c r="G262" t="s">
        <v>34</v>
      </c>
      <c r="H262" t="str">
        <f>HYPERLINK("http://classes.usc.edu/term-20173/course/csci-586/", "click here")</f>
        <v>click here</v>
      </c>
    </row>
    <row r="263" spans="1:8" x14ac:dyDescent="0.15">
      <c r="A263" s="1">
        <v>261</v>
      </c>
      <c r="B263" t="s">
        <v>1050</v>
      </c>
      <c r="C263" t="s">
        <v>1052</v>
      </c>
      <c r="D263" t="s">
        <v>1051</v>
      </c>
      <c r="E263" t="s">
        <v>1053</v>
      </c>
      <c r="F263" t="s">
        <v>1054</v>
      </c>
      <c r="G263" t="s">
        <v>34</v>
      </c>
      <c r="H263" t="str">
        <f>HYPERLINK("http://classes.usc.edu/term-20173/course/csci-587/", "click here")</f>
        <v>click here</v>
      </c>
    </row>
    <row r="264" spans="1:8" x14ac:dyDescent="0.15">
      <c r="A264" s="1">
        <v>262</v>
      </c>
      <c r="B264" t="s">
        <v>1055</v>
      </c>
      <c r="C264" t="s">
        <v>99</v>
      </c>
      <c r="D264" t="s">
        <v>412</v>
      </c>
      <c r="E264" t="s">
        <v>1056</v>
      </c>
      <c r="F264" t="s">
        <v>1057</v>
      </c>
      <c r="G264" t="s">
        <v>221</v>
      </c>
      <c r="H264" t="str">
        <f>HYPERLINK("http://classes.usc.edu/term-20173/course/csci-590/", "click here")</f>
        <v>click here</v>
      </c>
    </row>
    <row r="265" spans="1:8" x14ac:dyDescent="0.15">
      <c r="A265" s="1">
        <v>263</v>
      </c>
      <c r="B265" t="s">
        <v>1058</v>
      </c>
      <c r="C265" t="s">
        <v>1060</v>
      </c>
      <c r="D265" t="s">
        <v>1059</v>
      </c>
      <c r="E265" t="s">
        <v>100</v>
      </c>
      <c r="F265" t="s">
        <v>82</v>
      </c>
      <c r="G265" t="s">
        <v>1061</v>
      </c>
      <c r="H265" t="str">
        <f>HYPERLINK("http://classes.usc.edu/term-20173/course/csci-591/", "click here")</f>
        <v>click here</v>
      </c>
    </row>
    <row r="266" spans="1:8" x14ac:dyDescent="0.15">
      <c r="A266" s="1">
        <v>264</v>
      </c>
      <c r="B266" t="s">
        <v>1062</v>
      </c>
      <c r="C266" t="s">
        <v>224</v>
      </c>
      <c r="D266" t="s">
        <v>1063</v>
      </c>
      <c r="E266" t="s">
        <v>123</v>
      </c>
      <c r="F266" t="s">
        <v>430</v>
      </c>
      <c r="G266" t="s">
        <v>12</v>
      </c>
      <c r="H266" t="str">
        <f>HYPERLINK("http://classes.usc.edu/term-20173/course/csci-594a/", "click here")</f>
        <v>click here</v>
      </c>
    </row>
    <row r="267" spans="1:8" x14ac:dyDescent="0.15">
      <c r="A267" s="1">
        <v>265</v>
      </c>
      <c r="B267" t="s">
        <v>1064</v>
      </c>
      <c r="C267" t="s">
        <v>224</v>
      </c>
      <c r="D267" t="s">
        <v>1063</v>
      </c>
      <c r="E267" t="s">
        <v>100</v>
      </c>
      <c r="F267" t="s">
        <v>101</v>
      </c>
      <c r="G267" t="s">
        <v>12</v>
      </c>
      <c r="H267" t="str">
        <f>HYPERLINK("http://classes.usc.edu/term-20173/course/csci-594b/", "click here")</f>
        <v>click here</v>
      </c>
    </row>
    <row r="268" spans="1:8" x14ac:dyDescent="0.15">
      <c r="A268" s="1">
        <v>266</v>
      </c>
      <c r="B268" t="s">
        <v>1065</v>
      </c>
      <c r="C268" t="s">
        <v>224</v>
      </c>
      <c r="D268" t="s">
        <v>1063</v>
      </c>
      <c r="E268" t="s">
        <v>100</v>
      </c>
      <c r="F268" t="s">
        <v>101</v>
      </c>
      <c r="G268" t="s">
        <v>227</v>
      </c>
      <c r="H268" t="str">
        <f>HYPERLINK("http://classes.usc.edu/term-20173/course/csci-594z/", "click here")</f>
        <v>click here</v>
      </c>
    </row>
    <row r="269" spans="1:8" x14ac:dyDescent="0.15">
      <c r="A269" s="1">
        <v>267</v>
      </c>
      <c r="B269" t="s">
        <v>1066</v>
      </c>
      <c r="C269" t="s">
        <v>1068</v>
      </c>
      <c r="D269" t="s">
        <v>1067</v>
      </c>
      <c r="E269" t="s">
        <v>1069</v>
      </c>
      <c r="F269" t="s">
        <v>1070</v>
      </c>
      <c r="G269" t="s">
        <v>34</v>
      </c>
      <c r="H269" t="str">
        <f>HYPERLINK("http://classes.usc.edu/term-20173/course/csci-596/", "click here")</f>
        <v>click here</v>
      </c>
    </row>
    <row r="270" spans="1:8" x14ac:dyDescent="0.15">
      <c r="A270" s="1">
        <v>268</v>
      </c>
      <c r="B270" t="s">
        <v>1071</v>
      </c>
      <c r="C270" t="s">
        <v>230</v>
      </c>
      <c r="D270" t="s">
        <v>1072</v>
      </c>
      <c r="E270" t="s">
        <v>1073</v>
      </c>
      <c r="F270" t="s">
        <v>252</v>
      </c>
      <c r="G270" t="s">
        <v>233</v>
      </c>
      <c r="H270" t="str">
        <f>HYPERLINK("http://classes.usc.edu/term-20173/course/csci-599/", "click here")</f>
        <v>click here</v>
      </c>
    </row>
    <row r="271" spans="1:8" x14ac:dyDescent="0.15">
      <c r="A271" s="1">
        <v>269</v>
      </c>
      <c r="B271" t="s">
        <v>1074</v>
      </c>
      <c r="C271" t="s">
        <v>1076</v>
      </c>
      <c r="D271" t="s">
        <v>1075</v>
      </c>
      <c r="E271" t="s">
        <v>1077</v>
      </c>
      <c r="F271" t="s">
        <v>1078</v>
      </c>
      <c r="H271" t="str">
        <f>HYPERLINK("http://classes.usc.edu/term-20173/course/csci-626/", "click here")</f>
        <v>click here</v>
      </c>
    </row>
    <row r="272" spans="1:8" x14ac:dyDescent="0.15">
      <c r="A272" s="1">
        <v>270</v>
      </c>
      <c r="B272" t="s">
        <v>1079</v>
      </c>
      <c r="C272" t="s">
        <v>1081</v>
      </c>
      <c r="D272" t="s">
        <v>1080</v>
      </c>
      <c r="E272" t="s">
        <v>1082</v>
      </c>
      <c r="F272" t="s">
        <v>303</v>
      </c>
      <c r="G272" t="s">
        <v>34</v>
      </c>
      <c r="H272" t="str">
        <f>HYPERLINK("http://classes.usc.edu/term-20173/course/csci-657/", "click here")</f>
        <v>click here</v>
      </c>
    </row>
    <row r="273" spans="1:8" x14ac:dyDescent="0.15">
      <c r="A273" s="1">
        <v>271</v>
      </c>
      <c r="B273" t="s">
        <v>1083</v>
      </c>
      <c r="C273" t="s">
        <v>1085</v>
      </c>
      <c r="D273" t="s">
        <v>1084</v>
      </c>
      <c r="E273" t="s">
        <v>123</v>
      </c>
      <c r="F273" t="s">
        <v>1086</v>
      </c>
      <c r="H273" t="str">
        <f>HYPERLINK("http://classes.usc.edu/term-20173/course/csci-658/", "click here")</f>
        <v>click here</v>
      </c>
    </row>
    <row r="274" spans="1:8" x14ac:dyDescent="0.15">
      <c r="A274" s="1">
        <v>272</v>
      </c>
      <c r="B274" t="s">
        <v>1087</v>
      </c>
      <c r="C274" t="s">
        <v>1089</v>
      </c>
      <c r="D274" t="s">
        <v>1088</v>
      </c>
      <c r="E274" t="s">
        <v>1090</v>
      </c>
      <c r="F274" t="s">
        <v>340</v>
      </c>
      <c r="G274" t="s">
        <v>34</v>
      </c>
      <c r="H274" t="str">
        <f>HYPERLINK("http://classes.usc.edu/term-20173/course/csci-662/", "click here")</f>
        <v>click here</v>
      </c>
    </row>
    <row r="275" spans="1:8" x14ac:dyDescent="0.15">
      <c r="A275" s="1">
        <v>273</v>
      </c>
      <c r="B275" t="s">
        <v>1091</v>
      </c>
      <c r="C275" t="s">
        <v>250</v>
      </c>
      <c r="D275" t="s">
        <v>249</v>
      </c>
      <c r="E275" t="s">
        <v>251</v>
      </c>
      <c r="F275" t="s">
        <v>252</v>
      </c>
      <c r="G275" t="s">
        <v>34</v>
      </c>
      <c r="H275" t="str">
        <f>HYPERLINK("http://classes.usc.edu/term-20173/course/csci-670/", "click here")</f>
        <v>click here</v>
      </c>
    </row>
    <row r="276" spans="1:8" x14ac:dyDescent="0.15">
      <c r="A276" s="1">
        <v>274</v>
      </c>
      <c r="B276" t="s">
        <v>1092</v>
      </c>
      <c r="C276" t="s">
        <v>1094</v>
      </c>
      <c r="D276" t="s">
        <v>1093</v>
      </c>
      <c r="E276" t="s">
        <v>1095</v>
      </c>
      <c r="F276" t="s">
        <v>1096</v>
      </c>
      <c r="G276" t="s">
        <v>34</v>
      </c>
      <c r="H276" t="str">
        <f>HYPERLINK("http://classes.usc.edu/term-20173/course/csci-673/", "click here")</f>
        <v>click here</v>
      </c>
    </row>
    <row r="277" spans="1:8" x14ac:dyDescent="0.15">
      <c r="A277" s="1">
        <v>275</v>
      </c>
      <c r="B277" t="s">
        <v>1097</v>
      </c>
      <c r="C277" t="s">
        <v>1450</v>
      </c>
      <c r="D277" t="s">
        <v>1098</v>
      </c>
      <c r="E277" t="s">
        <v>1099</v>
      </c>
      <c r="F277" t="s">
        <v>1100</v>
      </c>
      <c r="G277" t="s">
        <v>34</v>
      </c>
      <c r="H277" t="str">
        <f>HYPERLINK("http://classes.usc.edu/term-20173/course/csci-677/", "click here")</f>
        <v>click here</v>
      </c>
    </row>
    <row r="278" spans="1:8" x14ac:dyDescent="0.15">
      <c r="A278" s="1">
        <v>276</v>
      </c>
      <c r="B278" t="s">
        <v>1101</v>
      </c>
      <c r="C278" t="s">
        <v>1103</v>
      </c>
      <c r="D278" t="s">
        <v>1102</v>
      </c>
      <c r="E278" t="s">
        <v>1104</v>
      </c>
      <c r="F278" t="s">
        <v>1105</v>
      </c>
      <c r="G278" t="s">
        <v>1061</v>
      </c>
      <c r="H278" t="str">
        <f>HYPERLINK("http://classes.usc.edu/term-20173/course/csci-697/", "click here")</f>
        <v>click here</v>
      </c>
    </row>
    <row r="279" spans="1:8" x14ac:dyDescent="0.15">
      <c r="A279" s="1">
        <v>277</v>
      </c>
      <c r="B279" t="s">
        <v>1106</v>
      </c>
      <c r="C279" t="s">
        <v>1108</v>
      </c>
      <c r="D279" t="s">
        <v>1107</v>
      </c>
      <c r="E279" t="s">
        <v>1109</v>
      </c>
      <c r="F279" t="s">
        <v>1110</v>
      </c>
      <c r="G279" t="s">
        <v>1061</v>
      </c>
      <c r="H279" t="str">
        <f>HYPERLINK("http://classes.usc.edu/term-20173/course/csci-698/", "click here")</f>
        <v>click here</v>
      </c>
    </row>
    <row r="280" spans="1:8" x14ac:dyDescent="0.15">
      <c r="A280" s="1">
        <v>278</v>
      </c>
      <c r="B280" t="s">
        <v>1111</v>
      </c>
      <c r="C280" t="s">
        <v>230</v>
      </c>
      <c r="D280" t="s">
        <v>1072</v>
      </c>
      <c r="E280" t="s">
        <v>1112</v>
      </c>
      <c r="F280" t="s">
        <v>1113</v>
      </c>
      <c r="G280" t="s">
        <v>657</v>
      </c>
      <c r="H280" t="str">
        <f>HYPERLINK("http://classes.usc.edu/term-20173/course/csci-699/", "click here")</f>
        <v>click here</v>
      </c>
    </row>
    <row r="281" spans="1:8" x14ac:dyDescent="0.15">
      <c r="A281" s="1">
        <v>279</v>
      </c>
      <c r="B281" t="s">
        <v>1114</v>
      </c>
      <c r="C281" t="s">
        <v>255</v>
      </c>
      <c r="D281" t="s">
        <v>254</v>
      </c>
      <c r="E281" t="s">
        <v>100</v>
      </c>
      <c r="F281" t="s">
        <v>1115</v>
      </c>
      <c r="G281" t="s">
        <v>221</v>
      </c>
      <c r="H281" t="str">
        <f>HYPERLINK("http://classes.usc.edu/term-20173/course/csci-790/", "click here")</f>
        <v>click here</v>
      </c>
    </row>
    <row r="282" spans="1:8" x14ac:dyDescent="0.15">
      <c r="A282" s="1">
        <v>280</v>
      </c>
      <c r="B282" t="s">
        <v>1116</v>
      </c>
      <c r="C282" t="s">
        <v>260</v>
      </c>
      <c r="D282" t="s">
        <v>1117</v>
      </c>
      <c r="E282" t="s">
        <v>100</v>
      </c>
      <c r="F282" t="s">
        <v>101</v>
      </c>
      <c r="G282" t="s">
        <v>12</v>
      </c>
      <c r="H282" t="str">
        <f>HYPERLINK("http://classes.usc.edu/term-20173/course/csci-794a/", "click here")</f>
        <v>click here</v>
      </c>
    </row>
    <row r="283" spans="1:8" x14ac:dyDescent="0.15">
      <c r="A283" s="1">
        <v>281</v>
      </c>
      <c r="B283" t="s">
        <v>1118</v>
      </c>
      <c r="C283" t="s">
        <v>260</v>
      </c>
      <c r="D283" t="s">
        <v>1117</v>
      </c>
      <c r="E283" t="s">
        <v>100</v>
      </c>
      <c r="F283" t="s">
        <v>101</v>
      </c>
      <c r="G283" t="s">
        <v>12</v>
      </c>
      <c r="H283" t="str">
        <f>HYPERLINK("http://classes.usc.edu/term-20173/course/csci-794b/", "click here")</f>
        <v>click here</v>
      </c>
    </row>
    <row r="284" spans="1:8" x14ac:dyDescent="0.15">
      <c r="A284" s="1">
        <v>282</v>
      </c>
      <c r="B284" t="s">
        <v>1119</v>
      </c>
      <c r="C284" t="s">
        <v>260</v>
      </c>
      <c r="D284" t="s">
        <v>1117</v>
      </c>
      <c r="E284" t="s">
        <v>100</v>
      </c>
      <c r="F284" t="s">
        <v>101</v>
      </c>
      <c r="G284" t="s">
        <v>12</v>
      </c>
      <c r="H284" t="str">
        <f>HYPERLINK("http://classes.usc.edu/term-20173/course/csci-794c/", "click here")</f>
        <v>click here</v>
      </c>
    </row>
    <row r="285" spans="1:8" x14ac:dyDescent="0.15">
      <c r="A285" s="1">
        <v>283</v>
      </c>
      <c r="B285" t="s">
        <v>1120</v>
      </c>
      <c r="C285" t="s">
        <v>260</v>
      </c>
      <c r="D285" t="s">
        <v>1117</v>
      </c>
      <c r="E285" t="s">
        <v>100</v>
      </c>
      <c r="F285" t="s">
        <v>101</v>
      </c>
      <c r="G285" t="s">
        <v>12</v>
      </c>
      <c r="H285" t="str">
        <f>HYPERLINK("http://classes.usc.edu/term-20173/course/csci-794d/", "click here")</f>
        <v>click here</v>
      </c>
    </row>
    <row r="286" spans="1:8" x14ac:dyDescent="0.15">
      <c r="A286" s="1">
        <v>284</v>
      </c>
      <c r="B286" t="s">
        <v>1121</v>
      </c>
      <c r="C286" t="s">
        <v>260</v>
      </c>
      <c r="D286" t="s">
        <v>1117</v>
      </c>
      <c r="E286" t="s">
        <v>100</v>
      </c>
      <c r="F286" t="s">
        <v>101</v>
      </c>
      <c r="G286" t="s">
        <v>227</v>
      </c>
      <c r="H286" t="str">
        <f>HYPERLINK("http://classes.usc.edu/term-20173/course/csci-794z/", "click here")</f>
        <v>click here</v>
      </c>
    </row>
    <row r="287" spans="1:8" x14ac:dyDescent="0.15">
      <c r="A287" s="1">
        <v>285</v>
      </c>
      <c r="B287" t="s">
        <v>1122</v>
      </c>
      <c r="C287" t="s">
        <v>1124</v>
      </c>
      <c r="D287" t="s">
        <v>1123</v>
      </c>
      <c r="E287" t="s">
        <v>1125</v>
      </c>
      <c r="F287" t="s">
        <v>1126</v>
      </c>
      <c r="G287" t="s">
        <v>34</v>
      </c>
      <c r="H287" t="str">
        <f>HYPERLINK("http://classes.usc.edu/term-20173/course/ee-105/", "click here")</f>
        <v>click here</v>
      </c>
    </row>
    <row r="288" spans="1:8" x14ac:dyDescent="0.15">
      <c r="A288" s="1">
        <v>286</v>
      </c>
      <c r="B288" t="s">
        <v>1127</v>
      </c>
      <c r="C288" t="s">
        <v>1129</v>
      </c>
      <c r="D288" t="s">
        <v>1128</v>
      </c>
      <c r="E288" t="s">
        <v>1130</v>
      </c>
      <c r="F288" t="s">
        <v>1131</v>
      </c>
      <c r="G288" t="s">
        <v>34</v>
      </c>
      <c r="H288" t="str">
        <f>HYPERLINK("http://classes.usc.edu/term-20173/course/ee-109/", "click here")</f>
        <v>click here</v>
      </c>
    </row>
    <row r="289" spans="1:8" x14ac:dyDescent="0.15">
      <c r="A289" s="1">
        <v>287</v>
      </c>
      <c r="B289" t="s">
        <v>1132</v>
      </c>
      <c r="C289" t="s">
        <v>1134</v>
      </c>
      <c r="D289" t="s">
        <v>1133</v>
      </c>
      <c r="E289" t="s">
        <v>1135</v>
      </c>
      <c r="F289" t="s">
        <v>1136</v>
      </c>
      <c r="G289" t="s">
        <v>34</v>
      </c>
      <c r="H289" t="str">
        <f>HYPERLINK("http://classes.usc.edu/term-20173/course/ee-141/", "click here")</f>
        <v>click here</v>
      </c>
    </row>
    <row r="290" spans="1:8" x14ac:dyDescent="0.15">
      <c r="A290" s="1">
        <v>288</v>
      </c>
      <c r="B290" t="s">
        <v>1137</v>
      </c>
      <c r="C290" t="s">
        <v>1139</v>
      </c>
      <c r="D290" t="s">
        <v>1138</v>
      </c>
      <c r="E290" t="s">
        <v>1140</v>
      </c>
      <c r="F290" t="s">
        <v>1141</v>
      </c>
      <c r="G290" t="s">
        <v>34</v>
      </c>
      <c r="H290" t="str">
        <f>HYPERLINK("http://classes.usc.edu/term-20173/course/ee-155/", "click here")</f>
        <v>click here</v>
      </c>
    </row>
    <row r="291" spans="1:8" x14ac:dyDescent="0.15">
      <c r="A291" s="1">
        <v>289</v>
      </c>
      <c r="B291" t="s">
        <v>1142</v>
      </c>
      <c r="C291" t="s">
        <v>1144</v>
      </c>
      <c r="D291" t="s">
        <v>1143</v>
      </c>
      <c r="E291" t="s">
        <v>1145</v>
      </c>
      <c r="F291" t="s">
        <v>1146</v>
      </c>
      <c r="G291" t="s">
        <v>34</v>
      </c>
      <c r="H291" t="str">
        <f>HYPERLINK("http://classes.usc.edu/term-20173/course/ee-202/", "click here")</f>
        <v>click here</v>
      </c>
    </row>
    <row r="292" spans="1:8" x14ac:dyDescent="0.15">
      <c r="A292" s="1">
        <v>290</v>
      </c>
      <c r="B292" t="s">
        <v>1147</v>
      </c>
      <c r="C292" t="s">
        <v>1149</v>
      </c>
      <c r="D292" t="s">
        <v>1148</v>
      </c>
      <c r="E292" t="s">
        <v>1150</v>
      </c>
      <c r="F292" t="s">
        <v>1151</v>
      </c>
      <c r="G292" t="s">
        <v>34</v>
      </c>
      <c r="H292" t="str">
        <f>HYPERLINK("http://classes.usc.edu/term-20173/course/ee-209/", "click here")</f>
        <v>click here</v>
      </c>
    </row>
    <row r="293" spans="1:8" x14ac:dyDescent="0.15">
      <c r="A293" s="1">
        <v>291</v>
      </c>
      <c r="B293" t="s">
        <v>1152</v>
      </c>
      <c r="C293" t="s">
        <v>1154</v>
      </c>
      <c r="D293" t="s">
        <v>1153</v>
      </c>
      <c r="E293" t="s">
        <v>1155</v>
      </c>
      <c r="F293" t="s">
        <v>1156</v>
      </c>
      <c r="G293" t="s">
        <v>34</v>
      </c>
      <c r="H293" t="str">
        <f>HYPERLINK("http://classes.usc.edu/term-20173/course/ee-301/", "click here")</f>
        <v>click here</v>
      </c>
    </row>
    <row r="294" spans="1:8" x14ac:dyDescent="0.15">
      <c r="A294" s="1">
        <v>292</v>
      </c>
      <c r="B294" t="s">
        <v>1157</v>
      </c>
      <c r="C294" t="s">
        <v>1159</v>
      </c>
      <c r="D294" t="s">
        <v>1158</v>
      </c>
      <c r="E294" t="s">
        <v>1160</v>
      </c>
      <c r="F294" t="s">
        <v>1161</v>
      </c>
      <c r="G294" t="s">
        <v>18</v>
      </c>
      <c r="H294" t="str">
        <f>HYPERLINK("http://classes.usc.edu/term-20173/course/ee-330/", "click here")</f>
        <v>click here</v>
      </c>
    </row>
    <row r="295" spans="1:8" x14ac:dyDescent="0.15">
      <c r="A295" s="1">
        <v>293</v>
      </c>
      <c r="B295" t="s">
        <v>1162</v>
      </c>
      <c r="C295" t="s">
        <v>1164</v>
      </c>
      <c r="D295" t="s">
        <v>1163</v>
      </c>
      <c r="E295" t="s">
        <v>1165</v>
      </c>
      <c r="F295" t="s">
        <v>1166</v>
      </c>
      <c r="G295" t="s">
        <v>34</v>
      </c>
      <c r="H295" t="str">
        <f>HYPERLINK("http://classes.usc.edu/term-20173/course/ee-338/", "click here")</f>
        <v>click here</v>
      </c>
    </row>
    <row r="296" spans="1:8" x14ac:dyDescent="0.15">
      <c r="A296" s="1">
        <v>294</v>
      </c>
      <c r="B296" t="s">
        <v>1167</v>
      </c>
      <c r="C296" t="s">
        <v>1169</v>
      </c>
      <c r="D296" t="s">
        <v>1168</v>
      </c>
      <c r="E296" t="s">
        <v>1170</v>
      </c>
      <c r="F296" t="s">
        <v>1171</v>
      </c>
      <c r="G296" t="s">
        <v>34</v>
      </c>
      <c r="H296" t="str">
        <f>HYPERLINK("http://classes.usc.edu/term-20173/course/ee-348/", "click here")</f>
        <v>click here</v>
      </c>
    </row>
    <row r="297" spans="1:8" x14ac:dyDescent="0.15">
      <c r="A297" s="1">
        <v>295</v>
      </c>
      <c r="B297" t="s">
        <v>1172</v>
      </c>
      <c r="C297" t="s">
        <v>1174</v>
      </c>
      <c r="D297" t="s">
        <v>1173</v>
      </c>
      <c r="E297" t="s">
        <v>1175</v>
      </c>
      <c r="F297" t="s">
        <v>1176</v>
      </c>
      <c r="G297" t="s">
        <v>34</v>
      </c>
      <c r="H297" t="str">
        <f>HYPERLINK("http://classes.usc.edu/term-20173/course/ee-354/", "click here")</f>
        <v>click here</v>
      </c>
    </row>
    <row r="298" spans="1:8" x14ac:dyDescent="0.15">
      <c r="A298" s="1">
        <v>296</v>
      </c>
      <c r="B298" t="s">
        <v>1177</v>
      </c>
      <c r="C298" t="s">
        <v>1179</v>
      </c>
      <c r="D298" t="s">
        <v>1178</v>
      </c>
      <c r="E298" t="s">
        <v>1180</v>
      </c>
      <c r="F298" t="s">
        <v>1181</v>
      </c>
      <c r="G298" t="s">
        <v>18</v>
      </c>
      <c r="H298" t="str">
        <f>HYPERLINK("http://classes.usc.edu/term-20173/course/ee-364/", "click here")</f>
        <v>click here</v>
      </c>
    </row>
    <row r="299" spans="1:8" x14ac:dyDescent="0.15">
      <c r="A299" s="1">
        <v>297</v>
      </c>
      <c r="B299" t="s">
        <v>1182</v>
      </c>
      <c r="C299" t="s">
        <v>1184</v>
      </c>
      <c r="D299" t="s">
        <v>1183</v>
      </c>
      <c r="E299" t="s">
        <v>1185</v>
      </c>
      <c r="F299" t="s">
        <v>1186</v>
      </c>
      <c r="G299" t="s">
        <v>18</v>
      </c>
      <c r="H299" t="str">
        <f>HYPERLINK("http://classes.usc.edu/term-20173/course/ee-443/", "click here")</f>
        <v>click here</v>
      </c>
    </row>
    <row r="300" spans="1:8" x14ac:dyDescent="0.15">
      <c r="A300" s="1">
        <v>298</v>
      </c>
      <c r="B300" t="s">
        <v>1187</v>
      </c>
      <c r="C300" t="s">
        <v>1189</v>
      </c>
      <c r="D300" t="s">
        <v>1188</v>
      </c>
      <c r="E300" t="s">
        <v>1190</v>
      </c>
      <c r="F300" t="s">
        <v>1191</v>
      </c>
      <c r="G300" t="s">
        <v>18</v>
      </c>
      <c r="H300" t="str">
        <f>HYPERLINK("http://classes.usc.edu/term-20173/course/ee-444/", "click here")</f>
        <v>click here</v>
      </c>
    </row>
    <row r="301" spans="1:8" x14ac:dyDescent="0.15">
      <c r="A301" s="1">
        <v>299</v>
      </c>
      <c r="B301" t="s">
        <v>1192</v>
      </c>
      <c r="C301" t="s">
        <v>898</v>
      </c>
      <c r="D301" t="s">
        <v>897</v>
      </c>
      <c r="E301" t="s">
        <v>899</v>
      </c>
      <c r="F301" t="s">
        <v>900</v>
      </c>
      <c r="G301" t="s">
        <v>18</v>
      </c>
      <c r="H301" t="str">
        <f>HYPERLINK("http://classes.usc.edu/term-20173/course/ee-450/", "click here")</f>
        <v>click here</v>
      </c>
    </row>
    <row r="302" spans="1:8" x14ac:dyDescent="0.15">
      <c r="A302" s="1">
        <v>300</v>
      </c>
      <c r="B302" t="s">
        <v>1193</v>
      </c>
      <c r="C302" t="s">
        <v>903</v>
      </c>
      <c r="D302" t="s">
        <v>902</v>
      </c>
      <c r="E302" t="s">
        <v>904</v>
      </c>
      <c r="F302" t="s">
        <v>905</v>
      </c>
      <c r="G302" t="s">
        <v>34</v>
      </c>
      <c r="H302" t="str">
        <f>HYPERLINK("http://classes.usc.edu/term-20173/course/ee-454/", "click here")</f>
        <v>click here</v>
      </c>
    </row>
    <row r="303" spans="1:8" x14ac:dyDescent="0.15">
      <c r="A303" s="1">
        <v>301</v>
      </c>
      <c r="B303" t="s">
        <v>1194</v>
      </c>
      <c r="C303" t="s">
        <v>908</v>
      </c>
      <c r="D303" t="s">
        <v>907</v>
      </c>
      <c r="E303" t="s">
        <v>909</v>
      </c>
      <c r="F303" t="s">
        <v>910</v>
      </c>
      <c r="H303" t="str">
        <f>HYPERLINK("http://classes.usc.edu/term-20173/course/ee-455/", "click here")</f>
        <v>click here</v>
      </c>
    </row>
    <row r="304" spans="1:8" x14ac:dyDescent="0.15">
      <c r="A304" s="1">
        <v>302</v>
      </c>
      <c r="B304" t="s">
        <v>1195</v>
      </c>
      <c r="C304" t="s">
        <v>913</v>
      </c>
      <c r="D304" t="s">
        <v>912</v>
      </c>
      <c r="E304" t="s">
        <v>914</v>
      </c>
      <c r="F304" t="s">
        <v>915</v>
      </c>
      <c r="G304" t="s">
        <v>34</v>
      </c>
      <c r="H304" t="str">
        <f>HYPERLINK("http://classes.usc.edu/term-20173/course/ee-457/", "click here")</f>
        <v>click here</v>
      </c>
    </row>
    <row r="305" spans="1:8" x14ac:dyDescent="0.15">
      <c r="A305" s="1">
        <v>303</v>
      </c>
      <c r="B305" t="s">
        <v>1196</v>
      </c>
      <c r="C305" t="s">
        <v>1198</v>
      </c>
      <c r="D305" t="s">
        <v>1197</v>
      </c>
      <c r="E305" t="s">
        <v>1199</v>
      </c>
      <c r="F305" t="s">
        <v>1200</v>
      </c>
      <c r="G305" t="s">
        <v>18</v>
      </c>
      <c r="H305" t="str">
        <f>HYPERLINK("http://classes.usc.edu/term-20173/course/ee-470/", "click here")</f>
        <v>click here</v>
      </c>
    </row>
    <row r="306" spans="1:8" x14ac:dyDescent="0.15">
      <c r="A306" s="1">
        <v>304</v>
      </c>
      <c r="B306" t="s">
        <v>1201</v>
      </c>
      <c r="C306" t="s">
        <v>1203</v>
      </c>
      <c r="D306" t="s">
        <v>1202</v>
      </c>
      <c r="E306" t="s">
        <v>1204</v>
      </c>
      <c r="F306" t="s">
        <v>1205</v>
      </c>
      <c r="G306" t="s">
        <v>18</v>
      </c>
      <c r="H306" t="str">
        <f>HYPERLINK("http://classes.usc.edu/term-20173/course/ee-471/", "click here")</f>
        <v>click here</v>
      </c>
    </row>
    <row r="307" spans="1:8" x14ac:dyDescent="0.15">
      <c r="A307" s="1">
        <v>305</v>
      </c>
      <c r="B307" t="s">
        <v>1206</v>
      </c>
      <c r="C307" t="s">
        <v>1208</v>
      </c>
      <c r="D307" t="s">
        <v>1207</v>
      </c>
      <c r="E307" t="s">
        <v>1209</v>
      </c>
      <c r="F307" t="s">
        <v>82</v>
      </c>
      <c r="G307" t="s">
        <v>18</v>
      </c>
      <c r="H307" t="str">
        <f>HYPERLINK("http://classes.usc.edu/term-20173/course/ee-475/", "click here")</f>
        <v>click here</v>
      </c>
    </row>
    <row r="308" spans="1:8" x14ac:dyDescent="0.15">
      <c r="A308" s="1">
        <v>306</v>
      </c>
      <c r="B308" t="s">
        <v>1210</v>
      </c>
      <c r="C308" t="s">
        <v>1212</v>
      </c>
      <c r="D308" t="s">
        <v>1211</v>
      </c>
      <c r="E308" t="s">
        <v>1213</v>
      </c>
      <c r="F308" t="s">
        <v>1214</v>
      </c>
      <c r="G308" t="s">
        <v>34</v>
      </c>
      <c r="H308" t="str">
        <f>HYPERLINK("http://classes.usc.edu/term-20173/course/ee-477/", "click here")</f>
        <v>click here</v>
      </c>
    </row>
    <row r="309" spans="1:8" x14ac:dyDescent="0.15">
      <c r="A309" s="1">
        <v>307</v>
      </c>
      <c r="B309" t="s">
        <v>1215</v>
      </c>
      <c r="C309" t="s">
        <v>1217</v>
      </c>
      <c r="D309" t="s">
        <v>1216</v>
      </c>
      <c r="E309" t="s">
        <v>1218</v>
      </c>
      <c r="F309" t="s">
        <v>1219</v>
      </c>
      <c r="G309" t="s">
        <v>34</v>
      </c>
      <c r="H309" t="str">
        <f>HYPERLINK("http://classes.usc.edu/term-20173/course/ee-479/", "click here")</f>
        <v>click here</v>
      </c>
    </row>
    <row r="310" spans="1:8" x14ac:dyDescent="0.15">
      <c r="A310" s="1">
        <v>308</v>
      </c>
      <c r="B310" t="s">
        <v>1220</v>
      </c>
      <c r="C310" t="s">
        <v>1222</v>
      </c>
      <c r="D310" t="s">
        <v>1221</v>
      </c>
      <c r="E310" t="s">
        <v>1223</v>
      </c>
      <c r="F310" t="s">
        <v>1224</v>
      </c>
      <c r="G310" t="s">
        <v>18</v>
      </c>
      <c r="H310" t="str">
        <f>HYPERLINK("http://classes.usc.edu/term-20173/course/ee-482/", "click here")</f>
        <v>click here</v>
      </c>
    </row>
    <row r="311" spans="1:8" x14ac:dyDescent="0.15">
      <c r="A311" s="1">
        <v>309</v>
      </c>
      <c r="B311" t="s">
        <v>1225</v>
      </c>
      <c r="C311" t="s">
        <v>1227</v>
      </c>
      <c r="D311" t="s">
        <v>1226</v>
      </c>
      <c r="E311" t="s">
        <v>1228</v>
      </c>
      <c r="F311" t="s">
        <v>1229</v>
      </c>
      <c r="G311" t="s">
        <v>18</v>
      </c>
      <c r="H311" t="str">
        <f>HYPERLINK("http://classes.usc.edu/term-20173/course/ee-483/", "click here")</f>
        <v>click here</v>
      </c>
    </row>
    <row r="312" spans="1:8" x14ac:dyDescent="0.15">
      <c r="A312" s="1">
        <v>310</v>
      </c>
      <c r="B312" t="s">
        <v>1230</v>
      </c>
      <c r="C312" t="s">
        <v>99</v>
      </c>
      <c r="D312" t="s">
        <v>98</v>
      </c>
      <c r="E312" t="s">
        <v>1231</v>
      </c>
      <c r="F312" t="s">
        <v>101</v>
      </c>
      <c r="G312" t="s">
        <v>102</v>
      </c>
      <c r="H312" t="str">
        <f>HYPERLINK("http://classes.usc.edu/term-20173/course/ee-490/", "click here")</f>
        <v>click here</v>
      </c>
    </row>
    <row r="313" spans="1:8" x14ac:dyDescent="0.15">
      <c r="A313" s="1">
        <v>311</v>
      </c>
      <c r="B313" t="s">
        <v>1232</v>
      </c>
      <c r="C313" t="s">
        <v>1234</v>
      </c>
      <c r="D313" t="s">
        <v>1233</v>
      </c>
      <c r="E313" t="s">
        <v>100</v>
      </c>
      <c r="F313" t="s">
        <v>101</v>
      </c>
      <c r="G313" t="s">
        <v>12</v>
      </c>
      <c r="H313" t="str">
        <f>HYPERLINK("http://classes.usc.edu/term-20173/course/ee-494a/", "click here")</f>
        <v>click here</v>
      </c>
    </row>
    <row r="314" spans="1:8" x14ac:dyDescent="0.15">
      <c r="A314" s="1">
        <v>312</v>
      </c>
      <c r="B314" t="s">
        <v>1235</v>
      </c>
      <c r="C314" t="s">
        <v>1451</v>
      </c>
      <c r="D314" t="s">
        <v>1236</v>
      </c>
      <c r="E314" t="s">
        <v>1237</v>
      </c>
      <c r="F314" t="s">
        <v>1238</v>
      </c>
      <c r="G314" t="s">
        <v>34</v>
      </c>
      <c r="H314" t="str">
        <f>HYPERLINK("http://classes.usc.edu/term-20173/course/ee-500/", "click here")</f>
        <v>click here</v>
      </c>
    </row>
    <row r="315" spans="1:8" x14ac:dyDescent="0.15">
      <c r="A315" s="1">
        <v>313</v>
      </c>
      <c r="B315" t="s">
        <v>1239</v>
      </c>
      <c r="C315" t="s">
        <v>1241</v>
      </c>
      <c r="D315" t="s">
        <v>1240</v>
      </c>
      <c r="E315" t="s">
        <v>1242</v>
      </c>
      <c r="F315" t="s">
        <v>1243</v>
      </c>
      <c r="G315" t="s">
        <v>34</v>
      </c>
      <c r="H315" t="str">
        <f>HYPERLINK("http://classes.usc.edu/term-20173/course/ee-503/", "click here")</f>
        <v>click here</v>
      </c>
    </row>
    <row r="316" spans="1:8" x14ac:dyDescent="0.15">
      <c r="A316" s="1">
        <v>314</v>
      </c>
      <c r="B316" t="s">
        <v>1244</v>
      </c>
      <c r="C316" t="s">
        <v>1246</v>
      </c>
      <c r="D316" t="s">
        <v>1245</v>
      </c>
      <c r="E316" t="s">
        <v>1247</v>
      </c>
      <c r="F316" t="s">
        <v>1248</v>
      </c>
      <c r="G316" t="s">
        <v>18</v>
      </c>
      <c r="H316" t="str">
        <f>HYPERLINK("http://classes.usc.edu/term-20173/course/ee-504/", "click here")</f>
        <v>click here</v>
      </c>
    </row>
    <row r="317" spans="1:8" x14ac:dyDescent="0.15">
      <c r="A317" s="1">
        <v>315</v>
      </c>
      <c r="B317" t="s">
        <v>1249</v>
      </c>
      <c r="C317" t="s">
        <v>1251</v>
      </c>
      <c r="D317" t="s">
        <v>1250</v>
      </c>
      <c r="E317" t="s">
        <v>1252</v>
      </c>
      <c r="F317" t="s">
        <v>1253</v>
      </c>
      <c r="G317" t="s">
        <v>18</v>
      </c>
      <c r="H317" t="str">
        <f>HYPERLINK("http://classes.usc.edu/term-20173/course/ee-506/", "click here")</f>
        <v>click here</v>
      </c>
    </row>
    <row r="318" spans="1:8" x14ac:dyDescent="0.15">
      <c r="A318" s="1">
        <v>316</v>
      </c>
      <c r="B318" t="s">
        <v>1254</v>
      </c>
      <c r="C318" t="s">
        <v>1256</v>
      </c>
      <c r="D318" t="s">
        <v>1255</v>
      </c>
      <c r="E318" t="s">
        <v>1257</v>
      </c>
      <c r="F318" t="s">
        <v>48</v>
      </c>
      <c r="G318" t="s">
        <v>18</v>
      </c>
      <c r="H318" t="str">
        <f>HYPERLINK("http://classes.usc.edu/term-20173/course/ee-508/", "click here")</f>
        <v>click here</v>
      </c>
    </row>
    <row r="319" spans="1:8" x14ac:dyDescent="0.15">
      <c r="A319" s="1">
        <v>317</v>
      </c>
      <c r="B319" t="s">
        <v>1258</v>
      </c>
      <c r="C319" t="s">
        <v>1260</v>
      </c>
      <c r="D319" t="s">
        <v>1259</v>
      </c>
      <c r="E319" t="s">
        <v>1261</v>
      </c>
      <c r="F319" t="s">
        <v>1262</v>
      </c>
      <c r="G319" t="s">
        <v>34</v>
      </c>
      <c r="H319" t="str">
        <f>HYPERLINK("http://classes.usc.edu/term-20173/course/ee-510/", "click here")</f>
        <v>click here</v>
      </c>
    </row>
    <row r="320" spans="1:8" x14ac:dyDescent="0.15">
      <c r="A320" s="1">
        <v>318</v>
      </c>
      <c r="B320" t="s">
        <v>1263</v>
      </c>
      <c r="C320" t="s">
        <v>1265</v>
      </c>
      <c r="D320" t="s">
        <v>1264</v>
      </c>
      <c r="E320" t="s">
        <v>1266</v>
      </c>
      <c r="F320" t="s">
        <v>1267</v>
      </c>
      <c r="G320" t="s">
        <v>1268</v>
      </c>
      <c r="H320" t="str">
        <f>HYPERLINK("http://classes.usc.edu/term-20173/course/ee-511/", "click here")</f>
        <v>click here</v>
      </c>
    </row>
    <row r="321" spans="1:8" x14ac:dyDescent="0.15">
      <c r="A321" s="1">
        <v>319</v>
      </c>
      <c r="B321" t="s">
        <v>1269</v>
      </c>
      <c r="C321" t="s">
        <v>1271</v>
      </c>
      <c r="D321" t="s">
        <v>1270</v>
      </c>
      <c r="E321" t="s">
        <v>1272</v>
      </c>
      <c r="F321" t="s">
        <v>1273</v>
      </c>
      <c r="G321" t="s">
        <v>18</v>
      </c>
      <c r="H321" t="str">
        <f>HYPERLINK("http://classes.usc.edu/term-20173/course/ee-512/", "click here")</f>
        <v>click here</v>
      </c>
    </row>
    <row r="322" spans="1:8" x14ac:dyDescent="0.15">
      <c r="A322" s="1">
        <v>320</v>
      </c>
      <c r="B322" t="s">
        <v>1274</v>
      </c>
      <c r="C322" t="s">
        <v>1276</v>
      </c>
      <c r="D322" t="s">
        <v>1275</v>
      </c>
      <c r="E322" t="s">
        <v>1277</v>
      </c>
      <c r="F322" t="s">
        <v>152</v>
      </c>
      <c r="G322" t="s">
        <v>18</v>
      </c>
      <c r="H322" t="str">
        <f>HYPERLINK("http://classes.usc.edu/term-20173/course/ee-514/", "click here")</f>
        <v>click here</v>
      </c>
    </row>
    <row r="323" spans="1:8" x14ac:dyDescent="0.15">
      <c r="A323" s="1">
        <v>321</v>
      </c>
      <c r="B323" t="s">
        <v>1278</v>
      </c>
      <c r="C323" t="s">
        <v>1280</v>
      </c>
      <c r="D323" t="s">
        <v>1279</v>
      </c>
      <c r="E323" t="s">
        <v>1281</v>
      </c>
      <c r="F323" t="s">
        <v>1282</v>
      </c>
      <c r="G323" t="s">
        <v>18</v>
      </c>
      <c r="H323" t="str">
        <f>HYPERLINK("http://classes.usc.edu/term-20173/course/ee-516/", "click here")</f>
        <v>click here</v>
      </c>
    </row>
    <row r="324" spans="1:8" x14ac:dyDescent="0.15">
      <c r="A324" s="1">
        <v>322</v>
      </c>
      <c r="B324" t="s">
        <v>1283</v>
      </c>
      <c r="C324" t="s">
        <v>1285</v>
      </c>
      <c r="D324" t="s">
        <v>1284</v>
      </c>
      <c r="E324" t="s">
        <v>1286</v>
      </c>
      <c r="F324" t="s">
        <v>1287</v>
      </c>
      <c r="G324" t="s">
        <v>34</v>
      </c>
      <c r="H324" t="str">
        <f>HYPERLINK("http://classes.usc.edu/term-20173/course/ee-518/", "click here")</f>
        <v>click here</v>
      </c>
    </row>
    <row r="325" spans="1:8" x14ac:dyDescent="0.15">
      <c r="A325" s="1">
        <v>323</v>
      </c>
      <c r="B325" t="s">
        <v>1288</v>
      </c>
      <c r="C325" t="s">
        <v>1290</v>
      </c>
      <c r="D325" t="s">
        <v>1289</v>
      </c>
      <c r="E325" t="s">
        <v>1291</v>
      </c>
      <c r="F325" t="s">
        <v>739</v>
      </c>
      <c r="G325" t="s">
        <v>18</v>
      </c>
      <c r="H325" t="str">
        <f>HYPERLINK("http://classes.usc.edu/term-20173/course/ee-520/", "click here")</f>
        <v>click here</v>
      </c>
    </row>
    <row r="326" spans="1:8" x14ac:dyDescent="0.15">
      <c r="A326" s="1">
        <v>324</v>
      </c>
      <c r="B326" t="s">
        <v>1292</v>
      </c>
      <c r="C326" t="s">
        <v>1294</v>
      </c>
      <c r="D326" t="s">
        <v>1293</v>
      </c>
      <c r="E326" t="s">
        <v>1295</v>
      </c>
      <c r="F326" t="s">
        <v>1186</v>
      </c>
      <c r="G326" t="s">
        <v>18</v>
      </c>
      <c r="H326" t="str">
        <f>HYPERLINK("http://classes.usc.edu/term-20173/course/ee-525/", "click here")</f>
        <v>click here</v>
      </c>
    </row>
    <row r="327" spans="1:8" x14ac:dyDescent="0.15">
      <c r="A327" s="1">
        <v>325</v>
      </c>
      <c r="B327" t="s">
        <v>1296</v>
      </c>
      <c r="C327" t="s">
        <v>1298</v>
      </c>
      <c r="D327" t="s">
        <v>1297</v>
      </c>
      <c r="E327" t="s">
        <v>123</v>
      </c>
      <c r="F327" t="s">
        <v>430</v>
      </c>
      <c r="G327" t="s">
        <v>18</v>
      </c>
      <c r="H327" t="str">
        <f>HYPERLINK("http://classes.usc.edu/term-20173/course/ee-528/", "click here")</f>
        <v>click here</v>
      </c>
    </row>
    <row r="328" spans="1:8" x14ac:dyDescent="0.15">
      <c r="A328" s="1">
        <v>326</v>
      </c>
      <c r="B328" t="s">
        <v>1299</v>
      </c>
      <c r="C328" t="s">
        <v>1301</v>
      </c>
      <c r="D328" t="s">
        <v>1300</v>
      </c>
      <c r="E328" t="s">
        <v>1302</v>
      </c>
      <c r="F328" t="s">
        <v>1303</v>
      </c>
      <c r="G328" t="s">
        <v>18</v>
      </c>
      <c r="H328" t="str">
        <f>HYPERLINK("http://classes.usc.edu/term-20173/course/ee-529/", "click here")</f>
        <v>click here</v>
      </c>
    </row>
    <row r="329" spans="1:8" x14ac:dyDescent="0.15">
      <c r="A329" s="1">
        <v>327</v>
      </c>
      <c r="B329" t="s">
        <v>1304</v>
      </c>
      <c r="C329" t="s">
        <v>1306</v>
      </c>
      <c r="D329" t="s">
        <v>1305</v>
      </c>
      <c r="E329" t="s">
        <v>1307</v>
      </c>
      <c r="F329" t="s">
        <v>1308</v>
      </c>
      <c r="G329" t="s">
        <v>34</v>
      </c>
      <c r="H329" t="str">
        <f>HYPERLINK("http://classes.usc.edu/term-20173/course/ee-536a/", "click here")</f>
        <v>click here</v>
      </c>
    </row>
    <row r="330" spans="1:8" x14ac:dyDescent="0.15">
      <c r="A330" s="1">
        <v>328</v>
      </c>
      <c r="B330" t="s">
        <v>1309</v>
      </c>
      <c r="C330" t="s">
        <v>1311</v>
      </c>
      <c r="D330" t="s">
        <v>1310</v>
      </c>
      <c r="E330" t="s">
        <v>1312</v>
      </c>
      <c r="F330" t="s">
        <v>48</v>
      </c>
      <c r="G330" t="s">
        <v>18</v>
      </c>
      <c r="H330" t="str">
        <f>HYPERLINK("http://classes.usc.edu/term-20173/course/ee-537/", "click here")</f>
        <v>click here</v>
      </c>
    </row>
    <row r="331" spans="1:8" x14ac:dyDescent="0.15">
      <c r="A331" s="1">
        <v>329</v>
      </c>
      <c r="B331" t="s">
        <v>1313</v>
      </c>
      <c r="C331" t="s">
        <v>1315</v>
      </c>
      <c r="D331" t="s">
        <v>1314</v>
      </c>
      <c r="E331" t="s">
        <v>986</v>
      </c>
      <c r="F331" t="s">
        <v>1316</v>
      </c>
      <c r="G331" t="s">
        <v>12</v>
      </c>
      <c r="H331" t="str">
        <f>HYPERLINK("http://classes.usc.edu/term-20173/course/ee-538/", "click here")</f>
        <v>click here</v>
      </c>
    </row>
    <row r="332" spans="1:8" x14ac:dyDescent="0.15">
      <c r="A332" s="1">
        <v>330</v>
      </c>
      <c r="B332" t="s">
        <v>1317</v>
      </c>
      <c r="C332" t="s">
        <v>1319</v>
      </c>
      <c r="D332" t="s">
        <v>1318</v>
      </c>
      <c r="E332" t="s">
        <v>1320</v>
      </c>
      <c r="F332" t="s">
        <v>1321</v>
      </c>
      <c r="G332" t="s">
        <v>34</v>
      </c>
      <c r="H332" t="str">
        <f>HYPERLINK("http://classes.usc.edu/term-20173/course/ee-539/", "click here")</f>
        <v>click here</v>
      </c>
    </row>
    <row r="333" spans="1:8" x14ac:dyDescent="0.15">
      <c r="A333" s="1">
        <v>331</v>
      </c>
      <c r="B333" t="s">
        <v>1322</v>
      </c>
      <c r="C333" t="s">
        <v>1452</v>
      </c>
      <c r="D333" t="s">
        <v>1323</v>
      </c>
      <c r="E333" t="s">
        <v>1324</v>
      </c>
      <c r="F333" t="s">
        <v>48</v>
      </c>
      <c r="G333" t="s">
        <v>18</v>
      </c>
      <c r="H333" t="str">
        <f>HYPERLINK("http://classes.usc.edu/term-20173/course/ee-542/", "click here")</f>
        <v>click here</v>
      </c>
    </row>
    <row r="334" spans="1:8" x14ac:dyDescent="0.15">
      <c r="A334" s="1">
        <v>332</v>
      </c>
      <c r="B334" t="s">
        <v>1325</v>
      </c>
      <c r="C334" t="s">
        <v>1327</v>
      </c>
      <c r="D334" t="s">
        <v>1326</v>
      </c>
      <c r="E334" t="s">
        <v>1328</v>
      </c>
      <c r="F334" t="s">
        <v>1329</v>
      </c>
      <c r="G334" t="s">
        <v>18</v>
      </c>
      <c r="H334" t="str">
        <f>HYPERLINK("http://classes.usc.edu/term-20173/course/ee-551/", "click here")</f>
        <v>click here</v>
      </c>
    </row>
    <row r="335" spans="1:8" x14ac:dyDescent="0.15">
      <c r="A335" s="1">
        <v>333</v>
      </c>
      <c r="B335" t="s">
        <v>1330</v>
      </c>
      <c r="C335" t="s">
        <v>985</v>
      </c>
      <c r="D335" t="s">
        <v>984</v>
      </c>
      <c r="E335" t="s">
        <v>986</v>
      </c>
      <c r="F335" t="s">
        <v>625</v>
      </c>
      <c r="G335" t="s">
        <v>18</v>
      </c>
      <c r="H335" t="str">
        <f>HYPERLINK("http://classes.usc.edu/term-20173/course/ee-554/", "click here")</f>
        <v>click here</v>
      </c>
    </row>
    <row r="336" spans="1:8" x14ac:dyDescent="0.15">
      <c r="A336" s="1">
        <v>334</v>
      </c>
      <c r="B336" t="s">
        <v>1331</v>
      </c>
      <c r="C336" t="s">
        <v>1333</v>
      </c>
      <c r="D336" t="s">
        <v>1332</v>
      </c>
      <c r="E336" t="s">
        <v>1334</v>
      </c>
      <c r="F336" t="s">
        <v>1335</v>
      </c>
      <c r="G336" t="s">
        <v>18</v>
      </c>
      <c r="H336" t="str">
        <f>HYPERLINK("http://classes.usc.edu/term-20173/course/ee-555/", "click here")</f>
        <v>click here</v>
      </c>
    </row>
    <row r="337" spans="1:8" x14ac:dyDescent="0.15">
      <c r="A337" s="1">
        <v>335</v>
      </c>
      <c r="B337" t="s">
        <v>1336</v>
      </c>
      <c r="C337" t="s">
        <v>185</v>
      </c>
      <c r="D337" t="s">
        <v>184</v>
      </c>
      <c r="E337" t="s">
        <v>186</v>
      </c>
      <c r="F337" t="s">
        <v>187</v>
      </c>
      <c r="G337" t="s">
        <v>18</v>
      </c>
      <c r="H337" t="str">
        <f>HYPERLINK("http://classes.usc.edu/term-20173/course/ee-556/", "click here")</f>
        <v>click here</v>
      </c>
    </row>
    <row r="338" spans="1:8" x14ac:dyDescent="0.15">
      <c r="A338" s="1">
        <v>336</v>
      </c>
      <c r="B338" t="s">
        <v>1337</v>
      </c>
      <c r="C338" t="s">
        <v>993</v>
      </c>
      <c r="D338" t="s">
        <v>992</v>
      </c>
      <c r="E338" t="s">
        <v>994</v>
      </c>
      <c r="F338" t="s">
        <v>995</v>
      </c>
      <c r="G338" t="s">
        <v>18</v>
      </c>
      <c r="H338" t="str">
        <f>HYPERLINK("http://classes.usc.edu/term-20173/course/ee-557/", "click here")</f>
        <v>click here</v>
      </c>
    </row>
    <row r="339" spans="1:8" x14ac:dyDescent="0.15">
      <c r="A339" s="1">
        <v>337</v>
      </c>
      <c r="B339" t="s">
        <v>1338</v>
      </c>
      <c r="C339" t="s">
        <v>1340</v>
      </c>
      <c r="D339" t="s">
        <v>1339</v>
      </c>
      <c r="E339" t="s">
        <v>1341</v>
      </c>
      <c r="F339" t="s">
        <v>1342</v>
      </c>
      <c r="G339" t="s">
        <v>18</v>
      </c>
      <c r="H339" t="str">
        <f>HYPERLINK("http://classes.usc.edu/term-20173/course/ee-558/", "click here")</f>
        <v>click here</v>
      </c>
    </row>
    <row r="340" spans="1:8" x14ac:dyDescent="0.15">
      <c r="A340" s="1">
        <v>338</v>
      </c>
      <c r="B340" t="s">
        <v>1343</v>
      </c>
      <c r="C340" t="s">
        <v>1007</v>
      </c>
      <c r="D340" t="s">
        <v>1006</v>
      </c>
      <c r="E340" t="s">
        <v>1008</v>
      </c>
      <c r="F340" t="s">
        <v>1009</v>
      </c>
      <c r="H340" t="str">
        <f>HYPERLINK("http://classes.usc.edu/term-20173/course/ee-561/", "click here")</f>
        <v>click here</v>
      </c>
    </row>
    <row r="341" spans="1:8" x14ac:dyDescent="0.15">
      <c r="A341" s="1">
        <v>339</v>
      </c>
      <c r="B341" t="s">
        <v>1344</v>
      </c>
      <c r="C341" t="s">
        <v>1346</v>
      </c>
      <c r="D341" t="s">
        <v>1345</v>
      </c>
      <c r="E341" t="s">
        <v>1347</v>
      </c>
      <c r="F341" t="s">
        <v>1348</v>
      </c>
      <c r="G341" t="s">
        <v>18</v>
      </c>
      <c r="H341" t="str">
        <f>HYPERLINK("http://classes.usc.edu/term-20173/course/ee-562/", "click here")</f>
        <v>click here</v>
      </c>
    </row>
    <row r="342" spans="1:8" x14ac:dyDescent="0.15">
      <c r="A342" s="1">
        <v>340</v>
      </c>
      <c r="B342" t="s">
        <v>1349</v>
      </c>
      <c r="C342" t="s">
        <v>1351</v>
      </c>
      <c r="D342" t="s">
        <v>1350</v>
      </c>
      <c r="E342" t="s">
        <v>123</v>
      </c>
      <c r="F342" t="s">
        <v>119</v>
      </c>
      <c r="G342" t="s">
        <v>18</v>
      </c>
      <c r="H342" t="str">
        <f>HYPERLINK("http://classes.usc.edu/term-20173/course/ee-567/", "click here")</f>
        <v>click here</v>
      </c>
    </row>
    <row r="343" spans="1:8" x14ac:dyDescent="0.15">
      <c r="A343" s="1">
        <v>341</v>
      </c>
      <c r="B343" t="s">
        <v>1352</v>
      </c>
      <c r="C343" t="s">
        <v>1354</v>
      </c>
      <c r="D343" t="s">
        <v>1353</v>
      </c>
      <c r="E343" t="s">
        <v>1355</v>
      </c>
      <c r="F343" t="s">
        <v>1356</v>
      </c>
      <c r="G343" t="s">
        <v>18</v>
      </c>
      <c r="H343" t="str">
        <f>HYPERLINK("http://classes.usc.edu/term-20173/course/ee-570b/", "click here")</f>
        <v>click here</v>
      </c>
    </row>
    <row r="344" spans="1:8" x14ac:dyDescent="0.15">
      <c r="A344" s="1">
        <v>342</v>
      </c>
      <c r="B344" t="s">
        <v>1357</v>
      </c>
      <c r="C344" t="s">
        <v>1359</v>
      </c>
      <c r="D344" t="s">
        <v>1358</v>
      </c>
      <c r="E344" t="s">
        <v>1360</v>
      </c>
      <c r="F344" t="s">
        <v>1361</v>
      </c>
      <c r="G344" t="s">
        <v>18</v>
      </c>
      <c r="H344" t="str">
        <f>HYPERLINK("http://classes.usc.edu/term-20173/course/ee-577a/", "click here")</f>
        <v>click here</v>
      </c>
    </row>
    <row r="345" spans="1:8" x14ac:dyDescent="0.15">
      <c r="A345" s="1">
        <v>343</v>
      </c>
      <c r="B345" t="s">
        <v>1362</v>
      </c>
      <c r="C345" t="s">
        <v>1359</v>
      </c>
      <c r="D345" t="s">
        <v>1363</v>
      </c>
      <c r="E345" t="s">
        <v>1364</v>
      </c>
      <c r="F345" t="s">
        <v>1365</v>
      </c>
      <c r="G345" t="s">
        <v>18</v>
      </c>
      <c r="H345" t="str">
        <f>HYPERLINK("http://classes.usc.edu/term-20173/course/ee-577b/", "click here")</f>
        <v>click here</v>
      </c>
    </row>
    <row r="346" spans="1:8" x14ac:dyDescent="0.15">
      <c r="A346" s="1">
        <v>344</v>
      </c>
      <c r="B346" t="s">
        <v>1366</v>
      </c>
      <c r="C346" t="s">
        <v>1368</v>
      </c>
      <c r="D346" t="s">
        <v>1367</v>
      </c>
      <c r="E346" t="s">
        <v>1369</v>
      </c>
      <c r="F346" t="s">
        <v>1370</v>
      </c>
      <c r="G346" t="s">
        <v>34</v>
      </c>
      <c r="H346" t="str">
        <f>HYPERLINK("http://classes.usc.edu/term-20173/course/ee-582/", "click here")</f>
        <v>click here</v>
      </c>
    </row>
    <row r="347" spans="1:8" x14ac:dyDescent="0.15">
      <c r="A347" s="1">
        <v>345</v>
      </c>
      <c r="B347" t="s">
        <v>1371</v>
      </c>
      <c r="C347" t="s">
        <v>1373</v>
      </c>
      <c r="D347" t="s">
        <v>1372</v>
      </c>
      <c r="E347" t="s">
        <v>1374</v>
      </c>
      <c r="F347" t="s">
        <v>1342</v>
      </c>
      <c r="G347" t="s">
        <v>18</v>
      </c>
      <c r="H347" t="str">
        <f>HYPERLINK("http://classes.usc.edu/term-20173/course/ee-585/", "click here")</f>
        <v>click here</v>
      </c>
    </row>
    <row r="348" spans="1:8" x14ac:dyDescent="0.15">
      <c r="A348" s="1">
        <v>346</v>
      </c>
      <c r="B348" t="s">
        <v>1375</v>
      </c>
      <c r="C348" t="s">
        <v>1453</v>
      </c>
      <c r="D348" t="s">
        <v>1376</v>
      </c>
      <c r="E348" t="s">
        <v>1377</v>
      </c>
      <c r="F348" t="s">
        <v>1378</v>
      </c>
      <c r="G348" t="s">
        <v>34</v>
      </c>
      <c r="H348" t="str">
        <f>HYPERLINK("http://classes.usc.edu/term-20173/course/ee-588/", "click here")</f>
        <v>click here</v>
      </c>
    </row>
    <row r="349" spans="1:8" x14ac:dyDescent="0.15">
      <c r="A349" s="1">
        <v>347</v>
      </c>
      <c r="B349" t="s">
        <v>1379</v>
      </c>
      <c r="C349" t="s">
        <v>99</v>
      </c>
      <c r="D349" t="s">
        <v>412</v>
      </c>
      <c r="E349" t="s">
        <v>1231</v>
      </c>
      <c r="F349" t="s">
        <v>101</v>
      </c>
      <c r="G349" t="s">
        <v>221</v>
      </c>
      <c r="H349" t="str">
        <f>HYPERLINK("http://classes.usc.edu/term-20173/course/ee-590/", "click here")</f>
        <v>click here</v>
      </c>
    </row>
    <row r="350" spans="1:8" x14ac:dyDescent="0.15">
      <c r="A350" s="1">
        <v>348</v>
      </c>
      <c r="B350" t="s">
        <v>1380</v>
      </c>
      <c r="C350" t="s">
        <v>1382</v>
      </c>
      <c r="D350" t="s">
        <v>1381</v>
      </c>
      <c r="E350" t="s">
        <v>1383</v>
      </c>
      <c r="F350" t="s">
        <v>1384</v>
      </c>
      <c r="G350" t="s">
        <v>18</v>
      </c>
      <c r="H350" t="str">
        <f>HYPERLINK("http://classes.usc.edu/term-20173/course/ee-592/", "click here")</f>
        <v>click here</v>
      </c>
    </row>
    <row r="351" spans="1:8" x14ac:dyDescent="0.15">
      <c r="A351" s="1">
        <v>349</v>
      </c>
      <c r="B351" t="s">
        <v>1385</v>
      </c>
      <c r="C351" t="s">
        <v>1387</v>
      </c>
      <c r="D351" t="s">
        <v>1386</v>
      </c>
      <c r="E351" t="s">
        <v>1388</v>
      </c>
      <c r="F351" t="s">
        <v>1389</v>
      </c>
      <c r="G351" t="s">
        <v>18</v>
      </c>
      <c r="H351" t="str">
        <f>HYPERLINK("http://classes.usc.edu/term-20173/course/ee-593/", "click here")</f>
        <v>click here</v>
      </c>
    </row>
    <row r="352" spans="1:8" x14ac:dyDescent="0.15">
      <c r="A352" s="1">
        <v>350</v>
      </c>
      <c r="B352" t="s">
        <v>1390</v>
      </c>
      <c r="C352" t="s">
        <v>224</v>
      </c>
      <c r="D352" t="s">
        <v>1391</v>
      </c>
      <c r="E352" t="s">
        <v>100</v>
      </c>
      <c r="F352" t="s">
        <v>101</v>
      </c>
      <c r="G352" t="s">
        <v>12</v>
      </c>
      <c r="H352" t="str">
        <f>HYPERLINK("http://classes.usc.edu/term-20173/course/ee-594a/", "click here")</f>
        <v>click here</v>
      </c>
    </row>
    <row r="353" spans="1:8" x14ac:dyDescent="0.15">
      <c r="A353" s="1">
        <v>351</v>
      </c>
      <c r="B353" t="s">
        <v>1392</v>
      </c>
      <c r="C353" t="s">
        <v>224</v>
      </c>
      <c r="D353" t="s">
        <v>1393</v>
      </c>
      <c r="E353" t="s">
        <v>100</v>
      </c>
      <c r="F353" t="s">
        <v>101</v>
      </c>
      <c r="G353" t="s">
        <v>12</v>
      </c>
      <c r="H353" t="str">
        <f>HYPERLINK("http://classes.usc.edu/term-20173/course/ee-594b/", "click here")</f>
        <v>click here</v>
      </c>
    </row>
    <row r="354" spans="1:8" x14ac:dyDescent="0.15">
      <c r="A354" s="1">
        <v>352</v>
      </c>
      <c r="B354" t="s">
        <v>1394</v>
      </c>
      <c r="C354" t="s">
        <v>224</v>
      </c>
      <c r="D354" t="s">
        <v>1393</v>
      </c>
      <c r="E354" t="s">
        <v>100</v>
      </c>
      <c r="F354" t="s">
        <v>101</v>
      </c>
      <c r="G354" t="s">
        <v>227</v>
      </c>
      <c r="H354" t="str">
        <f>HYPERLINK("http://classes.usc.edu/term-20173/course/ee-594z/", "click here")</f>
        <v>click here</v>
      </c>
    </row>
    <row r="355" spans="1:8" x14ac:dyDescent="0.15">
      <c r="A355" s="1">
        <v>353</v>
      </c>
      <c r="B355" t="s">
        <v>1395</v>
      </c>
      <c r="C355" t="s">
        <v>1397</v>
      </c>
      <c r="D355" t="s">
        <v>1396</v>
      </c>
      <c r="E355" t="s">
        <v>1135</v>
      </c>
      <c r="F355" t="s">
        <v>242</v>
      </c>
      <c r="G355" t="s">
        <v>18</v>
      </c>
      <c r="H355" t="str">
        <f>HYPERLINK("http://classes.usc.edu/term-20173/course/ee-596/", "click here")</f>
        <v>click here</v>
      </c>
    </row>
    <row r="356" spans="1:8" x14ac:dyDescent="0.15">
      <c r="A356" s="1">
        <v>354</v>
      </c>
      <c r="B356" t="s">
        <v>1398</v>
      </c>
      <c r="C356" t="s">
        <v>1400</v>
      </c>
      <c r="D356" t="s">
        <v>1399</v>
      </c>
      <c r="E356" t="s">
        <v>1401</v>
      </c>
      <c r="F356" t="s">
        <v>1384</v>
      </c>
      <c r="G356" t="s">
        <v>18</v>
      </c>
      <c r="H356" t="str">
        <f>HYPERLINK("http://classes.usc.edu/term-20173/course/ee-597/", "click here")</f>
        <v>click here</v>
      </c>
    </row>
    <row r="357" spans="1:8" x14ac:dyDescent="0.15">
      <c r="A357" s="1">
        <v>355</v>
      </c>
      <c r="B357" t="s">
        <v>1402</v>
      </c>
      <c r="C357" t="s">
        <v>1404</v>
      </c>
      <c r="D357" t="s">
        <v>1403</v>
      </c>
      <c r="E357" t="s">
        <v>1405</v>
      </c>
      <c r="F357" t="s">
        <v>1406</v>
      </c>
      <c r="G357" t="s">
        <v>1061</v>
      </c>
      <c r="H357" t="str">
        <f>HYPERLINK("http://classes.usc.edu/term-20173/course/ee-598/", "click here")</f>
        <v>click here</v>
      </c>
    </row>
    <row r="358" spans="1:8" x14ac:dyDescent="0.15">
      <c r="A358" s="1">
        <v>356</v>
      </c>
      <c r="B358" t="s">
        <v>1407</v>
      </c>
      <c r="C358" t="s">
        <v>230</v>
      </c>
      <c r="D358" t="s">
        <v>1408</v>
      </c>
      <c r="E358" t="s">
        <v>1409</v>
      </c>
      <c r="F358" t="s">
        <v>1410</v>
      </c>
      <c r="G358" t="s">
        <v>233</v>
      </c>
      <c r="H358" t="str">
        <f>HYPERLINK("http://classes.usc.edu/term-20173/course/ee-599/", "click here")</f>
        <v>click here</v>
      </c>
    </row>
    <row r="359" spans="1:8" x14ac:dyDescent="0.15">
      <c r="A359" s="1">
        <v>357</v>
      </c>
      <c r="B359" t="s">
        <v>1411</v>
      </c>
      <c r="C359" t="s">
        <v>1413</v>
      </c>
      <c r="D359" t="s">
        <v>1412</v>
      </c>
      <c r="E359" t="s">
        <v>1414</v>
      </c>
      <c r="F359" t="s">
        <v>283</v>
      </c>
      <c r="G359" t="s">
        <v>18</v>
      </c>
      <c r="H359" t="str">
        <f>HYPERLINK("http://classes.usc.edu/term-20173/course/ee-635/", "click here")</f>
        <v>click here</v>
      </c>
    </row>
    <row r="360" spans="1:8" x14ac:dyDescent="0.15">
      <c r="A360" s="1">
        <v>358</v>
      </c>
      <c r="B360" t="s">
        <v>1415</v>
      </c>
      <c r="C360" t="s">
        <v>1417</v>
      </c>
      <c r="D360" t="s">
        <v>1416</v>
      </c>
      <c r="E360" t="s">
        <v>1418</v>
      </c>
      <c r="F360" t="s">
        <v>152</v>
      </c>
      <c r="G360" t="s">
        <v>18</v>
      </c>
      <c r="H360" t="str">
        <f>HYPERLINK("http://classes.usc.edu/term-20173/course/ee-653/", "click here")</f>
        <v>click here</v>
      </c>
    </row>
    <row r="361" spans="1:8" x14ac:dyDescent="0.15">
      <c r="A361" s="1">
        <v>359</v>
      </c>
      <c r="B361" t="s">
        <v>1419</v>
      </c>
      <c r="C361" t="s">
        <v>1085</v>
      </c>
      <c r="D361" t="s">
        <v>1084</v>
      </c>
      <c r="E361" t="s">
        <v>123</v>
      </c>
      <c r="F361" t="s">
        <v>1086</v>
      </c>
      <c r="G361" t="s">
        <v>18</v>
      </c>
      <c r="H361" t="str">
        <f>HYPERLINK("http://classes.usc.edu/term-20173/course/ee-658/", "click here")</f>
        <v>click here</v>
      </c>
    </row>
    <row r="362" spans="1:8" x14ac:dyDescent="0.15">
      <c r="A362" s="1">
        <v>360</v>
      </c>
      <c r="B362" t="s">
        <v>1420</v>
      </c>
      <c r="C362" t="s">
        <v>1454</v>
      </c>
      <c r="D362" t="s">
        <v>1421</v>
      </c>
      <c r="E362" t="s">
        <v>1422</v>
      </c>
      <c r="F362" t="s">
        <v>1423</v>
      </c>
      <c r="G362" t="s">
        <v>18</v>
      </c>
      <c r="H362" t="str">
        <f>HYPERLINK("http://classes.usc.edu/term-20173/course/ee-660/", "click here")</f>
        <v>click here</v>
      </c>
    </row>
    <row r="363" spans="1:8" x14ac:dyDescent="0.15">
      <c r="A363" s="1">
        <v>361</v>
      </c>
      <c r="B363" t="s">
        <v>1424</v>
      </c>
      <c r="C363" t="s">
        <v>1426</v>
      </c>
      <c r="D363" t="s">
        <v>1425</v>
      </c>
      <c r="E363" t="s">
        <v>1427</v>
      </c>
      <c r="F363" t="s">
        <v>1428</v>
      </c>
      <c r="G363" t="s">
        <v>18</v>
      </c>
      <c r="H363" t="str">
        <f>HYPERLINK("http://classes.usc.edu/term-20173/course/ee-669/", "click here")</f>
        <v>click here</v>
      </c>
    </row>
    <row r="364" spans="1:8" x14ac:dyDescent="0.15">
      <c r="A364" s="1">
        <v>362</v>
      </c>
      <c r="B364" t="s">
        <v>1429</v>
      </c>
      <c r="C364" t="s">
        <v>99</v>
      </c>
      <c r="D364" t="s">
        <v>1430</v>
      </c>
      <c r="E364" t="s">
        <v>100</v>
      </c>
      <c r="F364" t="s">
        <v>101</v>
      </c>
      <c r="G364" t="s">
        <v>1431</v>
      </c>
      <c r="H364" t="str">
        <f>HYPERLINK("http://classes.usc.edu/term-20173/course/ee-690/", "click here")</f>
        <v>click here</v>
      </c>
    </row>
    <row r="365" spans="1:8" x14ac:dyDescent="0.15">
      <c r="A365" s="1">
        <v>363</v>
      </c>
      <c r="B365" t="s">
        <v>1432</v>
      </c>
      <c r="C365" t="s">
        <v>255</v>
      </c>
      <c r="D365" t="s">
        <v>254</v>
      </c>
      <c r="E365" t="s">
        <v>1231</v>
      </c>
      <c r="F365" t="s">
        <v>101</v>
      </c>
      <c r="G365" t="s">
        <v>221</v>
      </c>
      <c r="H365" t="str">
        <f>HYPERLINK("http://classes.usc.edu/term-20173/course/ee-790/", "click here")</f>
        <v>click here</v>
      </c>
    </row>
    <row r="366" spans="1:8" x14ac:dyDescent="0.15">
      <c r="A366" s="1">
        <v>364</v>
      </c>
      <c r="B366" t="s">
        <v>1433</v>
      </c>
      <c r="C366" t="s">
        <v>260</v>
      </c>
      <c r="D366" t="s">
        <v>1117</v>
      </c>
      <c r="E366" t="s">
        <v>100</v>
      </c>
      <c r="F366" t="s">
        <v>101</v>
      </c>
      <c r="G366" t="s">
        <v>12</v>
      </c>
      <c r="H366" t="str">
        <f>HYPERLINK("http://classes.usc.edu/term-20173/course/ee-794a/", "click here")</f>
        <v>click here</v>
      </c>
    </row>
    <row r="367" spans="1:8" x14ac:dyDescent="0.15">
      <c r="A367" s="1">
        <v>365</v>
      </c>
      <c r="B367" t="s">
        <v>1434</v>
      </c>
      <c r="C367" t="s">
        <v>260</v>
      </c>
      <c r="D367" t="s">
        <v>1117</v>
      </c>
      <c r="E367" t="s">
        <v>100</v>
      </c>
      <c r="F367" t="s">
        <v>101</v>
      </c>
      <c r="G367" t="s">
        <v>12</v>
      </c>
      <c r="H367" t="str">
        <f>HYPERLINK("http://classes.usc.edu/term-20173/course/ee-794b/", "click here")</f>
        <v>click here</v>
      </c>
    </row>
    <row r="368" spans="1:8" x14ac:dyDescent="0.15">
      <c r="A368" s="1">
        <v>366</v>
      </c>
      <c r="B368" t="s">
        <v>1435</v>
      </c>
      <c r="C368" t="s">
        <v>260</v>
      </c>
      <c r="D368" t="s">
        <v>1117</v>
      </c>
      <c r="E368" t="s">
        <v>100</v>
      </c>
      <c r="F368" t="s">
        <v>101</v>
      </c>
      <c r="G368" t="s">
        <v>12</v>
      </c>
      <c r="H368" t="str">
        <f>HYPERLINK("http://classes.usc.edu/term-20173/course/ee-794c/", "click here")</f>
        <v>click here</v>
      </c>
    </row>
    <row r="369" spans="1:8" x14ac:dyDescent="0.15">
      <c r="A369" s="1">
        <v>367</v>
      </c>
      <c r="B369" t="s">
        <v>1436</v>
      </c>
      <c r="C369" t="s">
        <v>260</v>
      </c>
      <c r="D369" t="s">
        <v>1117</v>
      </c>
      <c r="E369" t="s">
        <v>100</v>
      </c>
      <c r="F369" t="s">
        <v>101</v>
      </c>
      <c r="G369" t="s">
        <v>12</v>
      </c>
      <c r="H369" t="str">
        <f>HYPERLINK("http://classes.usc.edu/term-20173/course/ee-794d/", "click here")</f>
        <v>click here</v>
      </c>
    </row>
    <row r="370" spans="1:8" x14ac:dyDescent="0.15">
      <c r="A370" s="1">
        <v>368</v>
      </c>
      <c r="B370" t="s">
        <v>1437</v>
      </c>
      <c r="C370" t="s">
        <v>260</v>
      </c>
      <c r="D370" t="s">
        <v>1117</v>
      </c>
      <c r="E370" t="s">
        <v>100</v>
      </c>
      <c r="F370" t="s">
        <v>101</v>
      </c>
      <c r="G370" t="s">
        <v>227</v>
      </c>
      <c r="H370" t="str">
        <f>HYPERLINK("http://classes.usc.edu/term-20173/course/ee-794z/", "click here")</f>
        <v>click here</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Vento Tu</cp:lastModifiedBy>
  <dcterms:created xsi:type="dcterms:W3CDTF">2017-04-29T13:40:07Z</dcterms:created>
  <dcterms:modified xsi:type="dcterms:W3CDTF">2017-04-29T05:44:14Z</dcterms:modified>
</cp:coreProperties>
</file>