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work\OM\"/>
    </mc:Choice>
  </mc:AlternateContent>
  <xr:revisionPtr revIDLastSave="0" documentId="13_ncr:1_{552DB52F-9556-42CB-968A-91787A1CA0B4}" xr6:coauthVersionLast="47" xr6:coauthVersionMax="47" xr10:uidLastSave="{00000000-0000-0000-0000-000000000000}"/>
  <bookViews>
    <workbookView xWindow="-108" yWindow="-108" windowWidth="22308" windowHeight="13176" tabRatio="843" firstSheet="1" activeTab="3" xr2:uid="{4F93DCF7-E4D5-44B2-8212-C3032BD9CB99}"/>
  </bookViews>
  <sheets>
    <sheet name="Answer Report 1" sheetId="2" r:id="rId1"/>
    <sheet name="Sensitivity Report 1" sheetId="3" r:id="rId2"/>
    <sheet name="Limits Report 1" sheetId="4" r:id="rId3"/>
    <sheet name="task 1" sheetId="1" r:id="rId4"/>
    <sheet name="task 2" sheetId="5" r:id="rId5"/>
    <sheet name="Task 2 optimization" sheetId="6" r:id="rId6"/>
    <sheet name="task 2 opt. analysis" sheetId="7" r:id="rId7"/>
  </sheets>
  <externalReferences>
    <externalReference r:id="rId8"/>
  </externalReferences>
  <definedNames>
    <definedName name="solver_adj" localSheetId="3" hidden="1">'task 1'!$K$70:$K$73</definedName>
    <definedName name="solver_adj" localSheetId="5" hidden="1">'Task 2 optimization'!$C$17:$L$17,'Task 2 optimization'!$C$13:$L$13,'Task 2 optimization'!$C$19:$L$19</definedName>
    <definedName name="solver_cvg" localSheetId="3" hidden="1">0.0001</definedName>
    <definedName name="solver_cvg" localSheetId="5" hidden="1">0.0001</definedName>
    <definedName name="solver_drv" localSheetId="3" hidden="1">2</definedName>
    <definedName name="solver_drv" localSheetId="5" hidden="1">1</definedName>
    <definedName name="solver_eng" localSheetId="3" hidden="1">2</definedName>
    <definedName name="solver_eng" localSheetId="5" hidden="1">2</definedName>
    <definedName name="solver_est" localSheetId="3" hidden="1">1</definedName>
    <definedName name="solver_est" localSheetId="5" hidden="1">1</definedName>
    <definedName name="solver_itr" localSheetId="3" hidden="1">2147483647</definedName>
    <definedName name="solver_itr" localSheetId="5" hidden="1">2147483647</definedName>
    <definedName name="solver_lhs1" localSheetId="3" hidden="1">'task 1'!$J$68:$M$68</definedName>
    <definedName name="solver_lhs1" localSheetId="5" hidden="1">'Task 2 optimization'!$M$22:$M$24</definedName>
    <definedName name="solver_lhs2" localSheetId="5" hidden="1">'Task 2 optimization'!$M$25:$M$34</definedName>
    <definedName name="solver_lhs3" localSheetId="5" hidden="1">'Task 2 optimization'!$M$35:$M$47</definedName>
    <definedName name="solver_lhs4" localSheetId="5" hidden="1">'Task 2 optimization'!$M$48:$M$59</definedName>
    <definedName name="solver_mip" localSheetId="3" hidden="1">2147483647</definedName>
    <definedName name="solver_mip" localSheetId="5" hidden="1">2147483647</definedName>
    <definedName name="solver_mni" localSheetId="3" hidden="1">30</definedName>
    <definedName name="solver_mni" localSheetId="5" hidden="1">30</definedName>
    <definedName name="solver_mrt" localSheetId="3" hidden="1">0.075</definedName>
    <definedName name="solver_mrt" localSheetId="5" hidden="1">0.075</definedName>
    <definedName name="solver_msl" localSheetId="3" hidden="1">2</definedName>
    <definedName name="solver_msl" localSheetId="5" hidden="1">2</definedName>
    <definedName name="solver_neg" localSheetId="3" hidden="1">1</definedName>
    <definedName name="solver_neg" localSheetId="5" hidden="1">1</definedName>
    <definedName name="solver_nod" localSheetId="3" hidden="1">2147483647</definedName>
    <definedName name="solver_nod" localSheetId="5" hidden="1">2147483647</definedName>
    <definedName name="solver_num" localSheetId="3" hidden="1">1</definedName>
    <definedName name="solver_num" localSheetId="5" hidden="1">4</definedName>
    <definedName name="solver_nwt" localSheetId="3" hidden="1">1</definedName>
    <definedName name="solver_nwt" localSheetId="5" hidden="1">1</definedName>
    <definedName name="solver_opt" localSheetId="3" hidden="1">'task 1'!$K$74</definedName>
    <definedName name="solver_opt" localSheetId="5" hidden="1">'Task 2 optimization'!$M$14</definedName>
    <definedName name="solver_pre" localSheetId="3" hidden="1">0.000001</definedName>
    <definedName name="solver_pre" localSheetId="5" hidden="1">0.000001</definedName>
    <definedName name="solver_rbv" localSheetId="3" hidden="1">2</definedName>
    <definedName name="solver_rbv" localSheetId="5" hidden="1">1</definedName>
    <definedName name="solver_rel1" localSheetId="3" hidden="1">3</definedName>
    <definedName name="solver_rel1" localSheetId="5" hidden="1">1</definedName>
    <definedName name="solver_rel2" localSheetId="5" hidden="1">3</definedName>
    <definedName name="solver_rel3" localSheetId="5" hidden="1">2</definedName>
    <definedName name="solver_rel4" localSheetId="5" hidden="1">3</definedName>
    <definedName name="solver_rhs1" localSheetId="3" hidden="1">1</definedName>
    <definedName name="solver_rhs1" localSheetId="5" hidden="1">'Task 2 optimization'!$O$22:$O$24</definedName>
    <definedName name="solver_rhs2" localSheetId="5" hidden="1">'Task 2 optimization'!$O$25:$O$34</definedName>
    <definedName name="solver_rhs3" localSheetId="5" hidden="1">'Task 2 optimization'!$O$35:$O$47</definedName>
    <definedName name="solver_rhs4" localSheetId="5" hidden="1">'Task 2 optimization'!$O$48:$O$59</definedName>
    <definedName name="solver_rlx" localSheetId="3" hidden="1">2</definedName>
    <definedName name="solver_rlx" localSheetId="5" hidden="1">2</definedName>
    <definedName name="solver_rsd" localSheetId="3" hidden="1">0</definedName>
    <definedName name="solver_rsd" localSheetId="5" hidden="1">0</definedName>
    <definedName name="solver_scl" localSheetId="3" hidden="1">2</definedName>
    <definedName name="solver_scl" localSheetId="5" hidden="1">1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3" hidden="1">100</definedName>
    <definedName name="solver_ssz" localSheetId="5" hidden="1">100</definedName>
    <definedName name="solver_tim" localSheetId="3" hidden="1">2147483647</definedName>
    <definedName name="solver_tim" localSheetId="5" hidden="1">2147483647</definedName>
    <definedName name="solver_tol" localSheetId="3" hidden="1">0.01</definedName>
    <definedName name="solver_tol" localSheetId="5" hidden="1">0.01</definedName>
    <definedName name="solver_typ" localSheetId="3" hidden="1">2</definedName>
    <definedName name="solver_typ" localSheetId="5" hidden="1">2</definedName>
    <definedName name="solver_val" localSheetId="3" hidden="1">0</definedName>
    <definedName name="solver_val" localSheetId="5" hidden="1">0</definedName>
    <definedName name="solver_ver" localSheetId="3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" i="6" l="1"/>
  <c r="L68" i="1"/>
  <c r="E71" i="7"/>
  <c r="E70" i="7"/>
  <c r="E69" i="7"/>
  <c r="E68" i="7"/>
  <c r="D68" i="7"/>
  <c r="E67" i="7"/>
  <c r="E66" i="7"/>
  <c r="D66" i="7"/>
  <c r="E65" i="7"/>
  <c r="E64" i="7"/>
  <c r="D64" i="7"/>
  <c r="E63" i="7"/>
  <c r="E62" i="7"/>
  <c r="L56" i="7"/>
  <c r="K56" i="7"/>
  <c r="J56" i="7"/>
  <c r="I56" i="7"/>
  <c r="H56" i="7"/>
  <c r="G56" i="7"/>
  <c r="F56" i="7"/>
  <c r="E56" i="7"/>
  <c r="D56" i="7"/>
  <c r="C56" i="7"/>
  <c r="L53" i="7"/>
  <c r="K53" i="7"/>
  <c r="J53" i="7"/>
  <c r="I53" i="7"/>
  <c r="H53" i="7"/>
  <c r="G53" i="7"/>
  <c r="F53" i="7"/>
  <c r="E53" i="7"/>
  <c r="D53" i="7"/>
  <c r="C53" i="7"/>
  <c r="L50" i="7"/>
  <c r="K50" i="7"/>
  <c r="J50" i="7"/>
  <c r="I50" i="7"/>
  <c r="H50" i="7"/>
  <c r="G50" i="7"/>
  <c r="F50" i="7"/>
  <c r="E50" i="7"/>
  <c r="D50" i="7"/>
  <c r="C50" i="7"/>
  <c r="L42" i="7"/>
  <c r="E42" i="7"/>
  <c r="L39" i="7"/>
  <c r="K39" i="7"/>
  <c r="K42" i="7" s="1"/>
  <c r="J39" i="7"/>
  <c r="J42" i="7" s="1"/>
  <c r="I39" i="7"/>
  <c r="I47" i="7" s="1"/>
  <c r="F68" i="7" s="1"/>
  <c r="G68" i="7" s="1"/>
  <c r="H39" i="7"/>
  <c r="H47" i="7" s="1"/>
  <c r="F67" i="7" s="1"/>
  <c r="G67" i="7" s="1"/>
  <c r="G39" i="7"/>
  <c r="F39" i="7"/>
  <c r="F47" i="7" s="1"/>
  <c r="F65" i="7" s="1"/>
  <c r="G65" i="7" s="1"/>
  <c r="E39" i="7"/>
  <c r="D39" i="7"/>
  <c r="D42" i="7" s="1"/>
  <c r="C39" i="7"/>
  <c r="C42" i="7" s="1"/>
  <c r="J36" i="7"/>
  <c r="I36" i="7"/>
  <c r="H36" i="7"/>
  <c r="L33" i="7"/>
  <c r="D71" i="7" s="1"/>
  <c r="K33" i="7"/>
  <c r="K36" i="7" s="1"/>
  <c r="J33" i="7"/>
  <c r="I33" i="7"/>
  <c r="H33" i="7"/>
  <c r="D67" i="7" s="1"/>
  <c r="G33" i="7"/>
  <c r="G36" i="7" s="1"/>
  <c r="F33" i="7"/>
  <c r="F36" i="7" s="1"/>
  <c r="E33" i="7"/>
  <c r="E47" i="7" s="1"/>
  <c r="F64" i="7" s="1"/>
  <c r="G64" i="7" s="1"/>
  <c r="D33" i="7"/>
  <c r="C33" i="7"/>
  <c r="C47" i="7" s="1"/>
  <c r="F62" i="7" s="1"/>
  <c r="G62" i="7" s="1"/>
  <c r="H27" i="7"/>
  <c r="G27" i="7"/>
  <c r="F27" i="7"/>
  <c r="E27" i="7"/>
  <c r="D27" i="7"/>
  <c r="C27" i="7"/>
  <c r="D20" i="7"/>
  <c r="D20" i="6"/>
  <c r="E20" i="6"/>
  <c r="F20" i="6"/>
  <c r="G20" i="6"/>
  <c r="H20" i="6"/>
  <c r="I20" i="6"/>
  <c r="J20" i="6"/>
  <c r="K20" i="6"/>
  <c r="L20" i="6"/>
  <c r="C20" i="6"/>
  <c r="M22" i="6"/>
  <c r="D27" i="5"/>
  <c r="E27" i="5"/>
  <c r="F27" i="5"/>
  <c r="G27" i="5"/>
  <c r="H27" i="5"/>
  <c r="C27" i="5"/>
  <c r="L5" i="7"/>
  <c r="K5" i="7"/>
  <c r="J5" i="7"/>
  <c r="I5" i="7"/>
  <c r="H5" i="7"/>
  <c r="G5" i="7"/>
  <c r="F5" i="7"/>
  <c r="E5" i="7"/>
  <c r="D5" i="7"/>
  <c r="C5" i="7"/>
  <c r="M59" i="6"/>
  <c r="M58" i="6"/>
  <c r="M57" i="6"/>
  <c r="M56" i="6"/>
  <c r="M55" i="6"/>
  <c r="M54" i="6"/>
  <c r="M53" i="6"/>
  <c r="M52" i="6"/>
  <c r="M51" i="6"/>
  <c r="M50" i="6"/>
  <c r="M49" i="6"/>
  <c r="M47" i="6"/>
  <c r="M46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14" i="6"/>
  <c r="E71" i="5"/>
  <c r="E70" i="5"/>
  <c r="E69" i="5"/>
  <c r="E68" i="5"/>
  <c r="E67" i="5"/>
  <c r="E66" i="5"/>
  <c r="E65" i="5"/>
  <c r="E64" i="5"/>
  <c r="E63" i="5"/>
  <c r="E62" i="5"/>
  <c r="L56" i="5"/>
  <c r="K56" i="5"/>
  <c r="J56" i="5"/>
  <c r="I56" i="5"/>
  <c r="H56" i="5"/>
  <c r="G56" i="5"/>
  <c r="F56" i="5"/>
  <c r="E56" i="5"/>
  <c r="D56" i="5"/>
  <c r="C56" i="5"/>
  <c r="L53" i="5"/>
  <c r="K53" i="5"/>
  <c r="J53" i="5"/>
  <c r="I53" i="5"/>
  <c r="H53" i="5"/>
  <c r="G53" i="5"/>
  <c r="F53" i="5"/>
  <c r="E53" i="5"/>
  <c r="D53" i="5"/>
  <c r="C53" i="5"/>
  <c r="L50" i="5"/>
  <c r="K50" i="5"/>
  <c r="J50" i="5"/>
  <c r="I50" i="5"/>
  <c r="H50" i="5"/>
  <c r="G50" i="5"/>
  <c r="F50" i="5"/>
  <c r="E50" i="5"/>
  <c r="D50" i="5"/>
  <c r="C50" i="5"/>
  <c r="L39" i="5"/>
  <c r="L42" i="5" s="1"/>
  <c r="K39" i="5"/>
  <c r="J39" i="5"/>
  <c r="J42" i="5" s="1"/>
  <c r="I39" i="5"/>
  <c r="I42" i="5" s="1"/>
  <c r="H39" i="5"/>
  <c r="G39" i="5"/>
  <c r="G42" i="5" s="1"/>
  <c r="F39" i="5"/>
  <c r="F42" i="5" s="1"/>
  <c r="E39" i="5"/>
  <c r="D39" i="5"/>
  <c r="D42" i="5" s="1"/>
  <c r="C39" i="5"/>
  <c r="L33" i="5"/>
  <c r="D71" i="5" s="1"/>
  <c r="K33" i="5"/>
  <c r="D70" i="5" s="1"/>
  <c r="J33" i="5"/>
  <c r="D69" i="5" s="1"/>
  <c r="I33" i="5"/>
  <c r="D68" i="5" s="1"/>
  <c r="H33" i="5"/>
  <c r="D67" i="5" s="1"/>
  <c r="G33" i="5"/>
  <c r="F33" i="5"/>
  <c r="F36" i="5" s="1"/>
  <c r="E33" i="5"/>
  <c r="D64" i="5" s="1"/>
  <c r="D33" i="5"/>
  <c r="D63" i="5" s="1"/>
  <c r="C33" i="5"/>
  <c r="D62" i="5" s="1"/>
  <c r="D20" i="5"/>
  <c r="K80" i="1"/>
  <c r="K77" i="1"/>
  <c r="K78" i="1"/>
  <c r="K79" i="1"/>
  <c r="K76" i="1"/>
  <c r="K75" i="1"/>
  <c r="D47" i="7" l="1"/>
  <c r="F63" i="7" s="1"/>
  <c r="G63" i="7" s="1"/>
  <c r="F42" i="7"/>
  <c r="J47" i="7"/>
  <c r="F69" i="7" s="1"/>
  <c r="G69" i="7" s="1"/>
  <c r="G47" i="7"/>
  <c r="F66" i="7" s="1"/>
  <c r="G66" i="7" s="1"/>
  <c r="C36" i="7"/>
  <c r="D36" i="7"/>
  <c r="L36" i="7"/>
  <c r="H42" i="7"/>
  <c r="D62" i="7"/>
  <c r="L47" i="7"/>
  <c r="F71" i="7" s="1"/>
  <c r="G71" i="7" s="1"/>
  <c r="G42" i="7"/>
  <c r="E36" i="7"/>
  <c r="I42" i="7"/>
  <c r="D63" i="7"/>
  <c r="D65" i="7"/>
  <c r="D69" i="7"/>
  <c r="K47" i="7"/>
  <c r="F70" i="7" s="1"/>
  <c r="G70" i="7" s="1"/>
  <c r="D70" i="7"/>
  <c r="C47" i="5"/>
  <c r="F62" i="5" s="1"/>
  <c r="G62" i="5" s="1"/>
  <c r="D65" i="5"/>
  <c r="K47" i="5"/>
  <c r="F70" i="5" s="1"/>
  <c r="G70" i="5" s="1"/>
  <c r="G47" i="5"/>
  <c r="F66" i="5" s="1"/>
  <c r="G66" i="5" s="1"/>
  <c r="E47" i="5"/>
  <c r="F64" i="5" s="1"/>
  <c r="G64" i="5" s="1"/>
  <c r="F47" i="5"/>
  <c r="F65" i="5" s="1"/>
  <c r="G65" i="5" s="1"/>
  <c r="K36" i="5"/>
  <c r="C36" i="5"/>
  <c r="E36" i="5"/>
  <c r="H47" i="5"/>
  <c r="F67" i="5" s="1"/>
  <c r="G67" i="5" s="1"/>
  <c r="J36" i="5"/>
  <c r="G36" i="5"/>
  <c r="C42" i="5"/>
  <c r="K42" i="5"/>
  <c r="I47" i="5"/>
  <c r="F68" i="5" s="1"/>
  <c r="G68" i="5" s="1"/>
  <c r="H36" i="5"/>
  <c r="J47" i="5"/>
  <c r="F69" i="5" s="1"/>
  <c r="G69" i="5" s="1"/>
  <c r="I36" i="5"/>
  <c r="E42" i="5"/>
  <c r="D66" i="5"/>
  <c r="D47" i="5"/>
  <c r="F63" i="5" s="1"/>
  <c r="G63" i="5" s="1"/>
  <c r="L47" i="5"/>
  <c r="F71" i="5" s="1"/>
  <c r="G71" i="5" s="1"/>
  <c r="D36" i="5"/>
  <c r="L36" i="5"/>
  <c r="H42" i="5"/>
  <c r="K68" i="1" l="1"/>
  <c r="M68" i="1"/>
  <c r="J68" i="1"/>
  <c r="K74" i="1"/>
  <c r="K66" i="1"/>
  <c r="J62" i="1"/>
  <c r="M65" i="1"/>
  <c r="L65" i="1"/>
  <c r="K65" i="1"/>
  <c r="J65" i="1"/>
  <c r="M64" i="1"/>
  <c r="K64" i="1"/>
  <c r="J64" i="1"/>
  <c r="M63" i="1"/>
  <c r="M66" i="1" s="1"/>
  <c r="L63" i="1"/>
  <c r="K63" i="1"/>
  <c r="J63" i="1"/>
  <c r="M62" i="1"/>
  <c r="L62" i="1"/>
  <c r="L66" i="1" s="1"/>
  <c r="K62" i="1"/>
  <c r="N62" i="1"/>
  <c r="M29" i="1"/>
  <c r="M28" i="1"/>
  <c r="M31" i="1" s="1"/>
  <c r="T29" i="1" s="1"/>
  <c r="M27" i="1"/>
  <c r="L28" i="1"/>
  <c r="L27" i="1"/>
  <c r="K27" i="1"/>
  <c r="A52" i="1" s="1"/>
  <c r="N64" i="1"/>
  <c r="N65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A54" i="1"/>
  <c r="A55" i="1"/>
  <c r="Q28" i="1"/>
  <c r="Q29" i="1"/>
  <c r="Q30" i="1"/>
  <c r="Q27" i="1"/>
  <c r="J31" i="1"/>
  <c r="J66" i="1" l="1"/>
  <c r="K67" i="1" s="1"/>
  <c r="N63" i="1"/>
  <c r="O62" i="1" s="1"/>
  <c r="A53" i="1"/>
  <c r="T28" i="1"/>
  <c r="T27" i="1"/>
  <c r="T30" i="1"/>
  <c r="L31" i="1"/>
  <c r="S28" i="1" s="1"/>
  <c r="S29" i="1"/>
  <c r="S30" i="1"/>
  <c r="K31" i="1"/>
  <c r="S27" i="1" l="1"/>
  <c r="R28" i="1"/>
  <c r="R29" i="1"/>
  <c r="R27" i="1"/>
  <c r="R30" i="1"/>
  <c r="K29" i="1"/>
  <c r="K30" i="1"/>
  <c r="L30" i="1"/>
  <c r="J29" i="1"/>
  <c r="J30" i="1"/>
  <c r="J28" i="1"/>
  <c r="M30" i="1"/>
  <c r="K28" i="1"/>
  <c r="J27" i="1"/>
  <c r="D30" i="1"/>
  <c r="E30" i="1"/>
  <c r="F30" i="1"/>
  <c r="C30" i="1"/>
  <c r="D29" i="1"/>
  <c r="E29" i="1"/>
  <c r="F29" i="1"/>
  <c r="C29" i="1"/>
  <c r="D28" i="1"/>
  <c r="E28" i="1"/>
  <c r="F28" i="1"/>
  <c r="C28" i="1"/>
  <c r="D27" i="1"/>
  <c r="E27" i="1"/>
  <c r="F27" i="1"/>
  <c r="C27" i="1"/>
  <c r="V28" i="1" l="1"/>
  <c r="U28" i="1"/>
  <c r="A45" i="1"/>
  <c r="A37" i="1"/>
  <c r="A38" i="1"/>
  <c r="V29" i="1"/>
  <c r="U29" i="1"/>
  <c r="A46" i="1"/>
  <c r="V30" i="1"/>
  <c r="U30" i="1"/>
  <c r="A47" i="1"/>
  <c r="A39" i="1"/>
  <c r="V27" i="1"/>
  <c r="U27" i="1"/>
  <c r="A44" i="1"/>
  <c r="A36" i="1"/>
</calcChain>
</file>

<file path=xl/sharedStrings.xml><?xml version="1.0" encoding="utf-8"?>
<sst xmlns="http://schemas.openxmlformats.org/spreadsheetml/2006/main" count="429" uniqueCount="229">
  <si>
    <t>b1</t>
  </si>
  <si>
    <t>b2</t>
  </si>
  <si>
    <t>b3</t>
  </si>
  <si>
    <t>b4</t>
  </si>
  <si>
    <t>c1</t>
  </si>
  <si>
    <t>c2</t>
  </si>
  <si>
    <t>q1</t>
  </si>
  <si>
    <t>q2</t>
  </si>
  <si>
    <t>q3</t>
  </si>
  <si>
    <t>q4</t>
  </si>
  <si>
    <t>y</t>
  </si>
  <si>
    <t>потребления сырья</t>
  </si>
  <si>
    <t>в зав-ти от качества</t>
  </si>
  <si>
    <t>затраты пополнения</t>
  </si>
  <si>
    <t>и хранения</t>
  </si>
  <si>
    <t>вероятности потребности bi</t>
  </si>
  <si>
    <t>игроки - П, природа (потребление сырья) и А, планирующий орган (составление запаса), заинтересованный в минимизации потерь</t>
  </si>
  <si>
    <t>игра - игра с природой</t>
  </si>
  <si>
    <t>стратегии:</t>
  </si>
  <si>
    <t>А:</t>
  </si>
  <si>
    <t xml:space="preserve">Сделать запас сырья, равный b_1 </t>
  </si>
  <si>
    <t>Сделать запас сырья, равный b_2</t>
  </si>
  <si>
    <t>Сделать запас сырья, равный b_3</t>
  </si>
  <si>
    <t>Сделать запас сырья, равный b_4</t>
  </si>
  <si>
    <t>П:</t>
  </si>
  <si>
    <t>Потребление сырья равно b_1</t>
  </si>
  <si>
    <t>Потребление сырья равно b_2</t>
  </si>
  <si>
    <t>Потребление сырья равно b_3</t>
  </si>
  <si>
    <t>Потребление сырья равно b_4</t>
  </si>
  <si>
    <t>A1</t>
  </si>
  <si>
    <t>A2</t>
  </si>
  <si>
    <t>A3</t>
  </si>
  <si>
    <t>A4</t>
  </si>
  <si>
    <t>П1</t>
  </si>
  <si>
    <t>П2</t>
  </si>
  <si>
    <t>П3</t>
  </si>
  <si>
    <t>П4</t>
  </si>
  <si>
    <t>Стратегии</t>
  </si>
  <si>
    <t>Платёжная матрица</t>
  </si>
  <si>
    <t>3.а - вероятности потребления - q_i</t>
  </si>
  <si>
    <t>Матрица рисков</t>
  </si>
  <si>
    <t>суммы:</t>
  </si>
  <si>
    <t>критерий Байеса - ищется стратегия с min Sum(r_i*q_i, (I, 1, m))</t>
  </si>
  <si>
    <t>3.б - вероятности потребления равны</t>
  </si>
  <si>
    <t>критерий Лапласа</t>
  </si>
  <si>
    <t>3.в - вероятности неизвестны</t>
  </si>
  <si>
    <t>критерий Вальда:</t>
  </si>
  <si>
    <t>критерий Гурвица:</t>
  </si>
  <si>
    <t>max a_ij:</t>
  </si>
  <si>
    <t>Суммы:</t>
  </si>
  <si>
    <t>критерий Сэвиджа:</t>
  </si>
  <si>
    <t>Max</t>
  </si>
  <si>
    <t>min</t>
  </si>
  <si>
    <t>min_j(max_i(a_ij))</t>
  </si>
  <si>
    <t>min a_ij</t>
  </si>
  <si>
    <t>max_i(min_j(a_ij))</t>
  </si>
  <si>
    <t>- минимальная, А1 - оптимальная стратегия</t>
  </si>
  <si>
    <t>-максимальная, А3 - оптимальная стратегия</t>
  </si>
  <si>
    <t>max (min r_ij) = 0 - А4 и А1 - оптимальны</t>
  </si>
  <si>
    <t>min (max r_ij) = 7 - А2 - оптимальна</t>
  </si>
  <si>
    <t>b:</t>
  </si>
  <si>
    <t>a:</t>
  </si>
  <si>
    <t>a&lt;b</t>
  </si>
  <si>
    <t>переменные:</t>
  </si>
  <si>
    <t>x1</t>
  </si>
  <si>
    <t>x2</t>
  </si>
  <si>
    <t>x3</t>
  </si>
  <si>
    <t>x4</t>
  </si>
  <si>
    <t>z(x)</t>
  </si>
  <si>
    <t>Microsoft Excel 16.0 Answer Report</t>
  </si>
  <si>
    <t>Worksheet: [om-lab3(AutoRecovered).xlsx]task 1</t>
  </si>
  <si>
    <t>Report Created: 12/16/2022 1:14:37 AM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</si>
  <si>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</si>
  <si>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</si>
  <si>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</si>
  <si>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</si>
  <si>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Iterations: 4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</si>
  <si>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</si>
  <si>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</si>
  <si>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</si>
  <si>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</si>
  <si>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</si>
  <si>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</si>
  <si>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</si>
  <si>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</si>
  <si>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</si>
  <si>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</si>
  <si>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</si>
  <si>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</si>
  <si>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</si>
  <si>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</si>
  <si>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</si>
  <si>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$K$74</t>
  </si>
  <si>
    <t>z(x) П2</t>
  </si>
  <si>
    <t>$K$70</t>
  </si>
  <si>
    <t>x1 П2</t>
  </si>
  <si>
    <t>Contin</t>
  </si>
  <si>
    <t>$K$71</t>
  </si>
  <si>
    <t>x2 П2</t>
  </si>
  <si>
    <t>$K$72</t>
  </si>
  <si>
    <t>x3 П2</t>
  </si>
  <si>
    <t>$K$73</t>
  </si>
  <si>
    <t>x4 П2</t>
  </si>
  <si>
    <t>$J$68</t>
  </si>
  <si>
    <t>$J$68&gt;=1</t>
  </si>
  <si>
    <t>Binding</t>
  </si>
  <si>
    <t>$K$68</t>
  </si>
  <si>
    <t>$K$68&gt;=1</t>
  </si>
  <si>
    <t>$L$68</t>
  </si>
  <si>
    <t>$L$68&gt;=1</t>
  </si>
  <si>
    <t>$M$68</t>
  </si>
  <si>
    <t>$M$68&gt;=1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</si>
  <si>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</si>
  <si>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</si>
  <si>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</si>
  <si>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</si>
  <si>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</si>
  <si>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</si>
  <si>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</si>
  <si>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</si>
  <si>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</si>
  <si>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</si>
  <si>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</si>
  <si>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</si>
  <si>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</si>
  <si>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</si>
  <si>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</si>
  <si>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</si>
  <si>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</si>
  <si>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</si>
  <si>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</si>
  <si>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</si>
  <si>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x*=(0.047619, 0, 0, 0.111111)</t>
  </si>
  <si>
    <t>v</t>
  </si>
  <si>
    <t>y*=(0.015873, 0.142857, 0, 0) (из теневой цены)</t>
  </si>
  <si>
    <t>p1</t>
  </si>
  <si>
    <t>p2</t>
  </si>
  <si>
    <t>p3</t>
  </si>
  <si>
    <t>p4</t>
  </si>
  <si>
    <t>p*=(0.3, 0, 0, 0.7)</t>
  </si>
  <si>
    <t>q*=(0.1, 0.9, 0, 0)</t>
  </si>
  <si>
    <t>Параметры</t>
  </si>
  <si>
    <t>Работы</t>
  </si>
  <si>
    <t>Срок выполнения проекта t0</t>
  </si>
  <si>
    <t>tij</t>
  </si>
  <si>
    <t>dij</t>
  </si>
  <si>
    <t>kij</t>
  </si>
  <si>
    <t>tр(i)</t>
  </si>
  <si>
    <t>Критическое время</t>
  </si>
  <si>
    <t>tкр =</t>
  </si>
  <si>
    <t>tр(6) =</t>
  </si>
  <si>
    <t>поздний срок свершения события</t>
  </si>
  <si>
    <t>tп(i)</t>
  </si>
  <si>
    <t>tрн(i,j)</t>
  </si>
  <si>
    <t>tро(i,j)</t>
  </si>
  <si>
    <t>tпо(i,j)</t>
  </si>
  <si>
    <t>tпн(i,j)</t>
  </si>
  <si>
    <t>Rп(i,j)</t>
  </si>
  <si>
    <t>Rн(i,j)</t>
  </si>
  <si>
    <t>R'(i,j)</t>
  </si>
  <si>
    <t>R''(i,j)</t>
  </si>
  <si>
    <t>2) Построить линейный график (график Ганта)</t>
  </si>
  <si>
    <t>Переменные</t>
  </si>
  <si>
    <t>имя</t>
  </si>
  <si>
    <t>x12</t>
  </si>
  <si>
    <t>x13</t>
  </si>
  <si>
    <t>x14</t>
  </si>
  <si>
    <t>x24</t>
  </si>
  <si>
    <t>x25</t>
  </si>
  <si>
    <t>x34</t>
  </si>
  <si>
    <t>x36</t>
  </si>
  <si>
    <t>x45</t>
  </si>
  <si>
    <t>x46</t>
  </si>
  <si>
    <t>x56</t>
  </si>
  <si>
    <t>коэф</t>
  </si>
  <si>
    <t>to12</t>
  </si>
  <si>
    <t>to13</t>
  </si>
  <si>
    <t>to14</t>
  </si>
  <si>
    <t>to24</t>
  </si>
  <si>
    <t>to25</t>
  </si>
  <si>
    <t>to34</t>
  </si>
  <si>
    <t>to36</t>
  </si>
  <si>
    <t>to45</t>
  </si>
  <si>
    <t>to46</t>
  </si>
  <si>
    <t>to56</t>
  </si>
  <si>
    <t>знач</t>
  </si>
  <si>
    <t>tn12</t>
  </si>
  <si>
    <t>tn13</t>
  </si>
  <si>
    <t>tn14</t>
  </si>
  <si>
    <t>tn24</t>
  </si>
  <si>
    <t>tn25</t>
  </si>
  <si>
    <t>tn34</t>
  </si>
  <si>
    <t>tn36</t>
  </si>
  <si>
    <t>tn45</t>
  </si>
  <si>
    <t>tn46</t>
  </si>
  <si>
    <t>tn56</t>
  </si>
  <si>
    <t>&lt;=</t>
  </si>
  <si>
    <t>&gt;=</t>
  </si>
  <si>
    <t>"=</t>
  </si>
  <si>
    <t>ранний срок свершения события</t>
  </si>
  <si>
    <t>- определено обходом в ширину</t>
  </si>
  <si>
    <t>окрашены критические события</t>
  </si>
  <si>
    <t>- определено обходом в ширину (в обратном порядке - с события 6)</t>
  </si>
  <si>
    <t>резерв времени события</t>
  </si>
  <si>
    <t>Rn(i)</t>
  </si>
  <si>
    <t>Ранний срок окончания работы - сумма раннего срока свершения начала с её продолжительностью</t>
  </si>
  <si>
    <t>Ранний срок начала работы - ранний срок свершения начального события</t>
  </si>
  <si>
    <t>Поздний срок окончания работы - позднее свершение конечного события</t>
  </si>
  <si>
    <t>Поздний срок начала работы - разность позднего срока свер. Конечного с-ия и длительности</t>
  </si>
  <si>
    <t>Полный резерв времени работы - Rn(I, j) = tn(j)-tp(i)-tij</t>
  </si>
  <si>
    <t>Независимый (свободный) резерв времени работы - RH(I, j) = tp(j)-tn(i)-tij</t>
  </si>
  <si>
    <t>Частный резерв времени работы первого вида R'(i, j) = tn(j)-tn(i)-tij</t>
  </si>
  <si>
    <t>Частный резерв времени работы второго вида R''(I, j) = tp(j)-tp(i) - tij</t>
  </si>
  <si>
    <t>целевая функция, ищется её минимум</t>
  </si>
  <si>
    <t>ограничения на общую длительность</t>
  </si>
  <si>
    <t>ограничения на минимальную длительность</t>
  </si>
  <si>
    <t>зависимости х и т</t>
  </si>
  <si>
    <t>Система ограничений</t>
  </si>
  <si>
    <t>72 &gt; 60</t>
  </si>
  <si>
    <t>f(x) = x12+x13+x14+x24+x25+x34+x36+x45+x46+x56-&gt;min</t>
  </si>
  <si>
    <t>работы по времени окончания предыдущей</t>
  </si>
  <si>
    <t xml:space="preserve">ограничения на время начала выполнения </t>
  </si>
  <si>
    <t>новые t</t>
  </si>
  <si>
    <t>tij-dij</t>
  </si>
  <si>
    <t>все &gt;= 0, условию соответствуют</t>
  </si>
  <si>
    <t xml:space="preserve">выводы: </t>
  </si>
  <si>
    <t>для выполнения проекта за директивное время необходимо дополнительно вложить 137 д.е.:</t>
  </si>
  <si>
    <t>изменения</t>
  </si>
  <si>
    <t>вложения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</si>
</sst>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indexed="64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9" fontId="0" fillId="0" borderId="0" xfId="0" applyNumberForma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0" applyFont="1"/>
    <xf numFmtId="0" fontId="0" fillId="0" borderId="20" xfId="0" applyBorder="1"/>
    <xf numFmtId="0" fontId="3" fillId="0" borderId="19" xfId="0" applyFont="1" applyBorder="1" applyAlignment="1">
      <alignment horizontal="center"/>
    </xf>
    <xf numFmtId="0" fontId="0" fillId="0" borderId="21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22" xfId="1" applyBorder="1" applyAlignment="1">
      <alignment vertical="center"/>
    </xf>
    <xf numFmtId="0" fontId="1" fillId="0" borderId="23" xfId="1" applyBorder="1" applyAlignment="1">
      <alignment vertical="center"/>
    </xf>
    <xf numFmtId="0" fontId="1" fillId="0" borderId="24" xfId="1" applyBorder="1"/>
    <xf numFmtId="0" fontId="1" fillId="0" borderId="25" xfId="1" applyBorder="1"/>
    <xf numFmtId="0" fontId="1" fillId="0" borderId="26" xfId="1" applyBorder="1"/>
    <xf numFmtId="0" fontId="1" fillId="0" borderId="27" xfId="1" applyBorder="1" applyAlignment="1">
      <alignment vertical="center"/>
    </xf>
    <xf numFmtId="0" fontId="1" fillId="0" borderId="28" xfId="1" applyBorder="1" applyAlignment="1">
      <alignment vertical="center"/>
    </xf>
    <xf numFmtId="0" fontId="1" fillId="0" borderId="29" xfId="1" applyBorder="1" applyAlignment="1">
      <alignment horizontal="center"/>
    </xf>
    <xf numFmtId="0" fontId="1" fillId="0" borderId="30" xfId="1" applyBorder="1" applyAlignment="1">
      <alignment horizontal="center"/>
    </xf>
    <xf numFmtId="0" fontId="1" fillId="0" borderId="31" xfId="1" applyBorder="1" applyAlignment="1">
      <alignment horizontal="center"/>
    </xf>
    <xf numFmtId="0" fontId="1" fillId="0" borderId="35" xfId="1" applyBorder="1" applyAlignment="1">
      <alignment horizontal="center"/>
    </xf>
    <xf numFmtId="0" fontId="1" fillId="0" borderId="36" xfId="1" applyBorder="1" applyAlignment="1">
      <alignment horizontal="center"/>
    </xf>
    <xf numFmtId="0" fontId="1" fillId="0" borderId="37" xfId="1" applyBorder="1" applyAlignment="1">
      <alignment horizontal="center"/>
    </xf>
    <xf numFmtId="0" fontId="1" fillId="0" borderId="40" xfId="1" applyBorder="1" applyAlignment="1">
      <alignment horizontal="center"/>
    </xf>
    <xf numFmtId="0" fontId="1" fillId="0" borderId="41" xfId="1" applyBorder="1" applyAlignment="1">
      <alignment horizontal="center"/>
    </xf>
    <xf numFmtId="0" fontId="1" fillId="0" borderId="42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vertical="center"/>
    </xf>
    <xf numFmtId="0" fontId="1" fillId="0" borderId="46" xfId="1" applyBorder="1" applyAlignment="1">
      <alignment horizontal="center"/>
    </xf>
    <xf numFmtId="0" fontId="1" fillId="0" borderId="47" xfId="1" applyBorder="1" applyAlignment="1">
      <alignment horizontal="center"/>
    </xf>
    <xf numFmtId="0" fontId="1" fillId="0" borderId="48" xfId="1" applyBorder="1" applyAlignment="1">
      <alignment horizontal="center"/>
    </xf>
    <xf numFmtId="0" fontId="1" fillId="0" borderId="49" xfId="1" applyBorder="1" applyAlignment="1">
      <alignment horizontal="center"/>
    </xf>
    <xf numFmtId="0" fontId="1" fillId="0" borderId="0" xfId="1"/>
    <xf numFmtId="0" fontId="4" fillId="0" borderId="47" xfId="1" applyFont="1" applyBorder="1" applyAlignment="1">
      <alignment horizontal="center"/>
    </xf>
    <xf numFmtId="0" fontId="0" fillId="0" borderId="47" xfId="0" applyBorder="1"/>
    <xf numFmtId="0" fontId="0" fillId="2" borderId="47" xfId="0" applyFill="1" applyBorder="1"/>
    <xf numFmtId="0" fontId="1" fillId="2" borderId="47" xfId="1" applyFill="1" applyBorder="1" applyAlignment="1">
      <alignment horizontal="center"/>
    </xf>
    <xf numFmtId="0" fontId="0" fillId="0" borderId="36" xfId="0" applyBorder="1"/>
    <xf numFmtId="0" fontId="0" fillId="0" borderId="55" xfId="0" applyBorder="1"/>
    <xf numFmtId="0" fontId="0" fillId="0" borderId="57" xfId="0" applyBorder="1"/>
    <xf numFmtId="0" fontId="0" fillId="0" borderId="58" xfId="0" applyBorder="1"/>
    <xf numFmtId="0" fontId="0" fillId="0" borderId="60" xfId="0" applyBorder="1"/>
    <xf numFmtId="0" fontId="1" fillId="0" borderId="71" xfId="1" applyBorder="1" applyAlignment="1">
      <alignment horizontal="center"/>
    </xf>
    <xf numFmtId="0" fontId="1" fillId="0" borderId="72" xfId="1" applyBorder="1" applyAlignment="1">
      <alignment horizontal="center"/>
    </xf>
    <xf numFmtId="0" fontId="1" fillId="0" borderId="73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1" applyAlignment="1">
      <alignment horizontal="center"/>
    </xf>
    <xf numFmtId="0" fontId="1" fillId="0" borderId="50" xfId="1" applyBorder="1" applyAlignment="1">
      <alignment horizontal="center"/>
    </xf>
    <xf numFmtId="0" fontId="0" fillId="0" borderId="51" xfId="0" applyBorder="1" applyAlignment="1">
      <alignment horizontal="center"/>
    </xf>
    <xf numFmtId="0" fontId="1" fillId="0" borderId="51" xfId="1" applyBorder="1" applyAlignment="1">
      <alignment horizontal="center"/>
    </xf>
    <xf numFmtId="0" fontId="1" fillId="0" borderId="25" xfId="1" applyBorder="1" applyAlignment="1">
      <alignment horizontal="center"/>
    </xf>
    <xf numFmtId="0" fontId="1" fillId="0" borderId="24" xfId="1" applyBorder="1" applyAlignment="1">
      <alignment horizontal="center"/>
    </xf>
    <xf numFmtId="0" fontId="1" fillId="0" borderId="26" xfId="1" applyBorder="1" applyAlignment="1">
      <alignment horizontal="center"/>
    </xf>
    <xf numFmtId="0" fontId="1" fillId="0" borderId="33" xfId="1" applyBorder="1" applyAlignment="1">
      <alignment horizontal="center"/>
    </xf>
    <xf numFmtId="0" fontId="1" fillId="0" borderId="34" xfId="1" applyBorder="1" applyAlignment="1">
      <alignment horizontal="center"/>
    </xf>
    <xf numFmtId="0" fontId="1" fillId="0" borderId="44" xfId="1" applyBorder="1" applyAlignment="1">
      <alignment horizontal="center"/>
    </xf>
    <xf numFmtId="0" fontId="1" fillId="0" borderId="45" xfId="1" applyBorder="1" applyAlignment="1">
      <alignment horizontal="center"/>
    </xf>
    <xf numFmtId="0" fontId="1" fillId="0" borderId="27" xfId="1" applyBorder="1" applyAlignment="1">
      <alignment horizontal="center"/>
    </xf>
    <xf numFmtId="0" fontId="1" fillId="0" borderId="28" xfId="1" applyBorder="1" applyAlignment="1">
      <alignment horizontal="center"/>
    </xf>
    <xf numFmtId="0" fontId="1" fillId="0" borderId="22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38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39" xfId="1" applyBorder="1" applyAlignment="1">
      <alignment horizontal="center" vertical="center"/>
    </xf>
    <xf numFmtId="0" fontId="1" fillId="0" borderId="27" xfId="1" applyBorder="1" applyAlignment="1">
      <alignment horizontal="center" vertical="center"/>
    </xf>
    <xf numFmtId="0" fontId="1" fillId="0" borderId="28" xfId="1" applyBorder="1" applyAlignment="1">
      <alignment horizontal="center" vertical="center"/>
    </xf>
    <xf numFmtId="0" fontId="1" fillId="0" borderId="43" xfId="1" applyBorder="1" applyAlignment="1">
      <alignment horizontal="center" vertical="center"/>
    </xf>
    <xf numFmtId="0" fontId="1" fillId="0" borderId="52" xfId="1" applyBorder="1" applyAlignment="1">
      <alignment horizontal="center"/>
    </xf>
    <xf numFmtId="0" fontId="1" fillId="0" borderId="53" xfId="1" applyBorder="1" applyAlignment="1">
      <alignment horizontal="center"/>
    </xf>
    <xf numFmtId="0" fontId="1" fillId="0" borderId="54" xfId="1" applyBorder="1" applyAlignment="1">
      <alignment horizontal="center"/>
    </xf>
    <xf numFmtId="0" fontId="2" fillId="0" borderId="52" xfId="1" applyFont="1" applyBorder="1" applyAlignment="1">
      <alignment horizontal="center"/>
    </xf>
    <xf numFmtId="0" fontId="2" fillId="0" borderId="53" xfId="1" applyFont="1" applyBorder="1" applyAlignment="1">
      <alignment horizontal="center"/>
    </xf>
    <xf numFmtId="0" fontId="2" fillId="0" borderId="54" xfId="1" applyFont="1" applyBorder="1" applyAlignment="1">
      <alignment horizontal="center"/>
    </xf>
    <xf numFmtId="0" fontId="2" fillId="0" borderId="51" xfId="1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0" xfId="0"/>
    <xf numFmtId="0" fontId="0" fillId="0" borderId="65" xfId="0" applyBorder="1"/>
    <xf numFmtId="0" fontId="1" fillId="0" borderId="69" xfId="1" applyBorder="1" applyAlignment="1">
      <alignment horizontal="center"/>
    </xf>
    <xf numFmtId="0" fontId="1" fillId="0" borderId="70" xfId="1" applyBorder="1" applyAlignment="1">
      <alignment horizontal="center"/>
    </xf>
    <xf numFmtId="0" fontId="1" fillId="0" borderId="29" xfId="1" applyBorder="1" applyAlignment="1">
      <alignment horizontal="center"/>
    </xf>
    <xf numFmtId="0" fontId="1" fillId="0" borderId="30" xfId="1" applyBorder="1" applyAlignment="1">
      <alignment horizontal="center"/>
    </xf>
  </cellXfs>
  <cellStyles count="2">
    <cellStyle name="Normal" xfId="0" builtinId="0"/>
    <cellStyle name="Обычный 2" xfId="1" xr:uid="{0612DA52-ED0A-4595-8A81-0EE23E1485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Линейная</a:t>
            </a:r>
            <a:r>
              <a:rPr lang="ru-RU" baseline="0"/>
              <a:t> диагарамма</a:t>
            </a:r>
          </a:p>
        </c:rich>
      </c:tx>
      <c:layout>
        <c:manualLayout>
          <c:xMode val="edge"/>
          <c:yMode val="edge"/>
          <c:x val="0.278902668416447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Время до начала работы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'[1]Задание 2'!$B$49:$B$58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'[1]Задание 2'!$D$49:$D$58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19</c:v>
                </c:pt>
                <c:pt idx="5">
                  <c:v>10</c:v>
                </c:pt>
                <c:pt idx="6">
                  <c:v>10</c:v>
                </c:pt>
                <c:pt idx="7">
                  <c:v>37</c:v>
                </c:pt>
                <c:pt idx="8">
                  <c:v>37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2-4624-8B6D-5928C445AE86}"/>
            </c:ext>
          </c:extLst>
        </c:ser>
        <c:ser>
          <c:idx val="1"/>
          <c:order val="1"/>
          <c:tx>
            <c:v>Продолжительность работы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'[1]Задание 2'!$B$49:$B$58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'[1]Задание 2'!$E$49:$E$58</c:f>
              <c:numCache>
                <c:formatCode>General</c:formatCode>
                <c:ptCount val="10"/>
                <c:pt idx="0">
                  <c:v>19</c:v>
                </c:pt>
                <c:pt idx="1">
                  <c:v>10</c:v>
                </c:pt>
                <c:pt idx="2">
                  <c:v>35</c:v>
                </c:pt>
                <c:pt idx="3">
                  <c:v>18</c:v>
                </c:pt>
                <c:pt idx="4">
                  <c:v>20</c:v>
                </c:pt>
                <c:pt idx="5">
                  <c:v>9</c:v>
                </c:pt>
                <c:pt idx="6">
                  <c:v>22</c:v>
                </c:pt>
                <c:pt idx="7">
                  <c:v>17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2-4624-8B6D-5928C445AE86}"/>
            </c:ext>
          </c:extLst>
        </c:ser>
        <c:ser>
          <c:idx val="2"/>
          <c:order val="2"/>
          <c:tx>
            <c:v>Резерв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'[1]Задание 2'!$B$49:$B$58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'[1]Задание 2'!$F$49:$F$58</c:f>
              <c:numCache>
                <c:formatCode>General</c:formatCode>
                <c:ptCount val="10"/>
                <c:pt idx="0">
                  <c:v>0</c:v>
                </c:pt>
                <c:pt idx="1">
                  <c:v>18</c:v>
                </c:pt>
                <c:pt idx="2">
                  <c:v>2</c:v>
                </c:pt>
                <c:pt idx="3">
                  <c:v>0</c:v>
                </c:pt>
                <c:pt idx="4">
                  <c:v>15</c:v>
                </c:pt>
                <c:pt idx="5">
                  <c:v>18</c:v>
                </c:pt>
                <c:pt idx="6">
                  <c:v>40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2-4624-8B6D-5928C445A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5150896"/>
        <c:axId val="1395153392"/>
      </c:barChart>
      <c:catAx>
        <c:axId val="1395150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3392"/>
        <c:crosses val="autoZero"/>
        <c:auto val="1"/>
        <c:lblAlgn val="ctr"/>
        <c:lblOffset val="100"/>
        <c:noMultiLvlLbl val="0"/>
      </c:catAx>
      <c:valAx>
        <c:axId val="13951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Линейная</a:t>
            </a:r>
            <a:r>
              <a:rPr lang="ru-RU" baseline="0"/>
              <a:t> диагарамма</a:t>
            </a:r>
          </a:p>
        </c:rich>
      </c:tx>
      <c:layout>
        <c:manualLayout>
          <c:xMode val="edge"/>
          <c:yMode val="edge"/>
          <c:x val="0.278902668416447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Время до начала работы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'task 2 opt. analysis'!$D$62:$D$71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16</c:v>
                </c:pt>
                <c:pt idx="5">
                  <c:v>10</c:v>
                </c:pt>
                <c:pt idx="6">
                  <c:v>10</c:v>
                </c:pt>
                <c:pt idx="7">
                  <c:v>29</c:v>
                </c:pt>
                <c:pt idx="8">
                  <c:v>29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D-498F-B99A-8E82B0E76DAB}"/>
            </c:ext>
          </c:extLst>
        </c:ser>
        <c:ser>
          <c:idx val="1"/>
          <c:order val="1"/>
          <c:tx>
            <c:v>Продолжительность работы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'task 2 opt. analysis'!$E$62:$E$71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29</c:v>
                </c:pt>
                <c:pt idx="3">
                  <c:v>13</c:v>
                </c:pt>
                <c:pt idx="4">
                  <c:v>20</c:v>
                </c:pt>
                <c:pt idx="5">
                  <c:v>9</c:v>
                </c:pt>
                <c:pt idx="6">
                  <c:v>22</c:v>
                </c:pt>
                <c:pt idx="7">
                  <c:v>17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D-498F-B99A-8E82B0E76DAB}"/>
            </c:ext>
          </c:extLst>
        </c:ser>
        <c:ser>
          <c:idx val="2"/>
          <c:order val="2"/>
          <c:tx>
            <c:v>Резерв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'task 2 opt. analysis'!$F$62:$F$71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28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3D-498F-B99A-8E82B0E76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5150896"/>
        <c:axId val="1395153392"/>
      </c:barChart>
      <c:catAx>
        <c:axId val="1395150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3392"/>
        <c:crosses val="autoZero"/>
        <c:auto val="1"/>
        <c:lblAlgn val="ctr"/>
        <c:lblOffset val="100"/>
        <c:noMultiLvlLbl val="0"/>
      </c:catAx>
      <c:valAx>
        <c:axId val="13951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59</xdr:row>
      <xdr:rowOff>60960</xdr:rowOff>
    </xdr:from>
    <xdr:to>
      <xdr:col>16</xdr:col>
      <xdr:colOff>38100</xdr:colOff>
      <xdr:row>74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A281C6-953C-4E89-A32A-5A667725E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38100</xdr:colOff>
      <xdr:row>0</xdr:row>
      <xdr:rowOff>42852</xdr:rowOff>
    </xdr:from>
    <xdr:to>
      <xdr:col>21</xdr:col>
      <xdr:colOff>602572</xdr:colOff>
      <xdr:row>9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D3AD56-BA9F-5630-0C9F-49FFD112C1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820" t="36556" r="33902" b="31091"/>
        <a:stretch/>
      </xdr:blipFill>
      <xdr:spPr>
        <a:xfrm>
          <a:off x="9182100" y="42852"/>
          <a:ext cx="4222072" cy="17478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57</xdr:row>
      <xdr:rowOff>38100</xdr:rowOff>
    </xdr:from>
    <xdr:to>
      <xdr:col>15</xdr:col>
      <xdr:colOff>525780</xdr:colOff>
      <xdr:row>72</xdr:row>
      <xdr:rowOff>38100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A0F08977-C7EC-4A94-81E4-7DEB7B403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dmin/Downloads/Telegram%20Desktop/&#1083;&#1072;&#1073;&#1072;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 о результатах 1"/>
      <sheetName val="Отчет об устойчивости 1"/>
      <sheetName val="Отчет о пределах 1"/>
      <sheetName val="pflfybt 1"/>
      <sheetName val="егрка"/>
      <sheetName val="Задание 2"/>
      <sheetName val="задание 2 оптимизация"/>
      <sheetName val="оптимизир анализ"/>
    </sheetNames>
    <sheetDataSet>
      <sheetData sheetId="0"/>
      <sheetData sheetId="1"/>
      <sheetData sheetId="2"/>
      <sheetData sheetId="3"/>
      <sheetData sheetId="4"/>
      <sheetData sheetId="5">
        <row r="49">
          <cell r="B49">
            <v>1.2</v>
          </cell>
          <cell r="D49">
            <v>0</v>
          </cell>
          <cell r="E49">
            <v>19</v>
          </cell>
          <cell r="F49">
            <v>0</v>
          </cell>
        </row>
        <row r="50">
          <cell r="B50">
            <v>1.3</v>
          </cell>
          <cell r="D50">
            <v>0</v>
          </cell>
          <cell r="E50">
            <v>10</v>
          </cell>
          <cell r="F50">
            <v>18</v>
          </cell>
        </row>
        <row r="51">
          <cell r="B51">
            <v>1.4</v>
          </cell>
          <cell r="D51">
            <v>0</v>
          </cell>
          <cell r="E51">
            <v>35</v>
          </cell>
          <cell r="F51">
            <v>2</v>
          </cell>
        </row>
        <row r="52">
          <cell r="B52">
            <v>2.4</v>
          </cell>
          <cell r="D52">
            <v>19</v>
          </cell>
          <cell r="E52">
            <v>18</v>
          </cell>
          <cell r="F52">
            <v>0</v>
          </cell>
        </row>
        <row r="53">
          <cell r="B53">
            <v>2.5</v>
          </cell>
          <cell r="D53">
            <v>19</v>
          </cell>
          <cell r="E53">
            <v>20</v>
          </cell>
          <cell r="F53">
            <v>15</v>
          </cell>
        </row>
        <row r="54">
          <cell r="B54">
            <v>3.4</v>
          </cell>
          <cell r="D54">
            <v>10</v>
          </cell>
          <cell r="E54">
            <v>9</v>
          </cell>
          <cell r="F54">
            <v>18</v>
          </cell>
        </row>
        <row r="55">
          <cell r="B55">
            <v>3.6</v>
          </cell>
          <cell r="D55">
            <v>10</v>
          </cell>
          <cell r="E55">
            <v>22</v>
          </cell>
          <cell r="F55">
            <v>40</v>
          </cell>
        </row>
        <row r="56">
          <cell r="B56">
            <v>4.5</v>
          </cell>
          <cell r="D56">
            <v>37</v>
          </cell>
          <cell r="E56">
            <v>17</v>
          </cell>
          <cell r="F56">
            <v>0</v>
          </cell>
        </row>
        <row r="57">
          <cell r="B57">
            <v>4.5999999999999996</v>
          </cell>
          <cell r="D57">
            <v>37</v>
          </cell>
          <cell r="E57">
            <v>20</v>
          </cell>
          <cell r="F57">
            <v>15</v>
          </cell>
        </row>
        <row r="58">
          <cell r="B58">
            <v>5.6</v>
          </cell>
          <cell r="D58">
            <v>54</v>
          </cell>
          <cell r="E58">
            <v>18</v>
          </cell>
          <cell r="F58">
            <v>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927F-BDC5-476A-B85D-7A701A07F40D}">
  <dimension ref="A1:G32"/>
  <sheetViews>
    <sheetView showGridLines="0" topLeftCell="A10" workbookViewId="0"/>
  </sheetViews>
  <sheetFormatPr defaultRowHeight="14.4" x14ac:dyDescent="0.3"/>
  <cols>
    <col min="1" max="1" width="2.33203125" customWidth="1"/>
    <col min="2" max="2" width="6.6640625" bestFit="1" customWidth="1"/>
    <col min="3" max="3" width="6.44140625" bestFit="1" customWidth="1"/>
    <col min="4" max="4" width="12.6640625" bestFit="1" customWidth="1"/>
    <col min="5" max="5" width="12" bestFit="1" customWidth="1"/>
    <col min="6" max="6" width="7" bestFit="1" customWidth="1"/>
    <col min="7" max="7" width="5.33203125" bestFit="1" customWidth="1"/>
  </cols>
  <sheetData>
    <row r="1" spans="1:5" x14ac:dyDescent="0.3">
      <c r="A1" s="18" t="s">
        <v>69</v>
      </c>
    </row>
    <row r="2" spans="1:5" x14ac:dyDescent="0.3">
      <c r="A2" s="18" t="s">
        <v>70</v>
      </c>
    </row>
    <row r="3" spans="1:5" x14ac:dyDescent="0.3">
      <c r="A3" s="18" t="s">
        <v>71</v>
      </c>
    </row>
    <row r="4" spans="1:5" x14ac:dyDescent="0.3">
      <c r="A4" s="18" t="s">
        <v>72</v>
      </c>
    </row>
    <row r="5" spans="1:5" x14ac:dyDescent="0.3">
      <c r="A5" s="18" t="s">
        <v>73</v>
      </c>
    </row>
    <row r="6" spans="1:5" x14ac:dyDescent="0.3">
      <c r="A6" s="18"/>
      <c r="B6" t="s">
        <v>74</v>
      </c>
    </row>
    <row r="7" spans="1:5" x14ac:dyDescent="0.3">
      <c r="A7" s="18"/>
      <c r="B7" t="s">
        <v>75</v>
      </c>
    </row>
    <row r="8" spans="1:5" x14ac:dyDescent="0.3">
      <c r="A8" s="18"/>
      <c r="B8" t="s">
        <v>76</v>
      </c>
    </row>
    <row r="9" spans="1:5" x14ac:dyDescent="0.3">
      <c r="A9" s="18" t="s">
        <v>77</v>
      </c>
    </row>
    <row r="10" spans="1:5" x14ac:dyDescent="0.3">
      <c r="B10" t="s">
        <v>78</v>
      </c>
    </row>
    <row r="11" spans="1:5" x14ac:dyDescent="0.3">
      <c r="B11" t="s">
        <v>79</v>
      </c>
    </row>
    <row r="14" spans="1:5" ht="15" thickBot="1" x14ac:dyDescent="0.35">
      <c r="A14" t="s">
        <v>80</v>
      </c>
    </row>
    <row r="15" spans="1:5" ht="15" thickBot="1" x14ac:dyDescent="0.35">
      <c r="B15" s="20" t="s">
        <v>81</v>
      </c>
      <c r="C15" s="20" t="s">
        <v>82</v>
      </c>
      <c r="D15" s="20" t="s">
        <v>83</v>
      </c>
      <c r="E15" s="20" t="s">
        <v>84</v>
      </c>
    </row>
    <row r="16" spans="1:5" ht="15" thickBot="1" x14ac:dyDescent="0.35">
      <c r="B16" s="19" t="s">
        <v>92</v>
      </c>
      <c r="C16" s="19" t="s">
        <v>93</v>
      </c>
      <c r="D16" s="19">
        <v>0</v>
      </c>
      <c r="E16" s="19">
        <v>0.15873015873015872</v>
      </c>
    </row>
    <row r="19" spans="1:7" ht="15" thickBot="1" x14ac:dyDescent="0.35">
      <c r="A19" t="s">
        <v>85</v>
      </c>
    </row>
    <row r="20" spans="1:7" ht="15" thickBot="1" x14ac:dyDescent="0.35">
      <c r="B20" s="20" t="s">
        <v>81</v>
      </c>
      <c r="C20" s="20" t="s">
        <v>82</v>
      </c>
      <c r="D20" s="20" t="s">
        <v>83</v>
      </c>
      <c r="E20" s="20" t="s">
        <v>84</v>
      </c>
      <c r="F20" s="20" t="s">
        <v>86</v>
      </c>
    </row>
    <row r="21" spans="1:7" x14ac:dyDescent="0.3">
      <c r="B21" s="21" t="s">
        <v>94</v>
      </c>
      <c r="C21" s="21" t="s">
        <v>95</v>
      </c>
      <c r="D21" s="21">
        <v>0</v>
      </c>
      <c r="E21" s="21">
        <v>4.7619047619047616E-2</v>
      </c>
      <c r="F21" s="21" t="s">
        <v>96</v>
      </c>
    </row>
    <row r="22" spans="1:7" x14ac:dyDescent="0.3">
      <c r="B22" s="21" t="s">
        <v>97</v>
      </c>
      <c r="C22" s="21" t="s">
        <v>98</v>
      </c>
      <c r="D22" s="21">
        <v>0</v>
      </c>
      <c r="E22" s="21">
        <v>0</v>
      </c>
      <c r="F22" s="21" t="s">
        <v>96</v>
      </c>
    </row>
    <row r="23" spans="1:7" x14ac:dyDescent="0.3">
      <c r="B23" s="21" t="s">
        <v>99</v>
      </c>
      <c r="C23" s="21" t="s">
        <v>100</v>
      </c>
      <c r="D23" s="21">
        <v>0</v>
      </c>
      <c r="E23" s="21">
        <v>0</v>
      </c>
      <c r="F23" s="21" t="s">
        <v>96</v>
      </c>
    </row>
    <row r="24" spans="1:7" ht="15" thickBot="1" x14ac:dyDescent="0.35">
      <c r="B24" s="19" t="s">
        <v>101</v>
      </c>
      <c r="C24" s="19" t="s">
        <v>102</v>
      </c>
      <c r="D24" s="19">
        <v>0</v>
      </c>
      <c r="E24" s="19">
        <v>0.1111111111111111</v>
      </c>
      <c r="F24" s="19" t="s">
        <v>96</v>
      </c>
    </row>
    <row r="27" spans="1:7" ht="15" thickBot="1" x14ac:dyDescent="0.35">
      <c r="A27" t="s">
        <v>87</v>
      </c>
    </row>
    <row r="28" spans="1:7" ht="15" thickBot="1" x14ac:dyDescent="0.35">
      <c r="B28" s="20" t="s">
        <v>81</v>
      </c>
      <c r="C28" s="20" t="s">
        <v>82</v>
      </c>
      <c r="D28" s="20" t="s">
        <v>88</v>
      </c>
      <c r="E28" s="20" t="s">
        <v>89</v>
      </c>
      <c r="F28" s="20" t="s">
        <v>90</v>
      </c>
      <c r="G28" s="20" t="s">
        <v>91</v>
      </c>
    </row>
    <row r="29" spans="1:7" x14ac:dyDescent="0.3">
      <c r="B29" s="21" t="s">
        <v>103</v>
      </c>
      <c r="C29" s="21" t="s">
        <v>33</v>
      </c>
      <c r="D29" s="21">
        <v>1</v>
      </c>
      <c r="E29" s="21" t="s">
        <v>104</v>
      </c>
      <c r="F29" s="21" t="s">
        <v>105</v>
      </c>
      <c r="G29" s="21">
        <v>0</v>
      </c>
    </row>
    <row r="30" spans="1:7" x14ac:dyDescent="0.3">
      <c r="B30" s="21" t="s">
        <v>106</v>
      </c>
      <c r="C30" s="21" t="s">
        <v>34</v>
      </c>
      <c r="D30" s="21">
        <v>1</v>
      </c>
      <c r="E30" s="21" t="s">
        <v>107</v>
      </c>
      <c r="F30" s="21" t="s">
        <v>105</v>
      </c>
      <c r="G30" s="21">
        <v>0</v>
      </c>
    </row>
    <row r="31" spans="1:7" x14ac:dyDescent="0.3">
      <c r="B31" s="21" t="s">
        <v>108</v>
      </c>
      <c r="C31" s="21" t="s">
        <v>35</v>
      </c>
      <c r="D31" s="21">
        <v>1</v>
      </c>
      <c r="E31" s="21" t="s">
        <v>109</v>
      </c>
      <c r="F31" s="21" t="s">
        <v>105</v>
      </c>
      <c r="G31" s="21">
        <v>0</v>
      </c>
    </row>
    <row r="32" spans="1:7" ht="15" thickBot="1" x14ac:dyDescent="0.35">
      <c r="B32" s="19" t="s">
        <v>110</v>
      </c>
      <c r="C32" s="19" t="s">
        <v>36</v>
      </c>
      <c r="D32" s="19">
        <v>1</v>
      </c>
      <c r="E32" s="19" t="s">
        <v>111</v>
      </c>
      <c r="F32" s="19" t="s">
        <v>105</v>
      </c>
      <c r="G32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62543-575A-49D9-AF0B-B2B388CD83CF}">
  <dimension ref="A1:H20"/>
  <sheetViews>
    <sheetView showGridLines="0" workbookViewId="0">
      <selection activeCell="G31" sqref="G31"/>
    </sheetView>
  </sheetViews>
  <sheetFormatPr defaultRowHeight="14.4" x14ac:dyDescent="0.3"/>
  <cols>
    <col min="1" max="1" width="2.33203125" customWidth="1"/>
    <col min="2" max="2" width="6.6640625" bestFit="1" customWidth="1"/>
    <col min="3" max="3" width="6" bestFit="1" customWidth="1"/>
    <col min="4" max="5" width="12" bestFit="1" customWidth="1"/>
    <col min="6" max="6" width="10.109375" bestFit="1" customWidth="1"/>
    <col min="7" max="8" width="12" bestFit="1" customWidth="1"/>
  </cols>
  <sheetData>
    <row r="1" spans="1:8" x14ac:dyDescent="0.3">
      <c r="A1" s="18" t="s">
        <v>112</v>
      </c>
    </row>
    <row r="2" spans="1:8" x14ac:dyDescent="0.3">
      <c r="A2" s="18" t="s">
        <v>70</v>
      </c>
    </row>
    <row r="3" spans="1:8" x14ac:dyDescent="0.3">
      <c r="A3" s="18" t="s">
        <v>71</v>
      </c>
    </row>
    <row r="6" spans="1:8" ht="15" thickBot="1" x14ac:dyDescent="0.35">
      <c r="A6" t="s">
        <v>85</v>
      </c>
    </row>
    <row r="7" spans="1:8" x14ac:dyDescent="0.3">
      <c r="B7" s="22"/>
      <c r="C7" s="22"/>
      <c r="D7" s="22" t="s">
        <v>113</v>
      </c>
      <c r="E7" s="22" t="s">
        <v>115</v>
      </c>
      <c r="F7" s="22" t="s">
        <v>117</v>
      </c>
      <c r="G7" s="22" t="s">
        <v>119</v>
      </c>
      <c r="H7" s="22" t="s">
        <v>119</v>
      </c>
    </row>
    <row r="8" spans="1:8" ht="15" thickBot="1" x14ac:dyDescent="0.35">
      <c r="B8" s="23" t="s">
        <v>81</v>
      </c>
      <c r="C8" s="23" t="s">
        <v>82</v>
      </c>
      <c r="D8" s="23" t="s">
        <v>114</v>
      </c>
      <c r="E8" s="23" t="s">
        <v>116</v>
      </c>
      <c r="F8" s="23" t="s">
        <v>118</v>
      </c>
      <c r="G8" s="23" t="s">
        <v>120</v>
      </c>
      <c r="H8" s="23" t="s">
        <v>121</v>
      </c>
    </row>
    <row r="9" spans="1:8" x14ac:dyDescent="0.3">
      <c r="B9" s="21" t="s">
        <v>94</v>
      </c>
      <c r="C9" s="21" t="s">
        <v>95</v>
      </c>
      <c r="D9" s="21">
        <v>4.7619047619047616E-2</v>
      </c>
      <c r="E9" s="21">
        <v>0</v>
      </c>
      <c r="F9" s="21">
        <v>1</v>
      </c>
      <c r="G9" s="21">
        <v>0.16666666666666666</v>
      </c>
      <c r="H9" s="21">
        <v>1</v>
      </c>
    </row>
    <row r="10" spans="1:8" x14ac:dyDescent="0.3">
      <c r="B10" s="21" t="s">
        <v>97</v>
      </c>
      <c r="C10" s="21" t="s">
        <v>98</v>
      </c>
      <c r="D10" s="21">
        <v>0</v>
      </c>
      <c r="E10" s="21">
        <v>0.95238095238095222</v>
      </c>
      <c r="F10" s="21">
        <v>1</v>
      </c>
      <c r="G10" s="21">
        <v>1E+30</v>
      </c>
      <c r="H10" s="21">
        <v>0.95238095238095222</v>
      </c>
    </row>
    <row r="11" spans="1:8" x14ac:dyDescent="0.3">
      <c r="B11" s="21" t="s">
        <v>99</v>
      </c>
      <c r="C11" s="21" t="s">
        <v>100</v>
      </c>
      <c r="D11" s="21">
        <v>0</v>
      </c>
      <c r="E11" s="21">
        <v>0.47619047619047628</v>
      </c>
      <c r="F11" s="21">
        <v>1</v>
      </c>
      <c r="G11" s="21">
        <v>1E+30</v>
      </c>
      <c r="H11" s="21">
        <v>0.47619047619047628</v>
      </c>
    </row>
    <row r="12" spans="1:8" ht="15" thickBot="1" x14ac:dyDescent="0.35">
      <c r="B12" s="19" t="s">
        <v>101</v>
      </c>
      <c r="C12" s="19" t="s">
        <v>102</v>
      </c>
      <c r="D12" s="19">
        <v>0.1111111111111111</v>
      </c>
      <c r="E12" s="19">
        <v>0</v>
      </c>
      <c r="F12" s="19">
        <v>1</v>
      </c>
      <c r="G12" s="19">
        <v>0.71428571428571441</v>
      </c>
      <c r="H12" s="19">
        <v>0.14285714285714285</v>
      </c>
    </row>
    <row r="14" spans="1:8" ht="15" thickBot="1" x14ac:dyDescent="0.35">
      <c r="A14" t="s">
        <v>87</v>
      </c>
    </row>
    <row r="15" spans="1:8" x14ac:dyDescent="0.3">
      <c r="B15" s="22"/>
      <c r="C15" s="22"/>
      <c r="D15" s="22" t="s">
        <v>113</v>
      </c>
      <c r="E15" s="22" t="s">
        <v>122</v>
      </c>
      <c r="F15" s="22" t="s">
        <v>124</v>
      </c>
      <c r="G15" s="22" t="s">
        <v>119</v>
      </c>
      <c r="H15" s="22" t="s">
        <v>119</v>
      </c>
    </row>
    <row r="16" spans="1:8" ht="15" thickBot="1" x14ac:dyDescent="0.35">
      <c r="B16" s="23" t="s">
        <v>81</v>
      </c>
      <c r="C16" s="23" t="s">
        <v>82</v>
      </c>
      <c r="D16" s="23" t="s">
        <v>114</v>
      </c>
      <c r="E16" s="23" t="s">
        <v>123</v>
      </c>
      <c r="F16" s="23" t="s">
        <v>125</v>
      </c>
      <c r="G16" s="23" t="s">
        <v>120</v>
      </c>
      <c r="H16" s="23" t="s">
        <v>121</v>
      </c>
    </row>
    <row r="17" spans="2:8" x14ac:dyDescent="0.3">
      <c r="B17" s="21" t="s">
        <v>103</v>
      </c>
      <c r="C17" s="21" t="s">
        <v>33</v>
      </c>
      <c r="D17" s="21">
        <v>1</v>
      </c>
      <c r="E17" s="21">
        <v>1.5873015873015872E-2</v>
      </c>
      <c r="F17" s="21">
        <v>1</v>
      </c>
      <c r="G17" s="21">
        <v>2.7755575615628914E-17</v>
      </c>
      <c r="H17" s="21">
        <v>1</v>
      </c>
    </row>
    <row r="18" spans="2:8" x14ac:dyDescent="0.3">
      <c r="B18" s="21" t="s">
        <v>106</v>
      </c>
      <c r="C18" s="21" t="s">
        <v>34</v>
      </c>
      <c r="D18" s="21">
        <v>1</v>
      </c>
      <c r="E18" s="21">
        <v>0.14285714285714285</v>
      </c>
      <c r="F18" s="21">
        <v>1</v>
      </c>
      <c r="G18" s="21">
        <v>1E+30</v>
      </c>
      <c r="H18" s="21">
        <v>1.8503717077085941E-17</v>
      </c>
    </row>
    <row r="19" spans="2:8" x14ac:dyDescent="0.3">
      <c r="B19" s="21" t="s">
        <v>108</v>
      </c>
      <c r="C19" s="21" t="s">
        <v>35</v>
      </c>
      <c r="D19" s="21">
        <v>1</v>
      </c>
      <c r="E19" s="21">
        <v>0</v>
      </c>
      <c r="F19" s="21">
        <v>1</v>
      </c>
      <c r="G19" s="21">
        <v>1.1102230246251565E-16</v>
      </c>
      <c r="H19" s="21">
        <v>1E+30</v>
      </c>
    </row>
    <row r="20" spans="2:8" ht="15" thickBot="1" x14ac:dyDescent="0.35">
      <c r="B20" s="19" t="s">
        <v>110</v>
      </c>
      <c r="C20" s="19" t="s">
        <v>36</v>
      </c>
      <c r="D20" s="19">
        <v>1</v>
      </c>
      <c r="E20" s="19">
        <v>0</v>
      </c>
      <c r="F20" s="19">
        <v>1</v>
      </c>
      <c r="G20" s="19">
        <v>5.5511151231257827E-17</v>
      </c>
      <c r="H20" s="19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D37E-2F7D-4731-AE16-365385E0653E}">
  <dimension ref="A1:J16"/>
  <sheetViews>
    <sheetView showGridLines="0" workbookViewId="0"/>
  </sheetViews>
  <sheetFormatPr defaultRowHeight="14.4" x14ac:dyDescent="0.3"/>
  <cols>
    <col min="1" max="1" width="2.33203125" customWidth="1"/>
    <col min="2" max="2" width="6" bestFit="1" customWidth="1"/>
    <col min="3" max="3" width="9" bestFit="1" customWidth="1"/>
    <col min="4" max="4" width="12" bestFit="1" customWidth="1"/>
    <col min="5" max="5" width="2.33203125" customWidth="1"/>
    <col min="6" max="7" width="12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18" t="s">
        <v>126</v>
      </c>
    </row>
    <row r="2" spans="1:10" x14ac:dyDescent="0.3">
      <c r="A2" s="18" t="s">
        <v>70</v>
      </c>
    </row>
    <row r="3" spans="1:10" x14ac:dyDescent="0.3">
      <c r="A3" s="18" t="s">
        <v>71</v>
      </c>
    </row>
    <row r="5" spans="1:10" ht="15" thickBot="1" x14ac:dyDescent="0.35"/>
    <row r="6" spans="1:10" x14ac:dyDescent="0.3">
      <c r="B6" s="22"/>
      <c r="C6" s="22" t="s">
        <v>117</v>
      </c>
      <c r="D6" s="22"/>
    </row>
    <row r="7" spans="1:10" ht="15" thickBot="1" x14ac:dyDescent="0.35">
      <c r="B7" s="23" t="s">
        <v>81</v>
      </c>
      <c r="C7" s="23" t="s">
        <v>82</v>
      </c>
      <c r="D7" s="23" t="s">
        <v>114</v>
      </c>
    </row>
    <row r="8" spans="1:10" ht="15" thickBot="1" x14ac:dyDescent="0.35">
      <c r="B8" s="19" t="s">
        <v>92</v>
      </c>
      <c r="C8" s="19" t="s">
        <v>93</v>
      </c>
      <c r="D8" s="19">
        <v>0.15873015873015872</v>
      </c>
    </row>
    <row r="10" spans="1:10" ht="15" thickBot="1" x14ac:dyDescent="0.35"/>
    <row r="11" spans="1:10" x14ac:dyDescent="0.3">
      <c r="B11" s="22"/>
      <c r="C11" s="22" t="s">
        <v>127</v>
      </c>
      <c r="D11" s="22"/>
      <c r="F11" s="22" t="s">
        <v>128</v>
      </c>
      <c r="G11" s="22" t="s">
        <v>117</v>
      </c>
      <c r="I11" s="22" t="s">
        <v>131</v>
      </c>
      <c r="J11" s="22" t="s">
        <v>117</v>
      </c>
    </row>
    <row r="12" spans="1:10" ht="15" thickBot="1" x14ac:dyDescent="0.35">
      <c r="B12" s="23" t="s">
        <v>81</v>
      </c>
      <c r="C12" s="23" t="s">
        <v>82</v>
      </c>
      <c r="D12" s="23" t="s">
        <v>114</v>
      </c>
      <c r="F12" s="23" t="s">
        <v>129</v>
      </c>
      <c r="G12" s="23" t="s">
        <v>130</v>
      </c>
      <c r="I12" s="23" t="s">
        <v>129</v>
      </c>
      <c r="J12" s="23" t="s">
        <v>130</v>
      </c>
    </row>
    <row r="13" spans="1:10" x14ac:dyDescent="0.3">
      <c r="B13" s="21" t="s">
        <v>94</v>
      </c>
      <c r="C13" s="21" t="s">
        <v>95</v>
      </c>
      <c r="D13" s="21">
        <v>4.7619047619047616E-2</v>
      </c>
      <c r="F13" s="21">
        <v>4.7619047619047616E-2</v>
      </c>
      <c r="G13" s="21">
        <v>0.15873015873015872</v>
      </c>
      <c r="I13" s="21" t="e">
        <v>#N/A</v>
      </c>
      <c r="J13" s="21" t="e">
        <v>#N/A</v>
      </c>
    </row>
    <row r="14" spans="1:10" x14ac:dyDescent="0.3">
      <c r="B14" s="21" t="s">
        <v>97</v>
      </c>
      <c r="C14" s="21" t="s">
        <v>98</v>
      </c>
      <c r="D14" s="21">
        <v>0</v>
      </c>
      <c r="F14" s="21">
        <v>0</v>
      </c>
      <c r="G14" s="21">
        <v>0.15873015873015872</v>
      </c>
      <c r="I14" s="21" t="e">
        <v>#N/A</v>
      </c>
      <c r="J14" s="21" t="e">
        <v>#N/A</v>
      </c>
    </row>
    <row r="15" spans="1:10" x14ac:dyDescent="0.3">
      <c r="B15" s="21" t="s">
        <v>99</v>
      </c>
      <c r="C15" s="21" t="s">
        <v>100</v>
      </c>
      <c r="D15" s="21">
        <v>0</v>
      </c>
      <c r="F15" s="21">
        <v>0</v>
      </c>
      <c r="G15" s="21">
        <v>0.15873015873015872</v>
      </c>
      <c r="I15" s="21" t="e">
        <v>#N/A</v>
      </c>
      <c r="J15" s="21" t="e">
        <v>#N/A</v>
      </c>
    </row>
    <row r="16" spans="1:10" ht="15" thickBot="1" x14ac:dyDescent="0.35">
      <c r="B16" s="19" t="s">
        <v>101</v>
      </c>
      <c r="C16" s="19" t="s">
        <v>102</v>
      </c>
      <c r="D16" s="19">
        <v>0.1111111111111111</v>
      </c>
      <c r="F16" s="19">
        <v>0.1111111111111111</v>
      </c>
      <c r="G16" s="19">
        <v>0.15873015873015872</v>
      </c>
      <c r="I16" s="19" t="e">
        <v>#N/A</v>
      </c>
      <c r="J16" s="19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6C45-1515-490F-A216-78FA0FC3DD78}">
  <dimension ref="A1:V83"/>
  <sheetViews>
    <sheetView tabSelected="1" topLeftCell="A39" workbookViewId="0">
      <selection activeCell="K74" sqref="K74"/>
    </sheetView>
  </sheetViews>
  <sheetFormatPr defaultRowHeight="14.4" x14ac:dyDescent="0.3"/>
  <sheetData>
    <row r="1" spans="1:11" ht="15" thickBot="1" x14ac:dyDescent="0.35">
      <c r="A1" s="1" t="s">
        <v>0</v>
      </c>
      <c r="B1" s="1">
        <v>8</v>
      </c>
      <c r="D1" s="1" t="s">
        <v>4</v>
      </c>
      <c r="E1" s="1">
        <v>7</v>
      </c>
      <c r="G1" s="1" t="s">
        <v>6</v>
      </c>
      <c r="H1" s="1">
        <v>0.2</v>
      </c>
      <c r="J1" s="1" t="s">
        <v>10</v>
      </c>
      <c r="K1" s="1">
        <v>0.7</v>
      </c>
    </row>
    <row r="2" spans="1:11" ht="15" thickBot="1" x14ac:dyDescent="0.35">
      <c r="A2" s="1" t="s">
        <v>1</v>
      </c>
      <c r="B2" s="1">
        <v>9</v>
      </c>
      <c r="D2" s="1" t="s">
        <v>5</v>
      </c>
      <c r="E2" s="1">
        <v>3</v>
      </c>
      <c r="G2" s="1" t="s">
        <v>7</v>
      </c>
      <c r="H2" s="1">
        <v>0.25</v>
      </c>
    </row>
    <row r="3" spans="1:11" ht="15" thickBot="1" x14ac:dyDescent="0.35">
      <c r="A3" s="1" t="s">
        <v>2</v>
      </c>
      <c r="B3" s="1">
        <v>10</v>
      </c>
      <c r="D3" t="s">
        <v>13</v>
      </c>
      <c r="G3" s="1" t="s">
        <v>8</v>
      </c>
      <c r="H3" s="1">
        <v>0.4</v>
      </c>
    </row>
    <row r="4" spans="1:11" ht="15" thickBot="1" x14ac:dyDescent="0.35">
      <c r="A4" s="1" t="s">
        <v>3</v>
      </c>
      <c r="B4" s="1">
        <v>11</v>
      </c>
      <c r="D4" t="s">
        <v>14</v>
      </c>
      <c r="G4" s="1" t="s">
        <v>9</v>
      </c>
      <c r="H4" s="1">
        <v>0.15</v>
      </c>
    </row>
    <row r="5" spans="1:11" x14ac:dyDescent="0.3">
      <c r="A5" s="2" t="s">
        <v>11</v>
      </c>
      <c r="G5" s="2" t="s">
        <v>15</v>
      </c>
    </row>
    <row r="6" spans="1:11" x14ac:dyDescent="0.3">
      <c r="A6" s="2" t="s">
        <v>12</v>
      </c>
    </row>
    <row r="9" spans="1:11" x14ac:dyDescent="0.3">
      <c r="A9" t="s">
        <v>16</v>
      </c>
    </row>
    <row r="10" spans="1:11" x14ac:dyDescent="0.3">
      <c r="A10" t="s">
        <v>17</v>
      </c>
    </row>
    <row r="11" spans="1:11" ht="15" thickBot="1" x14ac:dyDescent="0.35"/>
    <row r="12" spans="1:11" ht="15" thickBot="1" x14ac:dyDescent="0.35">
      <c r="A12" s="59" t="s">
        <v>18</v>
      </c>
      <c r="B12" s="59" t="s">
        <v>19</v>
      </c>
      <c r="C12" s="59" t="s">
        <v>20</v>
      </c>
      <c r="D12" s="59"/>
      <c r="E12" s="59"/>
      <c r="F12" s="59"/>
    </row>
    <row r="13" spans="1:11" ht="15" thickBot="1" x14ac:dyDescent="0.35">
      <c r="A13" s="59"/>
      <c r="B13" s="59"/>
      <c r="C13" s="59" t="s">
        <v>21</v>
      </c>
      <c r="D13" s="59"/>
      <c r="E13" s="59"/>
      <c r="F13" s="59"/>
    </row>
    <row r="14" spans="1:11" ht="15" thickBot="1" x14ac:dyDescent="0.35">
      <c r="A14" s="59"/>
      <c r="B14" s="59"/>
      <c r="C14" s="59" t="s">
        <v>22</v>
      </c>
      <c r="D14" s="59"/>
      <c r="E14" s="59"/>
      <c r="F14" s="59"/>
    </row>
    <row r="15" spans="1:11" ht="15" thickBot="1" x14ac:dyDescent="0.35">
      <c r="A15" s="59"/>
      <c r="B15" s="59"/>
      <c r="C15" s="59" t="s">
        <v>23</v>
      </c>
      <c r="D15" s="59"/>
      <c r="E15" s="59"/>
      <c r="F15" s="59"/>
    </row>
    <row r="16" spans="1:11" ht="15" thickBot="1" x14ac:dyDescent="0.35">
      <c r="A16" s="59"/>
      <c r="B16" s="59" t="s">
        <v>24</v>
      </c>
      <c r="C16" s="59" t="s">
        <v>25</v>
      </c>
      <c r="D16" s="59"/>
      <c r="E16" s="59"/>
      <c r="F16" s="59"/>
    </row>
    <row r="17" spans="1:22" ht="15" thickBot="1" x14ac:dyDescent="0.35">
      <c r="A17" s="59"/>
      <c r="B17" s="59"/>
      <c r="C17" s="59" t="s">
        <v>26</v>
      </c>
      <c r="D17" s="59"/>
      <c r="E17" s="59"/>
      <c r="F17" s="59"/>
    </row>
    <row r="18" spans="1:22" ht="15" thickBot="1" x14ac:dyDescent="0.35">
      <c r="A18" s="59"/>
      <c r="B18" s="59"/>
      <c r="C18" s="59" t="s">
        <v>27</v>
      </c>
      <c r="D18" s="59"/>
      <c r="E18" s="59"/>
      <c r="F18" s="59"/>
    </row>
    <row r="19" spans="1:22" ht="15" thickBot="1" x14ac:dyDescent="0.35">
      <c r="A19" s="59"/>
      <c r="B19" s="59"/>
      <c r="C19" s="59" t="s">
        <v>28</v>
      </c>
      <c r="D19" s="59"/>
      <c r="E19" s="59"/>
      <c r="F19" s="59"/>
    </row>
    <row r="22" spans="1:22" x14ac:dyDescent="0.3">
      <c r="Q22" s="3" t="s">
        <v>6</v>
      </c>
      <c r="R22" s="3" t="s">
        <v>7</v>
      </c>
      <c r="S22" s="3" t="s">
        <v>8</v>
      </c>
      <c r="T22" s="3" t="s">
        <v>9</v>
      </c>
    </row>
    <row r="23" spans="1:22" x14ac:dyDescent="0.3">
      <c r="Q23" s="3">
        <v>0.2</v>
      </c>
      <c r="R23" s="3">
        <v>0.25</v>
      </c>
      <c r="S23" s="3">
        <v>0.4</v>
      </c>
      <c r="T23" s="3">
        <v>0.15</v>
      </c>
    </row>
    <row r="25" spans="1:22" x14ac:dyDescent="0.3">
      <c r="A25" s="60" t="s">
        <v>37</v>
      </c>
      <c r="B25" s="60"/>
      <c r="C25" s="3" t="s">
        <v>33</v>
      </c>
      <c r="D25" s="3" t="s">
        <v>34</v>
      </c>
      <c r="E25" s="3" t="s">
        <v>35</v>
      </c>
      <c r="F25" s="3" t="s">
        <v>36</v>
      </c>
      <c r="H25" s="60" t="s">
        <v>38</v>
      </c>
      <c r="I25" s="60"/>
      <c r="J25" s="3" t="s">
        <v>33</v>
      </c>
      <c r="K25" s="3" t="s">
        <v>34</v>
      </c>
      <c r="L25" s="3" t="s">
        <v>35</v>
      </c>
      <c r="M25" s="3" t="s">
        <v>36</v>
      </c>
      <c r="O25" s="60" t="s">
        <v>40</v>
      </c>
      <c r="P25" s="60"/>
      <c r="Q25" s="3" t="s">
        <v>33</v>
      </c>
      <c r="R25" s="3" t="s">
        <v>34</v>
      </c>
      <c r="S25" s="3" t="s">
        <v>35</v>
      </c>
      <c r="T25" s="3" t="s">
        <v>36</v>
      </c>
    </row>
    <row r="26" spans="1:22" ht="15" thickBot="1" x14ac:dyDescent="0.35">
      <c r="A26" s="60"/>
      <c r="B26" s="60"/>
      <c r="C26" s="5">
        <v>8</v>
      </c>
      <c r="D26" s="5">
        <v>9</v>
      </c>
      <c r="E26" s="5">
        <v>10</v>
      </c>
      <c r="F26" s="5">
        <v>11</v>
      </c>
      <c r="H26" s="60"/>
      <c r="I26" s="60"/>
      <c r="J26" s="5">
        <v>8</v>
      </c>
      <c r="K26" s="5">
        <v>9</v>
      </c>
      <c r="L26" s="5">
        <v>10</v>
      </c>
      <c r="M26" s="5">
        <v>11</v>
      </c>
      <c r="O26" s="60"/>
      <c r="P26" s="60"/>
      <c r="Q26" s="5">
        <v>8</v>
      </c>
      <c r="R26" s="5">
        <v>9</v>
      </c>
      <c r="S26" s="5">
        <v>10</v>
      </c>
      <c r="T26" s="15">
        <v>11</v>
      </c>
      <c r="U26" s="9" t="s">
        <v>51</v>
      </c>
      <c r="V26" s="3" t="s">
        <v>52</v>
      </c>
    </row>
    <row r="27" spans="1:22" ht="15" thickTop="1" x14ac:dyDescent="0.3">
      <c r="A27" s="3" t="s">
        <v>29</v>
      </c>
      <c r="B27" s="4">
        <v>8</v>
      </c>
      <c r="C27" s="6">
        <f>$B27-C26</f>
        <v>0</v>
      </c>
      <c r="D27" s="7">
        <f>$B27-D26</f>
        <v>-1</v>
      </c>
      <c r="E27" s="7">
        <f>$B27-E26</f>
        <v>-2</v>
      </c>
      <c r="F27" s="8">
        <f>$B27-F26</f>
        <v>-3</v>
      </c>
      <c r="H27" s="3" t="s">
        <v>29</v>
      </c>
      <c r="I27" s="4">
        <v>8</v>
      </c>
      <c r="J27" s="6">
        <f>$B27-J26</f>
        <v>0</v>
      </c>
      <c r="K27" s="7">
        <f>-D27*$E$1</f>
        <v>7</v>
      </c>
      <c r="L27" s="7">
        <f>-E27*$E$1</f>
        <v>14</v>
      </c>
      <c r="M27" s="8">
        <f>-F27*$E$1</f>
        <v>21</v>
      </c>
      <c r="O27" s="3" t="s">
        <v>29</v>
      </c>
      <c r="P27" s="4">
        <v>8</v>
      </c>
      <c r="Q27" s="6">
        <f>$J$31-J27</f>
        <v>9</v>
      </c>
      <c r="R27" s="7">
        <f>$K$31-K27</f>
        <v>0</v>
      </c>
      <c r="S27" s="7">
        <f>$L$31-L27</f>
        <v>0</v>
      </c>
      <c r="T27" s="16">
        <f>$M$31-M27</f>
        <v>0</v>
      </c>
      <c r="U27" s="9">
        <f>MAX(Q27:T27)</f>
        <v>9</v>
      </c>
      <c r="V27" s="3">
        <f>MIN(Q27:T27)</f>
        <v>0</v>
      </c>
    </row>
    <row r="28" spans="1:22" x14ac:dyDescent="0.3">
      <c r="A28" s="3" t="s">
        <v>30</v>
      </c>
      <c r="B28" s="4">
        <v>9</v>
      </c>
      <c r="C28" s="9">
        <f>$B28-C26</f>
        <v>1</v>
      </c>
      <c r="D28" s="3">
        <f>$B28-D26</f>
        <v>0</v>
      </c>
      <c r="E28" s="3">
        <f>$B28-E26</f>
        <v>-1</v>
      </c>
      <c r="F28" s="10">
        <f>$B28-F26</f>
        <v>-2</v>
      </c>
      <c r="H28" s="3" t="s">
        <v>30</v>
      </c>
      <c r="I28" s="4">
        <v>9</v>
      </c>
      <c r="J28" s="9">
        <f>C28*$E$2</f>
        <v>3</v>
      </c>
      <c r="K28" s="3">
        <f>$B28-K26</f>
        <v>0</v>
      </c>
      <c r="L28" s="3">
        <f>-E28*$E$1</f>
        <v>7</v>
      </c>
      <c r="M28" s="10">
        <f>-F28*$E$1</f>
        <v>14</v>
      </c>
      <c r="O28" s="3" t="s">
        <v>30</v>
      </c>
      <c r="P28" s="4">
        <v>9</v>
      </c>
      <c r="Q28" s="9">
        <f>$J$31-J28</f>
        <v>6</v>
      </c>
      <c r="R28" s="3">
        <f>$K$31-K28</f>
        <v>7</v>
      </c>
      <c r="S28" s="3">
        <f>$L$31-L28</f>
        <v>7</v>
      </c>
      <c r="T28" s="4">
        <f>$M$31-M28</f>
        <v>7</v>
      </c>
      <c r="U28" s="9">
        <f>MAX(Q28:T28)</f>
        <v>7</v>
      </c>
      <c r="V28" s="3">
        <f>MIN(Q28:T28)</f>
        <v>6</v>
      </c>
    </row>
    <row r="29" spans="1:22" x14ac:dyDescent="0.3">
      <c r="A29" s="3" t="s">
        <v>31</v>
      </c>
      <c r="B29" s="4">
        <v>10</v>
      </c>
      <c r="C29" s="9">
        <f>$B29-C26</f>
        <v>2</v>
      </c>
      <c r="D29" s="3">
        <f>$B29-D26</f>
        <v>1</v>
      </c>
      <c r="E29" s="3">
        <f>$B29-E26</f>
        <v>0</v>
      </c>
      <c r="F29" s="10">
        <f>$B29-F26</f>
        <v>-1</v>
      </c>
      <c r="H29" s="3" t="s">
        <v>31</v>
      </c>
      <c r="I29" s="4">
        <v>10</v>
      </c>
      <c r="J29" s="9">
        <f>C29*$E$2</f>
        <v>6</v>
      </c>
      <c r="K29" s="3">
        <f>D29*$E$2</f>
        <v>3</v>
      </c>
      <c r="L29" s="3">
        <v>0</v>
      </c>
      <c r="M29" s="10">
        <f>-F29*$E$1</f>
        <v>7</v>
      </c>
      <c r="O29" s="3" t="s">
        <v>31</v>
      </c>
      <c r="P29" s="4">
        <v>10</v>
      </c>
      <c r="Q29" s="9">
        <f>$J$31-J29</f>
        <v>3</v>
      </c>
      <c r="R29" s="3">
        <f>$K$31-K29</f>
        <v>4</v>
      </c>
      <c r="S29" s="3">
        <f>$L$31-L29</f>
        <v>14</v>
      </c>
      <c r="T29" s="4">
        <f>$M$31-M29</f>
        <v>14</v>
      </c>
      <c r="U29" s="9">
        <f>MAX(Q29:T29)</f>
        <v>14</v>
      </c>
      <c r="V29" s="3">
        <f>MIN(Q29:T29)</f>
        <v>3</v>
      </c>
    </row>
    <row r="30" spans="1:22" ht="15" thickBot="1" x14ac:dyDescent="0.35">
      <c r="A30" s="3" t="s">
        <v>32</v>
      </c>
      <c r="B30" s="4">
        <v>11</v>
      </c>
      <c r="C30" s="11">
        <f>$B30-C26</f>
        <v>3</v>
      </c>
      <c r="D30" s="12">
        <f>$B30-D26</f>
        <v>2</v>
      </c>
      <c r="E30" s="12">
        <f>$B30-E26</f>
        <v>1</v>
      </c>
      <c r="F30" s="13">
        <f>$B30-F26</f>
        <v>0</v>
      </c>
      <c r="H30" s="3" t="s">
        <v>32</v>
      </c>
      <c r="I30" s="4">
        <v>11</v>
      </c>
      <c r="J30" s="11">
        <f>C30*$E$2</f>
        <v>9</v>
      </c>
      <c r="K30" s="12">
        <f>D30*$E$2</f>
        <v>6</v>
      </c>
      <c r="L30" s="12">
        <f>E30*$E$2</f>
        <v>3</v>
      </c>
      <c r="M30" s="13">
        <f>$B30-M26</f>
        <v>0</v>
      </c>
      <c r="O30" s="3" t="s">
        <v>32</v>
      </c>
      <c r="P30" s="4">
        <v>11</v>
      </c>
      <c r="Q30" s="11">
        <f>$J$31-J30</f>
        <v>0</v>
      </c>
      <c r="R30" s="12">
        <f>$K$31-K30</f>
        <v>1</v>
      </c>
      <c r="S30" s="12">
        <f>$L$31-L30</f>
        <v>11</v>
      </c>
      <c r="T30" s="17">
        <f>$M$31-M30</f>
        <v>21</v>
      </c>
      <c r="U30" s="9">
        <f>MAX(Q30:T30)</f>
        <v>21</v>
      </c>
      <c r="V30" s="3">
        <f>MIN(Q30:T30)</f>
        <v>0</v>
      </c>
    </row>
    <row r="31" spans="1:22" ht="15" thickTop="1" x14ac:dyDescent="0.3">
      <c r="I31" t="s">
        <v>48</v>
      </c>
      <c r="J31">
        <f>MAX(J27:J30)</f>
        <v>9</v>
      </c>
      <c r="K31">
        <f>MAX(K27:K30)</f>
        <v>7</v>
      </c>
      <c r="L31">
        <f>MAX(L27:L30)</f>
        <v>14</v>
      </c>
      <c r="M31">
        <f>MAX(M27:M30)</f>
        <v>21</v>
      </c>
    </row>
    <row r="33" spans="1:2" x14ac:dyDescent="0.3">
      <c r="A33" t="s">
        <v>39</v>
      </c>
    </row>
    <row r="34" spans="1:2" x14ac:dyDescent="0.3">
      <c r="A34" t="s">
        <v>42</v>
      </c>
    </row>
    <row r="35" spans="1:2" x14ac:dyDescent="0.3">
      <c r="A35" s="3" t="s">
        <v>41</v>
      </c>
    </row>
    <row r="36" spans="1:2" x14ac:dyDescent="0.3">
      <c r="A36" s="3">
        <f>SUMPRODUCT(Q27:T27,$Q$23:$T$23)</f>
        <v>1.8</v>
      </c>
      <c r="B36" s="14" t="s">
        <v>56</v>
      </c>
    </row>
    <row r="37" spans="1:2" x14ac:dyDescent="0.3">
      <c r="A37" s="3">
        <f>SUMPRODUCT(Q28:T28,$Q$23:$T$23)</f>
        <v>6.8</v>
      </c>
    </row>
    <row r="38" spans="1:2" x14ac:dyDescent="0.3">
      <c r="A38" s="3">
        <f>SUMPRODUCT(Q29:T29,$Q$23:$T$23)</f>
        <v>9.3000000000000007</v>
      </c>
    </row>
    <row r="39" spans="1:2" x14ac:dyDescent="0.3">
      <c r="A39" s="3">
        <f>SUMPRODUCT(Q30:T30,$Q$23:$T$23)</f>
        <v>7.8000000000000007</v>
      </c>
    </row>
    <row r="41" spans="1:2" x14ac:dyDescent="0.3">
      <c r="A41" t="s">
        <v>43</v>
      </c>
    </row>
    <row r="42" spans="1:2" x14ac:dyDescent="0.3">
      <c r="A42" t="s">
        <v>44</v>
      </c>
    </row>
    <row r="43" spans="1:2" x14ac:dyDescent="0.3">
      <c r="A43" s="3" t="s">
        <v>41</v>
      </c>
    </row>
    <row r="44" spans="1:2" x14ac:dyDescent="0.3">
      <c r="A44" s="3">
        <f>SUM(Q27:T27)/4</f>
        <v>2.25</v>
      </c>
      <c r="B44" s="14" t="s">
        <v>56</v>
      </c>
    </row>
    <row r="45" spans="1:2" x14ac:dyDescent="0.3">
      <c r="A45" s="3">
        <f>SUM(Q28:T28)/4</f>
        <v>6.75</v>
      </c>
    </row>
    <row r="46" spans="1:2" x14ac:dyDescent="0.3">
      <c r="A46" s="3">
        <f>SUM(Q29:T29)/4</f>
        <v>8.75</v>
      </c>
    </row>
    <row r="47" spans="1:2" x14ac:dyDescent="0.3">
      <c r="A47" s="3">
        <f>SUM(Q30:T30)/4</f>
        <v>8.25</v>
      </c>
    </row>
    <row r="49" spans="1:18" x14ac:dyDescent="0.3">
      <c r="A49" t="s">
        <v>45</v>
      </c>
    </row>
    <row r="50" spans="1:18" x14ac:dyDescent="0.3">
      <c r="A50" t="s">
        <v>47</v>
      </c>
      <c r="G50" t="s">
        <v>46</v>
      </c>
      <c r="L50" t="s">
        <v>50</v>
      </c>
    </row>
    <row r="51" spans="1:18" x14ac:dyDescent="0.3">
      <c r="A51" s="3" t="s">
        <v>49</v>
      </c>
      <c r="G51" t="s">
        <v>58</v>
      </c>
      <c r="L51" t="s">
        <v>59</v>
      </c>
    </row>
    <row r="52" spans="1:18" x14ac:dyDescent="0.3">
      <c r="A52" s="3">
        <f>$K$1*MIN(J27:M27)+(1-$K$1)*MAX(J27:M27)</f>
        <v>6.3000000000000007</v>
      </c>
    </row>
    <row r="53" spans="1:18" x14ac:dyDescent="0.3">
      <c r="A53" s="3">
        <f>$K$1*MIN(J28:M28)+(1-$K$1)*MAX(J28:M28)</f>
        <v>4.2000000000000011</v>
      </c>
    </row>
    <row r="54" spans="1:18" x14ac:dyDescent="0.3">
      <c r="A54" s="3">
        <f>$K$1*MIN(J29:M29)+(1-$K$1)*MAX(J29:M29)</f>
        <v>2.1000000000000005</v>
      </c>
      <c r="B54" s="14" t="s">
        <v>57</v>
      </c>
    </row>
    <row r="55" spans="1:18" x14ac:dyDescent="0.3">
      <c r="A55" s="3">
        <f>$K$1*MIN(J30:M30)+(1-$K$1)*MAX(J30:M30)</f>
        <v>2.7</v>
      </c>
    </row>
    <row r="58" spans="1:18" x14ac:dyDescent="0.3">
      <c r="A58">
        <v>4</v>
      </c>
    </row>
    <row r="60" spans="1:18" x14ac:dyDescent="0.3">
      <c r="A60" s="60" t="s">
        <v>37</v>
      </c>
      <c r="B60" s="60"/>
      <c r="C60" s="3" t="s">
        <v>33</v>
      </c>
      <c r="D60" s="3" t="s">
        <v>34</v>
      </c>
      <c r="E60" s="3" t="s">
        <v>35</v>
      </c>
      <c r="F60" s="3" t="s">
        <v>36</v>
      </c>
      <c r="H60" s="60" t="s">
        <v>38</v>
      </c>
      <c r="I60" s="60"/>
      <c r="J60" s="3" t="s">
        <v>33</v>
      </c>
      <c r="K60" s="3" t="s">
        <v>34</v>
      </c>
      <c r="L60" s="3" t="s">
        <v>35</v>
      </c>
      <c r="M60" s="3" t="s">
        <v>36</v>
      </c>
      <c r="O60" t="s">
        <v>61</v>
      </c>
    </row>
    <row r="61" spans="1:18" ht="15" thickBot="1" x14ac:dyDescent="0.35">
      <c r="A61" s="60"/>
      <c r="B61" s="60"/>
      <c r="C61" s="5">
        <v>8</v>
      </c>
      <c r="D61" s="5">
        <v>9</v>
      </c>
      <c r="E61" s="5">
        <v>10</v>
      </c>
      <c r="F61" s="5">
        <v>11</v>
      </c>
      <c r="H61" s="60"/>
      <c r="I61" s="60"/>
      <c r="J61" s="5">
        <v>8</v>
      </c>
      <c r="K61" s="5">
        <v>9</v>
      </c>
      <c r="L61" s="5">
        <v>10</v>
      </c>
      <c r="M61" s="5">
        <v>11</v>
      </c>
      <c r="N61" t="s">
        <v>54</v>
      </c>
      <c r="O61" t="s">
        <v>55</v>
      </c>
    </row>
    <row r="62" spans="1:18" ht="15" thickTop="1" x14ac:dyDescent="0.3">
      <c r="A62" s="3" t="s">
        <v>29</v>
      </c>
      <c r="B62" s="4">
        <v>8</v>
      </c>
      <c r="C62" s="6">
        <f>$B62-C61</f>
        <v>0</v>
      </c>
      <c r="D62" s="7">
        <f>$B62-D61</f>
        <v>-1</v>
      </c>
      <c r="E62" s="7">
        <f>$B62-E61</f>
        <v>-2</v>
      </c>
      <c r="F62" s="8">
        <f>$B62-F61</f>
        <v>-3</v>
      </c>
      <c r="H62" s="3" t="s">
        <v>29</v>
      </c>
      <c r="I62" s="4">
        <v>8</v>
      </c>
      <c r="J62" s="6">
        <f>$B62-J61</f>
        <v>0</v>
      </c>
      <c r="K62" s="7">
        <f>-D62*$E$1</f>
        <v>7</v>
      </c>
      <c r="L62" s="7">
        <f>-E62*$E$1</f>
        <v>14</v>
      </c>
      <c r="M62" s="8">
        <f>-F62*$E$1</f>
        <v>21</v>
      </c>
      <c r="N62">
        <f>MIN(J62:M62)</f>
        <v>0</v>
      </c>
      <c r="O62">
        <f>MAX(N62:N65)</f>
        <v>0</v>
      </c>
    </row>
    <row r="63" spans="1:18" x14ac:dyDescent="0.3">
      <c r="A63" s="3" t="s">
        <v>30</v>
      </c>
      <c r="B63" s="4">
        <v>9</v>
      </c>
      <c r="C63" s="9">
        <f>$B63-C61</f>
        <v>1</v>
      </c>
      <c r="D63" s="3">
        <f>$B63-D61</f>
        <v>0</v>
      </c>
      <c r="E63" s="3">
        <f>$B63-E61</f>
        <v>-1</v>
      </c>
      <c r="F63" s="10">
        <f>$B63-F61</f>
        <v>-2</v>
      </c>
      <c r="H63" s="3" t="s">
        <v>30</v>
      </c>
      <c r="I63" s="4">
        <v>9</v>
      </c>
      <c r="J63" s="9">
        <f>C63*$E$2</f>
        <v>3</v>
      </c>
      <c r="K63" s="3">
        <f>$B63-K61</f>
        <v>0</v>
      </c>
      <c r="L63" s="3">
        <f>-E63*$E$1</f>
        <v>7</v>
      </c>
      <c r="M63" s="10">
        <f>-F63*$E$1</f>
        <v>14</v>
      </c>
      <c r="N63">
        <f>MIN(J63:M63)</f>
        <v>0</v>
      </c>
      <c r="R63" t="s">
        <v>62</v>
      </c>
    </row>
    <row r="64" spans="1:18" x14ac:dyDescent="0.3">
      <c r="A64" s="3" t="s">
        <v>31</v>
      </c>
      <c r="B64" s="4">
        <v>10</v>
      </c>
      <c r="C64" s="9">
        <f>$B64-C61</f>
        <v>2</v>
      </c>
      <c r="D64" s="3">
        <f>$B64-D61</f>
        <v>1</v>
      </c>
      <c r="E64" s="3">
        <f>$B64-E61</f>
        <v>0</v>
      </c>
      <c r="F64" s="10">
        <f>$B64-F61</f>
        <v>-1</v>
      </c>
      <c r="H64" s="3" t="s">
        <v>31</v>
      </c>
      <c r="I64" s="4">
        <v>10</v>
      </c>
      <c r="J64" s="9">
        <f>C64*$E$2</f>
        <v>6</v>
      </c>
      <c r="K64" s="3">
        <f>D64*$E$2</f>
        <v>3</v>
      </c>
      <c r="L64" s="3">
        <v>0</v>
      </c>
      <c r="M64" s="10">
        <f>-F64*$E$1</f>
        <v>7</v>
      </c>
      <c r="N64">
        <f>MIN(J64:M64)</f>
        <v>0</v>
      </c>
    </row>
    <row r="65" spans="1:14" ht="15" thickBot="1" x14ac:dyDescent="0.35">
      <c r="A65" s="3" t="s">
        <v>32</v>
      </c>
      <c r="B65" s="4">
        <v>11</v>
      </c>
      <c r="C65" s="11">
        <f>$B65-C61</f>
        <v>3</v>
      </c>
      <c r="D65" s="12">
        <f>$B65-D61</f>
        <v>2</v>
      </c>
      <c r="E65" s="12">
        <f>$B65-E61</f>
        <v>1</v>
      </c>
      <c r="F65" s="13">
        <f>$B65-F61</f>
        <v>0</v>
      </c>
      <c r="H65" s="3" t="s">
        <v>32</v>
      </c>
      <c r="I65" s="4">
        <v>11</v>
      </c>
      <c r="J65" s="11">
        <f>C65*$E$2</f>
        <v>9</v>
      </c>
      <c r="K65" s="12">
        <f>D65*$E$2</f>
        <v>6</v>
      </c>
      <c r="L65" s="12">
        <f>E65*$E$2</f>
        <v>3</v>
      </c>
      <c r="M65" s="13">
        <f>$B65-M61</f>
        <v>0</v>
      </c>
      <c r="N65">
        <f>MIN(J65:M65)</f>
        <v>0</v>
      </c>
    </row>
    <row r="66" spans="1:14" ht="15" thickTop="1" x14ac:dyDescent="0.3">
      <c r="I66" t="s">
        <v>48</v>
      </c>
      <c r="J66">
        <f>MAX(J62:J65)</f>
        <v>9</v>
      </c>
      <c r="K66">
        <f>MAX(K62:K65)</f>
        <v>7</v>
      </c>
      <c r="L66">
        <f>MAX(L62:L65)</f>
        <v>14</v>
      </c>
      <c r="M66">
        <f>MAX(M62:M65)</f>
        <v>21</v>
      </c>
    </row>
    <row r="67" spans="1:14" x14ac:dyDescent="0.3">
      <c r="H67" t="s">
        <v>60</v>
      </c>
      <c r="I67" t="s">
        <v>53</v>
      </c>
      <c r="K67">
        <f>MIN(J66:M66)</f>
        <v>7</v>
      </c>
    </row>
    <row r="68" spans="1:14" x14ac:dyDescent="0.3">
      <c r="J68">
        <f>SUMPRODUCT(J62:J65,$K$70:$K$73)</f>
        <v>1</v>
      </c>
      <c r="K68">
        <f t="shared" ref="K68:M68" si="0">SUMPRODUCT(K62:K65,$K$70:$K$73)</f>
        <v>0.99999999999999978</v>
      </c>
      <c r="L68">
        <f>SUMPRODUCT(L62:L65,$K$70:$K$73)</f>
        <v>0.99999999999999978</v>
      </c>
      <c r="M68">
        <f t="shared" si="0"/>
        <v>0.99999999999999967</v>
      </c>
    </row>
    <row r="69" spans="1:14" x14ac:dyDescent="0.3">
      <c r="J69" t="s">
        <v>63</v>
      </c>
    </row>
    <row r="70" spans="1:14" x14ac:dyDescent="0.3">
      <c r="J70" t="s">
        <v>64</v>
      </c>
      <c r="K70">
        <v>4.7619047619047603E-2</v>
      </c>
      <c r="M70" t="s">
        <v>132</v>
      </c>
    </row>
    <row r="71" spans="1:14" x14ac:dyDescent="0.3">
      <c r="J71" t="s">
        <v>65</v>
      </c>
      <c r="K71">
        <v>0</v>
      </c>
      <c r="M71" t="s">
        <v>134</v>
      </c>
    </row>
    <row r="72" spans="1:14" x14ac:dyDescent="0.3">
      <c r="J72" t="s">
        <v>66</v>
      </c>
      <c r="K72">
        <v>0</v>
      </c>
    </row>
    <row r="73" spans="1:14" x14ac:dyDescent="0.3">
      <c r="J73" t="s">
        <v>67</v>
      </c>
      <c r="K73">
        <v>0.1111111111111111</v>
      </c>
    </row>
    <row r="74" spans="1:14" x14ac:dyDescent="0.3">
      <c r="J74" t="s">
        <v>68</v>
      </c>
      <c r="K74">
        <f>SUM(K70:K73)</f>
        <v>0.15873015873015872</v>
      </c>
    </row>
    <row r="75" spans="1:14" x14ac:dyDescent="0.3">
      <c r="J75" t="s">
        <v>133</v>
      </c>
      <c r="K75">
        <f>1/K74</f>
        <v>6.3000000000000007</v>
      </c>
    </row>
    <row r="76" spans="1:14" x14ac:dyDescent="0.3">
      <c r="J76" t="s">
        <v>135</v>
      </c>
      <c r="K76">
        <f>$K$75*K70</f>
        <v>0.29999999999999993</v>
      </c>
    </row>
    <row r="77" spans="1:14" x14ac:dyDescent="0.3">
      <c r="J77" t="s">
        <v>136</v>
      </c>
      <c r="K77">
        <f t="shared" ref="K77:K79" si="1">$K$75*K71</f>
        <v>0</v>
      </c>
    </row>
    <row r="78" spans="1:14" x14ac:dyDescent="0.3">
      <c r="J78" t="s">
        <v>137</v>
      </c>
      <c r="K78">
        <f t="shared" si="1"/>
        <v>0</v>
      </c>
    </row>
    <row r="79" spans="1:14" x14ac:dyDescent="0.3">
      <c r="J79" t="s">
        <v>138</v>
      </c>
      <c r="K79">
        <f t="shared" si="1"/>
        <v>0.70000000000000007</v>
      </c>
      <c r="M79" t="s">
        <v>139</v>
      </c>
    </row>
    <row r="80" spans="1:14" x14ac:dyDescent="0.3">
      <c r="J80" t="s">
        <v>6</v>
      </c>
      <c r="K80">
        <f>K75*0.015873</f>
        <v>9.9999900000000017E-2</v>
      </c>
    </row>
    <row r="81" spans="10:13" x14ac:dyDescent="0.3">
      <c r="J81" t="s">
        <v>7</v>
      </c>
      <c r="K81">
        <v>0.9</v>
      </c>
      <c r="M81" t="s">
        <v>140</v>
      </c>
    </row>
    <row r="82" spans="10:13" x14ac:dyDescent="0.3">
      <c r="J82" t="s">
        <v>8</v>
      </c>
      <c r="K82">
        <v>0</v>
      </c>
    </row>
    <row r="83" spans="10:13" x14ac:dyDescent="0.3">
      <c r="J83" t="s">
        <v>9</v>
      </c>
      <c r="K83">
        <v>0</v>
      </c>
    </row>
  </sheetData>
  <mergeCells count="16">
    <mergeCell ref="O25:P26"/>
    <mergeCell ref="A60:B61"/>
    <mergeCell ref="H60:I61"/>
    <mergeCell ref="A25:B26"/>
    <mergeCell ref="H25:I26"/>
    <mergeCell ref="B12:B15"/>
    <mergeCell ref="B16:B19"/>
    <mergeCell ref="A12:A19"/>
    <mergeCell ref="C18:F18"/>
    <mergeCell ref="C19:F19"/>
    <mergeCell ref="C12:F12"/>
    <mergeCell ref="C16:F16"/>
    <mergeCell ref="C17:F17"/>
    <mergeCell ref="C13:F13"/>
    <mergeCell ref="C14:F14"/>
    <mergeCell ref="C15:F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072C-ECCC-47E2-93AB-AC2558AFB442}">
  <dimension ref="A1:O75"/>
  <sheetViews>
    <sheetView topLeftCell="A48" workbookViewId="0">
      <selection activeCell="B45" sqref="B45:L56"/>
    </sheetView>
  </sheetViews>
  <sheetFormatPr defaultRowHeight="14.4" x14ac:dyDescent="0.3"/>
  <sheetData>
    <row r="1" spans="1:15" ht="15" thickBot="1" x14ac:dyDescent="0.35">
      <c r="A1" s="24" t="s">
        <v>141</v>
      </c>
      <c r="B1" s="25"/>
      <c r="D1" s="26"/>
      <c r="E1" s="26"/>
      <c r="F1" s="26"/>
      <c r="G1" s="27" t="s">
        <v>142</v>
      </c>
      <c r="H1" s="26"/>
      <c r="I1" s="26"/>
      <c r="J1" s="26"/>
      <c r="K1" s="26"/>
      <c r="L1" s="28"/>
      <c r="M1" s="65" t="s">
        <v>143</v>
      </c>
      <c r="N1" s="66"/>
      <c r="O1" s="67"/>
    </row>
    <row r="2" spans="1:15" ht="15" thickBot="1" x14ac:dyDescent="0.35">
      <c r="A2" s="29"/>
      <c r="B2" s="30"/>
      <c r="C2" s="31">
        <v>1.2</v>
      </c>
      <c r="D2" s="32">
        <v>1.3</v>
      </c>
      <c r="E2" s="32">
        <v>1.4</v>
      </c>
      <c r="F2" s="32">
        <v>2.4</v>
      </c>
      <c r="G2" s="32">
        <v>2.5</v>
      </c>
      <c r="H2" s="32">
        <v>3.4</v>
      </c>
      <c r="I2" s="32">
        <v>3.6</v>
      </c>
      <c r="J2" s="32">
        <v>4.5</v>
      </c>
      <c r="K2" s="32">
        <v>4.5999999999999996</v>
      </c>
      <c r="L2" s="33">
        <v>5.6</v>
      </c>
      <c r="M2" s="74">
        <v>60</v>
      </c>
      <c r="N2" s="75"/>
      <c r="O2" s="76"/>
    </row>
    <row r="3" spans="1:15" x14ac:dyDescent="0.3">
      <c r="A3" s="68" t="s">
        <v>144</v>
      </c>
      <c r="B3" s="69"/>
      <c r="C3" s="34">
        <v>19</v>
      </c>
      <c r="D3" s="35">
        <v>10</v>
      </c>
      <c r="E3" s="35">
        <v>35</v>
      </c>
      <c r="F3" s="35">
        <v>18</v>
      </c>
      <c r="G3" s="35">
        <v>20</v>
      </c>
      <c r="H3" s="35">
        <v>9</v>
      </c>
      <c r="I3" s="35">
        <v>22</v>
      </c>
      <c r="J3" s="35">
        <v>17</v>
      </c>
      <c r="K3" s="35">
        <v>20</v>
      </c>
      <c r="L3" s="36">
        <v>18</v>
      </c>
      <c r="M3" s="77"/>
      <c r="N3" s="78"/>
      <c r="O3" s="79"/>
    </row>
    <row r="4" spans="1:15" x14ac:dyDescent="0.3">
      <c r="A4" s="70" t="s">
        <v>145</v>
      </c>
      <c r="B4" s="71"/>
      <c r="C4" s="42">
        <v>16</v>
      </c>
      <c r="D4" s="43">
        <v>5</v>
      </c>
      <c r="E4" s="43">
        <v>25</v>
      </c>
      <c r="F4" s="43">
        <v>13</v>
      </c>
      <c r="G4" s="43">
        <v>15</v>
      </c>
      <c r="H4" s="43">
        <v>6</v>
      </c>
      <c r="I4" s="43">
        <v>17</v>
      </c>
      <c r="J4" s="43">
        <v>13</v>
      </c>
      <c r="K4" s="43">
        <v>16</v>
      </c>
      <c r="L4" s="44">
        <v>14</v>
      </c>
      <c r="M4" s="77"/>
      <c r="N4" s="78"/>
      <c r="O4" s="79"/>
    </row>
    <row r="5" spans="1:15" ht="15" thickBot="1" x14ac:dyDescent="0.35">
      <c r="A5" s="72" t="s">
        <v>146</v>
      </c>
      <c r="B5" s="73"/>
      <c r="C5" s="37">
        <v>0.25</v>
      </c>
      <c r="D5" s="38">
        <v>7.0000000000000007E-2</v>
      </c>
      <c r="E5" s="38">
        <v>0.1</v>
      </c>
      <c r="F5" s="38">
        <v>0.2</v>
      </c>
      <c r="G5" s="38">
        <v>0.13</v>
      </c>
      <c r="H5" s="38">
        <v>0.15</v>
      </c>
      <c r="I5" s="38">
        <v>0.06</v>
      </c>
      <c r="J5" s="38">
        <v>0.04</v>
      </c>
      <c r="K5" s="38">
        <v>0.2</v>
      </c>
      <c r="L5" s="39">
        <v>0.1</v>
      </c>
      <c r="M5" s="80"/>
      <c r="N5" s="81"/>
      <c r="O5" s="82"/>
    </row>
    <row r="16" spans="1:15" x14ac:dyDescent="0.3">
      <c r="B16" s="63" t="s">
        <v>199</v>
      </c>
      <c r="C16" s="63"/>
      <c r="D16" s="63"/>
      <c r="E16" s="63"/>
    </row>
    <row r="17" spans="2:12" x14ac:dyDescent="0.3">
      <c r="B17" s="43"/>
      <c r="C17" s="43">
        <v>1</v>
      </c>
      <c r="D17" s="43">
        <v>2</v>
      </c>
      <c r="E17" s="43">
        <v>3</v>
      </c>
      <c r="F17" s="43">
        <v>4</v>
      </c>
      <c r="G17" s="43">
        <v>5</v>
      </c>
      <c r="H17" s="43">
        <v>6</v>
      </c>
    </row>
    <row r="18" spans="2:12" x14ac:dyDescent="0.3">
      <c r="B18" s="45" t="s">
        <v>147</v>
      </c>
      <c r="C18" s="43">
        <v>0</v>
      </c>
      <c r="D18" s="43">
        <v>19</v>
      </c>
      <c r="E18" s="43">
        <v>10</v>
      </c>
      <c r="F18" s="43">
        <v>37</v>
      </c>
      <c r="G18" s="43">
        <v>54</v>
      </c>
      <c r="H18" s="43">
        <v>72</v>
      </c>
      <c r="J18" s="14" t="s">
        <v>200</v>
      </c>
    </row>
    <row r="19" spans="2:12" ht="15" thickBot="1" x14ac:dyDescent="0.35">
      <c r="B19" s="62" t="s">
        <v>148</v>
      </c>
      <c r="C19" s="62"/>
      <c r="D19" s="46"/>
    </row>
    <row r="20" spans="2:12" ht="15" thickBot="1" x14ac:dyDescent="0.35">
      <c r="B20" s="31" t="s">
        <v>149</v>
      </c>
      <c r="C20" s="32" t="s">
        <v>150</v>
      </c>
      <c r="D20" s="33">
        <f>H18</f>
        <v>72</v>
      </c>
    </row>
    <row r="21" spans="2:12" x14ac:dyDescent="0.3">
      <c r="B21" s="64" t="s">
        <v>151</v>
      </c>
      <c r="C21" s="64"/>
      <c r="D21" s="64"/>
      <c r="E21" s="64"/>
    </row>
    <row r="22" spans="2:12" x14ac:dyDescent="0.3">
      <c r="B22" s="43"/>
      <c r="C22" s="43">
        <v>1</v>
      </c>
      <c r="D22" s="43">
        <v>2</v>
      </c>
      <c r="E22" s="43">
        <v>3</v>
      </c>
      <c r="F22" s="43">
        <v>4</v>
      </c>
      <c r="G22" s="43">
        <v>5</v>
      </c>
      <c r="H22" s="43">
        <v>6</v>
      </c>
    </row>
    <row r="23" spans="2:12" x14ac:dyDescent="0.3">
      <c r="B23" s="45" t="s">
        <v>152</v>
      </c>
      <c r="C23" s="43">
        <v>0</v>
      </c>
      <c r="D23" s="43">
        <v>19</v>
      </c>
      <c r="E23" s="43">
        <v>28</v>
      </c>
      <c r="F23" s="43">
        <v>37</v>
      </c>
      <c r="G23" s="43">
        <v>54</v>
      </c>
      <c r="H23" s="43">
        <v>72</v>
      </c>
      <c r="J23" s="14" t="s">
        <v>202</v>
      </c>
    </row>
    <row r="24" spans="2:12" x14ac:dyDescent="0.3">
      <c r="B24" s="40"/>
    </row>
    <row r="25" spans="2:12" x14ac:dyDescent="0.3">
      <c r="B25" s="61" t="s">
        <v>203</v>
      </c>
      <c r="C25" s="61"/>
      <c r="D25" s="61"/>
    </row>
    <row r="26" spans="2:12" x14ac:dyDescent="0.3">
      <c r="B26" s="48"/>
      <c r="C26" s="49">
        <v>1</v>
      </c>
      <c r="D26" s="49">
        <v>2</v>
      </c>
      <c r="E26" s="48">
        <v>3</v>
      </c>
      <c r="F26" s="49">
        <v>4</v>
      </c>
      <c r="G26" s="49">
        <v>5</v>
      </c>
      <c r="H26" s="49">
        <v>6</v>
      </c>
      <c r="J26" t="s">
        <v>201</v>
      </c>
    </row>
    <row r="27" spans="2:12" x14ac:dyDescent="0.3">
      <c r="B27" s="48" t="s">
        <v>204</v>
      </c>
      <c r="C27" s="49">
        <f>C18-C23</f>
        <v>0</v>
      </c>
      <c r="D27" s="49">
        <f t="shared" ref="D27:H27" si="0">D18-D23</f>
        <v>0</v>
      </c>
      <c r="E27" s="48">
        <f t="shared" si="0"/>
        <v>-18</v>
      </c>
      <c r="F27" s="49">
        <f t="shared" si="0"/>
        <v>0</v>
      </c>
      <c r="G27" s="49">
        <f t="shared" si="0"/>
        <v>0</v>
      </c>
      <c r="H27" s="49">
        <f t="shared" si="0"/>
        <v>0</v>
      </c>
    </row>
    <row r="31" spans="2:12" x14ac:dyDescent="0.3">
      <c r="B31" s="89" t="s">
        <v>206</v>
      </c>
      <c r="C31" s="89"/>
      <c r="D31" s="89"/>
      <c r="E31" s="89"/>
      <c r="F31" s="89"/>
      <c r="G31" s="89"/>
      <c r="H31" s="89"/>
      <c r="I31" s="89"/>
      <c r="J31" s="89"/>
      <c r="K31" s="89"/>
      <c r="L31" s="89"/>
    </row>
    <row r="32" spans="2:12" x14ac:dyDescent="0.3">
      <c r="B32" s="47"/>
      <c r="C32" s="47">
        <v>1.2</v>
      </c>
      <c r="D32" s="47">
        <v>1.3</v>
      </c>
      <c r="E32" s="47">
        <v>1.4</v>
      </c>
      <c r="F32" s="47">
        <v>2.4</v>
      </c>
      <c r="G32" s="47">
        <v>2.5</v>
      </c>
      <c r="H32" s="47">
        <v>3.4</v>
      </c>
      <c r="I32" s="47">
        <v>3.6</v>
      </c>
      <c r="J32" s="47">
        <v>4.5</v>
      </c>
      <c r="K32" s="47">
        <v>4.5999999999999996</v>
      </c>
      <c r="L32" s="47">
        <v>5.6</v>
      </c>
    </row>
    <row r="33" spans="2:12" x14ac:dyDescent="0.3">
      <c r="B33" s="47" t="s">
        <v>153</v>
      </c>
      <c r="C33" s="47">
        <f>C18</f>
        <v>0</v>
      </c>
      <c r="D33" s="47">
        <f>C18</f>
        <v>0</v>
      </c>
      <c r="E33" s="47">
        <f>C18</f>
        <v>0</v>
      </c>
      <c r="F33" s="47">
        <f>D18</f>
        <v>19</v>
      </c>
      <c r="G33" s="47">
        <f>D18</f>
        <v>19</v>
      </c>
      <c r="H33" s="47">
        <f>E18</f>
        <v>10</v>
      </c>
      <c r="I33" s="47">
        <f>E18</f>
        <v>10</v>
      </c>
      <c r="J33" s="47">
        <f>F18</f>
        <v>37</v>
      </c>
      <c r="K33" s="47">
        <f>F18</f>
        <v>37</v>
      </c>
      <c r="L33" s="47">
        <f>G18</f>
        <v>54</v>
      </c>
    </row>
    <row r="34" spans="2:12" x14ac:dyDescent="0.3">
      <c r="B34" s="86" t="s">
        <v>205</v>
      </c>
      <c r="C34" s="87"/>
      <c r="D34" s="87"/>
      <c r="E34" s="87"/>
      <c r="F34" s="87"/>
      <c r="G34" s="87"/>
      <c r="H34" s="87"/>
      <c r="I34" s="87"/>
      <c r="J34" s="87"/>
      <c r="K34" s="87"/>
      <c r="L34" s="88"/>
    </row>
    <row r="35" spans="2:12" x14ac:dyDescent="0.3">
      <c r="B35" s="47"/>
      <c r="C35" s="47">
        <v>1.2</v>
      </c>
      <c r="D35" s="47">
        <v>1.3</v>
      </c>
      <c r="E35" s="47">
        <v>1.4</v>
      </c>
      <c r="F35" s="47">
        <v>2.4</v>
      </c>
      <c r="G35" s="47">
        <v>2.5</v>
      </c>
      <c r="H35" s="47">
        <v>3.4</v>
      </c>
      <c r="I35" s="47">
        <v>3.6</v>
      </c>
      <c r="J35" s="47">
        <v>4.5</v>
      </c>
      <c r="K35" s="47">
        <v>4.5999999999999996</v>
      </c>
      <c r="L35" s="47">
        <v>5.6</v>
      </c>
    </row>
    <row r="36" spans="2:12" x14ac:dyDescent="0.3">
      <c r="B36" s="47" t="s">
        <v>154</v>
      </c>
      <c r="C36" s="47">
        <f t="shared" ref="C36:L36" si="1">C33+C3</f>
        <v>19</v>
      </c>
      <c r="D36" s="47">
        <f t="shared" si="1"/>
        <v>10</v>
      </c>
      <c r="E36" s="47">
        <f t="shared" si="1"/>
        <v>35</v>
      </c>
      <c r="F36" s="47">
        <f t="shared" si="1"/>
        <v>37</v>
      </c>
      <c r="G36" s="47">
        <f t="shared" si="1"/>
        <v>39</v>
      </c>
      <c r="H36" s="47">
        <f t="shared" si="1"/>
        <v>19</v>
      </c>
      <c r="I36" s="47">
        <f t="shared" si="1"/>
        <v>32</v>
      </c>
      <c r="J36" s="47">
        <f t="shared" si="1"/>
        <v>54</v>
      </c>
      <c r="K36" s="47">
        <f t="shared" si="1"/>
        <v>57</v>
      </c>
      <c r="L36" s="47">
        <f t="shared" si="1"/>
        <v>72</v>
      </c>
    </row>
    <row r="37" spans="2:12" x14ac:dyDescent="0.3">
      <c r="B37" s="86" t="s">
        <v>207</v>
      </c>
      <c r="C37" s="87"/>
      <c r="D37" s="87"/>
      <c r="E37" s="87"/>
      <c r="F37" s="87"/>
      <c r="G37" s="87"/>
      <c r="H37" s="87"/>
      <c r="I37" s="87"/>
      <c r="J37" s="87"/>
      <c r="K37" s="87"/>
      <c r="L37" s="88"/>
    </row>
    <row r="38" spans="2:12" x14ac:dyDescent="0.3">
      <c r="B38" s="47"/>
      <c r="C38" s="47">
        <v>1.2</v>
      </c>
      <c r="D38" s="47">
        <v>1.3</v>
      </c>
      <c r="E38" s="47">
        <v>1.4</v>
      </c>
      <c r="F38" s="47">
        <v>2.4</v>
      </c>
      <c r="G38" s="47">
        <v>2.5</v>
      </c>
      <c r="H38" s="47">
        <v>3.4</v>
      </c>
      <c r="I38" s="47">
        <v>3.6</v>
      </c>
      <c r="J38" s="47">
        <v>4.5</v>
      </c>
      <c r="K38" s="47">
        <v>4.5999999999999996</v>
      </c>
      <c r="L38" s="47">
        <v>5.6</v>
      </c>
    </row>
    <row r="39" spans="2:12" x14ac:dyDescent="0.3">
      <c r="B39" s="47" t="s">
        <v>155</v>
      </c>
      <c r="C39" s="47">
        <f>D23</f>
        <v>19</v>
      </c>
      <c r="D39" s="47">
        <f>E23</f>
        <v>28</v>
      </c>
      <c r="E39" s="47">
        <f>F23</f>
        <v>37</v>
      </c>
      <c r="F39" s="47">
        <f>F23</f>
        <v>37</v>
      </c>
      <c r="G39" s="47">
        <f>G23</f>
        <v>54</v>
      </c>
      <c r="H39" s="47">
        <f>F23</f>
        <v>37</v>
      </c>
      <c r="I39" s="47">
        <f>H23</f>
        <v>72</v>
      </c>
      <c r="J39" s="47">
        <f>G23</f>
        <v>54</v>
      </c>
      <c r="K39" s="47">
        <f>H23</f>
        <v>72</v>
      </c>
      <c r="L39" s="47">
        <f>H23</f>
        <v>72</v>
      </c>
    </row>
    <row r="40" spans="2:12" x14ac:dyDescent="0.3">
      <c r="B40" s="86" t="s">
        <v>208</v>
      </c>
      <c r="C40" s="87"/>
      <c r="D40" s="87"/>
      <c r="E40" s="87"/>
      <c r="F40" s="87"/>
      <c r="G40" s="87"/>
      <c r="H40" s="87"/>
      <c r="I40" s="87"/>
      <c r="J40" s="87"/>
      <c r="K40" s="87"/>
      <c r="L40" s="88"/>
    </row>
    <row r="41" spans="2:12" x14ac:dyDescent="0.3">
      <c r="B41" s="47"/>
      <c r="C41" s="47">
        <v>1.2</v>
      </c>
      <c r="D41" s="47">
        <v>1.3</v>
      </c>
      <c r="E41" s="47">
        <v>1.4</v>
      </c>
      <c r="F41" s="47">
        <v>2.4</v>
      </c>
      <c r="G41" s="47">
        <v>2.5</v>
      </c>
      <c r="H41" s="47">
        <v>3.4</v>
      </c>
      <c r="I41" s="47">
        <v>3.6</v>
      </c>
      <c r="J41" s="47">
        <v>4.5</v>
      </c>
      <c r="K41" s="47">
        <v>4.5999999999999996</v>
      </c>
      <c r="L41" s="47">
        <v>5.6</v>
      </c>
    </row>
    <row r="42" spans="2:12" x14ac:dyDescent="0.3">
      <c r="B42" s="47" t="s">
        <v>156</v>
      </c>
      <c r="C42" s="47">
        <f t="shared" ref="C42:L42" si="2">C39-C3</f>
        <v>0</v>
      </c>
      <c r="D42" s="47">
        <f t="shared" si="2"/>
        <v>18</v>
      </c>
      <c r="E42" s="47">
        <f t="shared" si="2"/>
        <v>2</v>
      </c>
      <c r="F42" s="47">
        <f t="shared" si="2"/>
        <v>19</v>
      </c>
      <c r="G42" s="47">
        <f t="shared" si="2"/>
        <v>34</v>
      </c>
      <c r="H42" s="47">
        <f t="shared" si="2"/>
        <v>28</v>
      </c>
      <c r="I42" s="47">
        <f t="shared" si="2"/>
        <v>50</v>
      </c>
      <c r="J42" s="47">
        <f t="shared" si="2"/>
        <v>37</v>
      </c>
      <c r="K42" s="47">
        <f t="shared" si="2"/>
        <v>52</v>
      </c>
      <c r="L42" s="47">
        <f t="shared" si="2"/>
        <v>54</v>
      </c>
    </row>
    <row r="45" spans="2:12" x14ac:dyDescent="0.3">
      <c r="B45" s="64" t="s">
        <v>209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</row>
    <row r="46" spans="2:12" x14ac:dyDescent="0.3">
      <c r="B46" s="43"/>
      <c r="C46" s="43">
        <v>1.2</v>
      </c>
      <c r="D46" s="43">
        <v>1.3</v>
      </c>
      <c r="E46" s="43">
        <v>1.4</v>
      </c>
      <c r="F46" s="43">
        <v>2.4</v>
      </c>
      <c r="G46" s="43">
        <v>2.5</v>
      </c>
      <c r="H46" s="43">
        <v>3.4</v>
      </c>
      <c r="I46" s="43">
        <v>3.6</v>
      </c>
      <c r="J46" s="43">
        <v>4.5</v>
      </c>
      <c r="K46" s="43">
        <v>4.5999999999999996</v>
      </c>
      <c r="L46" s="43">
        <v>5.6</v>
      </c>
    </row>
    <row r="47" spans="2:12" x14ac:dyDescent="0.3">
      <c r="B47" s="43" t="s">
        <v>157</v>
      </c>
      <c r="C47" s="43">
        <f t="shared" ref="C47:L47" si="3">C39-C33-C3</f>
        <v>0</v>
      </c>
      <c r="D47" s="43">
        <f t="shared" si="3"/>
        <v>18</v>
      </c>
      <c r="E47" s="43">
        <f t="shared" si="3"/>
        <v>2</v>
      </c>
      <c r="F47" s="43">
        <f t="shared" si="3"/>
        <v>0</v>
      </c>
      <c r="G47" s="43">
        <f t="shared" si="3"/>
        <v>15</v>
      </c>
      <c r="H47" s="43">
        <f t="shared" si="3"/>
        <v>18</v>
      </c>
      <c r="I47" s="43">
        <f t="shared" si="3"/>
        <v>40</v>
      </c>
      <c r="J47" s="43">
        <f t="shared" si="3"/>
        <v>0</v>
      </c>
      <c r="K47" s="43">
        <f t="shared" si="3"/>
        <v>15</v>
      </c>
      <c r="L47" s="43">
        <f t="shared" si="3"/>
        <v>0</v>
      </c>
    </row>
    <row r="48" spans="2:12" x14ac:dyDescent="0.3">
      <c r="B48" s="83" t="s">
        <v>210</v>
      </c>
      <c r="C48" s="84"/>
      <c r="D48" s="84"/>
      <c r="E48" s="84"/>
      <c r="F48" s="84"/>
      <c r="G48" s="84"/>
      <c r="H48" s="84"/>
      <c r="I48" s="84"/>
      <c r="J48" s="84"/>
      <c r="K48" s="84"/>
      <c r="L48" s="85"/>
    </row>
    <row r="49" spans="2:12" x14ac:dyDescent="0.3">
      <c r="B49" s="43"/>
      <c r="C49" s="43">
        <v>1.2</v>
      </c>
      <c r="D49" s="43">
        <v>1.3</v>
      </c>
      <c r="E49" s="43">
        <v>1.4</v>
      </c>
      <c r="F49" s="43">
        <v>2.4</v>
      </c>
      <c r="G49" s="43">
        <v>2.5</v>
      </c>
      <c r="H49" s="43">
        <v>3.4</v>
      </c>
      <c r="I49" s="43">
        <v>3.6</v>
      </c>
      <c r="J49" s="43">
        <v>4.5</v>
      </c>
      <c r="K49" s="43">
        <v>4.5999999999999996</v>
      </c>
      <c r="L49" s="43">
        <v>5.6</v>
      </c>
    </row>
    <row r="50" spans="2:12" x14ac:dyDescent="0.3">
      <c r="B50" s="43" t="s">
        <v>158</v>
      </c>
      <c r="C50" s="43">
        <f>D18-C23-C3</f>
        <v>0</v>
      </c>
      <c r="D50" s="43">
        <f>E18-C23-D3</f>
        <v>0</v>
      </c>
      <c r="E50" s="43">
        <f>F18-C23-E3</f>
        <v>2</v>
      </c>
      <c r="F50" s="43">
        <f>F18-D23-F3</f>
        <v>0</v>
      </c>
      <c r="G50" s="43">
        <f>G18-D23-G3</f>
        <v>15</v>
      </c>
      <c r="H50" s="43">
        <f>F18-E23-H3</f>
        <v>0</v>
      </c>
      <c r="I50" s="43">
        <f>H18-E23-I3</f>
        <v>22</v>
      </c>
      <c r="J50" s="43">
        <f>G18-F23-J3</f>
        <v>0</v>
      </c>
      <c r="K50" s="43">
        <f>H18-F23-K3</f>
        <v>15</v>
      </c>
      <c r="L50" s="43">
        <f>H18-G23-L3</f>
        <v>0</v>
      </c>
    </row>
    <row r="51" spans="2:12" x14ac:dyDescent="0.3">
      <c r="B51" s="83" t="s">
        <v>211</v>
      </c>
      <c r="C51" s="84"/>
      <c r="D51" s="84"/>
      <c r="E51" s="84"/>
      <c r="F51" s="84"/>
      <c r="G51" s="84"/>
      <c r="H51" s="84"/>
      <c r="I51" s="84"/>
      <c r="J51" s="84"/>
      <c r="K51" s="84"/>
      <c r="L51" s="85"/>
    </row>
    <row r="52" spans="2:12" x14ac:dyDescent="0.3">
      <c r="B52" s="43"/>
      <c r="C52" s="43">
        <v>1.2</v>
      </c>
      <c r="D52" s="43">
        <v>1.3</v>
      </c>
      <c r="E52" s="43">
        <v>1.4</v>
      </c>
      <c r="F52" s="43">
        <v>2.4</v>
      </c>
      <c r="G52" s="43">
        <v>2.5</v>
      </c>
      <c r="H52" s="43">
        <v>3.4</v>
      </c>
      <c r="I52" s="43">
        <v>3.6</v>
      </c>
      <c r="J52" s="43">
        <v>4.5</v>
      </c>
      <c r="K52" s="43">
        <v>4.5999999999999996</v>
      </c>
      <c r="L52" s="43">
        <v>5.6</v>
      </c>
    </row>
    <row r="53" spans="2:12" x14ac:dyDescent="0.3">
      <c r="B53" s="43" t="s">
        <v>159</v>
      </c>
      <c r="C53" s="43">
        <f>D23-C23-C3</f>
        <v>0</v>
      </c>
      <c r="D53" s="43">
        <f>E23-C23-D3</f>
        <v>18</v>
      </c>
      <c r="E53" s="43">
        <f>F23-C23-E3</f>
        <v>2</v>
      </c>
      <c r="F53" s="43">
        <f>F23-D23-F3</f>
        <v>0</v>
      </c>
      <c r="G53" s="43">
        <f>G23-D23-G3</f>
        <v>15</v>
      </c>
      <c r="H53" s="43">
        <f>F23-E23-H3</f>
        <v>0</v>
      </c>
      <c r="I53" s="43">
        <f>H23-E23-I3</f>
        <v>22</v>
      </c>
      <c r="J53" s="43">
        <f>G23-F23-J3</f>
        <v>0</v>
      </c>
      <c r="K53" s="43">
        <f>H23-F23-K3</f>
        <v>15</v>
      </c>
      <c r="L53" s="43">
        <f>H23-G23-L3</f>
        <v>0</v>
      </c>
    </row>
    <row r="54" spans="2:12" x14ac:dyDescent="0.3">
      <c r="B54" s="83" t="s">
        <v>212</v>
      </c>
      <c r="C54" s="84"/>
      <c r="D54" s="84"/>
      <c r="E54" s="84"/>
      <c r="F54" s="84"/>
      <c r="G54" s="84"/>
      <c r="H54" s="84"/>
      <c r="I54" s="84"/>
      <c r="J54" s="84"/>
      <c r="K54" s="84"/>
      <c r="L54" s="85"/>
    </row>
    <row r="55" spans="2:12" x14ac:dyDescent="0.3">
      <c r="B55" s="43"/>
      <c r="C55" s="43">
        <v>1.2</v>
      </c>
      <c r="D55" s="43">
        <v>1.3</v>
      </c>
      <c r="E55" s="43">
        <v>1.4</v>
      </c>
      <c r="F55" s="43">
        <v>2.4</v>
      </c>
      <c r="G55" s="43">
        <v>2.5</v>
      </c>
      <c r="H55" s="43">
        <v>3.4</v>
      </c>
      <c r="I55" s="43">
        <v>3.6</v>
      </c>
      <c r="J55" s="43">
        <v>4.5</v>
      </c>
      <c r="K55" s="43">
        <v>4.5999999999999996</v>
      </c>
      <c r="L55" s="43">
        <v>5.6</v>
      </c>
    </row>
    <row r="56" spans="2:12" x14ac:dyDescent="0.3">
      <c r="B56" s="43" t="s">
        <v>160</v>
      </c>
      <c r="C56" s="43">
        <f>D18-C18-C3</f>
        <v>0</v>
      </c>
      <c r="D56" s="43">
        <f>E18-C18-D3</f>
        <v>0</v>
      </c>
      <c r="E56" s="43">
        <f>F18-C18-E3</f>
        <v>2</v>
      </c>
      <c r="F56" s="43">
        <f>F18-D18-F3</f>
        <v>0</v>
      </c>
      <c r="G56" s="43">
        <f>G18-D18-G3</f>
        <v>15</v>
      </c>
      <c r="H56" s="43">
        <f>F18-E18-H3</f>
        <v>18</v>
      </c>
      <c r="I56" s="43">
        <f>H18-E18-I3</f>
        <v>40</v>
      </c>
      <c r="J56" s="43">
        <f>G18-F18-J3</f>
        <v>0</v>
      </c>
      <c r="K56" s="43">
        <f>H18-F18-K3</f>
        <v>15</v>
      </c>
      <c r="L56" s="43">
        <f>H18-G18-L3</f>
        <v>0</v>
      </c>
    </row>
    <row r="59" spans="2:12" x14ac:dyDescent="0.3">
      <c r="B59" s="46" t="s">
        <v>161</v>
      </c>
      <c r="C59" s="46"/>
      <c r="D59" s="46"/>
      <c r="E59" s="46"/>
      <c r="F59" s="46"/>
      <c r="G59" s="46"/>
      <c r="H59" s="46"/>
    </row>
    <row r="61" spans="2:12" x14ac:dyDescent="0.3">
      <c r="B61" s="46"/>
      <c r="C61" s="46"/>
      <c r="D61" s="46" t="s">
        <v>153</v>
      </c>
      <c r="E61" s="40" t="s">
        <v>144</v>
      </c>
      <c r="F61" s="40" t="s">
        <v>157</v>
      </c>
      <c r="G61" s="46"/>
    </row>
    <row r="62" spans="2:12" x14ac:dyDescent="0.3">
      <c r="B62" s="43">
        <v>1.2</v>
      </c>
      <c r="C62" s="46"/>
      <c r="D62" s="43">
        <f>C33</f>
        <v>0</v>
      </c>
      <c r="E62" s="43">
        <f>C$3</f>
        <v>19</v>
      </c>
      <c r="F62" s="50">
        <f>C47</f>
        <v>0</v>
      </c>
      <c r="G62" s="46" t="str">
        <f>IF(F62=0,"Критический путь","Есть резерв")</f>
        <v>Критический путь</v>
      </c>
    </row>
    <row r="63" spans="2:12" x14ac:dyDescent="0.3">
      <c r="B63" s="43">
        <v>1.3</v>
      </c>
      <c r="C63" s="46"/>
      <c r="D63" s="43">
        <f>D33</f>
        <v>0</v>
      </c>
      <c r="E63" s="43">
        <f>D$3</f>
        <v>10</v>
      </c>
      <c r="F63" s="43">
        <f>D47</f>
        <v>18</v>
      </c>
      <c r="G63" s="46" t="str">
        <f t="shared" ref="G63:G71" si="4">IF(F63=0,"Критический путь","Есть резерв")</f>
        <v>Есть резерв</v>
      </c>
    </row>
    <row r="64" spans="2:12" x14ac:dyDescent="0.3">
      <c r="B64" s="43">
        <v>1.4</v>
      </c>
      <c r="C64" s="46"/>
      <c r="D64" s="43">
        <f>E33</f>
        <v>0</v>
      </c>
      <c r="E64" s="43">
        <f>E$3</f>
        <v>35</v>
      </c>
      <c r="F64" s="43">
        <f>E47</f>
        <v>2</v>
      </c>
      <c r="G64" s="46" t="str">
        <f t="shared" si="4"/>
        <v>Есть резерв</v>
      </c>
    </row>
    <row r="65" spans="2:7" x14ac:dyDescent="0.3">
      <c r="B65" s="43">
        <v>2.4</v>
      </c>
      <c r="C65" s="46"/>
      <c r="D65" s="43">
        <f>F33</f>
        <v>19</v>
      </c>
      <c r="E65" s="43">
        <f>F$3</f>
        <v>18</v>
      </c>
      <c r="F65" s="50">
        <f>F47</f>
        <v>0</v>
      </c>
      <c r="G65" s="46" t="str">
        <f t="shared" si="4"/>
        <v>Критический путь</v>
      </c>
    </row>
    <row r="66" spans="2:7" x14ac:dyDescent="0.3">
      <c r="B66" s="43">
        <v>2.5</v>
      </c>
      <c r="C66" s="46"/>
      <c r="D66" s="43">
        <f>G33</f>
        <v>19</v>
      </c>
      <c r="E66" s="43">
        <f>G$3</f>
        <v>20</v>
      </c>
      <c r="F66" s="43">
        <f>G47</f>
        <v>15</v>
      </c>
      <c r="G66" s="46" t="str">
        <f t="shared" si="4"/>
        <v>Есть резерв</v>
      </c>
    </row>
    <row r="67" spans="2:7" x14ac:dyDescent="0.3">
      <c r="B67" s="43">
        <v>3.4</v>
      </c>
      <c r="C67" s="46"/>
      <c r="D67" s="43">
        <f>H33</f>
        <v>10</v>
      </c>
      <c r="E67" s="43">
        <f>H$3</f>
        <v>9</v>
      </c>
      <c r="F67" s="43">
        <f>H47</f>
        <v>18</v>
      </c>
      <c r="G67" s="46" t="str">
        <f t="shared" si="4"/>
        <v>Есть резерв</v>
      </c>
    </row>
    <row r="68" spans="2:7" x14ac:dyDescent="0.3">
      <c r="B68" s="43">
        <v>3.6</v>
      </c>
      <c r="C68" s="46"/>
      <c r="D68" s="43">
        <f>I33</f>
        <v>10</v>
      </c>
      <c r="E68" s="43">
        <f>I$3</f>
        <v>22</v>
      </c>
      <c r="F68" s="43">
        <f>I47</f>
        <v>40</v>
      </c>
      <c r="G68" s="46" t="str">
        <f t="shared" si="4"/>
        <v>Есть резерв</v>
      </c>
    </row>
    <row r="69" spans="2:7" x14ac:dyDescent="0.3">
      <c r="B69" s="43">
        <v>4.5</v>
      </c>
      <c r="C69" s="46"/>
      <c r="D69" s="43">
        <f>J33</f>
        <v>37</v>
      </c>
      <c r="E69" s="43">
        <f>J$3</f>
        <v>17</v>
      </c>
      <c r="F69" s="50">
        <f>J47</f>
        <v>0</v>
      </c>
      <c r="G69" s="46" t="str">
        <f t="shared" si="4"/>
        <v>Критический путь</v>
      </c>
    </row>
    <row r="70" spans="2:7" x14ac:dyDescent="0.3">
      <c r="B70" s="43">
        <v>4.5999999999999996</v>
      </c>
      <c r="C70" s="46"/>
      <c r="D70" s="43">
        <f>K33</f>
        <v>37</v>
      </c>
      <c r="E70" s="43">
        <f>K$3</f>
        <v>20</v>
      </c>
      <c r="F70" s="43">
        <f>K47</f>
        <v>15</v>
      </c>
      <c r="G70" s="46" t="str">
        <f t="shared" si="4"/>
        <v>Есть резерв</v>
      </c>
    </row>
    <row r="71" spans="2:7" x14ac:dyDescent="0.3">
      <c r="B71" s="43">
        <v>5.6</v>
      </c>
      <c r="C71" s="46"/>
      <c r="D71" s="43">
        <f>L33</f>
        <v>54</v>
      </c>
      <c r="E71" s="43">
        <f>L$3</f>
        <v>18</v>
      </c>
      <c r="F71" s="50">
        <f>L47</f>
        <v>0</v>
      </c>
      <c r="G71" s="46" t="str">
        <f t="shared" si="4"/>
        <v>Критический путь</v>
      </c>
    </row>
    <row r="72" spans="2:7" x14ac:dyDescent="0.3">
      <c r="D72" s="40"/>
    </row>
    <row r="73" spans="2:7" x14ac:dyDescent="0.3">
      <c r="D73" s="40"/>
    </row>
    <row r="74" spans="2:7" x14ac:dyDescent="0.3">
      <c r="D74" s="40"/>
    </row>
    <row r="75" spans="2:7" x14ac:dyDescent="0.3">
      <c r="D75" s="40"/>
    </row>
  </sheetData>
  <mergeCells count="17">
    <mergeCell ref="B48:L48"/>
    <mergeCell ref="B51:L51"/>
    <mergeCell ref="B54:L54"/>
    <mergeCell ref="B34:L34"/>
    <mergeCell ref="B31:L31"/>
    <mergeCell ref="B37:L37"/>
    <mergeCell ref="B40:L40"/>
    <mergeCell ref="B45:L45"/>
    <mergeCell ref="B25:D25"/>
    <mergeCell ref="B19:C19"/>
    <mergeCell ref="B16:E16"/>
    <mergeCell ref="B21:E21"/>
    <mergeCell ref="M1:O1"/>
    <mergeCell ref="A3:B3"/>
    <mergeCell ref="A4:B4"/>
    <mergeCell ref="A5:B5"/>
    <mergeCell ref="M2:O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AA52-F40D-4D1D-81AD-0F1B23C48188}">
  <dimension ref="A1:T60"/>
  <sheetViews>
    <sheetView topLeftCell="A23" zoomScale="85" zoomScaleNormal="85" workbookViewId="0">
      <selection activeCell="W12" sqref="W12"/>
    </sheetView>
  </sheetViews>
  <sheetFormatPr defaultRowHeight="14.4" x14ac:dyDescent="0.3"/>
  <sheetData>
    <row r="1" spans="1:16" ht="15" thickBot="1" x14ac:dyDescent="0.35">
      <c r="A1" s="74" t="s">
        <v>141</v>
      </c>
      <c r="B1" s="76"/>
      <c r="C1" s="65" t="s">
        <v>142</v>
      </c>
      <c r="D1" s="66"/>
      <c r="E1" s="66"/>
      <c r="F1" s="66"/>
      <c r="G1" s="66"/>
      <c r="H1" s="66"/>
      <c r="I1" s="66"/>
      <c r="J1" s="66"/>
      <c r="K1" s="66"/>
      <c r="L1" s="67"/>
      <c r="M1" s="65" t="s">
        <v>143</v>
      </c>
      <c r="N1" s="66"/>
      <c r="O1" s="67"/>
    </row>
    <row r="2" spans="1:16" ht="15" thickBot="1" x14ac:dyDescent="0.35">
      <c r="A2" s="80"/>
      <c r="B2" s="81"/>
      <c r="C2" s="31">
        <v>1.2</v>
      </c>
      <c r="D2" s="32">
        <v>1.3</v>
      </c>
      <c r="E2" s="32">
        <v>1.4</v>
      </c>
      <c r="F2" s="32">
        <v>2.4</v>
      </c>
      <c r="G2" s="32">
        <v>2.5</v>
      </c>
      <c r="H2" s="32">
        <v>3.4</v>
      </c>
      <c r="I2" s="32">
        <v>3.6</v>
      </c>
      <c r="J2" s="32">
        <v>4.5</v>
      </c>
      <c r="K2" s="32">
        <v>4.5999999999999996</v>
      </c>
      <c r="L2" s="33">
        <v>5.6</v>
      </c>
      <c r="M2" s="74">
        <v>60</v>
      </c>
      <c r="N2" s="75"/>
      <c r="O2" s="76"/>
    </row>
    <row r="3" spans="1:16" x14ac:dyDescent="0.3">
      <c r="A3" s="68" t="s">
        <v>144</v>
      </c>
      <c r="B3" s="69"/>
      <c r="C3" s="34">
        <v>19</v>
      </c>
      <c r="D3" s="35">
        <v>10</v>
      </c>
      <c r="E3" s="35">
        <v>35</v>
      </c>
      <c r="F3" s="35">
        <v>18</v>
      </c>
      <c r="G3" s="35">
        <v>20</v>
      </c>
      <c r="H3" s="35">
        <v>9</v>
      </c>
      <c r="I3" s="35">
        <v>22</v>
      </c>
      <c r="J3" s="35">
        <v>17</v>
      </c>
      <c r="K3" s="35">
        <v>20</v>
      </c>
      <c r="L3" s="36">
        <v>18</v>
      </c>
      <c r="M3" s="77"/>
      <c r="N3" s="78"/>
      <c r="O3" s="79"/>
    </row>
    <row r="4" spans="1:16" x14ac:dyDescent="0.3">
      <c r="A4" s="70" t="s">
        <v>145</v>
      </c>
      <c r="B4" s="71"/>
      <c r="C4" s="42">
        <v>16</v>
      </c>
      <c r="D4" s="43">
        <v>5</v>
      </c>
      <c r="E4" s="43">
        <v>25</v>
      </c>
      <c r="F4" s="43">
        <v>13</v>
      </c>
      <c r="G4" s="43">
        <v>15</v>
      </c>
      <c r="H4" s="43">
        <v>6</v>
      </c>
      <c r="I4" s="43">
        <v>17</v>
      </c>
      <c r="J4" s="43">
        <v>13</v>
      </c>
      <c r="K4" s="43">
        <v>16</v>
      </c>
      <c r="L4" s="44">
        <v>14</v>
      </c>
      <c r="M4" s="77"/>
      <c r="N4" s="78"/>
      <c r="O4" s="79"/>
      <c r="P4" t="s">
        <v>218</v>
      </c>
    </row>
    <row r="5" spans="1:16" ht="15" thickBot="1" x14ac:dyDescent="0.35">
      <c r="A5" s="72" t="s">
        <v>146</v>
      </c>
      <c r="B5" s="73"/>
      <c r="C5" s="37">
        <v>0.25</v>
      </c>
      <c r="D5" s="38">
        <v>7.0000000000000007E-2</v>
      </c>
      <c r="E5" s="38">
        <v>0.1</v>
      </c>
      <c r="F5" s="38">
        <v>0.2</v>
      </c>
      <c r="G5" s="38">
        <v>0.13</v>
      </c>
      <c r="H5" s="38">
        <v>0.15</v>
      </c>
      <c r="I5" s="38">
        <v>0.06</v>
      </c>
      <c r="J5" s="38">
        <v>0.04</v>
      </c>
      <c r="K5" s="38">
        <v>0.2</v>
      </c>
      <c r="L5" s="39">
        <v>0.1</v>
      </c>
      <c r="M5" s="80"/>
      <c r="N5" s="81"/>
      <c r="O5" s="82"/>
    </row>
    <row r="10" spans="1:16" x14ac:dyDescent="0.3">
      <c r="C10" t="s">
        <v>219</v>
      </c>
    </row>
    <row r="11" spans="1:16" x14ac:dyDescent="0.3">
      <c r="C11" t="s">
        <v>162</v>
      </c>
    </row>
    <row r="12" spans="1:16" x14ac:dyDescent="0.3">
      <c r="B12" t="s">
        <v>163</v>
      </c>
      <c r="C12" s="48" t="s">
        <v>164</v>
      </c>
      <c r="D12" s="48" t="s">
        <v>165</v>
      </c>
      <c r="E12" s="48" t="s">
        <v>166</v>
      </c>
      <c r="F12" s="48" t="s">
        <v>167</v>
      </c>
      <c r="G12" s="48" t="s">
        <v>168</v>
      </c>
      <c r="H12" s="48" t="s">
        <v>169</v>
      </c>
      <c r="I12" s="48" t="s">
        <v>170</v>
      </c>
      <c r="J12" s="48" t="s">
        <v>171</v>
      </c>
      <c r="K12" s="48" t="s">
        <v>172</v>
      </c>
      <c r="L12" s="48" t="s">
        <v>173</v>
      </c>
    </row>
    <row r="13" spans="1:16" x14ac:dyDescent="0.3">
      <c r="B13" t="s">
        <v>185</v>
      </c>
      <c r="C13" s="48">
        <v>12</v>
      </c>
      <c r="D13" s="48">
        <v>0</v>
      </c>
      <c r="E13" s="48">
        <v>59.999999999999943</v>
      </c>
      <c r="F13" s="48">
        <v>25.000000000000004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39.999999999999964</v>
      </c>
    </row>
    <row r="14" spans="1:16" x14ac:dyDescent="0.3">
      <c r="B14" t="s">
        <v>174</v>
      </c>
      <c r="C14" s="48">
        <v>1</v>
      </c>
      <c r="D14" s="48">
        <v>1</v>
      </c>
      <c r="E14" s="48">
        <v>1</v>
      </c>
      <c r="F14" s="48">
        <v>1</v>
      </c>
      <c r="G14" s="48">
        <v>1</v>
      </c>
      <c r="H14" s="48">
        <v>1</v>
      </c>
      <c r="I14" s="48">
        <v>1</v>
      </c>
      <c r="J14" s="48">
        <v>1</v>
      </c>
      <c r="K14" s="48">
        <v>1</v>
      </c>
      <c r="L14" s="48">
        <v>1</v>
      </c>
      <c r="M14">
        <f>SUMPRODUCT(C13:L13,C14:L14)</f>
        <v>136.99999999999991</v>
      </c>
      <c r="N14" t="s">
        <v>213</v>
      </c>
    </row>
    <row r="16" spans="1:16" x14ac:dyDescent="0.3">
      <c r="B16" t="s">
        <v>163</v>
      </c>
      <c r="C16" s="48" t="s">
        <v>175</v>
      </c>
      <c r="D16" s="48" t="s">
        <v>176</v>
      </c>
      <c r="E16" s="48" t="s">
        <v>177</v>
      </c>
      <c r="F16" s="48" t="s">
        <v>178</v>
      </c>
      <c r="G16" s="48" t="s">
        <v>179</v>
      </c>
      <c r="H16" s="48" t="s">
        <v>180</v>
      </c>
      <c r="I16" s="48" t="s">
        <v>181</v>
      </c>
      <c r="J16" s="48" t="s">
        <v>182</v>
      </c>
      <c r="K16" s="48" t="s">
        <v>183</v>
      </c>
      <c r="L16" s="48" t="s">
        <v>184</v>
      </c>
    </row>
    <row r="17" spans="2:20" x14ac:dyDescent="0.3">
      <c r="B17" t="s">
        <v>185</v>
      </c>
      <c r="C17" s="48">
        <v>16</v>
      </c>
      <c r="D17" s="48">
        <v>10</v>
      </c>
      <c r="E17" s="48">
        <v>29</v>
      </c>
      <c r="F17" s="48">
        <v>29</v>
      </c>
      <c r="G17" s="48">
        <v>36</v>
      </c>
      <c r="H17" s="48">
        <v>19</v>
      </c>
      <c r="I17" s="48">
        <v>32</v>
      </c>
      <c r="J17" s="48">
        <v>46</v>
      </c>
      <c r="K17" s="48">
        <v>49</v>
      </c>
      <c r="L17" s="48">
        <v>60</v>
      </c>
    </row>
    <row r="18" spans="2:20" x14ac:dyDescent="0.3">
      <c r="B18" t="s">
        <v>163</v>
      </c>
      <c r="C18" s="48" t="s">
        <v>186</v>
      </c>
      <c r="D18" s="48" t="s">
        <v>187</v>
      </c>
      <c r="E18" s="48" t="s">
        <v>188</v>
      </c>
      <c r="F18" s="48" t="s">
        <v>189</v>
      </c>
      <c r="G18" s="48" t="s">
        <v>190</v>
      </c>
      <c r="H18" s="48" t="s">
        <v>191</v>
      </c>
      <c r="I18" s="48" t="s">
        <v>192</v>
      </c>
      <c r="J18" s="48" t="s">
        <v>193</v>
      </c>
      <c r="K18" s="48" t="s">
        <v>194</v>
      </c>
      <c r="L18" s="48" t="s">
        <v>195</v>
      </c>
    </row>
    <row r="19" spans="2:20" x14ac:dyDescent="0.3">
      <c r="B19" t="s">
        <v>185</v>
      </c>
      <c r="C19" s="48">
        <v>0</v>
      </c>
      <c r="D19" s="48">
        <v>0</v>
      </c>
      <c r="E19" s="48">
        <v>0</v>
      </c>
      <c r="F19" s="48">
        <v>16</v>
      </c>
      <c r="G19" s="48">
        <v>16</v>
      </c>
      <c r="H19" s="48">
        <v>10</v>
      </c>
      <c r="I19" s="48">
        <v>10</v>
      </c>
      <c r="J19" s="48">
        <v>29</v>
      </c>
      <c r="K19" s="48">
        <v>29</v>
      </c>
      <c r="L19" s="48">
        <v>46</v>
      </c>
    </row>
    <row r="20" spans="2:20" x14ac:dyDescent="0.3">
      <c r="B20" t="s">
        <v>222</v>
      </c>
      <c r="C20" s="48">
        <f>C17-C19</f>
        <v>16</v>
      </c>
      <c r="D20" s="48">
        <f t="shared" ref="D20:L20" si="0">D17-D19</f>
        <v>10</v>
      </c>
      <c r="E20" s="48">
        <f t="shared" si="0"/>
        <v>29</v>
      </c>
      <c r="F20" s="48">
        <f t="shared" si="0"/>
        <v>13</v>
      </c>
      <c r="G20" s="48">
        <f t="shared" si="0"/>
        <v>20</v>
      </c>
      <c r="H20" s="48">
        <f t="shared" si="0"/>
        <v>9</v>
      </c>
      <c r="I20" s="48">
        <f t="shared" si="0"/>
        <v>22</v>
      </c>
      <c r="J20" s="48">
        <f t="shared" si="0"/>
        <v>17</v>
      </c>
      <c r="K20" s="48">
        <f t="shared" si="0"/>
        <v>20</v>
      </c>
      <c r="L20" s="48">
        <f t="shared" si="0"/>
        <v>14</v>
      </c>
    </row>
    <row r="21" spans="2:20" ht="15" thickBot="1" x14ac:dyDescent="0.35">
      <c r="B21" t="s">
        <v>217</v>
      </c>
    </row>
    <row r="22" spans="2:20" ht="15" thickTop="1" x14ac:dyDescent="0.3">
      <c r="C22" s="6"/>
      <c r="D22" s="7"/>
      <c r="E22" s="7"/>
      <c r="F22" s="7"/>
      <c r="G22" s="7"/>
      <c r="H22" s="7"/>
      <c r="I22" s="7">
        <v>1</v>
      </c>
      <c r="J22" s="7"/>
      <c r="K22" s="7"/>
      <c r="L22" s="7"/>
      <c r="M22" s="7">
        <f>SUMPRODUCT(C22:L22,C$17:L$17)</f>
        <v>32</v>
      </c>
      <c r="N22" s="7" t="s">
        <v>196</v>
      </c>
      <c r="O22" s="7">
        <f>M2</f>
        <v>60</v>
      </c>
      <c r="P22" s="96" t="s">
        <v>214</v>
      </c>
      <c r="Q22" s="96"/>
      <c r="R22" s="96"/>
      <c r="S22" s="96"/>
      <c r="T22" s="97"/>
    </row>
    <row r="23" spans="2:20" x14ac:dyDescent="0.3">
      <c r="C23" s="52"/>
      <c r="D23" s="48"/>
      <c r="E23" s="48"/>
      <c r="F23" s="48"/>
      <c r="G23" s="48"/>
      <c r="H23" s="48"/>
      <c r="I23" s="48"/>
      <c r="J23" s="48"/>
      <c r="K23" s="48">
        <v>1</v>
      </c>
      <c r="L23" s="48"/>
      <c r="M23" s="48">
        <f t="shared" ref="M23:M24" si="1">SUMPRODUCT(C23:L23,C$17:L$17)</f>
        <v>49</v>
      </c>
      <c r="N23" s="48" t="s">
        <v>196</v>
      </c>
      <c r="O23" s="48">
        <f>M2</f>
        <v>60</v>
      </c>
      <c r="P23" s="98"/>
      <c r="Q23" s="98"/>
      <c r="R23" s="98"/>
      <c r="S23" s="98"/>
      <c r="T23" s="99"/>
    </row>
    <row r="24" spans="2:20" ht="15" thickBot="1" x14ac:dyDescent="0.35">
      <c r="C24" s="53"/>
      <c r="D24" s="54"/>
      <c r="E24" s="54"/>
      <c r="F24" s="54"/>
      <c r="G24" s="54"/>
      <c r="H24" s="54"/>
      <c r="I24" s="54"/>
      <c r="J24" s="54"/>
      <c r="K24" s="54"/>
      <c r="L24" s="54">
        <v>1</v>
      </c>
      <c r="M24" s="54">
        <f t="shared" si="1"/>
        <v>60</v>
      </c>
      <c r="N24" s="54" t="s">
        <v>196</v>
      </c>
      <c r="O24" s="54">
        <f>M2</f>
        <v>60</v>
      </c>
      <c r="P24" s="100"/>
      <c r="Q24" s="100"/>
      <c r="R24" s="100"/>
      <c r="S24" s="100"/>
      <c r="T24" s="101"/>
    </row>
    <row r="25" spans="2:20" ht="15" thickTop="1" x14ac:dyDescent="0.3">
      <c r="C25" s="6">
        <v>1</v>
      </c>
      <c r="D25" s="7"/>
      <c r="E25" s="7"/>
      <c r="F25" s="7"/>
      <c r="G25" s="7"/>
      <c r="H25" s="7"/>
      <c r="I25" s="7"/>
      <c r="J25" s="7"/>
      <c r="K25" s="7"/>
      <c r="L25" s="7"/>
      <c r="M25" s="7">
        <f>SUMPRODUCT(C25:L25,C$17:L$17)-SUMPRODUCT(C25:L25,C$19:L$19)</f>
        <v>16</v>
      </c>
      <c r="N25" s="7" t="s">
        <v>197</v>
      </c>
      <c r="O25" s="7">
        <f>C4</f>
        <v>16</v>
      </c>
      <c r="P25" s="96" t="s">
        <v>215</v>
      </c>
      <c r="Q25" s="96"/>
      <c r="R25" s="96"/>
      <c r="S25" s="96"/>
      <c r="T25" s="97"/>
    </row>
    <row r="26" spans="2:20" x14ac:dyDescent="0.3">
      <c r="C26" s="52"/>
      <c r="D26" s="48">
        <v>1</v>
      </c>
      <c r="E26" s="48"/>
      <c r="F26" s="48"/>
      <c r="G26" s="48"/>
      <c r="H26" s="48"/>
      <c r="I26" s="48"/>
      <c r="J26" s="48"/>
      <c r="K26" s="48"/>
      <c r="L26" s="48"/>
      <c r="M26" s="48">
        <f t="shared" ref="M26:M34" si="2">SUMPRODUCT(C26:L26,C$17:L$17)-SUMPRODUCT(C26:L26,C$19:L$19)</f>
        <v>10</v>
      </c>
      <c r="N26" s="48" t="s">
        <v>197</v>
      </c>
      <c r="O26" s="48">
        <f>D4</f>
        <v>5</v>
      </c>
      <c r="P26" s="98"/>
      <c r="Q26" s="98"/>
      <c r="R26" s="98"/>
      <c r="S26" s="98"/>
      <c r="T26" s="99"/>
    </row>
    <row r="27" spans="2:20" x14ac:dyDescent="0.3">
      <c r="C27" s="52"/>
      <c r="D27" s="48"/>
      <c r="E27" s="48">
        <v>1</v>
      </c>
      <c r="F27" s="48"/>
      <c r="G27" s="48"/>
      <c r="H27" s="48"/>
      <c r="I27" s="48"/>
      <c r="J27" s="48"/>
      <c r="K27" s="48"/>
      <c r="L27" s="48"/>
      <c r="M27" s="48">
        <f>SUMPRODUCT(C27:L27,C$17:L$17)-SUMPRODUCT(C27:L27,C$19:L$19)</f>
        <v>29</v>
      </c>
      <c r="N27" s="48" t="s">
        <v>197</v>
      </c>
      <c r="O27" s="48">
        <f>E4</f>
        <v>25</v>
      </c>
      <c r="P27" s="98"/>
      <c r="Q27" s="98"/>
      <c r="R27" s="98"/>
      <c r="S27" s="98"/>
      <c r="T27" s="99"/>
    </row>
    <row r="28" spans="2:20" x14ac:dyDescent="0.3">
      <c r="C28" s="52"/>
      <c r="D28" s="48"/>
      <c r="E28" s="48"/>
      <c r="F28" s="48">
        <v>1</v>
      </c>
      <c r="G28" s="48"/>
      <c r="H28" s="48"/>
      <c r="I28" s="48"/>
      <c r="J28" s="48"/>
      <c r="K28" s="48"/>
      <c r="L28" s="48"/>
      <c r="M28" s="48">
        <f t="shared" si="2"/>
        <v>13</v>
      </c>
      <c r="N28" s="48" t="s">
        <v>197</v>
      </c>
      <c r="O28" s="48">
        <f>F4</f>
        <v>13</v>
      </c>
      <c r="P28" s="98"/>
      <c r="Q28" s="98"/>
      <c r="R28" s="98"/>
      <c r="S28" s="98"/>
      <c r="T28" s="99"/>
    </row>
    <row r="29" spans="2:20" x14ac:dyDescent="0.3">
      <c r="C29" s="52"/>
      <c r="D29" s="48"/>
      <c r="E29" s="48"/>
      <c r="F29" s="48"/>
      <c r="G29" s="48">
        <v>1</v>
      </c>
      <c r="H29" s="48"/>
      <c r="I29" s="48"/>
      <c r="J29" s="48"/>
      <c r="K29" s="48"/>
      <c r="L29" s="48"/>
      <c r="M29" s="48">
        <f t="shared" si="2"/>
        <v>20</v>
      </c>
      <c r="N29" s="48" t="s">
        <v>197</v>
      </c>
      <c r="O29" s="48">
        <f>G4</f>
        <v>15</v>
      </c>
      <c r="P29" s="98"/>
      <c r="Q29" s="98"/>
      <c r="R29" s="98"/>
      <c r="S29" s="98"/>
      <c r="T29" s="99"/>
    </row>
    <row r="30" spans="2:20" x14ac:dyDescent="0.3">
      <c r="C30" s="52"/>
      <c r="D30" s="48"/>
      <c r="E30" s="48"/>
      <c r="F30" s="48"/>
      <c r="G30" s="48"/>
      <c r="H30" s="48">
        <v>1</v>
      </c>
      <c r="I30" s="48"/>
      <c r="J30" s="48"/>
      <c r="K30" s="48"/>
      <c r="L30" s="48"/>
      <c r="M30" s="48">
        <f t="shared" si="2"/>
        <v>9</v>
      </c>
      <c r="N30" s="48" t="s">
        <v>197</v>
      </c>
      <c r="O30" s="48">
        <f>H4</f>
        <v>6</v>
      </c>
      <c r="P30" s="98"/>
      <c r="Q30" s="98"/>
      <c r="R30" s="98"/>
      <c r="S30" s="98"/>
      <c r="T30" s="99"/>
    </row>
    <row r="31" spans="2:20" x14ac:dyDescent="0.3">
      <c r="C31" s="52"/>
      <c r="D31" s="48"/>
      <c r="E31" s="48"/>
      <c r="F31" s="48"/>
      <c r="G31" s="48"/>
      <c r="H31" s="48"/>
      <c r="I31" s="48">
        <v>1</v>
      </c>
      <c r="J31" s="48"/>
      <c r="K31" s="48"/>
      <c r="L31" s="48"/>
      <c r="M31" s="48">
        <f>SUMPRODUCT(C31:L31,C$17:L$17)-SUMPRODUCT(C31:L31,C$19:L$19)</f>
        <v>22</v>
      </c>
      <c r="N31" s="48" t="s">
        <v>197</v>
      </c>
      <c r="O31" s="48">
        <f>I4</f>
        <v>17</v>
      </c>
      <c r="P31" s="98"/>
      <c r="Q31" s="98"/>
      <c r="R31" s="98"/>
      <c r="S31" s="98"/>
      <c r="T31" s="99"/>
    </row>
    <row r="32" spans="2:20" x14ac:dyDescent="0.3">
      <c r="C32" s="52"/>
      <c r="D32" s="48"/>
      <c r="E32" s="48"/>
      <c r="F32" s="48"/>
      <c r="G32" s="48"/>
      <c r="H32" s="48"/>
      <c r="I32" s="48"/>
      <c r="J32" s="48">
        <v>1</v>
      </c>
      <c r="K32" s="48"/>
      <c r="L32" s="48"/>
      <c r="M32" s="48">
        <f t="shared" si="2"/>
        <v>17</v>
      </c>
      <c r="N32" s="48" t="s">
        <v>197</v>
      </c>
      <c r="O32" s="48">
        <f>J4</f>
        <v>13</v>
      </c>
      <c r="P32" s="98"/>
      <c r="Q32" s="98"/>
      <c r="R32" s="98"/>
      <c r="S32" s="98"/>
      <c r="T32" s="99"/>
    </row>
    <row r="33" spans="3:20" x14ac:dyDescent="0.3">
      <c r="C33" s="52"/>
      <c r="D33" s="48"/>
      <c r="E33" s="48"/>
      <c r="F33" s="48"/>
      <c r="G33" s="48"/>
      <c r="H33" s="48"/>
      <c r="I33" s="48"/>
      <c r="J33" s="48"/>
      <c r="K33" s="48">
        <v>1</v>
      </c>
      <c r="L33" s="48"/>
      <c r="M33" s="48">
        <f t="shared" si="2"/>
        <v>20</v>
      </c>
      <c r="N33" s="48" t="s">
        <v>197</v>
      </c>
      <c r="O33" s="48">
        <f>K4</f>
        <v>16</v>
      </c>
      <c r="P33" s="98"/>
      <c r="Q33" s="98"/>
      <c r="R33" s="98"/>
      <c r="S33" s="98"/>
      <c r="T33" s="99"/>
    </row>
    <row r="34" spans="3:20" ht="15" thickBot="1" x14ac:dyDescent="0.35">
      <c r="C34" s="53"/>
      <c r="D34" s="54"/>
      <c r="E34" s="54"/>
      <c r="F34" s="54"/>
      <c r="G34" s="54"/>
      <c r="H34" s="54"/>
      <c r="I34" s="54"/>
      <c r="J34" s="54"/>
      <c r="K34" s="54"/>
      <c r="L34" s="54">
        <v>1</v>
      </c>
      <c r="M34" s="54">
        <f t="shared" si="2"/>
        <v>14</v>
      </c>
      <c r="N34" s="54" t="s">
        <v>197</v>
      </c>
      <c r="O34" s="54">
        <f>L4</f>
        <v>14</v>
      </c>
      <c r="P34" s="100"/>
      <c r="Q34" s="100"/>
      <c r="R34" s="100"/>
      <c r="S34" s="100"/>
      <c r="T34" s="101"/>
    </row>
    <row r="35" spans="3:20" ht="15" thickTop="1" x14ac:dyDescent="0.3">
      <c r="C35" s="6">
        <v>1</v>
      </c>
      <c r="D35" s="7"/>
      <c r="E35" s="7"/>
      <c r="F35" s="7"/>
      <c r="G35" s="7"/>
      <c r="H35" s="7"/>
      <c r="I35" s="7"/>
      <c r="J35" s="7"/>
      <c r="K35" s="7"/>
      <c r="L35" s="7"/>
      <c r="M35" s="7">
        <f>SUMPRODUCT(C35:L35,C$17:L$17)-SUMPRODUCT(C35:L35,C$19:L$19)+SUMPRODUCT(C35:L35,C$13:L$13,C$5:L$5)</f>
        <v>19</v>
      </c>
      <c r="N35" s="7" t="s">
        <v>198</v>
      </c>
      <c r="O35" s="7">
        <f>C3</f>
        <v>19</v>
      </c>
      <c r="P35" s="102" t="s">
        <v>216</v>
      </c>
      <c r="Q35" s="103"/>
      <c r="R35" s="103"/>
      <c r="S35" s="103"/>
      <c r="T35" s="104"/>
    </row>
    <row r="36" spans="3:20" x14ac:dyDescent="0.3">
      <c r="C36" s="52"/>
      <c r="D36" s="48">
        <v>1</v>
      </c>
      <c r="E36" s="48"/>
      <c r="F36" s="48"/>
      <c r="G36" s="48"/>
      <c r="H36" s="48"/>
      <c r="I36" s="48"/>
      <c r="J36" s="48"/>
      <c r="K36" s="48"/>
      <c r="L36" s="48"/>
      <c r="M36" s="48">
        <f t="shared" ref="M36:M44" si="3">SUMPRODUCT(C36:L36,C$17:L$17)-SUMPRODUCT(C36:L36,C$19:L$19)+SUMPRODUCT(C36:L36,C$13:L$13,C$5:L$5)</f>
        <v>10</v>
      </c>
      <c r="N36" s="48" t="s">
        <v>198</v>
      </c>
      <c r="O36" s="48">
        <f>D3</f>
        <v>10</v>
      </c>
      <c r="P36" s="90"/>
      <c r="Q36" s="91"/>
      <c r="R36" s="91"/>
      <c r="S36" s="91"/>
      <c r="T36" s="92"/>
    </row>
    <row r="37" spans="3:20" x14ac:dyDescent="0.3">
      <c r="C37" s="52"/>
      <c r="D37" s="48"/>
      <c r="E37" s="48">
        <v>1</v>
      </c>
      <c r="F37" s="48"/>
      <c r="G37" s="48"/>
      <c r="H37" s="48"/>
      <c r="I37" s="48"/>
      <c r="J37" s="48"/>
      <c r="K37" s="48"/>
      <c r="L37" s="48"/>
      <c r="M37" s="48">
        <f t="shared" si="3"/>
        <v>34.999999999999993</v>
      </c>
      <c r="N37" s="48" t="s">
        <v>198</v>
      </c>
      <c r="O37" s="48">
        <f>E3</f>
        <v>35</v>
      </c>
      <c r="P37" s="90"/>
      <c r="Q37" s="91"/>
      <c r="R37" s="91"/>
      <c r="S37" s="91"/>
      <c r="T37" s="92"/>
    </row>
    <row r="38" spans="3:20" x14ac:dyDescent="0.3">
      <c r="C38" s="52"/>
      <c r="D38" s="48"/>
      <c r="E38" s="48"/>
      <c r="F38" s="48">
        <v>1</v>
      </c>
      <c r="G38" s="48"/>
      <c r="H38" s="48"/>
      <c r="I38" s="48"/>
      <c r="J38" s="48"/>
      <c r="K38" s="48"/>
      <c r="L38" s="48"/>
      <c r="M38" s="48">
        <f t="shared" si="3"/>
        <v>18</v>
      </c>
      <c r="N38" s="48" t="s">
        <v>198</v>
      </c>
      <c r="O38" s="48">
        <f>F3</f>
        <v>18</v>
      </c>
      <c r="P38" s="90"/>
      <c r="Q38" s="91"/>
      <c r="R38" s="91"/>
      <c r="S38" s="91"/>
      <c r="T38" s="92"/>
    </row>
    <row r="39" spans="3:20" x14ac:dyDescent="0.3">
      <c r="C39" s="52"/>
      <c r="D39" s="48"/>
      <c r="E39" s="48"/>
      <c r="F39" s="48"/>
      <c r="G39" s="48">
        <v>1</v>
      </c>
      <c r="H39" s="48"/>
      <c r="I39" s="48"/>
      <c r="J39" s="48"/>
      <c r="K39" s="48"/>
      <c r="L39" s="48"/>
      <c r="M39" s="48">
        <f t="shared" si="3"/>
        <v>20</v>
      </c>
      <c r="N39" s="48" t="s">
        <v>198</v>
      </c>
      <c r="O39" s="48">
        <f>G3</f>
        <v>20</v>
      </c>
      <c r="P39" s="90"/>
      <c r="Q39" s="91"/>
      <c r="R39" s="91"/>
      <c r="S39" s="91"/>
      <c r="T39" s="92"/>
    </row>
    <row r="40" spans="3:20" x14ac:dyDescent="0.3">
      <c r="C40" s="52"/>
      <c r="D40" s="48"/>
      <c r="E40" s="48"/>
      <c r="F40" s="48"/>
      <c r="G40" s="48"/>
      <c r="H40" s="48">
        <v>1</v>
      </c>
      <c r="I40" s="48"/>
      <c r="J40" s="48"/>
      <c r="K40" s="48"/>
      <c r="L40" s="48"/>
      <c r="M40" s="48">
        <f t="shared" si="3"/>
        <v>9</v>
      </c>
      <c r="N40" s="48" t="s">
        <v>198</v>
      </c>
      <c r="O40" s="48">
        <f>H3</f>
        <v>9</v>
      </c>
      <c r="P40" s="90"/>
      <c r="Q40" s="91"/>
      <c r="R40" s="91"/>
      <c r="S40" s="91"/>
      <c r="T40" s="92"/>
    </row>
    <row r="41" spans="3:20" x14ac:dyDescent="0.3">
      <c r="C41" s="52"/>
      <c r="D41" s="48"/>
      <c r="E41" s="48"/>
      <c r="F41" s="48"/>
      <c r="G41" s="48"/>
      <c r="H41" s="48"/>
      <c r="I41" s="48">
        <v>1</v>
      </c>
      <c r="J41" s="48"/>
      <c r="K41" s="48"/>
      <c r="L41" s="48"/>
      <c r="M41" s="48">
        <f>SUMPRODUCT(C41:L41,C$17:L$17)-SUMPRODUCT(C41:L41,C$19:L$19)+SUMPRODUCT(C41:L41,C$13:L$13,C$5:L$5)</f>
        <v>22</v>
      </c>
      <c r="N41" s="48" t="s">
        <v>198</v>
      </c>
      <c r="O41" s="48">
        <f>I3</f>
        <v>22</v>
      </c>
      <c r="P41" s="90"/>
      <c r="Q41" s="91"/>
      <c r="R41" s="91"/>
      <c r="S41" s="91"/>
      <c r="T41" s="92"/>
    </row>
    <row r="42" spans="3:20" x14ac:dyDescent="0.3">
      <c r="C42" s="52"/>
      <c r="D42" s="48"/>
      <c r="E42" s="48"/>
      <c r="F42" s="48"/>
      <c r="G42" s="48"/>
      <c r="H42" s="48"/>
      <c r="I42" s="48"/>
      <c r="J42" s="48">
        <v>1</v>
      </c>
      <c r="K42" s="48"/>
      <c r="L42" s="48"/>
      <c r="M42" s="48">
        <f t="shared" si="3"/>
        <v>17</v>
      </c>
      <c r="N42" s="48" t="s">
        <v>198</v>
      </c>
      <c r="O42" s="48">
        <f>J3</f>
        <v>17</v>
      </c>
      <c r="P42" s="90"/>
      <c r="Q42" s="91"/>
      <c r="R42" s="91"/>
      <c r="S42" s="91"/>
      <c r="T42" s="92"/>
    </row>
    <row r="43" spans="3:20" x14ac:dyDescent="0.3">
      <c r="C43" s="52"/>
      <c r="D43" s="48"/>
      <c r="E43" s="48"/>
      <c r="F43" s="48"/>
      <c r="G43" s="48"/>
      <c r="H43" s="48"/>
      <c r="I43" s="48"/>
      <c r="J43" s="48"/>
      <c r="K43" s="48">
        <v>1</v>
      </c>
      <c r="L43" s="48"/>
      <c r="M43" s="48">
        <f t="shared" si="3"/>
        <v>20</v>
      </c>
      <c r="N43" s="48" t="s">
        <v>198</v>
      </c>
      <c r="O43" s="48">
        <f>K3</f>
        <v>20</v>
      </c>
      <c r="P43" s="90"/>
      <c r="Q43" s="91"/>
      <c r="R43" s="91"/>
      <c r="S43" s="91"/>
      <c r="T43" s="92"/>
    </row>
    <row r="44" spans="3:20" x14ac:dyDescent="0.3">
      <c r="C44" s="52"/>
      <c r="D44" s="48"/>
      <c r="E44" s="48"/>
      <c r="F44" s="48"/>
      <c r="G44" s="48"/>
      <c r="H44" s="48"/>
      <c r="I44" s="48"/>
      <c r="J44" s="48"/>
      <c r="K44" s="48"/>
      <c r="L44" s="48">
        <v>1</v>
      </c>
      <c r="M44" s="48">
        <f t="shared" si="3"/>
        <v>17.999999999999996</v>
      </c>
      <c r="N44" s="48" t="s">
        <v>198</v>
      </c>
      <c r="O44" s="48">
        <f>L3</f>
        <v>18</v>
      </c>
      <c r="P44" s="90"/>
      <c r="Q44" s="91"/>
      <c r="R44" s="91"/>
      <c r="S44" s="91"/>
      <c r="T44" s="92"/>
    </row>
    <row r="45" spans="3:20" x14ac:dyDescent="0.3">
      <c r="C45" s="55">
        <v>1</v>
      </c>
      <c r="D45" s="51"/>
      <c r="E45" s="51"/>
      <c r="F45" s="51"/>
      <c r="G45" s="51"/>
      <c r="H45" s="51"/>
      <c r="I45" s="51"/>
      <c r="J45" s="51"/>
      <c r="K45" s="51"/>
      <c r="L45" s="51"/>
      <c r="M45" s="51">
        <f>SUMPRODUCT(C45:L45,C$19:L$19)</f>
        <v>0</v>
      </c>
      <c r="N45" s="51" t="s">
        <v>198</v>
      </c>
      <c r="O45" s="51">
        <v>0</v>
      </c>
      <c r="P45" s="90"/>
      <c r="Q45" s="91"/>
      <c r="R45" s="91"/>
      <c r="S45" s="91"/>
      <c r="T45" s="92"/>
    </row>
    <row r="46" spans="3:20" x14ac:dyDescent="0.3">
      <c r="C46" s="52"/>
      <c r="D46" s="48">
        <v>1</v>
      </c>
      <c r="E46" s="48"/>
      <c r="F46" s="48"/>
      <c r="G46" s="48"/>
      <c r="H46" s="48"/>
      <c r="I46" s="48"/>
      <c r="J46" s="48"/>
      <c r="K46" s="48"/>
      <c r="L46" s="48"/>
      <c r="M46" s="48">
        <f t="shared" ref="M46" si="4">SUMPRODUCT(C46:L46,C$19:L$19)</f>
        <v>0</v>
      </c>
      <c r="N46" s="48" t="s">
        <v>198</v>
      </c>
      <c r="O46" s="48">
        <v>0</v>
      </c>
      <c r="P46" s="90"/>
      <c r="Q46" s="91"/>
      <c r="R46" s="91"/>
      <c r="S46" s="91"/>
      <c r="T46" s="92"/>
    </row>
    <row r="47" spans="3:20" ht="15" thickBot="1" x14ac:dyDescent="0.35">
      <c r="C47" s="53"/>
      <c r="D47" s="54"/>
      <c r="E47" s="54">
        <v>1</v>
      </c>
      <c r="F47" s="54"/>
      <c r="G47" s="54"/>
      <c r="H47" s="54"/>
      <c r="I47" s="54"/>
      <c r="J47" s="54"/>
      <c r="K47" s="54"/>
      <c r="L47" s="54"/>
      <c r="M47" s="54">
        <f>SUMPRODUCT(C47:L47,C$19:L$19)</f>
        <v>0</v>
      </c>
      <c r="N47" s="54" t="s">
        <v>198</v>
      </c>
      <c r="O47" s="54">
        <v>0</v>
      </c>
      <c r="P47" s="93"/>
      <c r="Q47" s="94"/>
      <c r="R47" s="94"/>
      <c r="S47" s="94"/>
      <c r="T47" s="95"/>
    </row>
    <row r="48" spans="3:20" ht="15" thickTop="1" x14ac:dyDescent="0.3">
      <c r="C48" s="55"/>
      <c r="D48" s="51"/>
      <c r="E48" s="51"/>
      <c r="F48" s="51"/>
      <c r="G48" s="51"/>
      <c r="H48" s="51"/>
      <c r="I48" s="51"/>
      <c r="J48" s="51"/>
      <c r="K48" s="51"/>
      <c r="L48" s="51"/>
      <c r="M48" s="51">
        <f>F19-C17</f>
        <v>0</v>
      </c>
      <c r="N48" s="51" t="s">
        <v>197</v>
      </c>
      <c r="O48" s="51">
        <v>0</v>
      </c>
      <c r="P48" s="105" t="s">
        <v>221</v>
      </c>
      <c r="Q48" s="106"/>
      <c r="R48" s="106"/>
      <c r="S48" s="106"/>
      <c r="T48" s="107"/>
    </row>
    <row r="49" spans="3:20" x14ac:dyDescent="0.3">
      <c r="C49" s="52"/>
      <c r="D49" s="48"/>
      <c r="E49" s="48"/>
      <c r="F49" s="48"/>
      <c r="G49" s="48"/>
      <c r="H49" s="48"/>
      <c r="I49" s="48"/>
      <c r="J49" s="48"/>
      <c r="K49" s="48"/>
      <c r="L49" s="48"/>
      <c r="M49" s="48">
        <f>G19-C17</f>
        <v>0</v>
      </c>
      <c r="N49" s="48" t="s">
        <v>197</v>
      </c>
      <c r="O49" s="48">
        <v>0</v>
      </c>
      <c r="P49" s="108" t="s">
        <v>220</v>
      </c>
      <c r="Q49" s="109"/>
      <c r="R49" s="109"/>
      <c r="S49" s="109"/>
      <c r="T49" s="110"/>
    </row>
    <row r="50" spans="3:20" x14ac:dyDescent="0.3">
      <c r="C50" s="52"/>
      <c r="D50" s="48"/>
      <c r="E50" s="48"/>
      <c r="F50" s="48"/>
      <c r="G50" s="48"/>
      <c r="H50" s="48"/>
      <c r="I50" s="48"/>
      <c r="J50" s="48"/>
      <c r="K50" s="48"/>
      <c r="L50" s="48"/>
      <c r="M50" s="48">
        <f>H19-D17</f>
        <v>0</v>
      </c>
      <c r="N50" s="48" t="s">
        <v>197</v>
      </c>
      <c r="O50" s="48">
        <v>0</v>
      </c>
      <c r="P50" s="90"/>
      <c r="Q50" s="91"/>
      <c r="R50" s="91"/>
      <c r="S50" s="91"/>
      <c r="T50" s="92"/>
    </row>
    <row r="51" spans="3:20" x14ac:dyDescent="0.3">
      <c r="C51" s="52"/>
      <c r="D51" s="48"/>
      <c r="E51" s="48"/>
      <c r="F51" s="48"/>
      <c r="G51" s="48"/>
      <c r="H51" s="48"/>
      <c r="I51" s="48"/>
      <c r="J51" s="48"/>
      <c r="K51" s="48"/>
      <c r="L51" s="48"/>
      <c r="M51" s="48">
        <f>I19-D17</f>
        <v>0</v>
      </c>
      <c r="N51" s="48" t="s">
        <v>197</v>
      </c>
      <c r="O51" s="48">
        <v>0</v>
      </c>
      <c r="P51" s="90"/>
      <c r="Q51" s="91"/>
      <c r="R51" s="91"/>
      <c r="S51" s="91"/>
      <c r="T51" s="92"/>
    </row>
    <row r="52" spans="3:20" x14ac:dyDescent="0.3">
      <c r="C52" s="52"/>
      <c r="D52" s="48"/>
      <c r="E52" s="48"/>
      <c r="F52" s="48"/>
      <c r="G52" s="48"/>
      <c r="H52" s="48"/>
      <c r="I52" s="48"/>
      <c r="J52" s="48"/>
      <c r="K52" s="48"/>
      <c r="L52" s="48"/>
      <c r="M52" s="48">
        <f>J19-E17</f>
        <v>0</v>
      </c>
      <c r="N52" s="48" t="s">
        <v>197</v>
      </c>
      <c r="O52" s="48">
        <v>0</v>
      </c>
      <c r="P52" s="90"/>
      <c r="Q52" s="91"/>
      <c r="R52" s="91"/>
      <c r="S52" s="91"/>
      <c r="T52" s="92"/>
    </row>
    <row r="53" spans="3:20" x14ac:dyDescent="0.3">
      <c r="C53" s="52"/>
      <c r="D53" s="48"/>
      <c r="E53" s="48"/>
      <c r="F53" s="48"/>
      <c r="G53" s="48"/>
      <c r="H53" s="48"/>
      <c r="I53" s="48"/>
      <c r="J53" s="48"/>
      <c r="K53" s="48"/>
      <c r="L53" s="48"/>
      <c r="M53" s="48">
        <f>J19-F17</f>
        <v>0</v>
      </c>
      <c r="N53" s="48" t="s">
        <v>197</v>
      </c>
      <c r="O53" s="48">
        <v>0</v>
      </c>
      <c r="P53" s="90"/>
      <c r="Q53" s="91"/>
      <c r="R53" s="91"/>
      <c r="S53" s="91"/>
      <c r="T53" s="92"/>
    </row>
    <row r="54" spans="3:20" x14ac:dyDescent="0.3">
      <c r="C54" s="52"/>
      <c r="D54" s="48"/>
      <c r="E54" s="48"/>
      <c r="F54" s="48"/>
      <c r="G54" s="48"/>
      <c r="H54" s="48"/>
      <c r="I54" s="48"/>
      <c r="J54" s="48"/>
      <c r="K54" s="48"/>
      <c r="L54" s="48"/>
      <c r="M54" s="48">
        <f>J19-H17</f>
        <v>10</v>
      </c>
      <c r="N54" s="48" t="s">
        <v>197</v>
      </c>
      <c r="O54" s="48">
        <v>0</v>
      </c>
      <c r="P54" s="90"/>
      <c r="Q54" s="91"/>
      <c r="R54" s="91"/>
      <c r="S54" s="91"/>
      <c r="T54" s="92"/>
    </row>
    <row r="55" spans="3:20" x14ac:dyDescent="0.3">
      <c r="C55" s="52"/>
      <c r="D55" s="48"/>
      <c r="E55" s="48"/>
      <c r="F55" s="48"/>
      <c r="G55" s="48"/>
      <c r="H55" s="48"/>
      <c r="I55" s="48"/>
      <c r="J55" s="48"/>
      <c r="K55" s="48"/>
      <c r="L55" s="48"/>
      <c r="M55" s="48">
        <f>K19-E17</f>
        <v>0</v>
      </c>
      <c r="N55" s="48" t="s">
        <v>197</v>
      </c>
      <c r="O55" s="48">
        <v>0</v>
      </c>
      <c r="P55" s="90"/>
      <c r="Q55" s="91"/>
      <c r="R55" s="91"/>
      <c r="S55" s="91"/>
      <c r="T55" s="92"/>
    </row>
    <row r="56" spans="3:20" x14ac:dyDescent="0.3">
      <c r="C56" s="52"/>
      <c r="D56" s="48"/>
      <c r="E56" s="48"/>
      <c r="F56" s="48"/>
      <c r="G56" s="48"/>
      <c r="H56" s="48"/>
      <c r="I56" s="48"/>
      <c r="J56" s="48"/>
      <c r="K56" s="48"/>
      <c r="L56" s="48"/>
      <c r="M56" s="48">
        <f>K19-F17</f>
        <v>0</v>
      </c>
      <c r="N56" s="48" t="s">
        <v>197</v>
      </c>
      <c r="O56" s="48">
        <v>0</v>
      </c>
      <c r="P56" s="90"/>
      <c r="Q56" s="91"/>
      <c r="R56" s="91"/>
      <c r="S56" s="91"/>
      <c r="T56" s="92"/>
    </row>
    <row r="57" spans="3:20" x14ac:dyDescent="0.3">
      <c r="C57" s="52"/>
      <c r="D57" s="48"/>
      <c r="E57" s="48"/>
      <c r="F57" s="48"/>
      <c r="G57" s="48"/>
      <c r="H57" s="48"/>
      <c r="I57" s="48"/>
      <c r="J57" s="48"/>
      <c r="K57" s="48"/>
      <c r="L57" s="48"/>
      <c r="M57" s="48">
        <f>K19-H17</f>
        <v>10</v>
      </c>
      <c r="N57" s="48" t="s">
        <v>197</v>
      </c>
      <c r="O57" s="48">
        <v>0</v>
      </c>
      <c r="P57" s="90"/>
      <c r="Q57" s="91"/>
      <c r="R57" s="91"/>
      <c r="S57" s="91"/>
      <c r="T57" s="92"/>
    </row>
    <row r="58" spans="3:20" x14ac:dyDescent="0.3">
      <c r="C58" s="52"/>
      <c r="D58" s="48"/>
      <c r="E58" s="48"/>
      <c r="F58" s="48"/>
      <c r="G58" s="48"/>
      <c r="H58" s="48"/>
      <c r="I58" s="48"/>
      <c r="J58" s="48"/>
      <c r="K58" s="48"/>
      <c r="L58" s="48"/>
      <c r="M58" s="48">
        <f>L19-G17</f>
        <v>10</v>
      </c>
      <c r="N58" s="48" t="s">
        <v>197</v>
      </c>
      <c r="O58" s="48">
        <v>0</v>
      </c>
      <c r="P58" s="90"/>
      <c r="Q58" s="91"/>
      <c r="R58" s="91"/>
      <c r="S58" s="91"/>
      <c r="T58" s="92"/>
    </row>
    <row r="59" spans="3:20" ht="15" thickBot="1" x14ac:dyDescent="0.35"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>
        <f>L19-J17</f>
        <v>0</v>
      </c>
      <c r="N59" s="54" t="s">
        <v>197</v>
      </c>
      <c r="O59" s="54">
        <v>0</v>
      </c>
      <c r="P59" s="93"/>
      <c r="Q59" s="94"/>
      <c r="R59" s="94"/>
      <c r="S59" s="94"/>
      <c r="T59" s="95"/>
    </row>
    <row r="60" spans="3:20" ht="15" thickTop="1" x14ac:dyDescent="0.3"/>
  </sheetData>
  <mergeCells count="13">
    <mergeCell ref="P50:T59"/>
    <mergeCell ref="P25:T34"/>
    <mergeCell ref="P22:T24"/>
    <mergeCell ref="P35:T47"/>
    <mergeCell ref="P48:T48"/>
    <mergeCell ref="P49:T49"/>
    <mergeCell ref="A1:B2"/>
    <mergeCell ref="C1:L1"/>
    <mergeCell ref="M1:O1"/>
    <mergeCell ref="M2:O5"/>
    <mergeCell ref="A3:B3"/>
    <mergeCell ref="A4:B4"/>
    <mergeCell ref="A5:B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1A67F-70AA-4E33-8C1D-811CA38093C4}">
  <dimension ref="A1:O76"/>
  <sheetViews>
    <sheetView topLeftCell="A61" workbookViewId="0">
      <selection activeCell="A74" sqref="A74:L76"/>
    </sheetView>
  </sheetViews>
  <sheetFormatPr defaultRowHeight="14.4" x14ac:dyDescent="0.3"/>
  <cols>
    <col min="2" max="2" width="10.33203125" customWidth="1"/>
  </cols>
  <sheetData>
    <row r="1" spans="1:15" ht="15" thickBot="1" x14ac:dyDescent="0.35">
      <c r="A1" s="24" t="s">
        <v>141</v>
      </c>
      <c r="B1" s="25"/>
      <c r="D1" s="26"/>
      <c r="E1" s="26"/>
      <c r="F1" s="26"/>
      <c r="G1" s="27" t="s">
        <v>142</v>
      </c>
      <c r="H1" s="26"/>
      <c r="I1" s="26"/>
      <c r="J1" s="26"/>
      <c r="K1" s="26"/>
      <c r="L1" s="28"/>
      <c r="M1" s="65" t="s">
        <v>143</v>
      </c>
      <c r="N1" s="66"/>
      <c r="O1" s="67"/>
    </row>
    <row r="2" spans="1:15" ht="15" thickBot="1" x14ac:dyDescent="0.35">
      <c r="A2" s="29"/>
      <c r="B2" s="30"/>
      <c r="C2" s="31">
        <v>1.2</v>
      </c>
      <c r="D2" s="32">
        <v>1.3</v>
      </c>
      <c r="E2" s="32">
        <v>1.4</v>
      </c>
      <c r="F2" s="32">
        <v>2.4</v>
      </c>
      <c r="G2" s="32">
        <v>2.5</v>
      </c>
      <c r="H2" s="32">
        <v>3.4</v>
      </c>
      <c r="I2" s="32">
        <v>3.6</v>
      </c>
      <c r="J2" s="32">
        <v>4.5</v>
      </c>
      <c r="K2" s="32">
        <v>4.5999999999999996</v>
      </c>
      <c r="L2" s="33">
        <v>5.6</v>
      </c>
      <c r="M2" s="74">
        <v>60</v>
      </c>
      <c r="N2" s="75"/>
      <c r="O2" s="76"/>
    </row>
    <row r="3" spans="1:15" x14ac:dyDescent="0.3">
      <c r="A3" s="68" t="s">
        <v>144</v>
      </c>
      <c r="B3" s="69"/>
      <c r="C3" s="34">
        <v>16</v>
      </c>
      <c r="D3" s="35">
        <v>10</v>
      </c>
      <c r="E3" s="35">
        <v>29</v>
      </c>
      <c r="F3" s="35">
        <v>13</v>
      </c>
      <c r="G3" s="35">
        <v>20</v>
      </c>
      <c r="H3" s="35">
        <v>9</v>
      </c>
      <c r="I3" s="35">
        <v>22</v>
      </c>
      <c r="J3" s="35">
        <v>17</v>
      </c>
      <c r="K3" s="35">
        <v>20</v>
      </c>
      <c r="L3" s="36">
        <v>14</v>
      </c>
      <c r="M3" s="77"/>
      <c r="N3" s="78"/>
      <c r="O3" s="79"/>
    </row>
    <row r="4" spans="1:15" ht="15" thickBot="1" x14ac:dyDescent="0.35">
      <c r="A4" s="111" t="s">
        <v>145</v>
      </c>
      <c r="B4" s="112"/>
      <c r="C4" s="56">
        <v>16</v>
      </c>
      <c r="D4" s="57">
        <v>5</v>
      </c>
      <c r="E4" s="57">
        <v>25</v>
      </c>
      <c r="F4" s="57">
        <v>13</v>
      </c>
      <c r="G4" s="57">
        <v>15</v>
      </c>
      <c r="H4" s="57">
        <v>6</v>
      </c>
      <c r="I4" s="57">
        <v>17</v>
      </c>
      <c r="J4" s="57">
        <v>13</v>
      </c>
      <c r="K4" s="57">
        <v>16</v>
      </c>
      <c r="L4" s="58">
        <v>14</v>
      </c>
      <c r="M4" s="80"/>
      <c r="N4" s="81"/>
      <c r="O4" s="82"/>
    </row>
    <row r="5" spans="1:15" ht="15" thickBot="1" x14ac:dyDescent="0.35">
      <c r="A5" s="113" t="s">
        <v>223</v>
      </c>
      <c r="B5" s="114"/>
      <c r="C5" s="32">
        <f>C3-C4</f>
        <v>0</v>
      </c>
      <c r="D5" s="32">
        <f t="shared" ref="D5:K5" si="0">D3-D4</f>
        <v>5</v>
      </c>
      <c r="E5" s="32">
        <f t="shared" si="0"/>
        <v>4</v>
      </c>
      <c r="F5" s="32">
        <f t="shared" si="0"/>
        <v>0</v>
      </c>
      <c r="G5" s="32">
        <f t="shared" si="0"/>
        <v>5</v>
      </c>
      <c r="H5" s="32">
        <f t="shared" si="0"/>
        <v>3</v>
      </c>
      <c r="I5" s="32">
        <f t="shared" si="0"/>
        <v>5</v>
      </c>
      <c r="J5" s="32">
        <f t="shared" si="0"/>
        <v>4</v>
      </c>
      <c r="K5" s="32">
        <f t="shared" si="0"/>
        <v>4</v>
      </c>
      <c r="L5" s="33">
        <f>L3-L4</f>
        <v>0</v>
      </c>
      <c r="M5" s="41" t="s">
        <v>224</v>
      </c>
      <c r="N5" s="41"/>
      <c r="O5" s="41"/>
    </row>
    <row r="16" spans="1:15" x14ac:dyDescent="0.3">
      <c r="B16" s="63" t="s">
        <v>199</v>
      </c>
      <c r="C16" s="63"/>
      <c r="D16" s="63"/>
      <c r="E16" s="63"/>
    </row>
    <row r="17" spans="2:12" x14ac:dyDescent="0.3">
      <c r="B17" s="43"/>
      <c r="C17" s="43">
        <v>1</v>
      </c>
      <c r="D17" s="43">
        <v>2</v>
      </c>
      <c r="E17" s="43">
        <v>3</v>
      </c>
      <c r="F17" s="43">
        <v>4</v>
      </c>
      <c r="G17" s="43">
        <v>5</v>
      </c>
      <c r="H17" s="43">
        <v>6</v>
      </c>
    </row>
    <row r="18" spans="2:12" x14ac:dyDescent="0.3">
      <c r="B18" s="45" t="s">
        <v>147</v>
      </c>
      <c r="C18" s="43">
        <v>0</v>
      </c>
      <c r="D18" s="43">
        <v>16</v>
      </c>
      <c r="E18" s="43">
        <v>10</v>
      </c>
      <c r="F18" s="43">
        <v>29</v>
      </c>
      <c r="G18" s="43">
        <v>46</v>
      </c>
      <c r="H18" s="43">
        <v>60</v>
      </c>
      <c r="J18" s="14" t="s">
        <v>200</v>
      </c>
    </row>
    <row r="19" spans="2:12" ht="15" thickBot="1" x14ac:dyDescent="0.35">
      <c r="B19" s="62" t="s">
        <v>148</v>
      </c>
      <c r="C19" s="62"/>
      <c r="D19" s="46"/>
    </row>
    <row r="20" spans="2:12" ht="15" thickBot="1" x14ac:dyDescent="0.35">
      <c r="B20" s="31" t="s">
        <v>149</v>
      </c>
      <c r="C20" s="32" t="s">
        <v>150</v>
      </c>
      <c r="D20" s="33">
        <f>H18</f>
        <v>60</v>
      </c>
    </row>
    <row r="21" spans="2:12" x14ac:dyDescent="0.3">
      <c r="B21" s="64" t="s">
        <v>151</v>
      </c>
      <c r="C21" s="64"/>
      <c r="D21" s="64"/>
      <c r="E21" s="64"/>
    </row>
    <row r="22" spans="2:12" x14ac:dyDescent="0.3">
      <c r="B22" s="43"/>
      <c r="C22" s="43">
        <v>1</v>
      </c>
      <c r="D22" s="43">
        <v>2</v>
      </c>
      <c r="E22" s="43">
        <v>3</v>
      </c>
      <c r="F22" s="43">
        <v>4</v>
      </c>
      <c r="G22" s="43">
        <v>5</v>
      </c>
      <c r="H22" s="43">
        <v>6</v>
      </c>
    </row>
    <row r="23" spans="2:12" x14ac:dyDescent="0.3">
      <c r="B23" s="45" t="s">
        <v>152</v>
      </c>
      <c r="C23" s="43">
        <v>0</v>
      </c>
      <c r="D23" s="43">
        <v>16</v>
      </c>
      <c r="E23" s="43">
        <v>20</v>
      </c>
      <c r="F23" s="43">
        <v>29</v>
      </c>
      <c r="G23" s="43">
        <v>46</v>
      </c>
      <c r="H23" s="43">
        <v>60</v>
      </c>
      <c r="J23" s="14" t="s">
        <v>202</v>
      </c>
    </row>
    <row r="24" spans="2:12" x14ac:dyDescent="0.3">
      <c r="B24" s="40"/>
    </row>
    <row r="25" spans="2:12" x14ac:dyDescent="0.3">
      <c r="B25" s="61" t="s">
        <v>203</v>
      </c>
      <c r="C25" s="61"/>
      <c r="D25" s="61"/>
    </row>
    <row r="26" spans="2:12" x14ac:dyDescent="0.3">
      <c r="B26" s="48"/>
      <c r="C26" s="49">
        <v>1</v>
      </c>
      <c r="D26" s="49">
        <v>2</v>
      </c>
      <c r="E26" s="48">
        <v>3</v>
      </c>
      <c r="F26" s="49">
        <v>4</v>
      </c>
      <c r="G26" s="49">
        <v>5</v>
      </c>
      <c r="H26" s="49">
        <v>6</v>
      </c>
      <c r="J26" t="s">
        <v>201</v>
      </c>
    </row>
    <row r="27" spans="2:12" x14ac:dyDescent="0.3">
      <c r="B27" s="48" t="s">
        <v>204</v>
      </c>
      <c r="C27" s="49">
        <f>C18-C23</f>
        <v>0</v>
      </c>
      <c r="D27" s="49">
        <f t="shared" ref="D27:H27" si="1">D18-D23</f>
        <v>0</v>
      </c>
      <c r="E27" s="48">
        <f t="shared" si="1"/>
        <v>-10</v>
      </c>
      <c r="F27" s="49">
        <f t="shared" si="1"/>
        <v>0</v>
      </c>
      <c r="G27" s="49">
        <f t="shared" si="1"/>
        <v>0</v>
      </c>
      <c r="H27" s="49">
        <f t="shared" si="1"/>
        <v>0</v>
      </c>
    </row>
    <row r="31" spans="2:12" x14ac:dyDescent="0.3">
      <c r="B31" s="89" t="s">
        <v>206</v>
      </c>
      <c r="C31" s="89"/>
      <c r="D31" s="89"/>
      <c r="E31" s="89"/>
      <c r="F31" s="89"/>
      <c r="G31" s="89"/>
      <c r="H31" s="89"/>
      <c r="I31" s="89"/>
      <c r="J31" s="89"/>
      <c r="K31" s="89"/>
      <c r="L31" s="89"/>
    </row>
    <row r="32" spans="2:12" x14ac:dyDescent="0.3">
      <c r="B32" s="47"/>
      <c r="C32" s="47">
        <v>1.2</v>
      </c>
      <c r="D32" s="47">
        <v>1.3</v>
      </c>
      <c r="E32" s="47">
        <v>1.4</v>
      </c>
      <c r="F32" s="47">
        <v>2.4</v>
      </c>
      <c r="G32" s="47">
        <v>2.5</v>
      </c>
      <c r="H32" s="47">
        <v>3.4</v>
      </c>
      <c r="I32" s="47">
        <v>3.6</v>
      </c>
      <c r="J32" s="47">
        <v>4.5</v>
      </c>
      <c r="K32" s="47">
        <v>4.5999999999999996</v>
      </c>
      <c r="L32" s="47">
        <v>5.6</v>
      </c>
    </row>
    <row r="33" spans="2:12" x14ac:dyDescent="0.3">
      <c r="B33" s="47" t="s">
        <v>153</v>
      </c>
      <c r="C33" s="47">
        <f>C18</f>
        <v>0</v>
      </c>
      <c r="D33" s="47">
        <f>C18</f>
        <v>0</v>
      </c>
      <c r="E33" s="47">
        <f>C18</f>
        <v>0</v>
      </c>
      <c r="F33" s="47">
        <f>D18</f>
        <v>16</v>
      </c>
      <c r="G33" s="47">
        <f>D18</f>
        <v>16</v>
      </c>
      <c r="H33" s="47">
        <f>E18</f>
        <v>10</v>
      </c>
      <c r="I33" s="47">
        <f>E18</f>
        <v>10</v>
      </c>
      <c r="J33" s="47">
        <f>F18</f>
        <v>29</v>
      </c>
      <c r="K33" s="47">
        <f>F18</f>
        <v>29</v>
      </c>
      <c r="L33" s="47">
        <f>G18</f>
        <v>46</v>
      </c>
    </row>
    <row r="34" spans="2:12" x14ac:dyDescent="0.3">
      <c r="B34" s="86" t="s">
        <v>205</v>
      </c>
      <c r="C34" s="87"/>
      <c r="D34" s="87"/>
      <c r="E34" s="87"/>
      <c r="F34" s="87"/>
      <c r="G34" s="87"/>
      <c r="H34" s="87"/>
      <c r="I34" s="87"/>
      <c r="J34" s="87"/>
      <c r="K34" s="87"/>
      <c r="L34" s="88"/>
    </row>
    <row r="35" spans="2:12" x14ac:dyDescent="0.3">
      <c r="B35" s="47"/>
      <c r="C35" s="47">
        <v>1.2</v>
      </c>
      <c r="D35" s="47">
        <v>1.3</v>
      </c>
      <c r="E35" s="47">
        <v>1.4</v>
      </c>
      <c r="F35" s="47">
        <v>2.4</v>
      </c>
      <c r="G35" s="47">
        <v>2.5</v>
      </c>
      <c r="H35" s="47">
        <v>3.4</v>
      </c>
      <c r="I35" s="47">
        <v>3.6</v>
      </c>
      <c r="J35" s="47">
        <v>4.5</v>
      </c>
      <c r="K35" s="47">
        <v>4.5999999999999996</v>
      </c>
      <c r="L35" s="47">
        <v>5.6</v>
      </c>
    </row>
    <row r="36" spans="2:12" x14ac:dyDescent="0.3">
      <c r="B36" s="47" t="s">
        <v>154</v>
      </c>
      <c r="C36" s="47">
        <f t="shared" ref="C36:L36" si="2">C33+C3</f>
        <v>16</v>
      </c>
      <c r="D36" s="47">
        <f t="shared" si="2"/>
        <v>10</v>
      </c>
      <c r="E36" s="47">
        <f t="shared" si="2"/>
        <v>29</v>
      </c>
      <c r="F36" s="47">
        <f t="shared" si="2"/>
        <v>29</v>
      </c>
      <c r="G36" s="47">
        <f t="shared" si="2"/>
        <v>36</v>
      </c>
      <c r="H36" s="47">
        <f t="shared" si="2"/>
        <v>19</v>
      </c>
      <c r="I36" s="47">
        <f t="shared" si="2"/>
        <v>32</v>
      </c>
      <c r="J36" s="47">
        <f t="shared" si="2"/>
        <v>46</v>
      </c>
      <c r="K36" s="47">
        <f t="shared" si="2"/>
        <v>49</v>
      </c>
      <c r="L36" s="47">
        <f t="shared" si="2"/>
        <v>60</v>
      </c>
    </row>
    <row r="37" spans="2:12" x14ac:dyDescent="0.3">
      <c r="B37" s="86" t="s">
        <v>207</v>
      </c>
      <c r="C37" s="87"/>
      <c r="D37" s="87"/>
      <c r="E37" s="87"/>
      <c r="F37" s="87"/>
      <c r="G37" s="87"/>
      <c r="H37" s="87"/>
      <c r="I37" s="87"/>
      <c r="J37" s="87"/>
      <c r="K37" s="87"/>
      <c r="L37" s="88"/>
    </row>
    <row r="38" spans="2:12" x14ac:dyDescent="0.3">
      <c r="B38" s="47"/>
      <c r="C38" s="47">
        <v>1.2</v>
      </c>
      <c r="D38" s="47">
        <v>1.3</v>
      </c>
      <c r="E38" s="47">
        <v>1.4</v>
      </c>
      <c r="F38" s="47">
        <v>2.4</v>
      </c>
      <c r="G38" s="47">
        <v>2.5</v>
      </c>
      <c r="H38" s="47">
        <v>3.4</v>
      </c>
      <c r="I38" s="47">
        <v>3.6</v>
      </c>
      <c r="J38" s="47">
        <v>4.5</v>
      </c>
      <c r="K38" s="47">
        <v>4.5999999999999996</v>
      </c>
      <c r="L38" s="47">
        <v>5.6</v>
      </c>
    </row>
    <row r="39" spans="2:12" x14ac:dyDescent="0.3">
      <c r="B39" s="47" t="s">
        <v>155</v>
      </c>
      <c r="C39" s="47">
        <f>D23</f>
        <v>16</v>
      </c>
      <c r="D39" s="47">
        <f>E23</f>
        <v>20</v>
      </c>
      <c r="E39" s="47">
        <f>F23</f>
        <v>29</v>
      </c>
      <c r="F39" s="47">
        <f>F23</f>
        <v>29</v>
      </c>
      <c r="G39" s="47">
        <f>G23</f>
        <v>46</v>
      </c>
      <c r="H39" s="47">
        <f>F23</f>
        <v>29</v>
      </c>
      <c r="I39" s="47">
        <f>H23</f>
        <v>60</v>
      </c>
      <c r="J39" s="47">
        <f>G23</f>
        <v>46</v>
      </c>
      <c r="K39" s="47">
        <f>H23</f>
        <v>60</v>
      </c>
      <c r="L39" s="47">
        <f>H23</f>
        <v>60</v>
      </c>
    </row>
    <row r="40" spans="2:12" x14ac:dyDescent="0.3">
      <c r="B40" s="86" t="s">
        <v>208</v>
      </c>
      <c r="C40" s="87"/>
      <c r="D40" s="87"/>
      <c r="E40" s="87"/>
      <c r="F40" s="87"/>
      <c r="G40" s="87"/>
      <c r="H40" s="87"/>
      <c r="I40" s="87"/>
      <c r="J40" s="87"/>
      <c r="K40" s="87"/>
      <c r="L40" s="88"/>
    </row>
    <row r="41" spans="2:12" x14ac:dyDescent="0.3">
      <c r="B41" s="47"/>
      <c r="C41" s="47">
        <v>1.2</v>
      </c>
      <c r="D41" s="47">
        <v>1.3</v>
      </c>
      <c r="E41" s="47">
        <v>1.4</v>
      </c>
      <c r="F41" s="47">
        <v>2.4</v>
      </c>
      <c r="G41" s="47">
        <v>2.5</v>
      </c>
      <c r="H41" s="47">
        <v>3.4</v>
      </c>
      <c r="I41" s="47">
        <v>3.6</v>
      </c>
      <c r="J41" s="47">
        <v>4.5</v>
      </c>
      <c r="K41" s="47">
        <v>4.5999999999999996</v>
      </c>
      <c r="L41" s="47">
        <v>5.6</v>
      </c>
    </row>
    <row r="42" spans="2:12" x14ac:dyDescent="0.3">
      <c r="B42" s="47" t="s">
        <v>156</v>
      </c>
      <c r="C42" s="47">
        <f t="shared" ref="C42:L42" si="3">C39-C3</f>
        <v>0</v>
      </c>
      <c r="D42" s="47">
        <f t="shared" si="3"/>
        <v>10</v>
      </c>
      <c r="E42" s="47">
        <f t="shared" si="3"/>
        <v>0</v>
      </c>
      <c r="F42" s="47">
        <f t="shared" si="3"/>
        <v>16</v>
      </c>
      <c r="G42" s="47">
        <f t="shared" si="3"/>
        <v>26</v>
      </c>
      <c r="H42" s="47">
        <f t="shared" si="3"/>
        <v>20</v>
      </c>
      <c r="I42" s="47">
        <f t="shared" si="3"/>
        <v>38</v>
      </c>
      <c r="J42" s="47">
        <f t="shared" si="3"/>
        <v>29</v>
      </c>
      <c r="K42" s="47">
        <f t="shared" si="3"/>
        <v>40</v>
      </c>
      <c r="L42" s="47">
        <f t="shared" si="3"/>
        <v>46</v>
      </c>
    </row>
    <row r="45" spans="2:12" x14ac:dyDescent="0.3">
      <c r="B45" s="64" t="s">
        <v>209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</row>
    <row r="46" spans="2:12" x14ac:dyDescent="0.3">
      <c r="B46" s="43"/>
      <c r="C46" s="43">
        <v>1.2</v>
      </c>
      <c r="D46" s="43">
        <v>1.3</v>
      </c>
      <c r="E46" s="43">
        <v>1.4</v>
      </c>
      <c r="F46" s="43">
        <v>2.4</v>
      </c>
      <c r="G46" s="43">
        <v>2.5</v>
      </c>
      <c r="H46" s="43">
        <v>3.4</v>
      </c>
      <c r="I46" s="43">
        <v>3.6</v>
      </c>
      <c r="J46" s="43">
        <v>4.5</v>
      </c>
      <c r="K46" s="43">
        <v>4.5999999999999996</v>
      </c>
      <c r="L46" s="43">
        <v>5.6</v>
      </c>
    </row>
    <row r="47" spans="2:12" x14ac:dyDescent="0.3">
      <c r="B47" s="43" t="s">
        <v>157</v>
      </c>
      <c r="C47" s="43">
        <f t="shared" ref="C47:L47" si="4">C39-C33-C3</f>
        <v>0</v>
      </c>
      <c r="D47" s="43">
        <f t="shared" si="4"/>
        <v>10</v>
      </c>
      <c r="E47" s="43">
        <f t="shared" si="4"/>
        <v>0</v>
      </c>
      <c r="F47" s="43">
        <f t="shared" si="4"/>
        <v>0</v>
      </c>
      <c r="G47" s="43">
        <f t="shared" si="4"/>
        <v>10</v>
      </c>
      <c r="H47" s="43">
        <f t="shared" si="4"/>
        <v>10</v>
      </c>
      <c r="I47" s="43">
        <f t="shared" si="4"/>
        <v>28</v>
      </c>
      <c r="J47" s="43">
        <f t="shared" si="4"/>
        <v>0</v>
      </c>
      <c r="K47" s="43">
        <f t="shared" si="4"/>
        <v>11</v>
      </c>
      <c r="L47" s="43">
        <f t="shared" si="4"/>
        <v>0</v>
      </c>
    </row>
    <row r="48" spans="2:12" x14ac:dyDescent="0.3">
      <c r="B48" s="83" t="s">
        <v>210</v>
      </c>
      <c r="C48" s="84"/>
      <c r="D48" s="84"/>
      <c r="E48" s="84"/>
      <c r="F48" s="84"/>
      <c r="G48" s="84"/>
      <c r="H48" s="84"/>
      <c r="I48" s="84"/>
      <c r="J48" s="84"/>
      <c r="K48" s="84"/>
      <c r="L48" s="85"/>
    </row>
    <row r="49" spans="2:12" x14ac:dyDescent="0.3">
      <c r="B49" s="43"/>
      <c r="C49" s="43">
        <v>1.2</v>
      </c>
      <c r="D49" s="43">
        <v>1.3</v>
      </c>
      <c r="E49" s="43">
        <v>1.4</v>
      </c>
      <c r="F49" s="43">
        <v>2.4</v>
      </c>
      <c r="G49" s="43">
        <v>2.5</v>
      </c>
      <c r="H49" s="43">
        <v>3.4</v>
      </c>
      <c r="I49" s="43">
        <v>3.6</v>
      </c>
      <c r="J49" s="43">
        <v>4.5</v>
      </c>
      <c r="K49" s="43">
        <v>4.5999999999999996</v>
      </c>
      <c r="L49" s="43">
        <v>5.6</v>
      </c>
    </row>
    <row r="50" spans="2:12" x14ac:dyDescent="0.3">
      <c r="B50" s="43" t="s">
        <v>158</v>
      </c>
      <c r="C50" s="43">
        <f>D18-C23-C3</f>
        <v>0</v>
      </c>
      <c r="D50" s="43">
        <f>E18-C23-D3</f>
        <v>0</v>
      </c>
      <c r="E50" s="43">
        <f>F18-C23-E3</f>
        <v>0</v>
      </c>
      <c r="F50" s="43">
        <f>F18-D23-F3</f>
        <v>0</v>
      </c>
      <c r="G50" s="43">
        <f>G18-D23-G3</f>
        <v>10</v>
      </c>
      <c r="H50" s="43">
        <f>F18-E23-H3</f>
        <v>0</v>
      </c>
      <c r="I50" s="43">
        <f>H18-E23-I3</f>
        <v>18</v>
      </c>
      <c r="J50" s="43">
        <f>G18-F23-J3</f>
        <v>0</v>
      </c>
      <c r="K50" s="43">
        <f>H18-F23-K3</f>
        <v>11</v>
      </c>
      <c r="L50" s="43">
        <f>H18-G23-L3</f>
        <v>0</v>
      </c>
    </row>
    <row r="51" spans="2:12" x14ac:dyDescent="0.3">
      <c r="B51" s="83" t="s">
        <v>211</v>
      </c>
      <c r="C51" s="84"/>
      <c r="D51" s="84"/>
      <c r="E51" s="84"/>
      <c r="F51" s="84"/>
      <c r="G51" s="84"/>
      <c r="H51" s="84"/>
      <c r="I51" s="84"/>
      <c r="J51" s="84"/>
      <c r="K51" s="84"/>
      <c r="L51" s="85"/>
    </row>
    <row r="52" spans="2:12" x14ac:dyDescent="0.3">
      <c r="B52" s="43"/>
      <c r="C52" s="43">
        <v>1.2</v>
      </c>
      <c r="D52" s="43">
        <v>1.3</v>
      </c>
      <c r="E52" s="43">
        <v>1.4</v>
      </c>
      <c r="F52" s="43">
        <v>2.4</v>
      </c>
      <c r="G52" s="43">
        <v>2.5</v>
      </c>
      <c r="H52" s="43">
        <v>3.4</v>
      </c>
      <c r="I52" s="43">
        <v>3.6</v>
      </c>
      <c r="J52" s="43">
        <v>4.5</v>
      </c>
      <c r="K52" s="43">
        <v>4.5999999999999996</v>
      </c>
      <c r="L52" s="43">
        <v>5.6</v>
      </c>
    </row>
    <row r="53" spans="2:12" x14ac:dyDescent="0.3">
      <c r="B53" s="43" t="s">
        <v>159</v>
      </c>
      <c r="C53" s="43">
        <f>D23-C23-C3</f>
        <v>0</v>
      </c>
      <c r="D53" s="43">
        <f>E23-C23-D3</f>
        <v>10</v>
      </c>
      <c r="E53" s="43">
        <f>F23-C23-E3</f>
        <v>0</v>
      </c>
      <c r="F53" s="43">
        <f>F23-D23-F3</f>
        <v>0</v>
      </c>
      <c r="G53" s="43">
        <f>G23-D23-G3</f>
        <v>10</v>
      </c>
      <c r="H53" s="43">
        <f>F23-E23-H3</f>
        <v>0</v>
      </c>
      <c r="I53" s="43">
        <f>H23-E23-I3</f>
        <v>18</v>
      </c>
      <c r="J53" s="43">
        <f>G23-F23-J3</f>
        <v>0</v>
      </c>
      <c r="K53" s="43">
        <f>H23-F23-K3</f>
        <v>11</v>
      </c>
      <c r="L53" s="43">
        <f>H23-G23-L3</f>
        <v>0</v>
      </c>
    </row>
    <row r="54" spans="2:12" x14ac:dyDescent="0.3">
      <c r="B54" s="83" t="s">
        <v>212</v>
      </c>
      <c r="C54" s="84"/>
      <c r="D54" s="84"/>
      <c r="E54" s="84"/>
      <c r="F54" s="84"/>
      <c r="G54" s="84"/>
      <c r="H54" s="84"/>
      <c r="I54" s="84"/>
      <c r="J54" s="84"/>
      <c r="K54" s="84"/>
      <c r="L54" s="85"/>
    </row>
    <row r="55" spans="2:12" x14ac:dyDescent="0.3">
      <c r="B55" s="43"/>
      <c r="C55" s="43">
        <v>1.2</v>
      </c>
      <c r="D55" s="43">
        <v>1.3</v>
      </c>
      <c r="E55" s="43">
        <v>1.4</v>
      </c>
      <c r="F55" s="43">
        <v>2.4</v>
      </c>
      <c r="G55" s="43">
        <v>2.5</v>
      </c>
      <c r="H55" s="43">
        <v>3.4</v>
      </c>
      <c r="I55" s="43">
        <v>3.6</v>
      </c>
      <c r="J55" s="43">
        <v>4.5</v>
      </c>
      <c r="K55" s="43">
        <v>4.5999999999999996</v>
      </c>
      <c r="L55" s="43">
        <v>5.6</v>
      </c>
    </row>
    <row r="56" spans="2:12" x14ac:dyDescent="0.3">
      <c r="B56" s="43" t="s">
        <v>160</v>
      </c>
      <c r="C56" s="43">
        <f>D18-C18-C3</f>
        <v>0</v>
      </c>
      <c r="D56" s="43">
        <f>E18-C18-D3</f>
        <v>0</v>
      </c>
      <c r="E56" s="43">
        <f>F18-C18-E3</f>
        <v>0</v>
      </c>
      <c r="F56" s="43">
        <f>F18-D18-F3</f>
        <v>0</v>
      </c>
      <c r="G56" s="43">
        <f>G18-D18-G3</f>
        <v>10</v>
      </c>
      <c r="H56" s="43">
        <f>F18-E18-H3</f>
        <v>10</v>
      </c>
      <c r="I56" s="43">
        <f>H18-E18-I3</f>
        <v>28</v>
      </c>
      <c r="J56" s="43">
        <f>G18-F18-J3</f>
        <v>0</v>
      </c>
      <c r="K56" s="43">
        <f>H18-F18-K3</f>
        <v>11</v>
      </c>
      <c r="L56" s="43">
        <f>H18-G18-L3</f>
        <v>0</v>
      </c>
    </row>
    <row r="59" spans="2:12" x14ac:dyDescent="0.3">
      <c r="B59" s="46" t="s">
        <v>161</v>
      </c>
      <c r="C59" s="46"/>
      <c r="D59" s="46"/>
      <c r="E59" s="46"/>
      <c r="F59" s="46"/>
      <c r="G59" s="46"/>
      <c r="H59" s="46"/>
    </row>
    <row r="61" spans="2:12" x14ac:dyDescent="0.3">
      <c r="B61" s="46"/>
      <c r="C61" s="46"/>
      <c r="D61" s="46" t="s">
        <v>153</v>
      </c>
      <c r="E61" s="40" t="s">
        <v>144</v>
      </c>
      <c r="F61" s="40" t="s">
        <v>157</v>
      </c>
      <c r="G61" s="46"/>
    </row>
    <row r="62" spans="2:12" x14ac:dyDescent="0.3">
      <c r="B62" s="43">
        <v>1.2</v>
      </c>
      <c r="C62" s="46"/>
      <c r="D62" s="43">
        <f>C33</f>
        <v>0</v>
      </c>
      <c r="E62" s="43">
        <f>C$3</f>
        <v>16</v>
      </c>
      <c r="F62" s="50">
        <f>C47</f>
        <v>0</v>
      </c>
      <c r="G62" s="46" t="str">
        <f>IF(F62=0,"Критический путь","Есть резерв")</f>
        <v>Критический путь</v>
      </c>
    </row>
    <row r="63" spans="2:12" x14ac:dyDescent="0.3">
      <c r="B63" s="43">
        <v>1.3</v>
      </c>
      <c r="C63" s="46"/>
      <c r="D63" s="43">
        <f>D33</f>
        <v>0</v>
      </c>
      <c r="E63" s="43">
        <f>D$3</f>
        <v>10</v>
      </c>
      <c r="F63" s="43">
        <f>D47</f>
        <v>10</v>
      </c>
      <c r="G63" s="46" t="str">
        <f t="shared" ref="G63:G71" si="5">IF(F63=0,"Критический путь","Есть резерв")</f>
        <v>Есть резерв</v>
      </c>
    </row>
    <row r="64" spans="2:12" x14ac:dyDescent="0.3">
      <c r="B64" s="43">
        <v>1.4</v>
      </c>
      <c r="C64" s="46"/>
      <c r="D64" s="43">
        <f>E33</f>
        <v>0</v>
      </c>
      <c r="E64" s="43">
        <f>E$3</f>
        <v>29</v>
      </c>
      <c r="F64" s="50">
        <f>E47</f>
        <v>0</v>
      </c>
      <c r="G64" s="46" t="str">
        <f t="shared" si="5"/>
        <v>Критический путь</v>
      </c>
    </row>
    <row r="65" spans="1:12" x14ac:dyDescent="0.3">
      <c r="B65" s="43">
        <v>2.4</v>
      </c>
      <c r="C65" s="46"/>
      <c r="D65" s="43">
        <f>F33</f>
        <v>16</v>
      </c>
      <c r="E65" s="43">
        <f>F$3</f>
        <v>13</v>
      </c>
      <c r="F65" s="50">
        <f>F47</f>
        <v>0</v>
      </c>
      <c r="G65" s="46" t="str">
        <f t="shared" si="5"/>
        <v>Критический путь</v>
      </c>
    </row>
    <row r="66" spans="1:12" x14ac:dyDescent="0.3">
      <c r="B66" s="43">
        <v>2.5</v>
      </c>
      <c r="C66" s="46"/>
      <c r="D66" s="43">
        <f>G33</f>
        <v>16</v>
      </c>
      <c r="E66" s="43">
        <f>G$3</f>
        <v>20</v>
      </c>
      <c r="F66" s="43">
        <f>G47</f>
        <v>10</v>
      </c>
      <c r="G66" s="46" t="str">
        <f t="shared" si="5"/>
        <v>Есть резерв</v>
      </c>
    </row>
    <row r="67" spans="1:12" x14ac:dyDescent="0.3">
      <c r="B67" s="43">
        <v>3.4</v>
      </c>
      <c r="C67" s="46"/>
      <c r="D67" s="43">
        <f>H33</f>
        <v>10</v>
      </c>
      <c r="E67" s="43">
        <f>H$3</f>
        <v>9</v>
      </c>
      <c r="F67" s="43">
        <f>H47</f>
        <v>10</v>
      </c>
      <c r="G67" s="46" t="str">
        <f t="shared" si="5"/>
        <v>Есть резерв</v>
      </c>
    </row>
    <row r="68" spans="1:12" x14ac:dyDescent="0.3">
      <c r="B68" s="43">
        <v>3.6</v>
      </c>
      <c r="C68" s="46"/>
      <c r="D68" s="43">
        <f>I33</f>
        <v>10</v>
      </c>
      <c r="E68" s="43">
        <f>I$3</f>
        <v>22</v>
      </c>
      <c r="F68" s="43">
        <f>I47</f>
        <v>28</v>
      </c>
      <c r="G68" s="46" t="str">
        <f t="shared" si="5"/>
        <v>Есть резерв</v>
      </c>
    </row>
    <row r="69" spans="1:12" x14ac:dyDescent="0.3">
      <c r="B69" s="43">
        <v>4.5</v>
      </c>
      <c r="C69" s="46"/>
      <c r="D69" s="43">
        <f>J33</f>
        <v>29</v>
      </c>
      <c r="E69" s="43">
        <f>J$3</f>
        <v>17</v>
      </c>
      <c r="F69" s="50">
        <f>J47</f>
        <v>0</v>
      </c>
      <c r="G69" s="46" t="str">
        <f t="shared" si="5"/>
        <v>Критический путь</v>
      </c>
    </row>
    <row r="70" spans="1:12" x14ac:dyDescent="0.3">
      <c r="B70" s="43">
        <v>4.5999999999999996</v>
      </c>
      <c r="C70" s="46"/>
      <c r="D70" s="43">
        <f>K33</f>
        <v>29</v>
      </c>
      <c r="E70" s="43">
        <f>K$3</f>
        <v>20</v>
      </c>
      <c r="F70" s="43">
        <f>K47</f>
        <v>11</v>
      </c>
      <c r="G70" s="46" t="str">
        <f t="shared" si="5"/>
        <v>Есть резерв</v>
      </c>
    </row>
    <row r="71" spans="1:12" x14ac:dyDescent="0.3">
      <c r="B71" s="43">
        <v>5.6</v>
      </c>
      <c r="C71" s="46"/>
      <c r="D71" s="43">
        <f>L33</f>
        <v>46</v>
      </c>
      <c r="E71" s="43">
        <f>L$3</f>
        <v>14</v>
      </c>
      <c r="F71" s="50">
        <f>L47</f>
        <v>0</v>
      </c>
      <c r="G71" s="46" t="str">
        <f t="shared" si="5"/>
        <v>Критический путь</v>
      </c>
    </row>
    <row r="72" spans="1:12" x14ac:dyDescent="0.3">
      <c r="D72" s="40"/>
    </row>
    <row r="73" spans="1:12" x14ac:dyDescent="0.3">
      <c r="D73" s="40"/>
    </row>
    <row r="74" spans="1:12" x14ac:dyDescent="0.3">
      <c r="A74" t="s">
        <v>225</v>
      </c>
      <c r="B74" t="s">
        <v>226</v>
      </c>
      <c r="D74" s="40"/>
    </row>
    <row r="75" spans="1:12" ht="15" thickBot="1" x14ac:dyDescent="0.35">
      <c r="B75" t="s">
        <v>228</v>
      </c>
      <c r="C75" s="48">
        <v>12</v>
      </c>
      <c r="D75" s="48">
        <v>0</v>
      </c>
      <c r="E75" s="48">
        <v>59.999999999999943</v>
      </c>
      <c r="F75" s="48">
        <v>25.000000000000004</v>
      </c>
      <c r="G75" s="48">
        <v>0</v>
      </c>
      <c r="H75" s="48">
        <v>0</v>
      </c>
      <c r="I75" s="48">
        <v>0</v>
      </c>
      <c r="J75" s="48">
        <v>0</v>
      </c>
      <c r="K75" s="48">
        <v>0</v>
      </c>
      <c r="L75" s="48">
        <v>39.999999999999964</v>
      </c>
    </row>
    <row r="76" spans="1:12" ht="15" thickBot="1" x14ac:dyDescent="0.35">
      <c r="B76" t="s">
        <v>227</v>
      </c>
      <c r="C76" s="32">
        <v>0</v>
      </c>
      <c r="D76" s="32">
        <v>5</v>
      </c>
      <c r="E76" s="32">
        <v>4</v>
      </c>
      <c r="F76" s="32">
        <v>0</v>
      </c>
      <c r="G76" s="32">
        <v>5</v>
      </c>
      <c r="H76" s="32">
        <v>3</v>
      </c>
      <c r="I76" s="32">
        <v>5</v>
      </c>
      <c r="J76" s="32">
        <v>4</v>
      </c>
      <c r="K76" s="32">
        <v>4</v>
      </c>
      <c r="L76" s="33">
        <v>0</v>
      </c>
    </row>
  </sheetData>
  <mergeCells count="17">
    <mergeCell ref="B51:L51"/>
    <mergeCell ref="B54:L54"/>
    <mergeCell ref="B34:L34"/>
    <mergeCell ref="B37:L37"/>
    <mergeCell ref="B40:L40"/>
    <mergeCell ref="B45:L45"/>
    <mergeCell ref="B48:L48"/>
    <mergeCell ref="B16:E16"/>
    <mergeCell ref="B19:C19"/>
    <mergeCell ref="B21:E21"/>
    <mergeCell ref="B25:D25"/>
    <mergeCell ref="B31:L31"/>
    <mergeCell ref="M1:O1"/>
    <mergeCell ref="M2:O4"/>
    <mergeCell ref="A3:B3"/>
    <mergeCell ref="A4:B4"/>
    <mergeCell ref="A5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Answer Report 1</vt:lpstr>
      <vt:lpstr>Sensitivity Report 1</vt:lpstr>
      <vt:lpstr>Limits Report 1</vt:lpstr>
      <vt:lpstr>task 1</vt:lpstr>
      <vt:lpstr>task 2</vt:lpstr>
      <vt:lpstr>Task 2 optimization</vt:lpstr>
      <vt:lpstr>task 2 opt.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Andmin</dc:creator>
  <cp:lastModifiedBy>Andmin</cp:lastModifiedBy>
  <dcterms:created xsi:type="dcterms:W3CDTF">2022-12-14T13:39:17Z</dcterms:created>
  <dcterms:modified xsi:type="dcterms:W3CDTF">2022-12-17T09:42:42Z</dcterms:modified>
</cp:coreProperties>
</file>