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work\OM\"/>
    </mc:Choice>
  </mc:AlternateContent>
  <xr:revisionPtr revIDLastSave="0" documentId="13_ncr:1_{FB5A792B-42FD-4B8E-BEFC-FA3285E78A92}" xr6:coauthVersionLast="47" xr6:coauthVersionMax="47" xr10:uidLastSave="{00000000-0000-0000-0000-000000000000}"/>
  <bookViews>
    <workbookView xWindow="-108" yWindow="-108" windowWidth="22308" windowHeight="13176" activeTab="1" xr2:uid="{00000000-000D-0000-FFFF-FFFF00000000}"/>
  </bookViews>
  <sheets>
    <sheet name="Task 1" sheetId="1" r:id="rId1"/>
    <sheet name="Task 2" sheetId="4" r:id="rId2"/>
  </sheets>
  <definedNames>
    <definedName name="solver_adj" localSheetId="1" hidden="1">'Task 2'!$C$22:$G$22</definedName>
    <definedName name="solver_cvg" localSheetId="1" hidden="1">0.0001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'Task 2'!$H$25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1" hidden="1">1</definedName>
    <definedName name="solver_opt" localSheetId="0" hidden="1">'Task 1'!$A$1</definedName>
    <definedName name="solver_opt" localSheetId="1" hidden="1">'Task 2'!$J$24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'Task 2'!$H$27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1" i="1" l="1"/>
  <c r="P10" i="4"/>
  <c r="O10" i="4"/>
  <c r="S11" i="4"/>
  <c r="R11" i="4"/>
  <c r="Q11" i="4"/>
  <c r="P11" i="4"/>
  <c r="O11" i="4"/>
  <c r="N11" i="4"/>
  <c r="R10" i="4"/>
  <c r="Q10" i="4"/>
  <c r="N10" i="4"/>
  <c r="S10" i="4" s="1"/>
  <c r="E25" i="4"/>
  <c r="C25" i="4"/>
  <c r="G23" i="4"/>
  <c r="E23" i="4"/>
  <c r="C23" i="4"/>
  <c r="G25" i="4"/>
  <c r="F25" i="4"/>
  <c r="E24" i="4"/>
  <c r="D25" i="4"/>
  <c r="C24" i="4"/>
  <c r="G12" i="4"/>
  <c r="C12" i="4"/>
  <c r="G11" i="4"/>
  <c r="C11" i="4"/>
  <c r="G10" i="4"/>
  <c r="D9" i="4"/>
  <c r="D10" i="4" s="1"/>
  <c r="E9" i="4"/>
  <c r="E10" i="4" s="1"/>
  <c r="F9" i="4"/>
  <c r="F10" i="4" s="1"/>
  <c r="G9" i="4"/>
  <c r="C9" i="4"/>
  <c r="C10" i="4" s="1"/>
  <c r="H10" i="4" s="1"/>
  <c r="D111" i="1"/>
  <c r="H110" i="1"/>
  <c r="G110" i="1"/>
  <c r="B107" i="1"/>
  <c r="C111" i="1" s="1"/>
  <c r="F111" i="1" s="1"/>
  <c r="B106" i="1"/>
  <c r="B5" i="1"/>
  <c r="L92" i="1"/>
  <c r="L91" i="1"/>
  <c r="L88" i="1"/>
  <c r="L87" i="1"/>
  <c r="L80" i="1"/>
  <c r="L79" i="1"/>
  <c r="J93" i="1"/>
  <c r="J92" i="1"/>
  <c r="J89" i="1"/>
  <c r="J88" i="1"/>
  <c r="J81" i="1"/>
  <c r="J80" i="1"/>
  <c r="I91" i="1"/>
  <c r="I90" i="1"/>
  <c r="I88" i="1"/>
  <c r="I87" i="1"/>
  <c r="I80" i="1"/>
  <c r="I79" i="1"/>
  <c r="H77" i="1"/>
  <c r="G77" i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J77" i="1" s="1"/>
  <c r="C72" i="1"/>
  <c r="H41" i="1"/>
  <c r="G41" i="1"/>
  <c r="C27" i="1"/>
  <c r="C28" i="1" s="1"/>
  <c r="D27" i="1"/>
  <c r="D28" i="1" s="1"/>
  <c r="E27" i="1"/>
  <c r="E28" i="1" s="1"/>
  <c r="F27" i="1"/>
  <c r="F28" i="1" s="1"/>
  <c r="G27" i="1"/>
  <c r="G28" i="1" s="1"/>
  <c r="H27" i="1"/>
  <c r="H28" i="1" s="1"/>
  <c r="I27" i="1"/>
  <c r="I28" i="1" s="1"/>
  <c r="J27" i="1"/>
  <c r="J28" i="1" s="1"/>
  <c r="K27" i="1"/>
  <c r="K28" i="1" s="1"/>
  <c r="L27" i="1"/>
  <c r="A33" i="1" s="1"/>
  <c r="M27" i="1"/>
  <c r="B30" i="1" s="1"/>
  <c r="N27" i="1"/>
  <c r="B33" i="1" s="1"/>
  <c r="O27" i="1"/>
  <c r="O28" i="1" s="1"/>
  <c r="P27" i="1"/>
  <c r="P28" i="1" s="1"/>
  <c r="Q27" i="1"/>
  <c r="Q28" i="1" s="1"/>
  <c r="B27" i="1"/>
  <c r="B28" i="1" s="1"/>
  <c r="H16" i="1"/>
  <c r="H17" i="1" s="1"/>
  <c r="I16" i="1"/>
  <c r="I17" i="1" s="1"/>
  <c r="J16" i="1"/>
  <c r="J17" i="1" s="1"/>
  <c r="K16" i="1"/>
  <c r="K17" i="1" s="1"/>
  <c r="L16" i="1"/>
  <c r="A22" i="1" s="1"/>
  <c r="M16" i="1"/>
  <c r="M17" i="1" s="1"/>
  <c r="N16" i="1"/>
  <c r="B22" i="1" s="1"/>
  <c r="O16" i="1"/>
  <c r="O17" i="1" s="1"/>
  <c r="P16" i="1"/>
  <c r="P17" i="1" s="1"/>
  <c r="Q16" i="1"/>
  <c r="Q17" i="1" s="1"/>
  <c r="F16" i="1"/>
  <c r="F17" i="1" s="1"/>
  <c r="G16" i="1"/>
  <c r="G17" i="1" s="1"/>
  <c r="E16" i="1"/>
  <c r="E17" i="1" s="1"/>
  <c r="D16" i="1"/>
  <c r="D17" i="1" s="1"/>
  <c r="C16" i="1"/>
  <c r="C17" i="1" s="1"/>
  <c r="B16" i="1"/>
  <c r="B17" i="1" s="1"/>
  <c r="C4" i="1"/>
  <c r="H111" i="1" l="1"/>
  <c r="I89" i="1"/>
  <c r="L81" i="1"/>
  <c r="E111" i="1"/>
  <c r="F11" i="4"/>
  <c r="F12" i="4"/>
  <c r="F72" i="1"/>
  <c r="I82" i="1"/>
  <c r="J83" i="1"/>
  <c r="J91" i="1"/>
  <c r="L82" i="1"/>
  <c r="L90" i="1"/>
  <c r="G111" i="1"/>
  <c r="E11" i="4"/>
  <c r="E12" i="4"/>
  <c r="D11" i="4"/>
  <c r="H11" i="4" s="1"/>
  <c r="J11" i="4" s="1"/>
  <c r="P18" i="4" s="1"/>
  <c r="I84" i="1"/>
  <c r="J85" i="1"/>
  <c r="L84" i="1"/>
  <c r="B112" i="1"/>
  <c r="D112" i="1" s="1"/>
  <c r="I81" i="1"/>
  <c r="J82" i="1"/>
  <c r="L89" i="1"/>
  <c r="D12" i="4"/>
  <c r="H12" i="4" s="1"/>
  <c r="N18" i="4" s="1"/>
  <c r="I77" i="1"/>
  <c r="I85" i="1"/>
  <c r="J78" i="1"/>
  <c r="J86" i="1"/>
  <c r="L77" i="1"/>
  <c r="L85" i="1"/>
  <c r="J90" i="1"/>
  <c r="I83" i="1"/>
  <c r="J84" i="1"/>
  <c r="L83" i="1"/>
  <c r="C42" i="1"/>
  <c r="F42" i="1" s="1"/>
  <c r="I78" i="1"/>
  <c r="B78" i="1" s="1"/>
  <c r="D78" i="1" s="1"/>
  <c r="I86" i="1"/>
  <c r="J79" i="1"/>
  <c r="J87" i="1"/>
  <c r="L78" i="1"/>
  <c r="C78" i="1" s="1"/>
  <c r="F78" i="1" s="1"/>
  <c r="L86" i="1"/>
  <c r="U11" i="4"/>
  <c r="H25" i="4"/>
  <c r="N19" i="4" s="1"/>
  <c r="D24" i="4"/>
  <c r="F24" i="4"/>
  <c r="D23" i="4"/>
  <c r="F23" i="4"/>
  <c r="G24" i="4"/>
  <c r="N17" i="1"/>
  <c r="L17" i="1"/>
  <c r="B19" i="1"/>
  <c r="N28" i="1"/>
  <c r="L28" i="1"/>
  <c r="B42" i="1"/>
  <c r="D42" i="1" s="1"/>
  <c r="M28" i="1"/>
  <c r="H78" i="1" l="1"/>
  <c r="G78" i="1"/>
  <c r="C79" i="1" s="1"/>
  <c r="F79" i="1" s="1"/>
  <c r="E78" i="1"/>
  <c r="G112" i="1"/>
  <c r="B113" i="1" s="1"/>
  <c r="D113" i="1" s="1"/>
  <c r="E112" i="1"/>
  <c r="H112" i="1"/>
  <c r="B79" i="1"/>
  <c r="D79" i="1" s="1"/>
  <c r="C113" i="1" s="1"/>
  <c r="F113" i="1" s="1"/>
  <c r="C112" i="1"/>
  <c r="F112" i="1" s="1"/>
  <c r="B20" i="1"/>
  <c r="H23" i="4"/>
  <c r="H24" i="4"/>
  <c r="B31" i="1"/>
  <c r="E42" i="1"/>
  <c r="H42" i="1"/>
  <c r="G42" i="1"/>
  <c r="E113" i="1" l="1"/>
  <c r="H113" i="1"/>
  <c r="B114" i="1"/>
  <c r="D114" i="1" s="1"/>
  <c r="G79" i="1"/>
  <c r="B80" i="1" s="1"/>
  <c r="D80" i="1" s="1"/>
  <c r="C80" i="1"/>
  <c r="F80" i="1" s="1"/>
  <c r="G113" i="1"/>
  <c r="H79" i="1"/>
  <c r="E79" i="1"/>
  <c r="J24" i="4"/>
  <c r="P19" i="4" s="1"/>
  <c r="C43" i="1"/>
  <c r="F43" i="1" s="1"/>
  <c r="B43" i="1"/>
  <c r="D43" i="1" s="1"/>
  <c r="G80" i="1" l="1"/>
  <c r="E80" i="1"/>
  <c r="H80" i="1"/>
  <c r="B81" i="1"/>
  <c r="D81" i="1" s="1"/>
  <c r="C114" i="1"/>
  <c r="F114" i="1" s="1"/>
  <c r="G114" i="1" s="1"/>
  <c r="E114" i="1"/>
  <c r="H114" i="1"/>
  <c r="B115" i="1"/>
  <c r="D115" i="1" s="1"/>
  <c r="E43" i="1"/>
  <c r="H43" i="1"/>
  <c r="G43" i="1"/>
  <c r="C81" i="1" l="1"/>
  <c r="F81" i="1" s="1"/>
  <c r="C44" i="1"/>
  <c r="F44" i="1" s="1"/>
  <c r="B44" i="1"/>
  <c r="D44" i="1" s="1"/>
  <c r="E81" i="1" l="1"/>
  <c r="B82" i="1"/>
  <c r="D82" i="1" s="1"/>
  <c r="G81" i="1"/>
  <c r="H81" i="1"/>
  <c r="C115" i="1"/>
  <c r="F115" i="1" s="1"/>
  <c r="E44" i="1"/>
  <c r="H44" i="1"/>
  <c r="G44" i="1"/>
  <c r="E115" i="1" l="1"/>
  <c r="H115" i="1"/>
  <c r="G115" i="1"/>
  <c r="B116" i="1" s="1"/>
  <c r="D116" i="1" s="1"/>
  <c r="C82" i="1"/>
  <c r="F82" i="1" s="1"/>
  <c r="C83" i="1" s="1"/>
  <c r="F83" i="1" s="1"/>
  <c r="B45" i="1"/>
  <c r="D45" i="1" s="1"/>
  <c r="C45" i="1"/>
  <c r="F45" i="1" s="1"/>
  <c r="E82" i="1" l="1"/>
  <c r="C116" i="1"/>
  <c r="F116" i="1" s="1"/>
  <c r="E116" i="1" s="1"/>
  <c r="H82" i="1"/>
  <c r="G82" i="1"/>
  <c r="B83" i="1" s="1"/>
  <c r="D83" i="1" s="1"/>
  <c r="E45" i="1"/>
  <c r="H45" i="1"/>
  <c r="G45" i="1"/>
  <c r="E83" i="1" l="1"/>
  <c r="G83" i="1"/>
  <c r="B84" i="1"/>
  <c r="D84" i="1" s="1"/>
  <c r="H83" i="1"/>
  <c r="C84" i="1" s="1"/>
  <c r="F84" i="1" s="1"/>
  <c r="B117" i="1"/>
  <c r="D117" i="1" s="1"/>
  <c r="G116" i="1"/>
  <c r="C117" i="1" s="1"/>
  <c r="F117" i="1" s="1"/>
  <c r="G117" i="1" s="1"/>
  <c r="H116" i="1"/>
  <c r="B46" i="1"/>
  <c r="D46" i="1" s="1"/>
  <c r="C46" i="1"/>
  <c r="F46" i="1" s="1"/>
  <c r="E84" i="1" l="1"/>
  <c r="B85" i="1"/>
  <c r="D85" i="1" s="1"/>
  <c r="H84" i="1"/>
  <c r="G84" i="1"/>
  <c r="C85" i="1" s="1"/>
  <c r="F85" i="1" s="1"/>
  <c r="E117" i="1"/>
  <c r="B118" i="1"/>
  <c r="D118" i="1" s="1"/>
  <c r="H117" i="1"/>
  <c r="C118" i="1" s="1"/>
  <c r="F118" i="1" s="1"/>
  <c r="E46" i="1"/>
  <c r="H46" i="1"/>
  <c r="G46" i="1"/>
  <c r="E118" i="1" l="1"/>
  <c r="G118" i="1"/>
  <c r="B119" i="1" s="1"/>
  <c r="D119" i="1" s="1"/>
  <c r="H118" i="1"/>
  <c r="C119" i="1"/>
  <c r="F119" i="1" s="1"/>
  <c r="G85" i="1"/>
  <c r="B86" i="1" s="1"/>
  <c r="D86" i="1" s="1"/>
  <c r="H85" i="1"/>
  <c r="E85" i="1"/>
  <c r="C86" i="1"/>
  <c r="F86" i="1" s="1"/>
  <c r="B47" i="1"/>
  <c r="D47" i="1" s="1"/>
  <c r="C47" i="1"/>
  <c r="F47" i="1" s="1"/>
  <c r="H86" i="1" l="1"/>
  <c r="G86" i="1"/>
  <c r="C87" i="1" s="1"/>
  <c r="F87" i="1" s="1"/>
  <c r="B87" i="1"/>
  <c r="D87" i="1" s="1"/>
  <c r="E86" i="1"/>
  <c r="E119" i="1"/>
  <c r="B120" i="1"/>
  <c r="D120" i="1" s="1"/>
  <c r="H119" i="1"/>
  <c r="C120" i="1" s="1"/>
  <c r="F120" i="1" s="1"/>
  <c r="G119" i="1"/>
  <c r="E47" i="1"/>
  <c r="H47" i="1"/>
  <c r="G47" i="1"/>
  <c r="B88" i="1" l="1"/>
  <c r="D88" i="1" s="1"/>
  <c r="G87" i="1"/>
  <c r="H87" i="1"/>
  <c r="E87" i="1"/>
  <c r="C88" i="1"/>
  <c r="F88" i="1" s="1"/>
  <c r="C121" i="1"/>
  <c r="F121" i="1" s="1"/>
  <c r="E120" i="1"/>
  <c r="H120" i="1"/>
  <c r="G120" i="1"/>
  <c r="B121" i="1" s="1"/>
  <c r="D121" i="1" s="1"/>
  <c r="B48" i="1"/>
  <c r="C48" i="1"/>
  <c r="F48" i="1" s="1"/>
  <c r="E121" i="1" l="1"/>
  <c r="G121" i="1"/>
  <c r="B122" i="1"/>
  <c r="H121" i="1"/>
  <c r="B89" i="1"/>
  <c r="D89" i="1" s="1"/>
  <c r="H88" i="1"/>
  <c r="E88" i="1"/>
  <c r="G88" i="1"/>
  <c r="C89" i="1" s="1"/>
  <c r="F89" i="1" s="1"/>
  <c r="D122" i="1"/>
  <c r="C122" i="1"/>
  <c r="F122" i="1" s="1"/>
  <c r="D48" i="1"/>
  <c r="B54" i="1"/>
  <c r="C90" i="1" l="1"/>
  <c r="F90" i="1" s="1"/>
  <c r="E89" i="1"/>
  <c r="G89" i="1"/>
  <c r="H89" i="1"/>
  <c r="B90" i="1"/>
  <c r="D90" i="1" s="1"/>
  <c r="C123" i="1"/>
  <c r="F123" i="1" s="1"/>
  <c r="E122" i="1"/>
  <c r="G122" i="1"/>
  <c r="B123" i="1" s="1"/>
  <c r="D123" i="1" s="1"/>
  <c r="E123" i="1" s="1"/>
  <c r="H122" i="1"/>
  <c r="D57" i="1"/>
  <c r="D54" i="1"/>
  <c r="E48" i="1"/>
  <c r="H48" i="1"/>
  <c r="G48" i="1"/>
  <c r="B91" i="1" l="1"/>
  <c r="D91" i="1" s="1"/>
  <c r="H90" i="1"/>
  <c r="G90" i="1"/>
  <c r="C91" i="1" s="1"/>
  <c r="F91" i="1" s="1"/>
  <c r="E90" i="1"/>
  <c r="G123" i="1"/>
  <c r="B124" i="1"/>
  <c r="D124" i="1" s="1"/>
  <c r="H123" i="1"/>
  <c r="B49" i="1"/>
  <c r="C49" i="1"/>
  <c r="F49" i="1" s="1"/>
  <c r="E91" i="1" l="1"/>
  <c r="B92" i="1"/>
  <c r="G91" i="1"/>
  <c r="H91" i="1"/>
  <c r="C92" i="1" s="1"/>
  <c r="F92" i="1" s="1"/>
  <c r="C124" i="1"/>
  <c r="F124" i="1" s="1"/>
  <c r="G124" i="1" s="1"/>
  <c r="D49" i="1"/>
  <c r="B53" i="1"/>
  <c r="D53" i="1" s="1"/>
  <c r="D92" i="1" l="1"/>
  <c r="B96" i="1"/>
  <c r="E124" i="1"/>
  <c r="B125" i="1"/>
  <c r="H124" i="1"/>
  <c r="C125" i="1" s="1"/>
  <c r="F125" i="1" s="1"/>
  <c r="E49" i="1"/>
  <c r="H49" i="1"/>
  <c r="G49" i="1"/>
  <c r="D125" i="1" l="1"/>
  <c r="E125" i="1" s="1"/>
  <c r="B129" i="1"/>
  <c r="D96" i="1"/>
  <c r="B99" i="1" s="1"/>
  <c r="D99" i="1"/>
  <c r="H92" i="1"/>
  <c r="B95" i="1" s="1"/>
  <c r="G92" i="1"/>
  <c r="B94" i="1" s="1"/>
  <c r="E92" i="1"/>
  <c r="G125" i="1"/>
  <c r="B127" i="1" s="1"/>
  <c r="H125" i="1"/>
  <c r="B128" i="1" s="1"/>
  <c r="B59" i="1"/>
  <c r="B52" i="1"/>
  <c r="D52" i="1" s="1"/>
  <c r="A59" i="1"/>
  <c r="B51" i="1"/>
  <c r="D51" i="1" s="1"/>
  <c r="B57" i="1" s="1"/>
  <c r="D127" i="1" l="1"/>
  <c r="A134" i="1"/>
  <c r="D95" i="1"/>
  <c r="B101" i="1"/>
  <c r="A101" i="1"/>
  <c r="D94" i="1"/>
  <c r="D97" i="1" s="1"/>
  <c r="D132" i="1"/>
  <c r="D129" i="1"/>
  <c r="B132" i="1" s="1"/>
  <c r="B134" i="1"/>
  <c r="D128" i="1"/>
  <c r="D130" i="1" l="1"/>
</calcChain>
</file>

<file path=xl/sharedStrings.xml><?xml version="1.0" encoding="utf-8"?>
<sst xmlns="http://schemas.openxmlformats.org/spreadsheetml/2006/main" count="168" uniqueCount="73">
  <si>
    <t xml:space="preserve">Вариант </t>
  </si>
  <si>
    <t>f(x)=</t>
  </si>
  <si>
    <t>f'(x)=</t>
  </si>
  <si>
    <t>2x-11=0</t>
  </si>
  <si>
    <t>x=11/2</t>
  </si>
  <si>
    <t>f(5,5)=</t>
  </si>
  <si>
    <t>Пассивный поиск</t>
  </si>
  <si>
    <t>N=</t>
  </si>
  <si>
    <t>E=</t>
  </si>
  <si>
    <t>a)</t>
  </si>
  <si>
    <t>a=</t>
  </si>
  <si>
    <t>b=</t>
  </si>
  <si>
    <t>j</t>
  </si>
  <si>
    <t>x</t>
  </si>
  <si>
    <t>f(x)</t>
  </si>
  <si>
    <t>xmin=</t>
  </si>
  <si>
    <t>f(xmin)=</t>
  </si>
  <si>
    <t>Отрезок локализации</t>
  </si>
  <si>
    <t>б)</t>
  </si>
  <si>
    <t>i</t>
  </si>
  <si>
    <t>N/2</t>
  </si>
  <si>
    <t>итерация</t>
  </si>
  <si>
    <t>x1</t>
  </si>
  <si>
    <t>x2</t>
  </si>
  <si>
    <t>f1</t>
  </si>
  <si>
    <t>&lt;&gt;=</t>
  </si>
  <si>
    <t>f2</t>
  </si>
  <si>
    <t>a</t>
  </si>
  <si>
    <t>b</t>
  </si>
  <si>
    <t>--</t>
  </si>
  <si>
    <t>x18=</t>
  </si>
  <si>
    <t>x17</t>
  </si>
  <si>
    <t>f=</t>
  </si>
  <si>
    <t>Промежуток</t>
  </si>
  <si>
    <t>Метод Фибоначчи</t>
  </si>
  <si>
    <t>проверка</t>
  </si>
  <si>
    <t>N+1</t>
  </si>
  <si>
    <t>F(i)</t>
  </si>
  <si>
    <t>(b-a)/F(N+1)=</t>
  </si>
  <si>
    <t>тогда</t>
  </si>
  <si>
    <t>номер</t>
  </si>
  <si>
    <t>znak</t>
  </si>
  <si>
    <t>F(N-j-1)</t>
  </si>
  <si>
    <t>F(N-j+1)</t>
  </si>
  <si>
    <t>N-j+1</t>
  </si>
  <si>
    <t>F(N-j)</t>
  </si>
  <si>
    <t>x1.15</t>
  </si>
  <si>
    <t xml:space="preserve"> </t>
  </si>
  <si>
    <t>x^2-11x+5</t>
  </si>
  <si>
    <t>Метод золотого сечения</t>
  </si>
  <si>
    <t>Ф1=</t>
  </si>
  <si>
    <t>Ф2=</t>
  </si>
  <si>
    <t xml:space="preserve">вариант </t>
  </si>
  <si>
    <t>Vi</t>
  </si>
  <si>
    <t>Ki</t>
  </si>
  <si>
    <t>fi</t>
  </si>
  <si>
    <t>Si</t>
  </si>
  <si>
    <t>F</t>
  </si>
  <si>
    <t>q0i</t>
  </si>
  <si>
    <t>Ki*Vi/q0i</t>
  </si>
  <si>
    <t>Si*q0i/2</t>
  </si>
  <si>
    <t>L=</t>
  </si>
  <si>
    <t>без ограничений по площади</t>
  </si>
  <si>
    <t>fi*q0i</t>
  </si>
  <si>
    <t>Необходимый размер склада</t>
  </si>
  <si>
    <t>С ограничением по площади(они являются существенными)</t>
  </si>
  <si>
    <t>Табличками с результатами</t>
  </si>
  <si>
    <t>Необх склад</t>
  </si>
  <si>
    <t>Издержки работы</t>
  </si>
  <si>
    <t>Без ограничений</t>
  </si>
  <si>
    <t>С ограничениями</t>
  </si>
  <si>
    <t>Метод наискорейшего спуска</t>
  </si>
  <si>
    <t>Метод дихотомии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</si>
</sst>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1" xfId="0" quotePrefix="1" applyBorder="1"/>
    <xf numFmtId="2" fontId="1" fillId="0" borderId="0" xfId="0" applyNumberFormat="1" applyFon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221324</xdr:colOff>
      <xdr:row>0</xdr:row>
      <xdr:rowOff>14017</xdr:rowOff>
    </xdr:from>
    <xdr:to>
      <xdr:col>28</xdr:col>
      <xdr:colOff>639</xdr:colOff>
      <xdr:row>34</xdr:row>
      <xdr:rowOff>62573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76CCD7-2422-32EF-868D-0642B0B9B4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1746"/>
        <a:stretch/>
      </xdr:blipFill>
      <xdr:spPr>
        <a:xfrm>
          <a:off x="10629348" y="14017"/>
          <a:ext cx="6484915" cy="6144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4"/>
  <sheetViews>
    <sheetView topLeftCell="A106" zoomScale="85" zoomScaleNormal="85" workbookViewId="0">
      <selection activeCell="O25" sqref="O25"/>
    </sheetView>
  </sheetViews>
  <sheetFormatPr defaultRowHeight="14.4" x14ac:dyDescent="0.3"/>
  <cols>
    <col min="4" max="4" width="9.5546875" customWidth="1"/>
  </cols>
  <sheetData>
    <row r="1" spans="1:17" x14ac:dyDescent="0.3">
      <c r="A1" t="s">
        <v>0</v>
      </c>
      <c r="B1">
        <v>29</v>
      </c>
    </row>
    <row r="2" spans="1:17" x14ac:dyDescent="0.3">
      <c r="A2" t="s">
        <v>1</v>
      </c>
      <c r="B2" t="s">
        <v>48</v>
      </c>
    </row>
    <row r="3" spans="1:17" x14ac:dyDescent="0.3">
      <c r="A3" t="s">
        <v>2</v>
      </c>
      <c r="B3" t="s">
        <v>3</v>
      </c>
      <c r="D3">
        <v>11</v>
      </c>
      <c r="E3">
        <v>2</v>
      </c>
    </row>
    <row r="4" spans="1:17" x14ac:dyDescent="0.3">
      <c r="B4" t="s">
        <v>4</v>
      </c>
      <c r="C4" s="1">
        <f>(D3/E3)</f>
        <v>5.5</v>
      </c>
    </row>
    <row r="5" spans="1:17" x14ac:dyDescent="0.3">
      <c r="A5" t="s">
        <v>5</v>
      </c>
      <c r="B5">
        <f>C4*C4-11*C4+5</f>
        <v>-25.25</v>
      </c>
    </row>
    <row r="11" spans="1:17" x14ac:dyDescent="0.3">
      <c r="A11" s="3" t="s">
        <v>6</v>
      </c>
      <c r="B11" s="3"/>
      <c r="C11" s="3" t="s">
        <v>9</v>
      </c>
    </row>
    <row r="12" spans="1:17" x14ac:dyDescent="0.3">
      <c r="A12" t="s">
        <v>7</v>
      </c>
      <c r="B12">
        <v>16</v>
      </c>
      <c r="D12" t="s">
        <v>10</v>
      </c>
      <c r="E12" t="s">
        <v>11</v>
      </c>
      <c r="H12" t="s">
        <v>1</v>
      </c>
      <c r="I12">
        <v>1</v>
      </c>
      <c r="J12">
        <v>-11</v>
      </c>
      <c r="K12">
        <v>5</v>
      </c>
    </row>
    <row r="13" spans="1:17" x14ac:dyDescent="0.3">
      <c r="A13" t="s">
        <v>8</v>
      </c>
      <c r="B13">
        <v>0.1</v>
      </c>
      <c r="D13">
        <v>0</v>
      </c>
      <c r="E13">
        <v>8</v>
      </c>
    </row>
    <row r="14" spans="1:17" x14ac:dyDescent="0.3">
      <c r="A14" t="s">
        <v>12</v>
      </c>
      <c r="B14">
        <v>1</v>
      </c>
      <c r="D14">
        <v>2</v>
      </c>
      <c r="F14">
        <v>3</v>
      </c>
      <c r="H14">
        <v>4</v>
      </c>
      <c r="J14">
        <v>5</v>
      </c>
      <c r="L14">
        <v>6</v>
      </c>
      <c r="N14">
        <v>7</v>
      </c>
      <c r="P14">
        <v>8</v>
      </c>
    </row>
    <row r="15" spans="1:17" x14ac:dyDescent="0.3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</row>
    <row r="16" spans="1:17" x14ac:dyDescent="0.3">
      <c r="A16" t="s">
        <v>13</v>
      </c>
      <c r="B16" s="2">
        <f>$D$13+B14*($E$13-$D$13)/($B$12/2+1)-$B$13/2</f>
        <v>0.8388888888888888</v>
      </c>
      <c r="C16" s="2">
        <f>$D$13+B14*($E$13-$D$13)/($B$12/2+1)+$B$13/2</f>
        <v>0.93888888888888888</v>
      </c>
      <c r="D16" s="2">
        <f>$D$13+D14*($E$13-$D$13)/($B$12/2+1)-$B$13/2</f>
        <v>1.7277777777777776</v>
      </c>
      <c r="E16" s="2">
        <f>$D$13+D14*($E$13-$D$13)/($B$12/2+1)+$B$13/2</f>
        <v>1.8277777777777777</v>
      </c>
      <c r="F16" s="2">
        <f>$D$13+F14*($E$13-$D$13)/($B$12/2+1)-$B$13/2</f>
        <v>2.6166666666666667</v>
      </c>
      <c r="G16" s="2">
        <f>$D$13+F14*($E$13-$D$13)/($B$12/2+1)+$B$13/2</f>
        <v>2.7166666666666663</v>
      </c>
      <c r="H16" s="2">
        <f t="shared" ref="H16" si="0">$D$13+H14*($E$13-$D$13)/($B$12/2+1)-$B$13/2</f>
        <v>3.5055555555555555</v>
      </c>
      <c r="I16" s="2">
        <f t="shared" ref="I16" si="1">$D$13+H14*($E$13-$D$13)/($B$12/2+1)+$B$13/2</f>
        <v>3.6055555555555552</v>
      </c>
      <c r="J16" s="2">
        <f t="shared" ref="J16" si="2">$D$13+J14*($E$13-$D$13)/($B$12/2+1)-$B$13/2</f>
        <v>4.3944444444444448</v>
      </c>
      <c r="K16" s="2">
        <f t="shared" ref="K16" si="3">$D$13+J14*($E$13-$D$13)/($B$12/2+1)+$B$13/2</f>
        <v>4.4944444444444445</v>
      </c>
      <c r="L16" s="2">
        <f t="shared" ref="L16" si="4">$D$13+L14*($E$13-$D$13)/($B$12/2+1)-$B$13/2</f>
        <v>5.2833333333333332</v>
      </c>
      <c r="M16" s="2">
        <f t="shared" ref="M16" si="5">$D$13+L14*($E$13-$D$13)/($B$12/2+1)+$B$13/2</f>
        <v>5.3833333333333329</v>
      </c>
      <c r="N16" s="2">
        <f t="shared" ref="N16" si="6">$D$13+N14*($E$13-$D$13)/($B$12/2+1)-$B$13/2</f>
        <v>6.1722222222222225</v>
      </c>
      <c r="O16" s="2">
        <f t="shared" ref="O16" si="7">$D$13+N14*($E$13-$D$13)/($B$12/2+1)+$B$13/2</f>
        <v>6.2722222222222221</v>
      </c>
      <c r="P16" s="2">
        <f t="shared" ref="P16" si="8">$D$13+P14*($E$13-$D$13)/($B$12/2+1)-$B$13/2</f>
        <v>7.0611111111111109</v>
      </c>
      <c r="Q16" s="2">
        <f t="shared" ref="Q16" si="9">$D$13+P14*($E$13-$D$13)/($B$12/2+1)+$B$13/2</f>
        <v>7.1611111111111105</v>
      </c>
    </row>
    <row r="17" spans="1:17" x14ac:dyDescent="0.3">
      <c r="A17" t="s">
        <v>14</v>
      </c>
      <c r="B17" s="2">
        <f>$I$12*B16*B16+$J$12*B16+$K$12</f>
        <v>-3.5240432098765417</v>
      </c>
      <c r="C17" s="2">
        <f t="shared" ref="C17:Q17" si="10">$I$12*C16*C16+$J$12*C16+$K$12</f>
        <v>-4.446265432098766</v>
      </c>
      <c r="D17" s="2">
        <f t="shared" si="10"/>
        <v>-11.020339506172839</v>
      </c>
      <c r="E17" s="2">
        <f t="shared" si="10"/>
        <v>-11.764783950617282</v>
      </c>
      <c r="F17" s="2">
        <f t="shared" si="10"/>
        <v>-16.936388888888892</v>
      </c>
      <c r="G17" s="2">
        <f t="shared" si="10"/>
        <v>-17.503055555555555</v>
      </c>
      <c r="H17" s="2">
        <f t="shared" si="10"/>
        <v>-21.272191358024692</v>
      </c>
      <c r="I17" s="2">
        <f t="shared" si="10"/>
        <v>-21.661080246913578</v>
      </c>
      <c r="J17" s="2">
        <f t="shared" si="10"/>
        <v>-24.027746913580252</v>
      </c>
      <c r="K17" s="2">
        <f t="shared" si="10"/>
        <v>-24.238858024691361</v>
      </c>
      <c r="L17" s="2">
        <f t="shared" si="10"/>
        <v>-25.203055555555558</v>
      </c>
      <c r="M17" s="7">
        <f t="shared" si="10"/>
        <v>-25.236388888888889</v>
      </c>
      <c r="N17" s="2">
        <f t="shared" si="10"/>
        <v>-24.798117283950617</v>
      </c>
      <c r="O17" s="2">
        <f t="shared" si="10"/>
        <v>-24.653672839506171</v>
      </c>
      <c r="P17" s="2">
        <f t="shared" si="10"/>
        <v>-22.81293209876543</v>
      </c>
      <c r="Q17" s="2">
        <f t="shared" si="10"/>
        <v>-22.490709876543207</v>
      </c>
    </row>
    <row r="19" spans="1:17" x14ac:dyDescent="0.3">
      <c r="A19" t="s">
        <v>15</v>
      </c>
      <c r="B19">
        <f>M16</f>
        <v>5.3833333333333329</v>
      </c>
    </row>
    <row r="20" spans="1:17" x14ac:dyDescent="0.3">
      <c r="A20" t="s">
        <v>16</v>
      </c>
      <c r="B20">
        <f>MIN(B17:Q17)</f>
        <v>-25.236388888888889</v>
      </c>
    </row>
    <row r="21" spans="1:17" x14ac:dyDescent="0.3">
      <c r="A21" t="s">
        <v>17</v>
      </c>
    </row>
    <row r="22" spans="1:17" x14ac:dyDescent="0.3">
      <c r="A22">
        <f>L16</f>
        <v>5.2833333333333332</v>
      </c>
      <c r="B22">
        <f>N16</f>
        <v>6.1722222222222225</v>
      </c>
    </row>
    <row r="23" spans="1:17" x14ac:dyDescent="0.3">
      <c r="A23" s="3" t="s">
        <v>6</v>
      </c>
      <c r="B23" s="3"/>
      <c r="C23" s="3" t="s">
        <v>18</v>
      </c>
    </row>
    <row r="24" spans="1:17" x14ac:dyDescent="0.3">
      <c r="A24" t="s">
        <v>7</v>
      </c>
      <c r="B24">
        <v>17</v>
      </c>
      <c r="D24" t="s">
        <v>10</v>
      </c>
      <c r="E24" t="s">
        <v>11</v>
      </c>
      <c r="H24" t="s">
        <v>1</v>
      </c>
      <c r="I24">
        <v>1</v>
      </c>
      <c r="J24">
        <v>-11</v>
      </c>
      <c r="K24">
        <v>5</v>
      </c>
    </row>
    <row r="25" spans="1:17" x14ac:dyDescent="0.3">
      <c r="A25" t="s">
        <v>8</v>
      </c>
      <c r="B25">
        <v>0.1</v>
      </c>
      <c r="D25">
        <v>0</v>
      </c>
      <c r="E25">
        <v>8</v>
      </c>
    </row>
    <row r="26" spans="1:17" x14ac:dyDescent="0.3">
      <c r="A26" t="s">
        <v>19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</row>
    <row r="27" spans="1:17" x14ac:dyDescent="0.3">
      <c r="A27" t="s">
        <v>13</v>
      </c>
      <c r="B27" s="2">
        <f>$D$25+($E$25-$D$25)/($B$24+1)*B26</f>
        <v>0.44444444444444442</v>
      </c>
      <c r="C27" s="2">
        <f t="shared" ref="C27:Q27" si="11">$D$25+($E$25-$D$25)/($B$24+1)*C26</f>
        <v>0.88888888888888884</v>
      </c>
      <c r="D27" s="2">
        <f t="shared" si="11"/>
        <v>1.3333333333333333</v>
      </c>
      <c r="E27" s="2">
        <f t="shared" si="11"/>
        <v>1.7777777777777777</v>
      </c>
      <c r="F27" s="2">
        <f t="shared" si="11"/>
        <v>2.2222222222222223</v>
      </c>
      <c r="G27" s="2">
        <f t="shared" si="11"/>
        <v>2.6666666666666665</v>
      </c>
      <c r="H27" s="2">
        <f t="shared" si="11"/>
        <v>3.1111111111111107</v>
      </c>
      <c r="I27" s="2">
        <f t="shared" si="11"/>
        <v>3.5555555555555554</v>
      </c>
      <c r="J27" s="2">
        <f t="shared" si="11"/>
        <v>4</v>
      </c>
      <c r="K27" s="2">
        <f t="shared" si="11"/>
        <v>4.4444444444444446</v>
      </c>
      <c r="L27" s="2">
        <f t="shared" si="11"/>
        <v>4.8888888888888884</v>
      </c>
      <c r="M27" s="2">
        <f t="shared" si="11"/>
        <v>5.333333333333333</v>
      </c>
      <c r="N27" s="2">
        <f t="shared" si="11"/>
        <v>5.7777777777777777</v>
      </c>
      <c r="O27" s="2">
        <f t="shared" si="11"/>
        <v>6.2222222222222214</v>
      </c>
      <c r="P27" s="2">
        <f t="shared" si="11"/>
        <v>6.6666666666666661</v>
      </c>
      <c r="Q27" s="2">
        <f t="shared" si="11"/>
        <v>7.1111111111111107</v>
      </c>
    </row>
    <row r="28" spans="1:17" x14ac:dyDescent="0.3">
      <c r="A28" t="s">
        <v>14</v>
      </c>
      <c r="B28" s="2">
        <f>$I$24*B27*B27+$J$24*B27+$K$24</f>
        <v>0.30864197530864246</v>
      </c>
      <c r="C28" s="2">
        <f t="shared" ref="C28:Q28" si="12">$I$24*C27*C27+$J$24*C27+$K$24</f>
        <v>-3.9876543209876534</v>
      </c>
      <c r="D28" s="2">
        <f t="shared" si="12"/>
        <v>-7.8888888888888893</v>
      </c>
      <c r="E28" s="2">
        <f t="shared" si="12"/>
        <v>-11.39506172839506</v>
      </c>
      <c r="F28" s="2">
        <f t="shared" si="12"/>
        <v>-14.506172839506174</v>
      </c>
      <c r="G28" s="2">
        <f t="shared" si="12"/>
        <v>-17.222222222222221</v>
      </c>
      <c r="H28" s="2">
        <f t="shared" si="12"/>
        <v>-19.543209876543205</v>
      </c>
      <c r="I28" s="2">
        <f t="shared" si="12"/>
        <v>-21.469135802469133</v>
      </c>
      <c r="J28" s="2">
        <f t="shared" si="12"/>
        <v>-23</v>
      </c>
      <c r="K28" s="2">
        <f t="shared" si="12"/>
        <v>-24.135802469135804</v>
      </c>
      <c r="L28" s="2">
        <f t="shared" si="12"/>
        <v>-24.876543209876541</v>
      </c>
      <c r="M28" s="7">
        <f t="shared" si="12"/>
        <v>-25.222222222222221</v>
      </c>
      <c r="N28" s="2">
        <f t="shared" si="12"/>
        <v>-25.172839506172842</v>
      </c>
      <c r="O28" s="2">
        <f t="shared" si="12"/>
        <v>-24.728395061728392</v>
      </c>
      <c r="P28" s="2">
        <f t="shared" si="12"/>
        <v>-23.888888888888893</v>
      </c>
      <c r="Q28" s="2">
        <f t="shared" si="12"/>
        <v>-22.654320987654316</v>
      </c>
    </row>
    <row r="30" spans="1:17" x14ac:dyDescent="0.3">
      <c r="A30" t="s">
        <v>15</v>
      </c>
      <c r="B30">
        <f>M27</f>
        <v>5.333333333333333</v>
      </c>
    </row>
    <row r="31" spans="1:17" x14ac:dyDescent="0.3">
      <c r="A31" t="s">
        <v>16</v>
      </c>
      <c r="B31">
        <f>MIN(B28:Q28)</f>
        <v>-25.222222222222221</v>
      </c>
    </row>
    <row r="32" spans="1:17" x14ac:dyDescent="0.3">
      <c r="A32" t="s">
        <v>17</v>
      </c>
    </row>
    <row r="33" spans="1:11" x14ac:dyDescent="0.3">
      <c r="A33">
        <f>L27</f>
        <v>4.8888888888888884</v>
      </c>
      <c r="B33">
        <f>N27</f>
        <v>5.7777777777777777</v>
      </c>
    </row>
    <row r="35" spans="1:11" x14ac:dyDescent="0.3">
      <c r="A35" s="3" t="s">
        <v>72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3">
      <c r="A36" s="3" t="s">
        <v>7</v>
      </c>
      <c r="B36" s="3">
        <v>16</v>
      </c>
      <c r="C36" s="3"/>
      <c r="D36" s="3" t="s">
        <v>10</v>
      </c>
      <c r="E36" s="3" t="s">
        <v>11</v>
      </c>
      <c r="F36" s="3"/>
      <c r="G36" s="3"/>
      <c r="H36" s="3" t="s">
        <v>1</v>
      </c>
      <c r="I36" s="3">
        <v>1</v>
      </c>
      <c r="J36" s="3">
        <v>-11</v>
      </c>
      <c r="K36" s="3">
        <v>5</v>
      </c>
    </row>
    <row r="37" spans="1:11" x14ac:dyDescent="0.3">
      <c r="A37" s="3" t="s">
        <v>8</v>
      </c>
      <c r="B37" s="3">
        <v>0.1</v>
      </c>
      <c r="C37" s="3"/>
      <c r="D37" s="3">
        <v>0</v>
      </c>
      <c r="E37" s="3">
        <v>8</v>
      </c>
      <c r="F37" s="3"/>
      <c r="G37" s="3"/>
      <c r="H37" s="3"/>
      <c r="I37" s="3"/>
      <c r="J37" s="3"/>
      <c r="K37" s="3"/>
    </row>
    <row r="38" spans="1:11" x14ac:dyDescent="0.3">
      <c r="A38" s="3" t="s">
        <v>20</v>
      </c>
      <c r="B38" s="5">
        <v>8</v>
      </c>
      <c r="C38" s="3"/>
      <c r="D38" s="3"/>
      <c r="E38" s="3"/>
      <c r="F38" s="3"/>
      <c r="G38" s="3"/>
      <c r="H38" s="3"/>
      <c r="I38" s="3"/>
      <c r="J38" s="3"/>
      <c r="K38" s="3"/>
    </row>
    <row r="40" spans="1:11" x14ac:dyDescent="0.3">
      <c r="A40" s="2" t="s">
        <v>21</v>
      </c>
      <c r="B40" s="2" t="s">
        <v>22</v>
      </c>
      <c r="C40" s="2" t="s">
        <v>23</v>
      </c>
      <c r="D40" s="2" t="s">
        <v>24</v>
      </c>
      <c r="E40" s="2" t="s">
        <v>25</v>
      </c>
      <c r="F40" s="2" t="s">
        <v>26</v>
      </c>
      <c r="G40" s="2" t="s">
        <v>27</v>
      </c>
      <c r="H40" s="2" t="s">
        <v>28</v>
      </c>
    </row>
    <row r="41" spans="1:11" x14ac:dyDescent="0.3">
      <c r="A41" s="2">
        <v>0</v>
      </c>
      <c r="B41" s="4" t="s">
        <v>29</v>
      </c>
      <c r="C41" s="4" t="s">
        <v>29</v>
      </c>
      <c r="D41" s="4" t="s">
        <v>29</v>
      </c>
      <c r="E41" s="4" t="s">
        <v>29</v>
      </c>
      <c r="F41" s="4" t="s">
        <v>29</v>
      </c>
      <c r="G41" s="2">
        <f>D37</f>
        <v>0</v>
      </c>
      <c r="H41" s="2">
        <f>E37</f>
        <v>8</v>
      </c>
    </row>
    <row r="42" spans="1:11" x14ac:dyDescent="0.3">
      <c r="A42" s="2">
        <v>1</v>
      </c>
      <c r="B42" s="2">
        <f>(G41+H41)/2-$B$37/2</f>
        <v>3.95</v>
      </c>
      <c r="C42" s="2">
        <f>(G41+H41)/2+$B$37/2</f>
        <v>4.05</v>
      </c>
      <c r="D42" s="2">
        <f>$I$36*B42*B42+$J$36*B42+$K$36</f>
        <v>-22.847500000000004</v>
      </c>
      <c r="E42" s="2" t="str">
        <f>IF(D42&gt;F42,"&gt;","&lt;=")</f>
        <v>&gt;</v>
      </c>
      <c r="F42" s="2">
        <f>$I$36*C42*C42+$J$36*C42+$K$36</f>
        <v>-23.147499999999997</v>
      </c>
      <c r="G42" s="2">
        <f>IF(D42&gt;F42,B42,G41)</f>
        <v>3.95</v>
      </c>
      <c r="H42" s="2">
        <f>IF(D42&gt;F42,H41,C42)</f>
        <v>8</v>
      </c>
    </row>
    <row r="43" spans="1:11" x14ac:dyDescent="0.3">
      <c r="A43" s="2">
        <v>2</v>
      </c>
      <c r="B43" s="2">
        <f t="shared" ref="B43:B49" si="13">(G42+H42)/2-$B$37/2</f>
        <v>5.9249999999999998</v>
      </c>
      <c r="C43" s="2">
        <f t="shared" ref="C43:C49" si="14">(G42+H42)/2+$B$37/2</f>
        <v>6.0249999999999995</v>
      </c>
      <c r="D43" s="2">
        <f t="shared" ref="D43:D49" si="15">$I$36*B43*B43+$J$36*B43+$K$36</f>
        <v>-25.069375000000001</v>
      </c>
      <c r="E43" s="2" t="str">
        <f t="shared" ref="E43:E49" si="16">IF(D43&gt;F43,"&gt;","&lt;=")</f>
        <v>&lt;=</v>
      </c>
      <c r="F43" s="2">
        <f t="shared" ref="F43:F49" si="17">$I$36*C43*C43+$J$36*C43+$K$36</f>
        <v>-24.974374999999995</v>
      </c>
      <c r="G43" s="2">
        <f t="shared" ref="G43:G49" si="18">IF(D43&gt;F43,B43,G42)</f>
        <v>3.95</v>
      </c>
      <c r="H43" s="2">
        <f t="shared" ref="H43:H49" si="19">IF(D43&gt;F43,H42,C43)</f>
        <v>6.0249999999999995</v>
      </c>
    </row>
    <row r="44" spans="1:11" x14ac:dyDescent="0.3">
      <c r="A44" s="2">
        <v>3</v>
      </c>
      <c r="B44" s="2">
        <f t="shared" si="13"/>
        <v>4.9375</v>
      </c>
      <c r="C44" s="2">
        <f t="shared" si="14"/>
        <v>5.0374999999999996</v>
      </c>
      <c r="D44" s="2">
        <f t="shared" si="15"/>
        <v>-24.93359375</v>
      </c>
      <c r="E44" s="2" t="str">
        <f t="shared" si="16"/>
        <v>&gt;</v>
      </c>
      <c r="F44" s="2">
        <f t="shared" si="17"/>
        <v>-25.036093749999999</v>
      </c>
      <c r="G44" s="2">
        <f t="shared" si="18"/>
        <v>4.9375</v>
      </c>
      <c r="H44" s="2">
        <f t="shared" si="19"/>
        <v>6.0249999999999995</v>
      </c>
    </row>
    <row r="45" spans="1:11" x14ac:dyDescent="0.3">
      <c r="A45" s="2">
        <v>4</v>
      </c>
      <c r="B45" s="2">
        <f t="shared" si="13"/>
        <v>5.4312499999999995</v>
      </c>
      <c r="C45" s="2">
        <f t="shared" si="14"/>
        <v>5.5312499999999991</v>
      </c>
      <c r="D45" s="2">
        <f t="shared" si="15"/>
        <v>-25.245273437499996</v>
      </c>
      <c r="E45" s="2" t="str">
        <f t="shared" si="16"/>
        <v>&gt;</v>
      </c>
      <c r="F45" s="2">
        <f t="shared" si="17"/>
        <v>-25.249023437500004</v>
      </c>
      <c r="G45" s="2">
        <f t="shared" si="18"/>
        <v>5.4312499999999995</v>
      </c>
      <c r="H45" s="2">
        <f t="shared" si="19"/>
        <v>6.0249999999999995</v>
      </c>
    </row>
    <row r="46" spans="1:11" x14ac:dyDescent="0.3">
      <c r="A46" s="2">
        <v>5</v>
      </c>
      <c r="B46" s="2">
        <f t="shared" si="13"/>
        <v>5.6781249999999996</v>
      </c>
      <c r="C46" s="2">
        <f t="shared" si="14"/>
        <v>5.7781249999999993</v>
      </c>
      <c r="D46" s="2">
        <f t="shared" si="15"/>
        <v>-25.218271484374995</v>
      </c>
      <c r="E46" s="2" t="str">
        <f t="shared" si="16"/>
        <v>&lt;=</v>
      </c>
      <c r="F46" s="2">
        <f t="shared" si="17"/>
        <v>-25.172646484374994</v>
      </c>
      <c r="G46" s="2">
        <f t="shared" si="18"/>
        <v>5.4312499999999995</v>
      </c>
      <c r="H46" s="2">
        <f t="shared" si="19"/>
        <v>5.7781249999999993</v>
      </c>
    </row>
    <row r="47" spans="1:11" x14ac:dyDescent="0.3">
      <c r="A47" s="2">
        <v>6</v>
      </c>
      <c r="B47" s="2">
        <f t="shared" si="13"/>
        <v>5.5546874999999991</v>
      </c>
      <c r="C47" s="2">
        <f t="shared" si="14"/>
        <v>5.6546874999999988</v>
      </c>
      <c r="D47" s="2">
        <f t="shared" si="15"/>
        <v>-25.247009277343754</v>
      </c>
      <c r="E47" s="2" t="str">
        <f t="shared" si="16"/>
        <v>&lt;=</v>
      </c>
      <c r="F47" s="2">
        <f t="shared" si="17"/>
        <v>-25.226071777343751</v>
      </c>
      <c r="G47" s="2">
        <f t="shared" si="18"/>
        <v>5.4312499999999995</v>
      </c>
      <c r="H47" s="2">
        <f t="shared" si="19"/>
        <v>5.6546874999999988</v>
      </c>
    </row>
    <row r="48" spans="1:11" x14ac:dyDescent="0.3">
      <c r="A48" s="2">
        <v>7</v>
      </c>
      <c r="B48" s="2">
        <f t="shared" si="13"/>
        <v>5.4929687499999993</v>
      </c>
      <c r="C48" s="2">
        <f t="shared" si="14"/>
        <v>5.5929687499999989</v>
      </c>
      <c r="D48" s="2">
        <f t="shared" si="15"/>
        <v>-25.249950561523434</v>
      </c>
      <c r="E48" s="2" t="str">
        <f t="shared" si="16"/>
        <v>&lt;=</v>
      </c>
      <c r="F48" s="2">
        <f t="shared" si="17"/>
        <v>-25.241356811523438</v>
      </c>
      <c r="G48" s="2">
        <f t="shared" si="18"/>
        <v>5.4312499999999995</v>
      </c>
      <c r="H48" s="2">
        <f t="shared" si="19"/>
        <v>5.5929687499999989</v>
      </c>
    </row>
    <row r="49" spans="1:11" x14ac:dyDescent="0.3">
      <c r="A49" s="2">
        <v>8</v>
      </c>
      <c r="B49" s="2">
        <f t="shared" si="13"/>
        <v>5.4621093749999998</v>
      </c>
      <c r="C49" s="2">
        <f t="shared" si="14"/>
        <v>5.5621093749999995</v>
      </c>
      <c r="D49" s="2">
        <f t="shared" si="15"/>
        <v>-25.248564300537108</v>
      </c>
      <c r="E49" s="2" t="str">
        <f t="shared" si="16"/>
        <v>&lt;=</v>
      </c>
      <c r="F49" s="2">
        <f t="shared" si="17"/>
        <v>-25.246142425537109</v>
      </c>
      <c r="G49" s="2">
        <f t="shared" si="18"/>
        <v>5.4312499999999995</v>
      </c>
      <c r="H49" s="2">
        <f t="shared" si="19"/>
        <v>5.5621093749999995</v>
      </c>
    </row>
    <row r="51" spans="1:11" x14ac:dyDescent="0.3">
      <c r="A51" t="s">
        <v>10</v>
      </c>
      <c r="B51">
        <f>G49</f>
        <v>5.4312499999999995</v>
      </c>
      <c r="C51" t="s">
        <v>32</v>
      </c>
      <c r="D51">
        <f>$I$36*B51*B51+$J$36*B51+$K$36</f>
        <v>-25.245273437499996</v>
      </c>
    </row>
    <row r="52" spans="1:11" x14ac:dyDescent="0.3">
      <c r="A52" t="s">
        <v>11</v>
      </c>
      <c r="B52">
        <f>H49</f>
        <v>5.5621093749999995</v>
      </c>
      <c r="C52" t="s">
        <v>32</v>
      </c>
      <c r="D52">
        <f t="shared" ref="D52:D54" si="20">$I$36*B52*B52+$J$36*B52+$K$36</f>
        <v>-25.246142425537109</v>
      </c>
    </row>
    <row r="53" spans="1:11" x14ac:dyDescent="0.3">
      <c r="A53" t="s">
        <v>30</v>
      </c>
      <c r="B53">
        <f>B49</f>
        <v>5.4621093749999998</v>
      </c>
      <c r="C53" t="s">
        <v>32</v>
      </c>
      <c r="D53">
        <f t="shared" si="20"/>
        <v>-25.248564300537108</v>
      </c>
    </row>
    <row r="54" spans="1:11" x14ac:dyDescent="0.3">
      <c r="A54" t="s">
        <v>31</v>
      </c>
      <c r="B54">
        <f>B48</f>
        <v>5.4929687499999993</v>
      </c>
      <c r="C54" t="s">
        <v>32</v>
      </c>
      <c r="D54">
        <f t="shared" si="20"/>
        <v>-25.249950561523434</v>
      </c>
    </row>
    <row r="57" spans="1:11" x14ac:dyDescent="0.3">
      <c r="A57" t="s">
        <v>16</v>
      </c>
      <c r="B57">
        <f>MIN(D51:D54)</f>
        <v>-25.249950561523434</v>
      </c>
      <c r="C57" t="s">
        <v>15</v>
      </c>
      <c r="D57">
        <f>B54</f>
        <v>5.4929687499999993</v>
      </c>
    </row>
    <row r="58" spans="1:11" x14ac:dyDescent="0.3">
      <c r="A58" t="s">
        <v>33</v>
      </c>
    </row>
    <row r="59" spans="1:11" x14ac:dyDescent="0.3">
      <c r="A59">
        <f>G49</f>
        <v>5.4312499999999995</v>
      </c>
      <c r="B59">
        <f>H49</f>
        <v>5.5621093749999995</v>
      </c>
    </row>
    <row r="61" spans="1:11" x14ac:dyDescent="0.3">
      <c r="A61" s="3" t="s">
        <v>34</v>
      </c>
    </row>
    <row r="62" spans="1:11" x14ac:dyDescent="0.3">
      <c r="A62" s="3" t="s">
        <v>7</v>
      </c>
      <c r="B62" s="3">
        <v>16</v>
      </c>
      <c r="C62" s="3"/>
      <c r="D62" s="3" t="s">
        <v>10</v>
      </c>
      <c r="E62" s="3" t="s">
        <v>11</v>
      </c>
      <c r="F62" s="3"/>
      <c r="G62" s="3"/>
      <c r="H62" s="3" t="s">
        <v>1</v>
      </c>
      <c r="I62" s="3">
        <v>1</v>
      </c>
      <c r="J62" s="3">
        <v>-11</v>
      </c>
      <c r="K62" s="3">
        <v>5</v>
      </c>
    </row>
    <row r="63" spans="1:11" x14ac:dyDescent="0.3">
      <c r="A63" s="3" t="s">
        <v>8</v>
      </c>
      <c r="B63" s="3">
        <v>0.1</v>
      </c>
      <c r="C63" s="3"/>
      <c r="D63" s="3">
        <v>0</v>
      </c>
      <c r="E63" s="3">
        <v>8</v>
      </c>
      <c r="F63" s="3"/>
      <c r="G63" s="3"/>
      <c r="H63" s="3"/>
      <c r="I63" s="3"/>
      <c r="J63" s="3"/>
      <c r="K63" s="3"/>
    </row>
    <row r="67" spans="1:18" x14ac:dyDescent="0.3">
      <c r="A67" s="2" t="s">
        <v>19</v>
      </c>
      <c r="B67" s="2">
        <v>1</v>
      </c>
      <c r="C67" s="2">
        <v>2</v>
      </c>
      <c r="D67" s="2">
        <v>3</v>
      </c>
      <c r="E67" s="2">
        <v>4</v>
      </c>
      <c r="F67" s="2">
        <v>5</v>
      </c>
      <c r="G67" s="2">
        <v>6</v>
      </c>
      <c r="H67" s="2">
        <v>7</v>
      </c>
      <c r="I67" s="2">
        <v>8</v>
      </c>
      <c r="J67" s="2">
        <v>9</v>
      </c>
      <c r="K67" s="2">
        <v>10</v>
      </c>
      <c r="L67" s="2">
        <v>11</v>
      </c>
      <c r="M67" s="2">
        <v>12</v>
      </c>
      <c r="N67" s="2">
        <v>13</v>
      </c>
      <c r="O67" s="2">
        <v>14</v>
      </c>
      <c r="P67" s="2">
        <v>15</v>
      </c>
      <c r="Q67" s="2">
        <v>16</v>
      </c>
      <c r="R67" s="2">
        <v>17</v>
      </c>
    </row>
    <row r="68" spans="1:18" x14ac:dyDescent="0.3">
      <c r="A68" s="2" t="s">
        <v>37</v>
      </c>
      <c r="B68" s="2">
        <v>1</v>
      </c>
      <c r="C68" s="2">
        <v>2</v>
      </c>
      <c r="D68" s="2">
        <f>C68+B68</f>
        <v>3</v>
      </c>
      <c r="E68" s="2">
        <f>D68+C68</f>
        <v>5</v>
      </c>
      <c r="F68" s="2">
        <f t="shared" ref="F68:R68" si="21">E68+D68</f>
        <v>8</v>
      </c>
      <c r="G68" s="2">
        <f t="shared" si="21"/>
        <v>13</v>
      </c>
      <c r="H68" s="2">
        <f t="shared" si="21"/>
        <v>21</v>
      </c>
      <c r="I68" s="2">
        <f t="shared" si="21"/>
        <v>34</v>
      </c>
      <c r="J68" s="2">
        <f t="shared" si="21"/>
        <v>55</v>
      </c>
      <c r="K68" s="2">
        <f t="shared" si="21"/>
        <v>89</v>
      </c>
      <c r="L68" s="2">
        <f t="shared" si="21"/>
        <v>144</v>
      </c>
      <c r="M68" s="2">
        <f t="shared" si="21"/>
        <v>233</v>
      </c>
      <c r="N68" s="2">
        <f t="shared" si="21"/>
        <v>377</v>
      </c>
      <c r="O68" s="2">
        <f t="shared" si="21"/>
        <v>610</v>
      </c>
      <c r="P68" s="2">
        <f t="shared" si="21"/>
        <v>987</v>
      </c>
      <c r="Q68" s="2">
        <f t="shared" si="21"/>
        <v>1597</v>
      </c>
      <c r="R68" s="2">
        <f t="shared" si="21"/>
        <v>2584</v>
      </c>
    </row>
    <row r="71" spans="1:18" x14ac:dyDescent="0.3">
      <c r="B71" t="s">
        <v>35</v>
      </c>
    </row>
    <row r="72" spans="1:18" x14ac:dyDescent="0.3">
      <c r="B72" s="3" t="s">
        <v>36</v>
      </c>
      <c r="C72" s="3">
        <f>B62+1</f>
        <v>17</v>
      </c>
      <c r="D72" s="3" t="s">
        <v>38</v>
      </c>
      <c r="E72" s="3"/>
      <c r="F72" s="3">
        <f>(E63-D63)/R68</f>
        <v>3.0959752321981426E-3</v>
      </c>
      <c r="G72" s="3"/>
      <c r="H72" s="3"/>
    </row>
    <row r="73" spans="1:18" x14ac:dyDescent="0.3">
      <c r="B73" s="3"/>
      <c r="C73" s="3"/>
      <c r="D73" s="3"/>
      <c r="E73" s="3"/>
      <c r="F73" s="3" t="s">
        <v>39</v>
      </c>
      <c r="G73" s="3" t="s">
        <v>8</v>
      </c>
      <c r="H73" s="3">
        <v>3.0000000000000001E-3</v>
      </c>
    </row>
    <row r="76" spans="1:18" x14ac:dyDescent="0.3">
      <c r="A76" s="2" t="s">
        <v>40</v>
      </c>
      <c r="B76" s="2" t="s">
        <v>22</v>
      </c>
      <c r="C76" s="2" t="s">
        <v>23</v>
      </c>
      <c r="D76" s="2" t="s">
        <v>24</v>
      </c>
      <c r="E76" s="2" t="s">
        <v>41</v>
      </c>
      <c r="F76" s="2" t="s">
        <v>26</v>
      </c>
      <c r="G76" s="2" t="s">
        <v>27</v>
      </c>
      <c r="H76" s="2" t="s">
        <v>28</v>
      </c>
      <c r="I76" s="2" t="s">
        <v>42</v>
      </c>
      <c r="J76" s="2" t="s">
        <v>43</v>
      </c>
      <c r="K76" s="2" t="s">
        <v>44</v>
      </c>
      <c r="L76" s="2" t="s">
        <v>45</v>
      </c>
    </row>
    <row r="77" spans="1:18" x14ac:dyDescent="0.3">
      <c r="A77" s="2">
        <v>0</v>
      </c>
      <c r="B77" s="4" t="s">
        <v>29</v>
      </c>
      <c r="C77" s="4" t="s">
        <v>29</v>
      </c>
      <c r="D77" s="4" t="s">
        <v>29</v>
      </c>
      <c r="E77" s="4" t="s">
        <v>29</v>
      </c>
      <c r="F77" s="4" t="s">
        <v>29</v>
      </c>
      <c r="G77" s="2">
        <f>D63</f>
        <v>0</v>
      </c>
      <c r="H77" s="2">
        <f>E63</f>
        <v>8</v>
      </c>
      <c r="I77" s="2">
        <f>P68</f>
        <v>987</v>
      </c>
      <c r="J77" s="2">
        <f>R68</f>
        <v>2584</v>
      </c>
      <c r="K77" s="2">
        <v>17</v>
      </c>
      <c r="L77" s="2">
        <f>Q68</f>
        <v>1597</v>
      </c>
    </row>
    <row r="78" spans="1:18" x14ac:dyDescent="0.3">
      <c r="A78" s="2">
        <v>1</v>
      </c>
      <c r="B78" s="2">
        <f>G77+(I78/J78)*(H77-G77)-POWER(-1,K78)*$H$73/J78</f>
        <v>3.0557276142767686</v>
      </c>
      <c r="C78" s="2">
        <f>G77+(L78/J78)*(H77-G77)+POWER(-1,K78)*$H$73/J78</f>
        <v>4.9442723857232309</v>
      </c>
      <c r="D78" s="2">
        <f>$I$62*B78*B78+$J$62*B78+$K$62</f>
        <v>-19.27553250439086</v>
      </c>
      <c r="E78" s="2" t="str">
        <f>IF(D78&gt;F78,"&gt;","&lt;=")</f>
        <v>&gt;</v>
      </c>
      <c r="F78" s="2">
        <f>$I$62*C78*C78+$J$62*C78+$K$62</f>
        <v>-24.941166818730249</v>
      </c>
      <c r="G78" s="2">
        <f>IF(D78&gt;F78,B78,G77)</f>
        <v>3.0557276142767686</v>
      </c>
      <c r="H78" s="2">
        <f>IF(D78&gt;F78,H77,C78)</f>
        <v>8</v>
      </c>
      <c r="I78" s="2">
        <f>O68</f>
        <v>610</v>
      </c>
      <c r="J78" s="2">
        <f>Q68</f>
        <v>1597</v>
      </c>
      <c r="K78" s="2">
        <v>16</v>
      </c>
      <c r="L78" s="2">
        <f>P68</f>
        <v>987</v>
      </c>
    </row>
    <row r="79" spans="1:18" x14ac:dyDescent="0.3">
      <c r="A79" s="2">
        <v>2</v>
      </c>
      <c r="B79" s="2">
        <f>IF(D78&gt;F78,C78,G78+(I79/J79)*(H78-G78)-POWER(-1,K79)*$H$73/J79)</f>
        <v>4.9442723857232309</v>
      </c>
      <c r="C79" s="2">
        <f>IF(D78&gt;F78,G78+(L79/J79)*(H78-G78)+POWER(-1,K79)*$H$73/J79,B78)</f>
        <v>6.1114552285535373</v>
      </c>
      <c r="D79" s="2">
        <f>$I$62*B79*B79+$J$62*B79+$K$62</f>
        <v>-24.941166818730249</v>
      </c>
      <c r="E79" s="2" t="str">
        <f>IF(D79&gt;F79,"&gt;","&lt;=")</f>
        <v>&lt;=</v>
      </c>
      <c r="F79" s="2">
        <f>$I$62*C79*C79+$J$62*C79+$K$62</f>
        <v>-24.876122503474534</v>
      </c>
      <c r="G79" s="2">
        <f>IF(D79&gt;F79,B79,G78)</f>
        <v>3.0557276142767686</v>
      </c>
      <c r="H79" s="2">
        <f>IF(D79&gt;F79,H78,C79)</f>
        <v>6.1114552285535373</v>
      </c>
      <c r="I79" s="2">
        <f>N68</f>
        <v>377</v>
      </c>
      <c r="J79" s="2">
        <f>P68</f>
        <v>987</v>
      </c>
      <c r="K79" s="2">
        <v>15</v>
      </c>
      <c r="L79" s="2">
        <f>O68</f>
        <v>610</v>
      </c>
    </row>
    <row r="80" spans="1:18" x14ac:dyDescent="0.3">
      <c r="A80" s="2">
        <v>3</v>
      </c>
      <c r="B80" s="2">
        <f t="shared" ref="B80:B92" si="22">IF(D79&gt;F79,C79,G79+(I80/J80)*(H79-G79)-POWER(-1,K80)*$H$73/J80)</f>
        <v>4.2229104571070755</v>
      </c>
      <c r="C80" s="2">
        <f t="shared" ref="C80:C92" si="23">IF(D79&gt;F79,G79+(L80/J80)*(H79-G79)+POWER(-1,K80)*$H$73/J80,B79)</f>
        <v>4.9442723857232309</v>
      </c>
      <c r="D80" s="2">
        <f t="shared" ref="D80:D92" si="24">$I$62*B80*B80+$J$62*B80+$K$62</f>
        <v>-23.619042299433545</v>
      </c>
      <c r="E80" s="2" t="str">
        <f t="shared" ref="E80:E92" si="25">IF(D80&gt;F80,"&gt;","&lt;=")</f>
        <v>&gt;</v>
      </c>
      <c r="F80" s="2">
        <f t="shared" ref="F80:F92" si="26">$I$62*C80*C80+$J$62*C80+$K$62</f>
        <v>-24.941166818730249</v>
      </c>
      <c r="G80" s="2">
        <f t="shared" ref="G80:G92" si="27">IF(D80&gt;F80,B80,G79)</f>
        <v>4.2229104571070755</v>
      </c>
      <c r="H80" s="2">
        <f t="shared" ref="H80:H92" si="28">IF(D80&gt;F80,H79,C80)</f>
        <v>6.1114552285535373</v>
      </c>
      <c r="I80" s="2">
        <f>M68</f>
        <v>233</v>
      </c>
      <c r="J80" s="2">
        <f>O68</f>
        <v>610</v>
      </c>
      <c r="K80" s="2">
        <v>14</v>
      </c>
      <c r="L80" s="2">
        <f>N68</f>
        <v>377</v>
      </c>
    </row>
    <row r="81" spans="1:12" x14ac:dyDescent="0.3">
      <c r="A81" s="2">
        <v>4</v>
      </c>
      <c r="B81" s="2">
        <f t="shared" si="22"/>
        <v>4.9442723857232309</v>
      </c>
      <c r="C81" s="2">
        <f t="shared" si="23"/>
        <v>5.3900932999373818</v>
      </c>
      <c r="D81" s="2">
        <f t="shared" si="24"/>
        <v>-24.941166818730249</v>
      </c>
      <c r="E81" s="2" t="str">
        <f t="shared" si="25"/>
        <v>&gt;</v>
      </c>
      <c r="F81" s="2">
        <f t="shared" si="26"/>
        <v>-25.237920517281346</v>
      </c>
      <c r="G81" s="2">
        <f t="shared" si="27"/>
        <v>4.9442723857232309</v>
      </c>
      <c r="H81" s="2">
        <f t="shared" si="28"/>
        <v>6.1114552285535373</v>
      </c>
      <c r="I81" s="2">
        <f>L68</f>
        <v>144</v>
      </c>
      <c r="J81" s="2">
        <f>N68</f>
        <v>377</v>
      </c>
      <c r="K81" s="2">
        <v>13</v>
      </c>
      <c r="L81" s="2">
        <f>M68</f>
        <v>233</v>
      </c>
    </row>
    <row r="82" spans="1:12" x14ac:dyDescent="0.3">
      <c r="A82" s="2">
        <v>5</v>
      </c>
      <c r="B82" s="2">
        <f t="shared" si="22"/>
        <v>5.3900932999373818</v>
      </c>
      <c r="C82" s="2">
        <f t="shared" si="23"/>
        <v>5.6656343143393855</v>
      </c>
      <c r="D82" s="2">
        <f t="shared" si="24"/>
        <v>-25.237920517281346</v>
      </c>
      <c r="E82" s="2" t="str">
        <f t="shared" si="25"/>
        <v>&lt;=</v>
      </c>
      <c r="F82" s="2">
        <f t="shared" si="26"/>
        <v>-25.222565273913318</v>
      </c>
      <c r="G82" s="2">
        <f t="shared" si="27"/>
        <v>4.9442723857232309</v>
      </c>
      <c r="H82" s="2">
        <f t="shared" si="28"/>
        <v>5.6656343143393855</v>
      </c>
      <c r="I82" s="2">
        <f>K68</f>
        <v>89</v>
      </c>
      <c r="J82" s="2">
        <f>M68</f>
        <v>233</v>
      </c>
      <c r="K82" s="2">
        <v>12</v>
      </c>
      <c r="L82" s="2">
        <f>L68</f>
        <v>144</v>
      </c>
    </row>
    <row r="83" spans="1:12" x14ac:dyDescent="0.3">
      <c r="A83" s="2">
        <v>6</v>
      </c>
      <c r="B83" s="2">
        <f t="shared" si="22"/>
        <v>5.2198134001252345</v>
      </c>
      <c r="C83" s="2">
        <f t="shared" si="23"/>
        <v>5.3900932999373818</v>
      </c>
      <c r="D83" s="2">
        <f t="shared" si="24"/>
        <v>-25.171495469250619</v>
      </c>
      <c r="E83" s="2" t="str">
        <f t="shared" si="25"/>
        <v>&gt;</v>
      </c>
      <c r="F83" s="2">
        <f t="shared" si="26"/>
        <v>-25.237920517281346</v>
      </c>
      <c r="G83" s="2">
        <f t="shared" si="27"/>
        <v>5.2198134001252345</v>
      </c>
      <c r="H83" s="2">
        <f t="shared" si="28"/>
        <v>5.6656343143393855</v>
      </c>
      <c r="I83" s="2">
        <f>J68</f>
        <v>55</v>
      </c>
      <c r="J83" s="2">
        <f>L68</f>
        <v>144</v>
      </c>
      <c r="K83" s="2">
        <v>11</v>
      </c>
      <c r="L83" s="2">
        <f>K68</f>
        <v>89</v>
      </c>
    </row>
    <row r="84" spans="1:12" x14ac:dyDescent="0.3">
      <c r="A84" s="2">
        <v>7</v>
      </c>
      <c r="B84" s="2">
        <f t="shared" si="22"/>
        <v>5.3900932999373818</v>
      </c>
      <c r="C84" s="2">
        <f t="shared" si="23"/>
        <v>5.4953544145272382</v>
      </c>
      <c r="D84" s="2">
        <f t="shared" si="24"/>
        <v>-25.237920517281346</v>
      </c>
      <c r="E84" s="2" t="str">
        <f t="shared" si="25"/>
        <v>&gt;</v>
      </c>
      <c r="F84" s="2">
        <f t="shared" si="26"/>
        <v>-25.249978418535612</v>
      </c>
      <c r="G84" s="2">
        <f t="shared" si="27"/>
        <v>5.3900932999373818</v>
      </c>
      <c r="H84" s="2">
        <f t="shared" si="28"/>
        <v>5.6656343143393855</v>
      </c>
      <c r="I84" s="2">
        <f>I68</f>
        <v>34</v>
      </c>
      <c r="J84" s="2">
        <f>K68</f>
        <v>89</v>
      </c>
      <c r="K84" s="2">
        <v>10</v>
      </c>
      <c r="L84" s="2">
        <f>J68</f>
        <v>55</v>
      </c>
    </row>
    <row r="85" spans="1:12" x14ac:dyDescent="0.3">
      <c r="A85" s="2">
        <v>8</v>
      </c>
      <c r="B85" s="2">
        <f t="shared" si="22"/>
        <v>5.4953544145272382</v>
      </c>
      <c r="C85" s="2">
        <f t="shared" si="23"/>
        <v>5.56037319974953</v>
      </c>
      <c r="D85" s="2">
        <f t="shared" si="24"/>
        <v>-25.249978418535612</v>
      </c>
      <c r="E85" s="2" t="str">
        <f t="shared" si="25"/>
        <v>&lt;=</v>
      </c>
      <c r="F85" s="2">
        <f t="shared" si="26"/>
        <v>-25.246355076752003</v>
      </c>
      <c r="G85" s="2">
        <f t="shared" si="27"/>
        <v>5.3900932999373818</v>
      </c>
      <c r="H85" s="2">
        <f t="shared" si="28"/>
        <v>5.56037319974953</v>
      </c>
      <c r="I85" s="2">
        <f>H68</f>
        <v>21</v>
      </c>
      <c r="J85" s="2">
        <f>J68</f>
        <v>55</v>
      </c>
      <c r="K85" s="2">
        <v>9</v>
      </c>
      <c r="L85" s="2">
        <f>I68</f>
        <v>34</v>
      </c>
    </row>
    <row r="86" spans="1:12" x14ac:dyDescent="0.3">
      <c r="A86" s="2">
        <v>9</v>
      </c>
      <c r="B86" s="2">
        <f t="shared" si="22"/>
        <v>5.4551120851596737</v>
      </c>
      <c r="C86" s="2">
        <f t="shared" si="23"/>
        <v>5.4953544145272382</v>
      </c>
      <c r="D86" s="2">
        <f t="shared" si="24"/>
        <v>-25.247985075101287</v>
      </c>
      <c r="E86" s="2" t="str">
        <f t="shared" si="25"/>
        <v>&gt;</v>
      </c>
      <c r="F86" s="2">
        <f t="shared" si="26"/>
        <v>-25.249978418535612</v>
      </c>
      <c r="G86" s="2">
        <f t="shared" si="27"/>
        <v>5.4551120851596737</v>
      </c>
      <c r="H86" s="2">
        <f t="shared" si="28"/>
        <v>5.56037319974953</v>
      </c>
      <c r="I86" s="2">
        <f>G68</f>
        <v>13</v>
      </c>
      <c r="J86" s="2">
        <f>I68</f>
        <v>34</v>
      </c>
      <c r="K86" s="2">
        <v>8</v>
      </c>
      <c r="L86" s="2">
        <f>H68</f>
        <v>21</v>
      </c>
    </row>
    <row r="87" spans="1:12" x14ac:dyDescent="0.3">
      <c r="A87" s="2">
        <v>10</v>
      </c>
      <c r="B87" s="2">
        <f t="shared" si="22"/>
        <v>5.4953544145272382</v>
      </c>
      <c r="C87" s="2">
        <f t="shared" si="23"/>
        <v>5.5201308703819656</v>
      </c>
      <c r="D87" s="2">
        <f t="shared" si="24"/>
        <v>-25.249978418535612</v>
      </c>
      <c r="E87" s="2" t="str">
        <f t="shared" si="25"/>
        <v>&lt;=</v>
      </c>
      <c r="F87" s="2">
        <f t="shared" si="26"/>
        <v>-25.249594748057667</v>
      </c>
      <c r="G87" s="2">
        <f t="shared" si="27"/>
        <v>5.4551120851596737</v>
      </c>
      <c r="H87" s="2">
        <f t="shared" si="28"/>
        <v>5.5201308703819656</v>
      </c>
      <c r="I87" s="2">
        <f>F68</f>
        <v>8</v>
      </c>
      <c r="J87" s="2">
        <f>H68</f>
        <v>21</v>
      </c>
      <c r="K87" s="2">
        <v>7</v>
      </c>
      <c r="L87" s="2">
        <f>G68</f>
        <v>13</v>
      </c>
    </row>
    <row r="88" spans="1:12" x14ac:dyDescent="0.3">
      <c r="A88" s="2">
        <v>11</v>
      </c>
      <c r="B88" s="2">
        <f t="shared" si="22"/>
        <v>5.4798885410144011</v>
      </c>
      <c r="C88" s="2">
        <f t="shared" si="23"/>
        <v>5.4953544145272382</v>
      </c>
      <c r="D88" s="2">
        <f t="shared" si="24"/>
        <v>-25.249595529217473</v>
      </c>
      <c r="E88" s="2" t="str">
        <f t="shared" si="25"/>
        <v>&gt;</v>
      </c>
      <c r="F88" s="2">
        <f t="shared" si="26"/>
        <v>-25.249978418535612</v>
      </c>
      <c r="G88" s="2">
        <f t="shared" si="27"/>
        <v>5.4798885410144011</v>
      </c>
      <c r="H88" s="2">
        <f t="shared" si="28"/>
        <v>5.5201308703819656</v>
      </c>
      <c r="I88" s="2">
        <f>E68</f>
        <v>5</v>
      </c>
      <c r="J88" s="2">
        <f>G68</f>
        <v>13</v>
      </c>
      <c r="K88" s="2">
        <v>6</v>
      </c>
      <c r="L88" s="2">
        <f>F68</f>
        <v>8</v>
      </c>
    </row>
    <row r="89" spans="1:12" x14ac:dyDescent="0.3">
      <c r="A89" s="2">
        <v>12</v>
      </c>
      <c r="B89" s="2">
        <f t="shared" si="22"/>
        <v>5.4953544145272382</v>
      </c>
      <c r="C89" s="2">
        <f t="shared" si="23"/>
        <v>5.5046649968691286</v>
      </c>
      <c r="D89" s="2">
        <f t="shared" si="24"/>
        <v>-25.249978418535612</v>
      </c>
      <c r="E89" s="2" t="str">
        <f t="shared" si="25"/>
        <v>&lt;=</v>
      </c>
      <c r="F89" s="2">
        <f t="shared" si="26"/>
        <v>-25.249978237804211</v>
      </c>
      <c r="G89" s="2">
        <f t="shared" si="27"/>
        <v>5.4798885410144011</v>
      </c>
      <c r="H89" s="2">
        <f t="shared" si="28"/>
        <v>5.5046649968691286</v>
      </c>
      <c r="I89" s="2">
        <f>D68</f>
        <v>3</v>
      </c>
      <c r="J89" s="2">
        <f>F68</f>
        <v>8</v>
      </c>
      <c r="K89" s="2">
        <v>5</v>
      </c>
      <c r="L89" s="2">
        <f>E68</f>
        <v>5</v>
      </c>
    </row>
    <row r="90" spans="1:12" x14ac:dyDescent="0.3">
      <c r="A90" s="2">
        <v>13</v>
      </c>
      <c r="B90" s="2">
        <f t="shared" si="22"/>
        <v>5.4891991233562916</v>
      </c>
      <c r="C90" s="2">
        <f t="shared" si="23"/>
        <v>5.4953544145272382</v>
      </c>
      <c r="D90" s="2">
        <f t="shared" si="24"/>
        <v>-25.249883341063725</v>
      </c>
      <c r="E90" s="2" t="str">
        <f t="shared" si="25"/>
        <v>&gt;</v>
      </c>
      <c r="F90" s="2">
        <f t="shared" si="26"/>
        <v>-25.249978418535612</v>
      </c>
      <c r="G90" s="2">
        <f t="shared" si="27"/>
        <v>5.4891991233562916</v>
      </c>
      <c r="H90" s="2">
        <f t="shared" si="28"/>
        <v>5.5046649968691286</v>
      </c>
      <c r="I90" s="2">
        <f>C68</f>
        <v>2</v>
      </c>
      <c r="J90" s="2">
        <f>E68</f>
        <v>5</v>
      </c>
      <c r="K90" s="2">
        <v>4</v>
      </c>
      <c r="L90" s="2">
        <f>D68</f>
        <v>3</v>
      </c>
    </row>
    <row r="91" spans="1:12" x14ac:dyDescent="0.3">
      <c r="A91" s="2">
        <v>14</v>
      </c>
      <c r="B91" s="2">
        <f t="shared" si="22"/>
        <v>5.4953544145272382</v>
      </c>
      <c r="C91" s="2">
        <f t="shared" si="23"/>
        <v>5.4985097056981829</v>
      </c>
      <c r="D91" s="2">
        <f t="shared" si="24"/>
        <v>-25.249978418535612</v>
      </c>
      <c r="E91" s="2" t="str">
        <f t="shared" si="25"/>
        <v>&gt;</v>
      </c>
      <c r="F91" s="2">
        <f t="shared" si="26"/>
        <v>-25.249997779022895</v>
      </c>
      <c r="G91" s="2">
        <f t="shared" si="27"/>
        <v>5.4953544145272382</v>
      </c>
      <c r="H91" s="2">
        <f t="shared" si="28"/>
        <v>5.5046649968691286</v>
      </c>
      <c r="I91" s="2">
        <f>B68</f>
        <v>1</v>
      </c>
      <c r="J91" s="2">
        <f>D68</f>
        <v>3</v>
      </c>
      <c r="K91" s="2">
        <v>3</v>
      </c>
      <c r="L91" s="2">
        <f>C68</f>
        <v>2</v>
      </c>
    </row>
    <row r="92" spans="1:12" x14ac:dyDescent="0.3">
      <c r="A92" s="2">
        <v>15</v>
      </c>
      <c r="B92" s="2">
        <f t="shared" si="22"/>
        <v>5.4985097056981829</v>
      </c>
      <c r="C92" s="2">
        <f t="shared" si="23"/>
        <v>5.501509705698183</v>
      </c>
      <c r="D92" s="2">
        <f t="shared" si="24"/>
        <v>-25.249997779022895</v>
      </c>
      <c r="E92" s="2" t="str">
        <f t="shared" si="25"/>
        <v>&lt;=</v>
      </c>
      <c r="F92" s="2">
        <f t="shared" si="26"/>
        <v>-25.249997720788706</v>
      </c>
      <c r="G92" s="2">
        <f t="shared" si="27"/>
        <v>5.4953544145272382</v>
      </c>
      <c r="H92" s="2">
        <f t="shared" si="28"/>
        <v>5.501509705698183</v>
      </c>
      <c r="I92" s="2">
        <v>1</v>
      </c>
      <c r="J92" s="2">
        <f>C68</f>
        <v>2</v>
      </c>
      <c r="K92" s="2">
        <v>2</v>
      </c>
      <c r="L92" s="2">
        <f>B68</f>
        <v>1</v>
      </c>
    </row>
    <row r="93" spans="1:12" x14ac:dyDescent="0.3">
      <c r="J93">
        <f>B68</f>
        <v>1</v>
      </c>
    </row>
    <row r="94" spans="1:12" x14ac:dyDescent="0.3">
      <c r="A94" t="s">
        <v>10</v>
      </c>
      <c r="B94">
        <f>G92</f>
        <v>5.4953544145272382</v>
      </c>
      <c r="C94" t="s">
        <v>32</v>
      </c>
      <c r="D94" s="6">
        <f>$I$62*B94*B94+$J$62*B94+$K$62</f>
        <v>-25.249978418535612</v>
      </c>
    </row>
    <row r="95" spans="1:12" x14ac:dyDescent="0.3">
      <c r="A95" t="s">
        <v>11</v>
      </c>
      <c r="B95">
        <f>H92</f>
        <v>5.501509705698183</v>
      </c>
      <c r="C95" t="s">
        <v>32</v>
      </c>
      <c r="D95" s="6">
        <f t="shared" ref="D95:D96" si="29">$I$62*B95*B95+$J$62*B95+$K$62</f>
        <v>-25.249997720788706</v>
      </c>
    </row>
    <row r="96" spans="1:12" x14ac:dyDescent="0.3">
      <c r="A96" t="s">
        <v>46</v>
      </c>
      <c r="B96">
        <f>B92</f>
        <v>5.4985097056981829</v>
      </c>
      <c r="C96" t="s">
        <v>32</v>
      </c>
      <c r="D96">
        <f t="shared" si="29"/>
        <v>-25.249997779022895</v>
      </c>
    </row>
    <row r="97" spans="1:11" x14ac:dyDescent="0.3">
      <c r="D97">
        <f>MIN(D94:D96)</f>
        <v>-25.249997779022895</v>
      </c>
    </row>
    <row r="99" spans="1:11" x14ac:dyDescent="0.3">
      <c r="A99" t="s">
        <v>16</v>
      </c>
      <c r="B99">
        <f>D96</f>
        <v>-25.249997779022895</v>
      </c>
      <c r="C99" t="s">
        <v>15</v>
      </c>
      <c r="D99">
        <f>B96</f>
        <v>5.4985097056981829</v>
      </c>
    </row>
    <row r="100" spans="1:11" x14ac:dyDescent="0.3">
      <c r="A100" t="s">
        <v>33</v>
      </c>
    </row>
    <row r="101" spans="1:11" x14ac:dyDescent="0.3">
      <c r="A101">
        <f>B94</f>
        <v>5.4953544145272382</v>
      </c>
      <c r="B101">
        <f>B95</f>
        <v>5.501509705698183</v>
      </c>
      <c r="C101" t="s">
        <v>47</v>
      </c>
    </row>
    <row r="103" spans="1:11" x14ac:dyDescent="0.3">
      <c r="A103" s="3" t="s">
        <v>49</v>
      </c>
    </row>
    <row r="104" spans="1:11" x14ac:dyDescent="0.3">
      <c r="A104" s="3" t="s">
        <v>7</v>
      </c>
      <c r="B104" s="3">
        <v>16</v>
      </c>
      <c r="C104" s="3"/>
      <c r="D104" s="3" t="s">
        <v>10</v>
      </c>
      <c r="E104" s="3" t="s">
        <v>11</v>
      </c>
      <c r="F104" s="3"/>
      <c r="G104" s="3"/>
      <c r="H104" s="3" t="s">
        <v>1</v>
      </c>
      <c r="I104" s="3">
        <v>1</v>
      </c>
      <c r="J104" s="3">
        <v>-11</v>
      </c>
      <c r="K104" s="3">
        <v>5</v>
      </c>
    </row>
    <row r="105" spans="1:11" x14ac:dyDescent="0.3">
      <c r="A105" s="3" t="s">
        <v>8</v>
      </c>
      <c r="B105" s="3">
        <v>0.1</v>
      </c>
      <c r="C105" s="3"/>
      <c r="D105" s="3">
        <v>0</v>
      </c>
      <c r="E105" s="3">
        <v>8</v>
      </c>
      <c r="F105" s="3"/>
      <c r="G105" s="3"/>
      <c r="H105" s="3"/>
      <c r="I105" s="3"/>
      <c r="J105" s="3"/>
      <c r="K105" s="3"/>
    </row>
    <row r="106" spans="1:11" x14ac:dyDescent="0.3">
      <c r="A106" s="3" t="s">
        <v>50</v>
      </c>
      <c r="B106">
        <f>(3-SQRT(5))/2</f>
        <v>0.3819660112501051</v>
      </c>
    </row>
    <row r="107" spans="1:11" x14ac:dyDescent="0.3">
      <c r="A107" s="3" t="s">
        <v>51</v>
      </c>
      <c r="B107">
        <f>(SQRT(5)-1)/2</f>
        <v>0.6180339887498949</v>
      </c>
    </row>
    <row r="109" spans="1:11" x14ac:dyDescent="0.3">
      <c r="A109" s="2" t="s">
        <v>40</v>
      </c>
      <c r="B109" s="2" t="s">
        <v>22</v>
      </c>
      <c r="C109" s="2" t="s">
        <v>23</v>
      </c>
      <c r="D109" s="2" t="s">
        <v>24</v>
      </c>
      <c r="E109" s="2" t="s">
        <v>41</v>
      </c>
      <c r="F109" s="2" t="s">
        <v>26</v>
      </c>
      <c r="G109" s="2" t="s">
        <v>27</v>
      </c>
      <c r="H109" s="2" t="s">
        <v>28</v>
      </c>
    </row>
    <row r="110" spans="1:11" x14ac:dyDescent="0.3">
      <c r="A110" s="2">
        <v>0</v>
      </c>
      <c r="B110" s="4" t="s">
        <v>29</v>
      </c>
      <c r="C110" s="4" t="s">
        <v>29</v>
      </c>
      <c r="D110" s="4" t="s">
        <v>29</v>
      </c>
      <c r="E110" s="4" t="s">
        <v>29</v>
      </c>
      <c r="F110" s="4" t="s">
        <v>29</v>
      </c>
      <c r="G110" s="2">
        <f>D105</f>
        <v>0</v>
      </c>
      <c r="H110" s="2">
        <f>E105</f>
        <v>8</v>
      </c>
    </row>
    <row r="111" spans="1:11" x14ac:dyDescent="0.3">
      <c r="A111" s="2">
        <v>1</v>
      </c>
      <c r="B111" s="2">
        <f>G110+B106*(H110-G110)</f>
        <v>3.0557280900008408</v>
      </c>
      <c r="C111" s="2">
        <f>G110+B107*(H110-G110)</f>
        <v>4.9442719099991592</v>
      </c>
      <c r="D111" s="2">
        <f>$I$104*B111*B111+$J$104*B111+$K$104</f>
        <v>-19.275534829989063</v>
      </c>
      <c r="E111" s="2" t="str">
        <f>IF(D111&gt;F111,"&gt;","&lt;=")</f>
        <v>&gt;</v>
      </c>
      <c r="F111" s="2">
        <f>$I$104*C111*C111+$J$104*C111+$K$104</f>
        <v>-24.941166289984018</v>
      </c>
      <c r="G111" s="2">
        <f>IF(D111&gt;F111,B111,G110)</f>
        <v>3.0557280900008408</v>
      </c>
      <c r="H111" s="2">
        <f>IF(D111&gt;F111,H110,C111)</f>
        <v>8</v>
      </c>
    </row>
    <row r="112" spans="1:11" x14ac:dyDescent="0.3">
      <c r="A112" s="2">
        <v>2</v>
      </c>
      <c r="B112" s="2">
        <f>IF(D111&gt;F111,C111,G111+$B$106*(H111-G111))</f>
        <v>4.9442719099991592</v>
      </c>
      <c r="C112" s="2">
        <f>IF(D78&gt;F78,G111+$B$107*(H111-G111),B111)</f>
        <v>6.1114561800016824</v>
      </c>
      <c r="D112" s="2">
        <f>$I$104*B112*B112+$J$104*B112+$K$104</f>
        <v>-24.941166289984018</v>
      </c>
      <c r="E112" s="2" t="str">
        <f t="shared" ref="E112:E125" si="30">IF(D112&gt;F112,"&gt;","&lt;=")</f>
        <v>&lt;=</v>
      </c>
      <c r="F112" s="2">
        <f>$I$104*C112*C112+$J$104*C112+$K$104</f>
        <v>-24.876121339937754</v>
      </c>
      <c r="G112" s="2">
        <f>IF(D112&gt;F112,B112,G111)</f>
        <v>3.0557280900008408</v>
      </c>
      <c r="H112" s="2">
        <f>IF(D112&gt;F112,H111,C112)</f>
        <v>6.1114561800016824</v>
      </c>
    </row>
    <row r="113" spans="1:8" x14ac:dyDescent="0.3">
      <c r="A113" s="2">
        <v>3</v>
      </c>
      <c r="B113" s="2">
        <f t="shared" ref="B113:B125" si="31">IF(D112&gt;F112,C112,G112+$B$106*(H112-G112))</f>
        <v>4.2229123600033649</v>
      </c>
      <c r="C113" s="2">
        <f t="shared" ref="C113:C125" si="32">IF(D79&gt;F79,G112+$B$107*(H112-G112),B112)</f>
        <v>4.9442719099991592</v>
      </c>
      <c r="D113" s="2">
        <f t="shared" ref="D113:D125" si="33">$I$104*B113*B113+$J$104*B113+$K$104</f>
        <v>-23.619047159767828</v>
      </c>
      <c r="E113" s="2" t="str">
        <f t="shared" si="30"/>
        <v>&gt;</v>
      </c>
      <c r="F113" s="2">
        <f t="shared" ref="F113:F125" si="34">$I$104*C113*C113+$J$104*C113+$K$104</f>
        <v>-24.941166289984018</v>
      </c>
      <c r="G113" s="2">
        <f t="shared" ref="G113:G125" si="35">IF(D113&gt;F113,B113,G112)</f>
        <v>4.2229123600033649</v>
      </c>
      <c r="H113" s="2">
        <f t="shared" ref="H113:H125" si="36">IF(D113&gt;F113,H112,C113)</f>
        <v>6.1114561800016824</v>
      </c>
    </row>
    <row r="114" spans="1:8" x14ac:dyDescent="0.3">
      <c r="A114" s="2">
        <v>4</v>
      </c>
      <c r="B114" s="2">
        <f t="shared" si="31"/>
        <v>4.9442719099991592</v>
      </c>
      <c r="C114" s="2">
        <f t="shared" si="32"/>
        <v>5.390096630005889</v>
      </c>
      <c r="D114" s="2">
        <f t="shared" si="33"/>
        <v>-24.941166289984018</v>
      </c>
      <c r="E114" s="2" t="str">
        <f t="shared" si="30"/>
        <v>&gt;</v>
      </c>
      <c r="F114" s="2">
        <f t="shared" si="34"/>
        <v>-25.237921249263941</v>
      </c>
      <c r="G114" s="2">
        <f t="shared" si="35"/>
        <v>4.9442719099991592</v>
      </c>
      <c r="H114" s="2">
        <f t="shared" si="36"/>
        <v>6.1114561800016824</v>
      </c>
    </row>
    <row r="115" spans="1:8" x14ac:dyDescent="0.3">
      <c r="A115" s="2">
        <v>5</v>
      </c>
      <c r="B115" s="2">
        <f t="shared" si="31"/>
        <v>5.390096630005889</v>
      </c>
      <c r="C115" s="2">
        <f t="shared" si="32"/>
        <v>5.6656314599949527</v>
      </c>
      <c r="D115" s="2">
        <f t="shared" si="33"/>
        <v>-25.237921249263941</v>
      </c>
      <c r="E115" s="2" t="str">
        <f t="shared" si="30"/>
        <v>&lt;=</v>
      </c>
      <c r="F115" s="2">
        <f t="shared" si="34"/>
        <v>-25.222566219459942</v>
      </c>
      <c r="G115" s="2">
        <f t="shared" si="35"/>
        <v>4.9442719099991592</v>
      </c>
      <c r="H115" s="2">
        <f t="shared" si="36"/>
        <v>5.6656314599949527</v>
      </c>
    </row>
    <row r="116" spans="1:8" x14ac:dyDescent="0.3">
      <c r="A116" s="2">
        <v>6</v>
      </c>
      <c r="B116" s="2">
        <f t="shared" si="31"/>
        <v>5.2198067399882229</v>
      </c>
      <c r="C116" s="2">
        <f t="shared" si="32"/>
        <v>5.390096630005889</v>
      </c>
      <c r="D116" s="2">
        <f t="shared" si="33"/>
        <v>-25.171491737043969</v>
      </c>
      <c r="E116" s="2" t="str">
        <f t="shared" si="30"/>
        <v>&gt;</v>
      </c>
      <c r="F116" s="2">
        <f t="shared" si="34"/>
        <v>-25.237921249263941</v>
      </c>
      <c r="G116" s="2">
        <f t="shared" si="35"/>
        <v>5.2198067399882229</v>
      </c>
      <c r="H116" s="2">
        <f t="shared" si="36"/>
        <v>5.6656314599949527</v>
      </c>
    </row>
    <row r="117" spans="1:8" x14ac:dyDescent="0.3">
      <c r="A117" s="2">
        <v>7</v>
      </c>
      <c r="B117" s="2">
        <f t="shared" si="31"/>
        <v>5.390096630005889</v>
      </c>
      <c r="C117" s="2">
        <f t="shared" si="32"/>
        <v>5.4953415699772874</v>
      </c>
      <c r="D117" s="2">
        <f t="shared" si="33"/>
        <v>-25.237921249263941</v>
      </c>
      <c r="E117" s="2" t="str">
        <f t="shared" si="30"/>
        <v>&gt;</v>
      </c>
      <c r="F117" s="2">
        <f t="shared" si="34"/>
        <v>-25.249978299029724</v>
      </c>
      <c r="G117" s="2">
        <f t="shared" si="35"/>
        <v>5.390096630005889</v>
      </c>
      <c r="H117" s="2">
        <f t="shared" si="36"/>
        <v>5.6656314599949527</v>
      </c>
    </row>
    <row r="118" spans="1:8" x14ac:dyDescent="0.3">
      <c r="A118" s="2">
        <v>8</v>
      </c>
      <c r="B118" s="2">
        <f t="shared" si="31"/>
        <v>5.4953415699772874</v>
      </c>
      <c r="C118" s="2">
        <f t="shared" si="32"/>
        <v>5.5603865200235543</v>
      </c>
      <c r="D118" s="2">
        <f t="shared" si="33"/>
        <v>-25.249978299029724</v>
      </c>
      <c r="E118" s="2" t="str">
        <f t="shared" si="30"/>
        <v>&lt;=</v>
      </c>
      <c r="F118" s="2">
        <f t="shared" si="34"/>
        <v>-25.246353468199445</v>
      </c>
      <c r="G118" s="2">
        <f t="shared" si="35"/>
        <v>5.390096630005889</v>
      </c>
      <c r="H118" s="2">
        <f t="shared" si="36"/>
        <v>5.5603865200235543</v>
      </c>
    </row>
    <row r="119" spans="1:8" x14ac:dyDescent="0.3">
      <c r="A119" s="2">
        <v>9</v>
      </c>
      <c r="B119" s="2">
        <f t="shared" si="31"/>
        <v>5.4551415800521559</v>
      </c>
      <c r="C119" s="2">
        <f t="shared" si="32"/>
        <v>5.4953415699772874</v>
      </c>
      <c r="D119" s="2">
        <f t="shared" si="33"/>
        <v>-25.247987722159785</v>
      </c>
      <c r="E119" s="2" t="str">
        <f t="shared" si="30"/>
        <v>&gt;</v>
      </c>
      <c r="F119" s="2">
        <f t="shared" si="34"/>
        <v>-25.249978299029724</v>
      </c>
      <c r="G119" s="2">
        <f t="shared" si="35"/>
        <v>5.4551415800521559</v>
      </c>
      <c r="H119" s="2">
        <f t="shared" si="36"/>
        <v>5.5603865200235543</v>
      </c>
    </row>
    <row r="120" spans="1:8" x14ac:dyDescent="0.3">
      <c r="A120" s="2">
        <v>10</v>
      </c>
      <c r="B120" s="2">
        <f t="shared" si="31"/>
        <v>5.4953415699772874</v>
      </c>
      <c r="C120" s="2">
        <f t="shared" si="32"/>
        <v>5.5201865300984228</v>
      </c>
      <c r="D120" s="2">
        <f t="shared" si="33"/>
        <v>-25.249978299029724</v>
      </c>
      <c r="E120" s="2" t="str">
        <f t="shared" si="30"/>
        <v>&lt;=</v>
      </c>
      <c r="F120" s="2">
        <f t="shared" si="34"/>
        <v>-25.249592504002589</v>
      </c>
      <c r="G120" s="2">
        <f t="shared" si="35"/>
        <v>5.4551415800521559</v>
      </c>
      <c r="H120" s="2">
        <f t="shared" si="36"/>
        <v>5.5201865300984228</v>
      </c>
    </row>
    <row r="121" spans="1:8" x14ac:dyDescent="0.3">
      <c r="A121" s="2">
        <v>11</v>
      </c>
      <c r="B121" s="2">
        <f t="shared" si="31"/>
        <v>5.4799865401732903</v>
      </c>
      <c r="C121" s="2">
        <f t="shared" si="32"/>
        <v>5.4953415699772874</v>
      </c>
      <c r="D121" s="2">
        <f t="shared" si="33"/>
        <v>-25.249599461425767</v>
      </c>
      <c r="E121" s="2" t="str">
        <f t="shared" si="30"/>
        <v>&gt;</v>
      </c>
      <c r="F121" s="2">
        <f t="shared" si="34"/>
        <v>-25.249978299029724</v>
      </c>
      <c r="G121" s="2">
        <f t="shared" si="35"/>
        <v>5.4799865401732903</v>
      </c>
      <c r="H121" s="2">
        <f t="shared" si="36"/>
        <v>5.5201865300984228</v>
      </c>
    </row>
    <row r="122" spans="1:8" x14ac:dyDescent="0.3">
      <c r="A122" s="2">
        <v>12</v>
      </c>
      <c r="B122" s="2">
        <f t="shared" si="31"/>
        <v>5.4953415699772874</v>
      </c>
      <c r="C122" s="2">
        <f t="shared" si="32"/>
        <v>5.5048315002944257</v>
      </c>
      <c r="D122" s="2">
        <f t="shared" si="33"/>
        <v>-25.249978299029724</v>
      </c>
      <c r="E122" s="2" t="str">
        <f t="shared" si="30"/>
        <v>&lt;=</v>
      </c>
      <c r="F122" s="2">
        <f t="shared" si="34"/>
        <v>-25.2499766566049</v>
      </c>
      <c r="G122" s="2">
        <f t="shared" si="35"/>
        <v>5.4799865401732903</v>
      </c>
      <c r="H122" s="2">
        <f t="shared" si="36"/>
        <v>5.5048315002944257</v>
      </c>
    </row>
    <row r="123" spans="1:8" x14ac:dyDescent="0.3">
      <c r="A123" s="2">
        <v>13</v>
      </c>
      <c r="B123" s="2">
        <f t="shared" si="31"/>
        <v>5.4894764704904286</v>
      </c>
      <c r="C123" s="2">
        <f t="shared" si="32"/>
        <v>5.4953415699772874</v>
      </c>
      <c r="D123" s="2">
        <f t="shared" si="33"/>
        <v>-25.249889255326661</v>
      </c>
      <c r="E123" s="2" t="str">
        <f t="shared" si="30"/>
        <v>&gt;</v>
      </c>
      <c r="F123" s="2">
        <f t="shared" si="34"/>
        <v>-25.249978299029724</v>
      </c>
      <c r="G123" s="2">
        <f t="shared" si="35"/>
        <v>5.4894764704904286</v>
      </c>
      <c r="H123" s="2">
        <f t="shared" si="36"/>
        <v>5.5048315002944257</v>
      </c>
    </row>
    <row r="124" spans="1:8" x14ac:dyDescent="0.3">
      <c r="A124" s="2">
        <v>14</v>
      </c>
      <c r="B124" s="2">
        <f t="shared" si="31"/>
        <v>5.4953415699772874</v>
      </c>
      <c r="C124" s="2">
        <f t="shared" si="32"/>
        <v>5.498966400807566</v>
      </c>
      <c r="D124" s="2">
        <f t="shared" si="33"/>
        <v>-25.249978299029724</v>
      </c>
      <c r="E124" s="2" t="str">
        <f t="shared" si="30"/>
        <v>&gt;</v>
      </c>
      <c r="F124" s="2">
        <f t="shared" si="34"/>
        <v>-25.249998931672707</v>
      </c>
      <c r="G124" s="2">
        <f t="shared" si="35"/>
        <v>5.4953415699772874</v>
      </c>
      <c r="H124" s="2">
        <f t="shared" si="36"/>
        <v>5.5048315002944257</v>
      </c>
    </row>
    <row r="125" spans="1:8" x14ac:dyDescent="0.3">
      <c r="A125" s="2">
        <v>15</v>
      </c>
      <c r="B125" s="2">
        <f t="shared" si="31"/>
        <v>5.498966400807566</v>
      </c>
      <c r="C125" s="2">
        <f t="shared" si="32"/>
        <v>5.501206669464147</v>
      </c>
      <c r="D125" s="2">
        <f t="shared" si="33"/>
        <v>-25.249998931672707</v>
      </c>
      <c r="E125" s="2" t="str">
        <f t="shared" si="30"/>
        <v>&lt;=</v>
      </c>
      <c r="F125" s="2">
        <f t="shared" si="34"/>
        <v>-25.249998543948802</v>
      </c>
      <c r="G125" s="2">
        <f t="shared" si="35"/>
        <v>5.4953415699772874</v>
      </c>
      <c r="H125" s="2">
        <f t="shared" si="36"/>
        <v>5.501206669464147</v>
      </c>
    </row>
    <row r="127" spans="1:8" x14ac:dyDescent="0.3">
      <c r="A127" t="s">
        <v>10</v>
      </c>
      <c r="B127">
        <f>G125</f>
        <v>5.4953415699772874</v>
      </c>
      <c r="C127" t="s">
        <v>32</v>
      </c>
      <c r="D127">
        <f>$I$104*B127*B127+$J$104*B127+$K$104</f>
        <v>-25.249978299029724</v>
      </c>
    </row>
    <row r="128" spans="1:8" x14ac:dyDescent="0.3">
      <c r="A128" t="s">
        <v>11</v>
      </c>
      <c r="B128">
        <f>H125</f>
        <v>5.501206669464147</v>
      </c>
      <c r="C128" t="s">
        <v>32</v>
      </c>
      <c r="D128">
        <f t="shared" ref="D128:D129" si="37">$I$104*B128*B128+$J$104*B128+$K$104</f>
        <v>-25.249998543948802</v>
      </c>
    </row>
    <row r="129" spans="1:4" x14ac:dyDescent="0.3">
      <c r="A129" t="s">
        <v>46</v>
      </c>
      <c r="B129">
        <f>B125</f>
        <v>5.498966400807566</v>
      </c>
      <c r="C129" t="s">
        <v>32</v>
      </c>
      <c r="D129">
        <f t="shared" si="37"/>
        <v>-25.249998931672707</v>
      </c>
    </row>
    <row r="130" spans="1:4" x14ac:dyDescent="0.3">
      <c r="D130">
        <f>MIN(D127:D129)</f>
        <v>-25.249998931672707</v>
      </c>
    </row>
    <row r="132" spans="1:4" x14ac:dyDescent="0.3">
      <c r="A132" t="s">
        <v>16</v>
      </c>
      <c r="B132">
        <f>D129</f>
        <v>-25.249998931672707</v>
      </c>
      <c r="C132" t="s">
        <v>15</v>
      </c>
      <c r="D132">
        <f>B129</f>
        <v>5.498966400807566</v>
      </c>
    </row>
    <row r="133" spans="1:4" x14ac:dyDescent="0.3">
      <c r="A133" t="s">
        <v>33</v>
      </c>
    </row>
    <row r="134" spans="1:4" x14ac:dyDescent="0.3">
      <c r="A134">
        <f>B127</f>
        <v>5.4953415699772874</v>
      </c>
      <c r="B134">
        <f>B128</f>
        <v>5.501206669464147</v>
      </c>
      <c r="C134" t="s">
        <v>47</v>
      </c>
    </row>
  </sheetData>
  <conditionalFormatting sqref="B17:L17 N17:Q17">
    <cfRule type="cellIs" dxfId="5" priority="5" operator="equal">
      <formula>$B$20</formula>
    </cfRule>
    <cfRule type="cellIs" dxfId="4" priority="6" operator="equal">
      <formula>$R$17</formula>
    </cfRule>
  </conditionalFormatting>
  <conditionalFormatting sqref="B28:L28 N28:Q28">
    <cfRule type="cellIs" dxfId="3" priority="4" operator="equal">
      <formula>$B$31</formula>
    </cfRule>
  </conditionalFormatting>
  <conditionalFormatting sqref="D94:D95">
    <cfRule type="cellIs" dxfId="2" priority="3" operator="equal">
      <formula>$D$97</formula>
    </cfRule>
  </conditionalFormatting>
  <conditionalFormatting sqref="D127:D128">
    <cfRule type="cellIs" dxfId="1" priority="1" operator="equal">
      <formula>$D$130</formula>
    </cfRule>
    <cfRule type="cellIs" dxfId="0" priority="2" operator="equal">
      <formula>$D$97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7"/>
  <sheetViews>
    <sheetView tabSelected="1" topLeftCell="B1" workbookViewId="0">
      <selection activeCell="C9" sqref="C9"/>
    </sheetView>
  </sheetViews>
  <sheetFormatPr defaultRowHeight="14.4" x14ac:dyDescent="0.3"/>
  <cols>
    <col min="10" max="10" width="14.109375" customWidth="1"/>
    <col min="20" max="20" width="2.88671875" customWidth="1"/>
    <col min="21" max="21" width="15.44140625" customWidth="1"/>
  </cols>
  <sheetData>
    <row r="1" spans="1:21" x14ac:dyDescent="0.3">
      <c r="A1" t="s">
        <v>52</v>
      </c>
      <c r="B1" t="s">
        <v>0</v>
      </c>
      <c r="C1">
        <v>29</v>
      </c>
    </row>
    <row r="3" spans="1:21" x14ac:dyDescent="0.3">
      <c r="B3" t="s">
        <v>62</v>
      </c>
      <c r="H3" t="s">
        <v>71</v>
      </c>
    </row>
    <row r="4" spans="1:21" x14ac:dyDescent="0.3">
      <c r="B4" s="2" t="s">
        <v>19</v>
      </c>
      <c r="C4" s="2">
        <v>1</v>
      </c>
      <c r="D4" s="2">
        <v>2</v>
      </c>
      <c r="E4" s="2">
        <v>3</v>
      </c>
      <c r="F4" s="2">
        <v>4</v>
      </c>
      <c r="G4" s="2">
        <v>5</v>
      </c>
    </row>
    <row r="5" spans="1:21" x14ac:dyDescent="0.3">
      <c r="B5" s="2" t="s">
        <v>53</v>
      </c>
      <c r="C5" s="2">
        <v>3000</v>
      </c>
      <c r="D5" s="2">
        <v>5000</v>
      </c>
      <c r="E5" s="2">
        <v>6400</v>
      </c>
      <c r="F5" s="2">
        <v>1500</v>
      </c>
      <c r="G5" s="2">
        <v>80</v>
      </c>
      <c r="N5" s="2">
        <v>3000</v>
      </c>
      <c r="O5" s="2">
        <v>5000</v>
      </c>
      <c r="P5" s="2">
        <v>6400</v>
      </c>
      <c r="Q5" s="2">
        <v>1500</v>
      </c>
      <c r="R5" s="2">
        <v>80</v>
      </c>
    </row>
    <row r="6" spans="1:21" x14ac:dyDescent="0.3">
      <c r="B6" s="2" t="s">
        <v>54</v>
      </c>
      <c r="C6" s="2">
        <v>4</v>
      </c>
      <c r="D6" s="2">
        <v>6</v>
      </c>
      <c r="E6" s="2">
        <v>7</v>
      </c>
      <c r="F6" s="2">
        <v>6</v>
      </c>
      <c r="G6" s="2">
        <v>4</v>
      </c>
      <c r="N6" s="2">
        <v>4</v>
      </c>
      <c r="O6" s="2">
        <v>6</v>
      </c>
      <c r="P6" s="2">
        <v>7</v>
      </c>
      <c r="Q6" s="2">
        <v>6</v>
      </c>
      <c r="R6" s="2">
        <v>4</v>
      </c>
    </row>
    <row r="7" spans="1:21" x14ac:dyDescent="0.3">
      <c r="B7" s="2" t="s">
        <v>56</v>
      </c>
      <c r="C7" s="2">
        <v>40</v>
      </c>
      <c r="D7" s="2">
        <v>6</v>
      </c>
      <c r="E7" s="2">
        <v>14</v>
      </c>
      <c r="F7" s="2">
        <v>6</v>
      </c>
      <c r="G7" s="2">
        <v>16</v>
      </c>
      <c r="N7" s="2">
        <v>40</v>
      </c>
      <c r="O7" s="2">
        <v>6</v>
      </c>
      <c r="P7" s="2">
        <v>14</v>
      </c>
      <c r="Q7" s="2">
        <v>6</v>
      </c>
      <c r="R7" s="2">
        <v>16</v>
      </c>
    </row>
    <row r="8" spans="1:21" x14ac:dyDescent="0.3">
      <c r="B8" s="2" t="s">
        <v>55</v>
      </c>
      <c r="C8" s="2">
        <v>4</v>
      </c>
      <c r="D8" s="2">
        <v>3</v>
      </c>
      <c r="E8" s="2">
        <v>5</v>
      </c>
      <c r="F8" s="2">
        <v>40</v>
      </c>
      <c r="G8" s="2">
        <v>20</v>
      </c>
      <c r="N8" s="2">
        <v>4</v>
      </c>
      <c r="O8" s="2">
        <v>3</v>
      </c>
      <c r="P8" s="2">
        <v>5</v>
      </c>
      <c r="Q8" s="2">
        <v>40</v>
      </c>
      <c r="R8" s="2">
        <v>20</v>
      </c>
    </row>
    <row r="9" spans="1:21" x14ac:dyDescent="0.3">
      <c r="B9" s="2" t="s">
        <v>58</v>
      </c>
      <c r="C9" s="2">
        <f>SQRT(2*C6*C5/C7)</f>
        <v>24.494897427831781</v>
      </c>
      <c r="D9" s="2">
        <f t="shared" ref="D9:G9" si="0">SQRT(2*D6*D5/D7)</f>
        <v>100</v>
      </c>
      <c r="E9" s="2">
        <f t="shared" si="0"/>
        <v>80</v>
      </c>
      <c r="F9" s="2">
        <f t="shared" si="0"/>
        <v>54.772255750516614</v>
      </c>
      <c r="G9" s="2">
        <f t="shared" si="0"/>
        <v>6.324555320336759</v>
      </c>
      <c r="N9">
        <v>24.49</v>
      </c>
      <c r="O9">
        <v>100</v>
      </c>
      <c r="P9">
        <v>80</v>
      </c>
      <c r="Q9">
        <v>54.77</v>
      </c>
      <c r="R9">
        <v>6.32</v>
      </c>
    </row>
    <row r="10" spans="1:21" x14ac:dyDescent="0.3">
      <c r="B10" s="2" t="s">
        <v>59</v>
      </c>
      <c r="C10" s="2">
        <f>C6*C5/C9</f>
        <v>489.89794855663564</v>
      </c>
      <c r="D10" s="2">
        <f t="shared" ref="D10:G10" si="1">D6*D5/D9</f>
        <v>300</v>
      </c>
      <c r="E10" s="2">
        <f t="shared" si="1"/>
        <v>560</v>
      </c>
      <c r="F10" s="2">
        <f t="shared" si="1"/>
        <v>164.31676725154983</v>
      </c>
      <c r="G10" s="2">
        <f t="shared" si="1"/>
        <v>50.596442562694065</v>
      </c>
      <c r="H10">
        <f>SUM(C10:G10)</f>
        <v>1564.8111583708796</v>
      </c>
      <c r="N10" s="2">
        <f>N6*N5/N9</f>
        <v>489.99591670069418</v>
      </c>
      <c r="O10" s="2">
        <f>O6*O5/O9</f>
        <v>300</v>
      </c>
      <c r="P10" s="2">
        <f>P6*P5/P9</f>
        <v>560</v>
      </c>
      <c r="Q10" s="2">
        <f t="shared" ref="Q10" si="2">Q6*Q5/Q9</f>
        <v>164.32353478181486</v>
      </c>
      <c r="R10" s="2">
        <f t="shared" ref="R10" si="3">R6*R5/R9</f>
        <v>50.632911392405063</v>
      </c>
      <c r="S10">
        <f>SUM(N10:R10)</f>
        <v>1564.9523628749141</v>
      </c>
    </row>
    <row r="11" spans="1:21" x14ac:dyDescent="0.3">
      <c r="B11" s="2" t="s">
        <v>60</v>
      </c>
      <c r="C11" s="2">
        <f>C7*C9/2</f>
        <v>489.89794855663558</v>
      </c>
      <c r="D11" s="2">
        <f t="shared" ref="D11:G11" si="4">D7*D9/2</f>
        <v>300</v>
      </c>
      <c r="E11" s="2">
        <f t="shared" si="4"/>
        <v>560</v>
      </c>
      <c r="F11" s="2">
        <f t="shared" si="4"/>
        <v>164.31676725154983</v>
      </c>
      <c r="G11" s="2">
        <f t="shared" si="4"/>
        <v>50.596442562694072</v>
      </c>
      <c r="H11">
        <f>SUM(C11:G11)</f>
        <v>1564.8111583708796</v>
      </c>
      <c r="I11" t="s">
        <v>61</v>
      </c>
      <c r="J11">
        <f>H10+H11</f>
        <v>3129.6223167417593</v>
      </c>
      <c r="N11" s="2">
        <f>N7*N9/2</f>
        <v>489.79999999999995</v>
      </c>
      <c r="O11" s="2">
        <f t="shared" ref="O11:R11" si="5">O7*O9/2</f>
        <v>300</v>
      </c>
      <c r="P11" s="2">
        <f t="shared" si="5"/>
        <v>560</v>
      </c>
      <c r="Q11" s="2">
        <f t="shared" si="5"/>
        <v>164.31</v>
      </c>
      <c r="R11" s="2">
        <f t="shared" si="5"/>
        <v>50.56</v>
      </c>
      <c r="S11">
        <f>SUM(N11:R11)</f>
        <v>1564.6699999999998</v>
      </c>
      <c r="T11" t="s">
        <v>61</v>
      </c>
      <c r="U11">
        <f>S10+S11</f>
        <v>3129.622362874914</v>
      </c>
    </row>
    <row r="12" spans="1:21" x14ac:dyDescent="0.3">
      <c r="B12" s="2" t="s">
        <v>63</v>
      </c>
      <c r="C12" s="2">
        <f>C8*C9</f>
        <v>97.979589711327122</v>
      </c>
      <c r="D12" s="2">
        <f t="shared" ref="D12:G12" si="6">D8*D9</f>
        <v>300</v>
      </c>
      <c r="E12" s="2">
        <f t="shared" si="6"/>
        <v>400</v>
      </c>
      <c r="F12" s="2">
        <f t="shared" si="6"/>
        <v>2190.8902300206646</v>
      </c>
      <c r="G12" s="2">
        <f t="shared" si="6"/>
        <v>126.49110640673518</v>
      </c>
      <c r="H12">
        <f>SUM(C12:G12)</f>
        <v>3115.3609261387269</v>
      </c>
      <c r="I12" t="s">
        <v>64</v>
      </c>
    </row>
    <row r="16" spans="1:21" x14ac:dyDescent="0.3">
      <c r="B16" t="s">
        <v>65</v>
      </c>
      <c r="M16" t="s">
        <v>66</v>
      </c>
    </row>
    <row r="17" spans="2:16" x14ac:dyDescent="0.3">
      <c r="B17" s="2" t="s">
        <v>19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N17" t="s">
        <v>67</v>
      </c>
      <c r="P17" t="s">
        <v>68</v>
      </c>
    </row>
    <row r="18" spans="2:16" x14ac:dyDescent="0.3">
      <c r="B18" s="2" t="s">
        <v>53</v>
      </c>
      <c r="C18" s="2">
        <v>3000</v>
      </c>
      <c r="D18" s="2">
        <v>5000</v>
      </c>
      <c r="E18" s="2">
        <v>6400</v>
      </c>
      <c r="F18" s="2">
        <v>1500</v>
      </c>
      <c r="G18" s="2">
        <v>80</v>
      </c>
      <c r="L18" t="s">
        <v>69</v>
      </c>
      <c r="N18">
        <f>H12</f>
        <v>3115.3609261387269</v>
      </c>
      <c r="P18">
        <f>J11</f>
        <v>3129.6223167417593</v>
      </c>
    </row>
    <row r="19" spans="2:16" x14ac:dyDescent="0.3">
      <c r="B19" s="2" t="s">
        <v>54</v>
      </c>
      <c r="C19" s="2">
        <v>4</v>
      </c>
      <c r="D19" s="2">
        <v>6</v>
      </c>
      <c r="E19" s="2">
        <v>7</v>
      </c>
      <c r="F19" s="2">
        <v>6</v>
      </c>
      <c r="G19" s="2">
        <v>4</v>
      </c>
      <c r="L19" t="s">
        <v>70</v>
      </c>
      <c r="N19">
        <f>H25</f>
        <v>1499.9999999999998</v>
      </c>
      <c r="P19">
        <f>J24</f>
        <v>3380.840907016951</v>
      </c>
    </row>
    <row r="20" spans="2:16" x14ac:dyDescent="0.3">
      <c r="B20" s="2" t="s">
        <v>56</v>
      </c>
      <c r="C20" s="2">
        <v>40</v>
      </c>
      <c r="D20" s="2">
        <v>6</v>
      </c>
      <c r="E20" s="2">
        <v>14</v>
      </c>
      <c r="F20" s="2">
        <v>6</v>
      </c>
      <c r="G20" s="2">
        <v>16</v>
      </c>
    </row>
    <row r="21" spans="2:16" x14ac:dyDescent="0.3">
      <c r="B21" s="2" t="s">
        <v>55</v>
      </c>
      <c r="C21" s="2">
        <v>4</v>
      </c>
      <c r="D21" s="2">
        <v>3</v>
      </c>
      <c r="E21" s="2">
        <v>5</v>
      </c>
      <c r="F21" s="2">
        <v>40</v>
      </c>
      <c r="G21" s="2">
        <v>20</v>
      </c>
    </row>
    <row r="22" spans="2:16" x14ac:dyDescent="0.3">
      <c r="B22" s="2" t="s">
        <v>58</v>
      </c>
      <c r="C22" s="2">
        <v>23.213488986135673</v>
      </c>
      <c r="D22" s="2">
        <v>79.880508520705462</v>
      </c>
      <c r="E22" s="2">
        <v>67.488598326143034</v>
      </c>
      <c r="F22" s="2">
        <v>18.717902453478118</v>
      </c>
      <c r="G22" s="2">
        <v>4.0672714361750417</v>
      </c>
    </row>
    <row r="23" spans="2:16" x14ac:dyDescent="0.3">
      <c r="B23" s="2" t="s">
        <v>59</v>
      </c>
      <c r="C23" s="2">
        <f>C19*C18/C22</f>
        <v>516.94081864070654</v>
      </c>
      <c r="D23" s="2">
        <f t="shared" ref="D23" si="7">D19*D18/D22</f>
        <v>375.56095417474512</v>
      </c>
      <c r="E23" s="2">
        <f t="shared" ref="E23" si="8">E19*E18/E22</f>
        <v>663.81583128310194</v>
      </c>
      <c r="F23" s="2">
        <f t="shared" ref="F23" si="9">F19*F18/F22</f>
        <v>480.82310624113978</v>
      </c>
      <c r="G23" s="2">
        <f t="shared" ref="G23" si="10">G19*G18/G22</f>
        <v>78.676824259591484</v>
      </c>
      <c r="H23">
        <f>SUM(C23:G23)</f>
        <v>2115.817534599285</v>
      </c>
    </row>
    <row r="24" spans="2:16" x14ac:dyDescent="0.3">
      <c r="B24" s="2" t="s">
        <v>60</v>
      </c>
      <c r="C24" s="2">
        <f>C20*C22/2</f>
        <v>464.26977972271345</v>
      </c>
      <c r="D24" s="2">
        <f t="shared" ref="D24:G24" si="11">D20*D22/2</f>
        <v>239.64152556211639</v>
      </c>
      <c r="E24" s="2">
        <f t="shared" si="11"/>
        <v>472.42018828300127</v>
      </c>
      <c r="F24" s="2">
        <f t="shared" si="11"/>
        <v>56.153707360434353</v>
      </c>
      <c r="G24" s="2">
        <f t="shared" si="11"/>
        <v>32.538171489400334</v>
      </c>
      <c r="H24">
        <f>SUM(C24:G24)</f>
        <v>1265.0233724176658</v>
      </c>
      <c r="I24" t="s">
        <v>61</v>
      </c>
      <c r="J24">
        <f>H23+H24</f>
        <v>3380.840907016951</v>
      </c>
    </row>
    <row r="25" spans="2:16" x14ac:dyDescent="0.3">
      <c r="B25" s="2" t="s">
        <v>63</v>
      </c>
      <c r="C25" s="2">
        <f>C21*C22</f>
        <v>92.85395594454269</v>
      </c>
      <c r="D25" s="2">
        <f t="shared" ref="D25:G25" si="12">D21*D22</f>
        <v>239.64152556211639</v>
      </c>
      <c r="E25" s="2">
        <f t="shared" si="12"/>
        <v>337.44299163071514</v>
      </c>
      <c r="F25" s="2">
        <f t="shared" si="12"/>
        <v>748.71609813912471</v>
      </c>
      <c r="G25" s="2">
        <f t="shared" si="12"/>
        <v>81.345428723500831</v>
      </c>
      <c r="H25">
        <f>SUM(C25:G25)</f>
        <v>1499.9999999999998</v>
      </c>
    </row>
    <row r="26" spans="2:16" x14ac:dyDescent="0.3">
      <c r="H26" t="s">
        <v>57</v>
      </c>
    </row>
    <row r="27" spans="2:16" x14ac:dyDescent="0.3">
      <c r="H27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Andmin</cp:lastModifiedBy>
  <dcterms:created xsi:type="dcterms:W3CDTF">2022-11-20T09:43:45Z</dcterms:created>
  <dcterms:modified xsi:type="dcterms:W3CDTF">2022-12-16T23:48:22Z</dcterms:modified>
</cp:coreProperties>
</file>