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В3" sheetId="1" state="visible" r:id="rId1"/>
    <sheet name="СистемаПоказателей" sheetId="2" state="visible" r:id="rId2"/>
  </sheets>
  <calcPr/>
</workbook>
</file>

<file path=xl/sharedStrings.xml><?xml version="1.0" encoding="utf-8"?>
<sst xmlns="http://schemas.openxmlformats.org/spreadsheetml/2006/main" count="207" uniqueCount="207">
  <si>
    <t>Материал/услуга/ресурс</t>
  </si>
  <si>
    <t>Показатель</t>
  </si>
  <si>
    <t>Обозначение</t>
  </si>
  <si>
    <t>Ед.изм.</t>
  </si>
  <si>
    <t>значение</t>
  </si>
  <si>
    <t>коммент</t>
  </si>
  <si>
    <t xml:space="preserve">Продукт А</t>
  </si>
  <si>
    <t xml:space="preserve">Объем продаж в натуральном выражении</t>
  </si>
  <si>
    <t>ОП</t>
  </si>
  <si>
    <t>шт</t>
  </si>
  <si>
    <t xml:space="preserve">Продукт В</t>
  </si>
  <si>
    <t xml:space="preserve">цена реализации</t>
  </si>
  <si>
    <t>Ц</t>
  </si>
  <si>
    <t>руб.</t>
  </si>
  <si>
    <t xml:space="preserve">Политика взаимоотношений с Покупателем 1</t>
  </si>
  <si>
    <t xml:space="preserve">оплата по факту поставки в периоде отгрузки 50%, в периоде, следующем за периодом отгрузки 50%</t>
  </si>
  <si>
    <t xml:space="preserve">Остаток на начало года по Продукту А</t>
  </si>
  <si>
    <t>шт.</t>
  </si>
  <si>
    <t xml:space="preserve">Остаток на начало года по Продукту В</t>
  </si>
  <si>
    <t xml:space="preserve">Политика запасов по Продукту А</t>
  </si>
  <si>
    <t>%</t>
  </si>
  <si>
    <t xml:space="preserve">на конец периода (квартал) запас составляет40% от потребностей следующего периода</t>
  </si>
  <si>
    <t xml:space="preserve">Политика запасов по Продукту В</t>
  </si>
  <si>
    <t xml:space="preserve">на конец периода (квартал) запас составляет 10% от потребностей следующего периода</t>
  </si>
  <si>
    <t xml:space="preserve">Спецификация продукта А</t>
  </si>
  <si>
    <t xml:space="preserve">наименование ресурса</t>
  </si>
  <si>
    <t>обозначение</t>
  </si>
  <si>
    <t>ед.изм.</t>
  </si>
  <si>
    <t xml:space="preserve">норма расхода</t>
  </si>
  <si>
    <t xml:space="preserve">материал 1</t>
  </si>
  <si>
    <t>М1</t>
  </si>
  <si>
    <t>м.</t>
  </si>
  <si>
    <t xml:space="preserve">рабочий 1</t>
  </si>
  <si>
    <t>Р1</t>
  </si>
  <si>
    <t>чел-ч.</t>
  </si>
  <si>
    <t xml:space="preserve">Спецификация продукта В</t>
  </si>
  <si>
    <t xml:space="preserve">Материал 1</t>
  </si>
  <si>
    <t xml:space="preserve">Цена закупки</t>
  </si>
  <si>
    <t>Цм</t>
  </si>
  <si>
    <t xml:space="preserve">Рабочий 1</t>
  </si>
  <si>
    <t xml:space="preserve">Часовая тарифная ставка</t>
  </si>
  <si>
    <t>ЧТС</t>
  </si>
  <si>
    <t xml:space="preserve">Политика запасов по материалу 1</t>
  </si>
  <si>
    <t xml:space="preserve">на конец периода (квартала) запас составляет 10% от потребностей следующего периода</t>
  </si>
  <si>
    <t xml:space="preserve">Политика взаимоотношений с Поставщиком 1</t>
  </si>
  <si>
    <t xml:space="preserve">оплата производится по схеме: 90% в периоде поставки, 10% - в периоде, следующем за периодом поставки</t>
  </si>
  <si>
    <t xml:space="preserve">Отчисления в ФСЗН</t>
  </si>
  <si>
    <t xml:space="preserve">Электроэнергия на производственные цели</t>
  </si>
  <si>
    <t xml:space="preserve">Телефон, Интернет</t>
  </si>
  <si>
    <t xml:space="preserve">Амортизация производственного оборудования</t>
  </si>
  <si>
    <t xml:space="preserve">Электроэнергия на общехозяйственные цели</t>
  </si>
  <si>
    <t xml:space="preserve">ЗП АУП производства</t>
  </si>
  <si>
    <t xml:space="preserve">Командировочные расходы</t>
  </si>
  <si>
    <t>Реклама</t>
  </si>
  <si>
    <t xml:space="preserve">Расходы на упаковку</t>
  </si>
  <si>
    <t xml:space="preserve">Налог на прибыль</t>
  </si>
  <si>
    <t xml:space="preserve">Плановая (нормативная) себестоимость Продукта А</t>
  </si>
  <si>
    <t xml:space="preserve">Плановая (нормативная) себестоимость Продукта В</t>
  </si>
  <si>
    <t xml:space="preserve">Остаток на начало года Материала 1</t>
  </si>
  <si>
    <t xml:space="preserve">ТЗР, норматив в квартал</t>
  </si>
  <si>
    <t xml:space="preserve">ЗП АУП </t>
  </si>
  <si>
    <t xml:space="preserve">Остаток денежных средств на начало</t>
  </si>
  <si>
    <t xml:space="preserve">Бюджет продаж</t>
  </si>
  <si>
    <t>квартал</t>
  </si>
  <si>
    <t>год</t>
  </si>
  <si>
    <t>план</t>
  </si>
  <si>
    <t>факт</t>
  </si>
  <si>
    <t>откл</t>
  </si>
  <si>
    <t xml:space="preserve">Объем продаж А, шт.</t>
  </si>
  <si>
    <t xml:space="preserve">Объем продаж В, шт.</t>
  </si>
  <si>
    <t xml:space="preserve">цена А, руб.</t>
  </si>
  <si>
    <t xml:space="preserve">цена В, руб.</t>
  </si>
  <si>
    <t xml:space="preserve">Объем продаж А, руб.</t>
  </si>
  <si>
    <t xml:space="preserve">Объем продаж В, руб.</t>
  </si>
  <si>
    <t xml:space="preserve">ИТОГО объем продаж, руб.</t>
  </si>
  <si>
    <t xml:space="preserve">График платежей за Готовую продукцию</t>
  </si>
  <si>
    <t xml:space="preserve">платежи 1-го квартала, руб. (Итого №1)</t>
  </si>
  <si>
    <t xml:space="preserve">платежи 2-го квартала, руб. (Итого №1)</t>
  </si>
  <si>
    <t xml:space="preserve">платежи 3-го квартала, руб. (Итого №1)</t>
  </si>
  <si>
    <t xml:space="preserve">платежи 4-го квартала, руб. (Итого №1)</t>
  </si>
  <si>
    <t xml:space="preserve">ИТОГО платежи, руб.</t>
  </si>
  <si>
    <t xml:space="preserve">Бюджет производства и запасов ГП</t>
  </si>
  <si>
    <t xml:space="preserve">Объем продаж А, шт. (№1)</t>
  </si>
  <si>
    <t xml:space="preserve">Объем продаж В, шт. (№1)</t>
  </si>
  <si>
    <t xml:space="preserve">Остаток на начало Продукта А, шт.</t>
  </si>
  <si>
    <t xml:space="preserve">Остаток на начало Продукта В, шт.</t>
  </si>
  <si>
    <t>FLOOR(F37*'В3'!$E$11/100,1)</t>
  </si>
  <si>
    <t xml:space="preserve">Остаток на конец Продукта А, шт.</t>
  </si>
  <si>
    <t xml:space="preserve">Остаток на конец Продукта В, шт.</t>
  </si>
  <si>
    <t>C37-C39+C41</t>
  </si>
  <si>
    <t xml:space="preserve">Объем производства Продукта А, шт.</t>
  </si>
  <si>
    <t xml:space="preserve">Объем производства Продукта В, шт.</t>
  </si>
  <si>
    <t xml:space="preserve">Плановая себестоимость Продукта А, руб.</t>
  </si>
  <si>
    <t xml:space="preserve">Плановая себестоимость Продукта В, руб.</t>
  </si>
  <si>
    <t xml:space="preserve">Объем производства Продукта А,руб.</t>
  </si>
  <si>
    <t xml:space="preserve">Объем производства Продукта В,руб.</t>
  </si>
  <si>
    <t xml:space="preserve">ИТОГО Объем производства,руб.</t>
  </si>
  <si>
    <t xml:space="preserve">Бюджет потребности в Материале 1</t>
  </si>
  <si>
    <t xml:space="preserve">норма расхода для Продукта А, м.</t>
  </si>
  <si>
    <t xml:space="preserve">норма расхода для Продукта В, м.</t>
  </si>
  <si>
    <t xml:space="preserve">Потребность на объем производства Продукта А, м.</t>
  </si>
  <si>
    <t xml:space="preserve">Потребность на объем производства Продукта В, м.</t>
  </si>
  <si>
    <t xml:space="preserve">Итого потребность на объем производства, м.</t>
  </si>
  <si>
    <t xml:space="preserve">остаток на начало, м.</t>
  </si>
  <si>
    <t xml:space="preserve">остаток на конец, м.</t>
  </si>
  <si>
    <t xml:space="preserve">К закупке, м.</t>
  </si>
  <si>
    <t xml:space="preserve">Бюджет закупки Материала 1 у Поставщика 1</t>
  </si>
  <si>
    <t xml:space="preserve">цена закупки, руб.</t>
  </si>
  <si>
    <t xml:space="preserve">Стоимость закупки, руб.</t>
  </si>
  <si>
    <t xml:space="preserve">Транспортно-заготовительные расходы, руб.</t>
  </si>
  <si>
    <t xml:space="preserve">ИТОГО Закупка, руб.</t>
  </si>
  <si>
    <t xml:space="preserve">График платежей Поставщику 1 за Материал 1</t>
  </si>
  <si>
    <t xml:space="preserve">оплата производится по схеме: 80% в периоде поставки, 20% - в периоде, следующем за периодом поставки</t>
  </si>
  <si>
    <t xml:space="preserve">Платежи 1-го квартала, руб.</t>
  </si>
  <si>
    <t xml:space="preserve">Платежи 2-го квартала, руб.</t>
  </si>
  <si>
    <t xml:space="preserve">Платежи 3-го квартала, руб.</t>
  </si>
  <si>
    <t xml:space="preserve">Платежи 4-го квартала, руб.</t>
  </si>
  <si>
    <t>ИТОГО</t>
  </si>
  <si>
    <t xml:space="preserve">Бюджет потребности в Рабочем 1</t>
  </si>
  <si>
    <t xml:space="preserve">трудоемкость для Продукта А, чел-ч.</t>
  </si>
  <si>
    <t xml:space="preserve">трудоемкость для Продукта В, чел-ч.</t>
  </si>
  <si>
    <t xml:space="preserve">Трудоемкость на объем производства Продукта А, чел-ч.</t>
  </si>
  <si>
    <t xml:space="preserve">Итого Трудоемкость на объем производства, чел-ч.</t>
  </si>
  <si>
    <t xml:space="preserve">Бюджет расходов на оплату труда Рабочего 1</t>
  </si>
  <si>
    <t xml:space="preserve">Часовая тарифная ставка, руб.</t>
  </si>
  <si>
    <t xml:space="preserve">Заработная плата, руб.</t>
  </si>
  <si>
    <t xml:space="preserve">Отчисления на заработную плату, руб.</t>
  </si>
  <si>
    <t xml:space="preserve">ИТОГО Расходы на оплату труда, руб.</t>
  </si>
  <si>
    <t xml:space="preserve">Бюджет общепроизводственных расходов</t>
  </si>
  <si>
    <t xml:space="preserve">ИТОГО , руб.</t>
  </si>
  <si>
    <t xml:space="preserve">Бюджет общехозяйственных расходов</t>
  </si>
  <si>
    <t xml:space="preserve">Бюджет коммерческих расходов</t>
  </si>
  <si>
    <t xml:space="preserve">Бюджет себестоимости</t>
  </si>
  <si>
    <t>Продукт</t>
  </si>
  <si>
    <t xml:space="preserve">статья затрат</t>
  </si>
  <si>
    <t>А</t>
  </si>
  <si>
    <t>В</t>
  </si>
  <si>
    <t>Итого</t>
  </si>
  <si>
    <t xml:space="preserve">Прямые расходы, в том числе</t>
  </si>
  <si>
    <t xml:space="preserve">….затраты на Материал 1</t>
  </si>
  <si>
    <t xml:space="preserve">….транспортно-заготовительные расходы</t>
  </si>
  <si>
    <t xml:space="preserve">….затраты на оплату труда Рабочего 1</t>
  </si>
  <si>
    <t xml:space="preserve">Объем производства Продукта , шт.</t>
  </si>
  <si>
    <t xml:space="preserve">Себестоимость по прямым расходам, руб.</t>
  </si>
  <si>
    <t xml:space="preserve">Себестоимость производства, руб.</t>
  </si>
  <si>
    <t xml:space="preserve">Себестоимость единицы, руб.</t>
  </si>
  <si>
    <t xml:space="preserve">Косвенные расходы, в том числе</t>
  </si>
  <si>
    <t xml:space="preserve">….общепроизводственные расходы</t>
  </si>
  <si>
    <t xml:space="preserve">….общехозяйственные расходы</t>
  </si>
  <si>
    <t xml:space="preserve">….коммерческие расходы</t>
  </si>
  <si>
    <t xml:space="preserve">ставка ТЗР (800/(800+15600)</t>
  </si>
  <si>
    <t xml:space="preserve">Ставка ОПР </t>
  </si>
  <si>
    <t xml:space="preserve">Отчет о прибылях и убытках</t>
  </si>
  <si>
    <t xml:space="preserve">Выручка, руб.</t>
  </si>
  <si>
    <t xml:space="preserve">Себестоимость продаж, руб.</t>
  </si>
  <si>
    <t xml:space="preserve">Управленческие расходы, руб.</t>
  </si>
  <si>
    <t xml:space="preserve">Коммерческие расходы, руб.</t>
  </si>
  <si>
    <t xml:space="preserve">Прибыль, руб.</t>
  </si>
  <si>
    <t xml:space="preserve">Прогноз движения денежных средств</t>
  </si>
  <si>
    <t xml:space="preserve">Операционная деятельность</t>
  </si>
  <si>
    <t xml:space="preserve">….Поступление от покупателей</t>
  </si>
  <si>
    <t>..Приток</t>
  </si>
  <si>
    <t xml:space="preserve">..Отток, в том числе</t>
  </si>
  <si>
    <t xml:space="preserve">....Платежи за материалы</t>
  </si>
  <si>
    <t xml:space="preserve">….Выплата ЗП</t>
  </si>
  <si>
    <t xml:space="preserve">….Перечисление в ФСЗН</t>
  </si>
  <si>
    <t xml:space="preserve">….Платежи за электроэнергию</t>
  </si>
  <si>
    <t xml:space="preserve">….Платежи за рекламу</t>
  </si>
  <si>
    <t xml:space="preserve">….Платежи за телефон, интернет</t>
  </si>
  <si>
    <t xml:space="preserve">….Платежи прочие</t>
  </si>
  <si>
    <t xml:space="preserve">Операционный чистый денежный поток</t>
  </si>
  <si>
    <t xml:space="preserve">Инвестиционная деятельность</t>
  </si>
  <si>
    <t xml:space="preserve">..Приток </t>
  </si>
  <si>
    <t>…</t>
  </si>
  <si>
    <t xml:space="preserve">..Отток </t>
  </si>
  <si>
    <t xml:space="preserve">Инвестиционный чистый денежный поток</t>
  </si>
  <si>
    <t xml:space="preserve">Финансовая деятельность</t>
  </si>
  <si>
    <t xml:space="preserve">Финансовый чистый денежный поток</t>
  </si>
  <si>
    <t xml:space="preserve">ИТОГО чистый денежный поток</t>
  </si>
  <si>
    <t xml:space="preserve">Остаток на начало</t>
  </si>
  <si>
    <t xml:space="preserve">Остаток на конец</t>
  </si>
  <si>
    <t xml:space="preserve">Баланс </t>
  </si>
  <si>
    <t xml:space="preserve">Статья баланса</t>
  </si>
  <si>
    <t xml:space="preserve">Начало года</t>
  </si>
  <si>
    <t xml:space="preserve">Конец года</t>
  </si>
  <si>
    <t xml:space="preserve">Основные средства</t>
  </si>
  <si>
    <t xml:space="preserve">износ основных средств</t>
  </si>
  <si>
    <t xml:space="preserve">нематериальные активы</t>
  </si>
  <si>
    <t xml:space="preserve">износ нематериальных активов</t>
  </si>
  <si>
    <t xml:space="preserve">ИТОГО внеоборотные активы</t>
  </si>
  <si>
    <t xml:space="preserve">Производственные запасы</t>
  </si>
  <si>
    <t xml:space="preserve">транспортно-заготовительные расходы</t>
  </si>
  <si>
    <t xml:space="preserve">основное производство</t>
  </si>
  <si>
    <t xml:space="preserve">вспомогательное производство</t>
  </si>
  <si>
    <t>касса</t>
  </si>
  <si>
    <t xml:space="preserve">расчетный счет</t>
  </si>
  <si>
    <t xml:space="preserve">готовая продукция</t>
  </si>
  <si>
    <t xml:space="preserve">Итого оборотные активы</t>
  </si>
  <si>
    <t>АКТИВ</t>
  </si>
  <si>
    <t xml:space="preserve">Уставный фонд</t>
  </si>
  <si>
    <t>Прибыль</t>
  </si>
  <si>
    <t xml:space="preserve">Кредиторская задолженность</t>
  </si>
  <si>
    <t xml:space="preserve">Кредит банка</t>
  </si>
  <si>
    <t xml:space="preserve">Оплата труда</t>
  </si>
  <si>
    <t xml:space="preserve">Налоги и отчисления</t>
  </si>
  <si>
    <t>Отклонения</t>
  </si>
  <si>
    <t>ПАССИВ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</si>
</sst>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1.000000"/>
      <name val="Calibri"/>
    </font>
    <font>
      <sz val="11.000000"/>
      <name val="Calibri"/>
    </font>
    <font>
      <b/>
      <sz val="11.000000"/>
      <color indexed="2"/>
      <name val="Calibri"/>
    </font>
    <font>
      <sz val="11.000000"/>
      <color indexed="2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BE4D5"/>
        <bgColor rgb="FFFBE4D5"/>
      </patternFill>
    </fill>
    <fill>
      <patternFill patternType="solid">
        <fgColor theme="5" tint="0.39997558519241921"/>
        <bgColor theme="5" tint="0.39997558519241921"/>
      </patternFill>
    </fill>
  </fills>
  <borders count="20">
    <border>
      <left style="none"/>
      <right style="none"/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medium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medium">
        <color auto="1"/>
      </right>
      <top style="thin">
        <color rgb="FFCCCCCC"/>
      </top>
      <bottom style="medium">
        <color auto="1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none"/>
      <diagonal style="none"/>
    </border>
    <border>
      <left style="thin">
        <color rgb="FFCCCCCC"/>
      </left>
      <right style="none"/>
      <top style="thin">
        <color rgb="FFCCCCCC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rgb="FFCCCCCC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none"/>
      <bottom style="thin">
        <color rgb="FFCCCCCC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rgb="FFCCCCCC"/>
      </left>
      <right style="thin">
        <color auto="1"/>
      </right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74">
    <xf fontId="0" fillId="0" borderId="0" numFmtId="0" xfId="0"/>
    <xf fontId="0" fillId="0" borderId="0" numFmtId="0" xfId="0" applyAlignment="1">
      <alignment vertical="top" wrapText="1"/>
    </xf>
    <xf fontId="0" fillId="0" borderId="1" numFmtId="0" xfId="0" applyBorder="1" applyAlignment="1">
      <alignment horizontal="left" vertical="top" wrapText="1"/>
    </xf>
    <xf fontId="0" fillId="0" borderId="2" numFmtId="0" xfId="0" applyBorder="1" applyAlignment="1">
      <alignment horizontal="left" wrapText="1"/>
    </xf>
    <xf fontId="0" fillId="0" borderId="0" numFmtId="0" xfId="0" applyAlignment="1">
      <alignment horizontal="center"/>
    </xf>
    <xf fontId="1" fillId="0" borderId="3" numFmtId="0" xfId="0" applyFont="1" applyBorder="1" applyAlignment="1">
      <alignment horizontal="center" vertical="top" wrapText="1"/>
    </xf>
    <xf fontId="1" fillId="0" borderId="4" numFmtId="0" xfId="0" applyFont="1" applyBorder="1" applyAlignment="1">
      <alignment horizontal="center" vertical="top" wrapText="1"/>
    </xf>
    <xf fontId="1" fillId="0" borderId="4" numFmtId="0" xfId="0" applyFont="1" applyBorder="1" applyAlignment="1">
      <alignment horizontal="left" vertical="top" wrapText="1"/>
    </xf>
    <xf fontId="2" fillId="0" borderId="3" numFmtId="0" xfId="0" applyFont="1" applyBorder="1" applyAlignment="1">
      <alignment horizontal="left" vertical="top" wrapText="1"/>
    </xf>
    <xf fontId="2" fillId="0" borderId="4" numFmtId="0" xfId="0" applyFont="1" applyBorder="1" applyAlignment="1">
      <alignment horizontal="left" vertical="top" wrapText="1"/>
    </xf>
    <xf fontId="2" fillId="0" borderId="4" numFmtId="0" xfId="0" applyFont="1" applyBorder="1" applyAlignment="1">
      <alignment horizontal="right" vertical="top" wrapText="1"/>
    </xf>
    <xf fontId="0" fillId="0" borderId="4" numFmtId="0" xfId="0" applyBorder="1" applyAlignment="1">
      <alignment horizontal="left" vertical="top" wrapText="1"/>
    </xf>
    <xf fontId="2" fillId="0" borderId="5" numFmtId="0" xfId="0" applyFont="1" applyBorder="1" applyAlignment="1">
      <alignment horizontal="left" vertical="top" wrapText="1"/>
    </xf>
    <xf fontId="0" fillId="0" borderId="5" numFmtId="0" xfId="0" applyBorder="1" applyAlignment="1">
      <alignment horizontal="left" vertical="top" wrapText="1"/>
    </xf>
    <xf fontId="2" fillId="0" borderId="5" numFmtId="0" xfId="0" applyFont="1" applyBorder="1" applyAlignment="1">
      <alignment horizontal="right" vertical="top" wrapText="1"/>
    </xf>
    <xf fontId="2" fillId="0" borderId="6" numFmtId="0" xfId="0" applyFont="1" applyBorder="1" applyAlignment="1">
      <alignment horizontal="left" vertical="top" wrapText="1"/>
    </xf>
    <xf fontId="2" fillId="2" borderId="4" numFmtId="0" xfId="0" applyFont="1" applyFill="1" applyBorder="1" applyAlignment="1">
      <alignment horizontal="left" vertical="top" wrapText="1"/>
    </xf>
    <xf fontId="0" fillId="2" borderId="4" numFmtId="0" xfId="0" applyFill="1" applyBorder="1" applyAlignment="1">
      <alignment horizontal="left" vertical="top" wrapText="1"/>
    </xf>
    <xf fontId="0" fillId="2" borderId="7" numFmtId="0" xfId="0" applyFill="1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2" fillId="2" borderId="7" numFmtId="0" xfId="0" applyFont="1" applyFill="1" applyBorder="1" applyAlignment="1">
      <alignment horizontal="left" vertical="top" wrapText="1"/>
    </xf>
    <xf fontId="2" fillId="2" borderId="7" numFmtId="0" xfId="0" applyFont="1" applyFill="1" applyBorder="1" applyAlignment="1">
      <alignment horizontal="right" vertical="top" wrapText="1"/>
    </xf>
    <xf fontId="2" fillId="2" borderId="5" numFmtId="0" xfId="0" applyFont="1" applyFill="1" applyBorder="1" applyAlignment="1">
      <alignment horizontal="left" vertical="top" wrapText="1"/>
    </xf>
    <xf fontId="2" fillId="2" borderId="8" numFmtId="0" xfId="0" applyFont="1" applyFill="1" applyBorder="1" applyAlignment="1">
      <alignment horizontal="right" vertical="top" wrapText="1"/>
    </xf>
    <xf fontId="2" fillId="3" borderId="4" numFmtId="0" xfId="0" applyFont="1" applyFill="1" applyBorder="1" applyAlignment="1">
      <alignment horizontal="left" vertical="top" wrapText="1"/>
    </xf>
    <xf fontId="0" fillId="3" borderId="4" numFmtId="0" xfId="0" applyFill="1" applyBorder="1" applyAlignment="1">
      <alignment horizontal="left" vertical="top" wrapText="1"/>
    </xf>
    <xf fontId="0" fillId="3" borderId="7" numFmtId="0" xfId="0" applyFill="1" applyBorder="1" applyAlignment="1">
      <alignment horizontal="left" vertical="top" wrapText="1"/>
    </xf>
    <xf fontId="2" fillId="3" borderId="7" numFmtId="0" xfId="0" applyFont="1" applyFill="1" applyBorder="1" applyAlignment="1">
      <alignment horizontal="left" vertical="top" wrapText="1"/>
    </xf>
    <xf fontId="2" fillId="3" borderId="7" numFmtId="0" xfId="0" applyFont="1" applyFill="1" applyBorder="1" applyAlignment="1">
      <alignment horizontal="right" vertical="top" wrapText="1"/>
    </xf>
    <xf fontId="2" fillId="3" borderId="5" numFmtId="0" xfId="0" applyFont="1" applyFill="1" applyBorder="1" applyAlignment="1">
      <alignment horizontal="left" vertical="top" wrapText="1"/>
    </xf>
    <xf fontId="2" fillId="3" borderId="8" numFmtId="0" xfId="0" applyFont="1" applyFill="1" applyBorder="1" applyAlignment="1">
      <alignment horizontal="right" vertical="top" wrapText="1"/>
    </xf>
    <xf fontId="0" fillId="0" borderId="3" numFmtId="0" xfId="0" applyBorder="1" applyAlignment="1">
      <alignment horizontal="left" vertical="top" wrapText="1"/>
    </xf>
    <xf fontId="0" fillId="0" borderId="2" numFmtId="0" xfId="0" applyBorder="1" applyAlignment="1">
      <alignment horizontal="left" vertical="top" wrapText="1"/>
    </xf>
    <xf fontId="0" fillId="0" borderId="1" numFmtId="0" xfId="0" applyBorder="1" applyAlignment="1">
      <alignment horizontal="left" wrapText="1"/>
    </xf>
    <xf fontId="0" fillId="0" borderId="9" numFmtId="0" xfId="0" applyBorder="1" applyAlignment="1">
      <alignment horizontal="left" wrapText="1"/>
    </xf>
    <xf fontId="2" fillId="0" borderId="4" numFmtId="0" xfId="0" applyFont="1" applyBorder="1" applyAlignment="1">
      <alignment horizontal="left" wrapText="1"/>
    </xf>
    <xf fontId="2" fillId="0" borderId="4" numFmtId="0" xfId="0" applyFont="1" applyBorder="1" applyAlignment="1">
      <alignment horizontal="right" wrapText="1"/>
    </xf>
    <xf fontId="0" fillId="0" borderId="4" numFmtId="0" xfId="0" applyBorder="1" applyAlignment="1">
      <alignment horizontal="left" wrapText="1"/>
    </xf>
    <xf fontId="0" fillId="0" borderId="10" numFmtId="0" xfId="0" applyBorder="1" applyAlignment="1">
      <alignment horizontal="left" wrapText="1"/>
    </xf>
    <xf fontId="0" fillId="0" borderId="11" numFmtId="0" xfId="0" applyBorder="1" applyAlignment="1">
      <alignment horizontal="left" wrapText="1"/>
    </xf>
    <xf fontId="0" fillId="0" borderId="12" numFmtId="0" xfId="0" applyBorder="1" applyAlignment="1">
      <alignment horizontal="left" wrapText="1"/>
    </xf>
    <xf fontId="2" fillId="0" borderId="11" numFmtId="0" xfId="0" applyFont="1" applyBorder="1" applyAlignment="1">
      <alignment horizontal="left" wrapText="1"/>
    </xf>
    <xf fontId="0" fillId="0" borderId="13" numFmtId="0" xfId="0" applyBorder="1" applyAlignment="1">
      <alignment horizontal="left" wrapText="1"/>
    </xf>
    <xf fontId="2" fillId="0" borderId="2" numFmtId="0" xfId="0" applyFont="1" applyBorder="1" applyAlignment="1">
      <alignment horizontal="left" wrapText="1"/>
    </xf>
    <xf fontId="2" fillId="0" borderId="2" numFmtId="0" xfId="0" applyFont="1" applyBorder="1" applyAlignment="1">
      <alignment horizontal="right" wrapText="1"/>
    </xf>
    <xf fontId="2" fillId="0" borderId="10" numFmtId="0" xfId="0" applyFont="1" applyBorder="1" applyAlignment="1">
      <alignment horizontal="left" wrapText="1"/>
    </xf>
    <xf fontId="0" fillId="0" borderId="14" numFmtId="0" xfId="0" applyBorder="1" applyAlignment="1">
      <alignment horizontal="left" wrapText="1"/>
    </xf>
    <xf fontId="0" fillId="4" borderId="4" numFmtId="0" xfId="0" applyFill="1" applyBorder="1" applyAlignment="1">
      <alignment horizontal="left" wrapText="1"/>
    </xf>
    <xf fontId="0" fillId="0" borderId="9" numFmtId="0" xfId="0" applyBorder="1" applyAlignment="1">
      <alignment horizontal="left" wrapText="1"/>
    </xf>
    <xf fontId="0" fillId="0" borderId="15" numFmtId="0" xfId="0" applyBorder="1" applyAlignment="1">
      <alignment wrapText="1"/>
    </xf>
    <xf fontId="0" fillId="0" borderId="16" numFmtId="0" xfId="0" applyBorder="1" applyAlignment="1">
      <alignment horizontal="left" wrapText="1"/>
    </xf>
    <xf fontId="0" fillId="0" borderId="17" numFmtId="0" xfId="0" applyBorder="1" applyAlignment="1">
      <alignment horizontal="left" wrapText="1"/>
    </xf>
    <xf fontId="2" fillId="5" borderId="4" numFmtId="0" xfId="0" applyFont="1" applyFill="1" applyBorder="1" applyAlignment="1">
      <alignment horizontal="left" wrapText="1"/>
    </xf>
    <xf fontId="0" fillId="5" borderId="13" numFmtId="0" xfId="0" applyFill="1" applyBorder="1" applyAlignment="1">
      <alignment horizontal="left" wrapText="1"/>
    </xf>
    <xf fontId="0" fillId="5" borderId="4" numFmtId="0" xfId="0" applyFill="1" applyBorder="1" applyAlignment="1">
      <alignment horizontal="left" wrapText="1"/>
    </xf>
    <xf fontId="0" fillId="5" borderId="11" numFmtId="0" xfId="0" applyFill="1" applyBorder="1" applyAlignment="1">
      <alignment horizontal="left" wrapText="1"/>
    </xf>
    <xf fontId="0" fillId="5" borderId="12" numFmtId="0" xfId="0" applyFill="1" applyBorder="1" applyAlignment="1">
      <alignment horizontal="left" wrapText="1"/>
    </xf>
    <xf fontId="0" fillId="6" borderId="15" numFmtId="0" xfId="0" applyFill="1" applyBorder="1" applyAlignment="1">
      <alignment wrapText="1"/>
    </xf>
    <xf fontId="0" fillId="4" borderId="14" numFmtId="0" xfId="0" applyFill="1" applyBorder="1" applyAlignment="1">
      <alignment horizontal="left" wrapText="1"/>
    </xf>
    <xf fontId="1" fillId="0" borderId="1" numFmtId="0" xfId="0" applyFont="1" applyBorder="1" applyAlignment="1">
      <alignment horizontal="left" wrapText="1"/>
    </xf>
    <xf fontId="1" fillId="0" borderId="2" numFmtId="0" xfId="0" applyFont="1" applyBorder="1" applyAlignment="1">
      <alignment horizontal="right" wrapText="1"/>
    </xf>
    <xf fontId="2" fillId="7" borderId="4" numFmtId="0" xfId="0" applyFont="1" applyFill="1" applyBorder="1" applyAlignment="1">
      <alignment horizontal="left" vertical="top" wrapText="1"/>
    </xf>
    <xf fontId="1" fillId="0" borderId="2" numFmtId="0" xfId="0" applyFont="1" applyBorder="1" applyAlignment="1">
      <alignment horizontal="left" wrapText="1"/>
    </xf>
    <xf fontId="1" fillId="0" borderId="4" numFmtId="0" xfId="0" applyFont="1" applyBorder="1" applyAlignment="1">
      <alignment horizontal="left" wrapText="1"/>
    </xf>
    <xf fontId="0" fillId="0" borderId="18" numFmtId="0" xfId="0" applyBorder="1" applyAlignment="1">
      <alignment wrapText="1"/>
    </xf>
    <xf fontId="0" fillId="8" borderId="10" numFmtId="0" xfId="0" applyFill="1" applyBorder="1" applyAlignment="1">
      <alignment horizontal="left" wrapText="1"/>
    </xf>
    <xf fontId="0" fillId="8" borderId="4" numFmtId="0" xfId="0" applyFill="1" applyBorder="1" applyAlignment="1">
      <alignment horizontal="left" wrapText="1"/>
    </xf>
    <xf fontId="0" fillId="0" borderId="19" numFmtId="0" xfId="0" applyBorder="1" applyAlignment="1">
      <alignment horizontal="left" wrapText="1"/>
    </xf>
    <xf fontId="0" fillId="4" borderId="10" numFmtId="0" xfId="0" applyFill="1" applyBorder="1" applyAlignment="1">
      <alignment horizontal="left" wrapText="1"/>
    </xf>
    <xf fontId="2" fillId="0" borderId="11" numFmtId="0" xfId="0" applyFont="1" applyBorder="1" applyAlignment="1">
      <alignment horizontal="left" vertical="top" wrapText="1"/>
    </xf>
    <xf fontId="3" fillId="0" borderId="2" numFmtId="0" xfId="0" applyFont="1" applyBorder="1" applyAlignment="1">
      <alignment horizontal="left" wrapText="1"/>
    </xf>
    <xf fontId="0" fillId="3" borderId="4" numFmtId="0" xfId="0" applyFill="1" applyBorder="1" applyAlignment="1">
      <alignment horizontal="left" wrapText="1"/>
    </xf>
    <xf fontId="2" fillId="3" borderId="4" numFmtId="0" xfId="0" applyFont="1" applyFill="1" applyBorder="1" applyAlignment="1">
      <alignment horizontal="left" wrapText="1"/>
    </xf>
    <xf fontId="4" fillId="0" borderId="2" numFmt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" zoomScale="100" workbookViewId="0">
      <selection activeCell="E38" activeCellId="0" sqref="E38"/>
    </sheetView>
  </sheetViews>
  <sheetFormatPr defaultRowHeight="14.25"/>
  <cols>
    <col customWidth="1" min="1" max="1" style="1" width="23.6640625"/>
    <col customWidth="1" min="2" max="2" style="1" width="42.88671875"/>
    <col customWidth="1" min="3" max="3" style="1" width="9.5546875"/>
    <col customWidth="1" min="4" max="4" style="1" width="9.44140625"/>
    <col customWidth="1" min="5" max="5" style="1" width="9.109375"/>
    <col customWidth="1" min="6" max="6" style="1" width="36.33203125"/>
  </cols>
  <sheetData>
    <row r="1" ht="14.25">
      <c r="A1" s="2"/>
      <c r="B1" s="2"/>
      <c r="C1" s="2"/>
      <c r="D1" s="2"/>
      <c r="E1" s="2"/>
      <c r="F1" s="2"/>
      <c r="G1" s="3"/>
      <c r="H1" s="3"/>
    </row>
    <row r="2" s="4" customFormat="1" ht="32.25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3"/>
      <c r="H2" s="3"/>
    </row>
    <row r="3" ht="15.75" customHeight="1">
      <c r="A3" s="8" t="s">
        <v>6</v>
      </c>
      <c r="B3" s="9" t="s">
        <v>7</v>
      </c>
      <c r="C3" s="9" t="s">
        <v>8</v>
      </c>
      <c r="D3" s="9" t="s">
        <v>9</v>
      </c>
      <c r="E3" s="10">
        <v>150</v>
      </c>
      <c r="F3" s="11"/>
      <c r="G3" s="3"/>
      <c r="H3" s="3"/>
    </row>
    <row r="4" ht="15" customHeight="1">
      <c r="A4" s="8" t="s">
        <v>10</v>
      </c>
      <c r="B4" s="9" t="s">
        <v>7</v>
      </c>
      <c r="C4" s="9" t="s">
        <v>8</v>
      </c>
      <c r="D4" s="9" t="s">
        <v>9</v>
      </c>
      <c r="E4" s="10">
        <v>380</v>
      </c>
      <c r="F4" s="11"/>
      <c r="G4" s="3"/>
      <c r="H4" s="3"/>
    </row>
    <row r="5">
      <c r="A5" s="8" t="s">
        <v>6</v>
      </c>
      <c r="B5" s="9" t="s">
        <v>11</v>
      </c>
      <c r="C5" s="9" t="s">
        <v>12</v>
      </c>
      <c r="D5" s="9" t="s">
        <v>13</v>
      </c>
      <c r="E5" s="10">
        <v>5000</v>
      </c>
      <c r="F5" s="11"/>
      <c r="G5" s="3"/>
      <c r="H5" s="3"/>
    </row>
    <row r="6">
      <c r="A6" s="8" t="s">
        <v>10</v>
      </c>
      <c r="B6" s="9" t="s">
        <v>11</v>
      </c>
      <c r="C6" s="9" t="s">
        <v>12</v>
      </c>
      <c r="D6" s="9" t="s">
        <v>13</v>
      </c>
      <c r="E6" s="10">
        <v>4500</v>
      </c>
      <c r="F6" s="11"/>
      <c r="G6" s="3"/>
      <c r="H6" s="3"/>
    </row>
    <row r="7" ht="49.200000000000003" customHeight="1">
      <c r="A7" s="8" t="s">
        <v>6</v>
      </c>
      <c r="B7" s="9" t="s">
        <v>14</v>
      </c>
      <c r="C7" s="11"/>
      <c r="D7" s="11"/>
      <c r="E7" s="10">
        <v>50</v>
      </c>
      <c r="F7" s="9" t="s">
        <v>15</v>
      </c>
      <c r="G7" s="3"/>
      <c r="H7" s="3"/>
    </row>
    <row r="8" ht="50.25" customHeight="1">
      <c r="A8" s="8" t="s">
        <v>10</v>
      </c>
      <c r="B8" s="9" t="s">
        <v>14</v>
      </c>
      <c r="C8" s="11"/>
      <c r="D8" s="11"/>
      <c r="E8" s="10">
        <v>50</v>
      </c>
      <c r="F8" s="9" t="s">
        <v>15</v>
      </c>
      <c r="G8" s="3"/>
      <c r="H8" s="3"/>
    </row>
    <row r="9" ht="39" customHeight="1">
      <c r="A9" s="8" t="s">
        <v>6</v>
      </c>
      <c r="B9" s="9" t="s">
        <v>16</v>
      </c>
      <c r="C9" s="11"/>
      <c r="D9" s="9" t="s">
        <v>17</v>
      </c>
      <c r="E9" s="10">
        <v>250</v>
      </c>
      <c r="F9" s="11"/>
      <c r="G9" s="3"/>
      <c r="H9" s="3"/>
    </row>
    <row r="10" ht="39" customHeight="1">
      <c r="A10" s="8" t="s">
        <v>10</v>
      </c>
      <c r="B10" s="9" t="s">
        <v>18</v>
      </c>
      <c r="C10" s="11"/>
      <c r="D10" s="9" t="s">
        <v>17</v>
      </c>
      <c r="E10" s="10">
        <v>10</v>
      </c>
      <c r="F10" s="11"/>
      <c r="G10" s="3"/>
      <c r="H10" s="3"/>
    </row>
    <row r="11" ht="42.75">
      <c r="A11" s="8" t="s">
        <v>6</v>
      </c>
      <c r="B11" s="9" t="s">
        <v>19</v>
      </c>
      <c r="C11" s="11"/>
      <c r="D11" s="9" t="s">
        <v>20</v>
      </c>
      <c r="E11" s="10">
        <v>40</v>
      </c>
      <c r="F11" s="9" t="s">
        <v>21</v>
      </c>
      <c r="G11" s="3"/>
      <c r="H11" s="3"/>
    </row>
    <row r="12" ht="42.75">
      <c r="A12" s="8" t="s">
        <v>10</v>
      </c>
      <c r="B12" s="12" t="s">
        <v>22</v>
      </c>
      <c r="C12" s="13"/>
      <c r="D12" s="12" t="s">
        <v>20</v>
      </c>
      <c r="E12" s="14">
        <v>10</v>
      </c>
      <c r="F12" s="9" t="s">
        <v>23</v>
      </c>
      <c r="G12" s="3"/>
      <c r="H12" s="3"/>
    </row>
    <row r="13">
      <c r="A13" s="15" t="s">
        <v>6</v>
      </c>
      <c r="B13" s="16" t="s">
        <v>24</v>
      </c>
      <c r="C13" s="17"/>
      <c r="D13" s="17"/>
      <c r="E13" s="18"/>
      <c r="F13" s="11"/>
      <c r="G13" s="3"/>
      <c r="H13" s="3"/>
    </row>
    <row r="14" ht="28.5">
      <c r="A14" s="19"/>
      <c r="B14" s="16" t="s">
        <v>25</v>
      </c>
      <c r="C14" s="16" t="s">
        <v>26</v>
      </c>
      <c r="D14" s="16" t="s">
        <v>27</v>
      </c>
      <c r="E14" s="20" t="s">
        <v>28</v>
      </c>
      <c r="F14" s="11"/>
      <c r="G14" s="3"/>
      <c r="H14" s="3"/>
    </row>
    <row r="15">
      <c r="A15" s="19"/>
      <c r="B15" s="16" t="s">
        <v>29</v>
      </c>
      <c r="C15" s="16" t="s">
        <v>30</v>
      </c>
      <c r="D15" s="16" t="s">
        <v>31</v>
      </c>
      <c r="E15" s="21">
        <v>8</v>
      </c>
      <c r="F15" s="11"/>
      <c r="G15" s="3"/>
      <c r="H15" s="3"/>
    </row>
    <row r="16" ht="15">
      <c r="A16" s="19"/>
      <c r="B16" s="22" t="s">
        <v>32</v>
      </c>
      <c r="C16" s="22" t="s">
        <v>33</v>
      </c>
      <c r="D16" s="22" t="s">
        <v>34</v>
      </c>
      <c r="E16" s="23">
        <v>10</v>
      </c>
      <c r="F16" s="11"/>
      <c r="G16" s="3"/>
      <c r="H16" s="3"/>
    </row>
    <row r="17">
      <c r="A17" s="15" t="s">
        <v>10</v>
      </c>
      <c r="B17" s="24" t="s">
        <v>35</v>
      </c>
      <c r="C17" s="25"/>
      <c r="D17" s="25"/>
      <c r="E17" s="26"/>
      <c r="F17" s="11"/>
      <c r="G17" s="3"/>
      <c r="H17" s="3"/>
    </row>
    <row r="18" ht="28.5">
      <c r="A18" s="19"/>
      <c r="B18" s="24" t="s">
        <v>25</v>
      </c>
      <c r="C18" s="24" t="s">
        <v>26</v>
      </c>
      <c r="D18" s="24" t="s">
        <v>27</v>
      </c>
      <c r="E18" s="27" t="s">
        <v>28</v>
      </c>
      <c r="F18" s="11"/>
      <c r="G18" s="3"/>
      <c r="H18" s="3"/>
    </row>
    <row r="19">
      <c r="A19" s="19"/>
      <c r="B19" s="24" t="s">
        <v>29</v>
      </c>
      <c r="C19" s="24" t="s">
        <v>30</v>
      </c>
      <c r="D19" s="24" t="s">
        <v>31</v>
      </c>
      <c r="E19" s="28">
        <v>5</v>
      </c>
      <c r="F19" s="11"/>
      <c r="G19" s="3"/>
      <c r="H19" s="3"/>
    </row>
    <row r="20" ht="15">
      <c r="A20" s="19"/>
      <c r="B20" s="29" t="s">
        <v>32</v>
      </c>
      <c r="C20" s="29" t="s">
        <v>33</v>
      </c>
      <c r="D20" s="29" t="s">
        <v>34</v>
      </c>
      <c r="E20" s="30">
        <v>2</v>
      </c>
      <c r="F20" s="11"/>
      <c r="G20" s="3"/>
      <c r="H20" s="3"/>
    </row>
    <row r="21">
      <c r="A21" s="8" t="s">
        <v>36</v>
      </c>
      <c r="B21" s="9" t="s">
        <v>37</v>
      </c>
      <c r="C21" s="9" t="s">
        <v>38</v>
      </c>
      <c r="D21" s="9" t="s">
        <v>13</v>
      </c>
      <c r="E21" s="10">
        <v>100</v>
      </c>
      <c r="F21" s="11"/>
      <c r="G21" s="3"/>
      <c r="H21" s="3"/>
    </row>
    <row r="22">
      <c r="A22" s="8" t="s">
        <v>39</v>
      </c>
      <c r="B22" s="9" t="s">
        <v>40</v>
      </c>
      <c r="C22" s="9" t="s">
        <v>41</v>
      </c>
      <c r="D22" s="9" t="s">
        <v>13</v>
      </c>
      <c r="E22" s="10">
        <v>120</v>
      </c>
      <c r="F22" s="11"/>
      <c r="G22" s="3"/>
      <c r="H22" s="3"/>
    </row>
    <row r="23">
      <c r="A23" s="31"/>
      <c r="B23" s="11"/>
      <c r="C23" s="11"/>
      <c r="D23" s="11"/>
      <c r="E23" s="11"/>
      <c r="F23" s="11"/>
      <c r="G23" s="3"/>
      <c r="H23" s="3"/>
    </row>
    <row r="24" ht="42.75">
      <c r="A24" s="8" t="s">
        <v>36</v>
      </c>
      <c r="B24" s="9" t="s">
        <v>42</v>
      </c>
      <c r="C24" s="11"/>
      <c r="D24" s="9" t="s">
        <v>20</v>
      </c>
      <c r="E24" s="10">
        <v>10</v>
      </c>
      <c r="F24" s="9" t="s">
        <v>43</v>
      </c>
      <c r="G24" s="3"/>
      <c r="H24" s="3"/>
    </row>
    <row r="25" ht="42.75">
      <c r="A25" s="8" t="s">
        <v>36</v>
      </c>
      <c r="B25" s="9" t="s">
        <v>44</v>
      </c>
      <c r="C25" s="11"/>
      <c r="D25" s="9" t="s">
        <v>20</v>
      </c>
      <c r="E25" s="10">
        <v>90</v>
      </c>
      <c r="F25" s="9" t="s">
        <v>45</v>
      </c>
      <c r="G25" s="3"/>
      <c r="H25" s="3"/>
    </row>
    <row r="26">
      <c r="A26" s="31"/>
      <c r="B26" s="9" t="s">
        <v>46</v>
      </c>
      <c r="C26" s="11"/>
      <c r="D26" s="9" t="s">
        <v>20</v>
      </c>
      <c r="E26" s="10">
        <v>35</v>
      </c>
      <c r="F26" s="11"/>
      <c r="G26" s="3"/>
      <c r="H26" s="3"/>
    </row>
    <row r="27">
      <c r="A27" s="31"/>
      <c r="B27" s="9" t="s">
        <v>47</v>
      </c>
      <c r="C27" s="11"/>
      <c r="D27" s="9" t="s">
        <v>13</v>
      </c>
      <c r="E27" s="10">
        <v>35000</v>
      </c>
      <c r="F27" s="11"/>
      <c r="G27" s="3"/>
      <c r="H27" s="3"/>
    </row>
    <row r="28">
      <c r="A28" s="31"/>
      <c r="B28" s="9" t="s">
        <v>48</v>
      </c>
      <c r="C28" s="11"/>
      <c r="D28" s="9" t="s">
        <v>13</v>
      </c>
      <c r="E28" s="10">
        <v>42000</v>
      </c>
      <c r="F28" s="11"/>
      <c r="G28" s="3"/>
      <c r="H28" s="3"/>
    </row>
    <row r="29" ht="28.5">
      <c r="A29" s="31"/>
      <c r="B29" s="9" t="s">
        <v>49</v>
      </c>
      <c r="C29" s="11"/>
      <c r="D29" s="9" t="s">
        <v>13</v>
      </c>
      <c r="E29" s="10">
        <v>20000</v>
      </c>
      <c r="F29" s="11"/>
      <c r="G29" s="3"/>
      <c r="H29" s="3"/>
    </row>
    <row r="30">
      <c r="A30" s="31"/>
      <c r="B30" s="9" t="s">
        <v>50</v>
      </c>
      <c r="C30" s="11"/>
      <c r="D30" s="9" t="s">
        <v>13</v>
      </c>
      <c r="E30" s="10">
        <v>40000</v>
      </c>
      <c r="F30" s="11"/>
      <c r="G30" s="3"/>
      <c r="H30" s="3"/>
    </row>
    <row r="31">
      <c r="A31" s="31"/>
      <c r="B31" s="9" t="s">
        <v>51</v>
      </c>
      <c r="C31" s="11"/>
      <c r="D31" s="9" t="s">
        <v>13</v>
      </c>
      <c r="E31" s="10">
        <v>65200</v>
      </c>
      <c r="F31" s="11"/>
      <c r="G31" s="3"/>
      <c r="H31" s="3"/>
    </row>
    <row r="32">
      <c r="A32" s="31"/>
      <c r="B32" s="9" t="s">
        <v>52</v>
      </c>
      <c r="C32" s="11"/>
      <c r="D32" s="9" t="s">
        <v>13</v>
      </c>
      <c r="E32" s="10">
        <v>53000</v>
      </c>
      <c r="F32" s="11"/>
      <c r="G32" s="3"/>
      <c r="H32" s="3"/>
    </row>
    <row r="33">
      <c r="A33" s="31"/>
      <c r="B33" s="9" t="s">
        <v>53</v>
      </c>
      <c r="C33" s="11"/>
      <c r="D33" s="9" t="s">
        <v>13</v>
      </c>
      <c r="E33" s="10">
        <v>29000</v>
      </c>
      <c r="F33" s="11"/>
      <c r="G33" s="3"/>
      <c r="H33" s="3"/>
    </row>
    <row r="34">
      <c r="A34" s="31"/>
      <c r="B34" s="9" t="s">
        <v>54</v>
      </c>
      <c r="C34" s="11"/>
      <c r="D34" s="9" t="s">
        <v>13</v>
      </c>
      <c r="E34" s="10">
        <v>24000</v>
      </c>
      <c r="F34" s="11"/>
      <c r="G34" s="3"/>
      <c r="H34" s="3"/>
    </row>
    <row r="35">
      <c r="A35" s="31"/>
      <c r="B35" s="9" t="s">
        <v>55</v>
      </c>
      <c r="C35" s="11"/>
      <c r="D35" s="9" t="s">
        <v>20</v>
      </c>
      <c r="E35" s="10">
        <v>24</v>
      </c>
      <c r="F35" s="11"/>
      <c r="G35" s="3"/>
      <c r="H35" s="3"/>
    </row>
    <row r="36" ht="28.5">
      <c r="A36" s="31"/>
      <c r="B36" s="9" t="s">
        <v>56</v>
      </c>
      <c r="C36" s="11"/>
      <c r="D36" s="9" t="s">
        <v>13</v>
      </c>
      <c r="E36" s="11">
        <v>5</v>
      </c>
      <c r="F36" s="11"/>
      <c r="G36" s="3"/>
      <c r="H36" s="3"/>
    </row>
    <row r="37" ht="28.5">
      <c r="A37" s="31"/>
      <c r="B37" s="9" t="s">
        <v>57</v>
      </c>
      <c r="C37" s="11"/>
      <c r="D37" s="9" t="s">
        <v>13</v>
      </c>
      <c r="E37" s="11">
        <v>10</v>
      </c>
      <c r="F37" s="11"/>
      <c r="G37" s="3"/>
      <c r="H37" s="3"/>
    </row>
    <row r="38">
      <c r="A38" s="31"/>
      <c r="B38" s="9" t="s">
        <v>58</v>
      </c>
      <c r="C38" s="11"/>
      <c r="D38" s="9" t="s">
        <v>31</v>
      </c>
      <c r="E38" s="10">
        <v>60</v>
      </c>
      <c r="F38" s="11"/>
      <c r="G38" s="3"/>
      <c r="H38" s="3"/>
    </row>
    <row r="39">
      <c r="A39" s="31"/>
      <c r="B39" s="9" t="s">
        <v>59</v>
      </c>
      <c r="C39" s="11"/>
      <c r="D39" s="9" t="s">
        <v>13</v>
      </c>
      <c r="E39" s="10">
        <v>5500</v>
      </c>
      <c r="F39" s="11"/>
      <c r="G39" s="3"/>
      <c r="H39" s="3"/>
    </row>
    <row r="40">
      <c r="A40" s="31"/>
      <c r="B40" s="9" t="s">
        <v>60</v>
      </c>
      <c r="C40" s="11"/>
      <c r="D40" s="9" t="s">
        <v>13</v>
      </c>
      <c r="E40" s="10">
        <v>52000</v>
      </c>
      <c r="F40" s="11"/>
      <c r="G40" s="3"/>
      <c r="H40" s="3"/>
    </row>
    <row r="41">
      <c r="A41" s="31"/>
      <c r="B41" s="9" t="s">
        <v>61</v>
      </c>
      <c r="C41" s="11"/>
      <c r="D41" s="9" t="s">
        <v>13</v>
      </c>
      <c r="E41" s="10">
        <v>200000</v>
      </c>
      <c r="F41" s="11"/>
      <c r="G41" s="3"/>
      <c r="H41" s="3"/>
    </row>
    <row r="42" ht="14.25">
      <c r="A42" s="32"/>
      <c r="B42" s="32"/>
      <c r="C42" s="32"/>
      <c r="D42" s="32"/>
      <c r="E42" s="32"/>
      <c r="F42" s="32"/>
      <c r="G42" s="3"/>
      <c r="H42" s="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3" zoomScale="100" workbookViewId="0">
      <selection activeCell="E167" activeCellId="0" sqref="E167"/>
    </sheetView>
  </sheetViews>
  <sheetFormatPr defaultRowHeight="14.25"/>
  <cols>
    <col customWidth="1" min="1" max="1" width="17.00390625"/>
    <col customWidth="1" min="2" max="2" width="49.5546875"/>
    <col customWidth="1" min="3" max="3" width="9.33203125"/>
    <col customWidth="1" min="4" max="4" width="9.6640625"/>
    <col customWidth="1" min="5" max="5" width="8.5546875"/>
    <col customWidth="1" min="6" max="7" width="9"/>
    <col customWidth="1" min="8" max="8" width="8.88671875"/>
    <col customWidth="1" min="10" max="10" width="9.109375"/>
    <col customWidth="1" min="11" max="11" width="8.33203125"/>
    <col customWidth="1" min="13" max="14" width="9.109375"/>
    <col customWidth="1" min="16" max="17" width="9.109375"/>
    <col customWidth="1" min="20" max="25" width="8.88671875"/>
  </cols>
  <sheetData>
    <row r="1" ht="14.25">
      <c r="A1" s="3"/>
      <c r="B1" s="33"/>
      <c r="C1" s="3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34"/>
      <c r="B2" s="35" t="s">
        <v>62</v>
      </c>
      <c r="C2" s="36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4.25">
      <c r="A3" s="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"/>
      <c r="S3" s="3"/>
    </row>
    <row r="4">
      <c r="A4" s="34"/>
      <c r="B4" s="37"/>
      <c r="C4" s="37"/>
      <c r="D4" s="37"/>
      <c r="E4" s="35" t="s">
        <v>63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"/>
      <c r="S4" s="3"/>
    </row>
    <row r="5">
      <c r="A5" s="34"/>
      <c r="B5" s="37"/>
      <c r="C5" s="36">
        <v>1</v>
      </c>
      <c r="D5" s="36">
        <v>1</v>
      </c>
      <c r="E5" s="36">
        <v>1</v>
      </c>
      <c r="F5" s="36">
        <v>2</v>
      </c>
      <c r="G5" s="36">
        <v>2</v>
      </c>
      <c r="H5" s="36">
        <v>2</v>
      </c>
      <c r="I5" s="36">
        <v>3</v>
      </c>
      <c r="J5" s="36">
        <v>3</v>
      </c>
      <c r="K5" s="36">
        <v>3</v>
      </c>
      <c r="L5" s="36">
        <v>4</v>
      </c>
      <c r="M5" s="36">
        <v>4</v>
      </c>
      <c r="N5" s="36">
        <v>4</v>
      </c>
      <c r="O5" s="35" t="s">
        <v>64</v>
      </c>
      <c r="P5" s="35" t="s">
        <v>64</v>
      </c>
      <c r="Q5" s="35" t="s">
        <v>64</v>
      </c>
      <c r="R5" s="3"/>
      <c r="S5" s="3"/>
    </row>
    <row r="6">
      <c r="A6" s="34"/>
      <c r="B6" s="35" t="s">
        <v>1</v>
      </c>
      <c r="C6" s="35" t="s">
        <v>65</v>
      </c>
      <c r="D6" s="35" t="s">
        <v>66</v>
      </c>
      <c r="E6" s="35" t="s">
        <v>67</v>
      </c>
      <c r="F6" s="35" t="s">
        <v>65</v>
      </c>
      <c r="G6" s="35" t="s">
        <v>66</v>
      </c>
      <c r="H6" s="35" t="s">
        <v>67</v>
      </c>
      <c r="I6" s="35" t="s">
        <v>65</v>
      </c>
      <c r="J6" s="35" t="s">
        <v>66</v>
      </c>
      <c r="K6" s="35" t="s">
        <v>67</v>
      </c>
      <c r="L6" s="35" t="s">
        <v>65</v>
      </c>
      <c r="M6" s="35" t="s">
        <v>66</v>
      </c>
      <c r="N6" s="35" t="s">
        <v>67</v>
      </c>
      <c r="O6" s="35" t="s">
        <v>65</v>
      </c>
      <c r="P6" s="35" t="s">
        <v>66</v>
      </c>
      <c r="Q6" s="35" t="s">
        <v>67</v>
      </c>
      <c r="R6" s="3"/>
      <c r="S6" s="3"/>
    </row>
    <row r="7">
      <c r="A7" s="34"/>
      <c r="B7" s="35" t="s">
        <v>68</v>
      </c>
      <c r="C7" s="37">
        <f t="shared" ref="C7:C8" si="0">ROUND(O7/4,0)</f>
        <v>38</v>
      </c>
      <c r="D7" s="37"/>
      <c r="E7" s="37"/>
      <c r="F7" s="37">
        <f t="shared" ref="F7:F8" si="1">FLOOR(O7/4,1)</f>
        <v>37</v>
      </c>
      <c r="G7" s="37"/>
      <c r="H7" s="37"/>
      <c r="I7" s="37">
        <f t="shared" ref="I7:I8" si="2">ROUND(O7/4,0)</f>
        <v>38</v>
      </c>
      <c r="J7" s="37"/>
      <c r="K7" s="37"/>
      <c r="L7" s="37">
        <f t="shared" ref="L7:L8" si="3">FLOOR(O7/4,1)</f>
        <v>37</v>
      </c>
      <c r="M7" s="37"/>
      <c r="N7" s="37"/>
      <c r="O7" s="37">
        <f>'В3'!E3</f>
        <v>150</v>
      </c>
      <c r="P7" s="37"/>
      <c r="Q7" s="37"/>
      <c r="R7" s="3"/>
      <c r="S7" s="3"/>
    </row>
    <row r="8">
      <c r="A8" s="34"/>
      <c r="B8" s="35" t="s">
        <v>69</v>
      </c>
      <c r="C8" s="37">
        <f t="shared" si="0"/>
        <v>95</v>
      </c>
      <c r="D8" s="37"/>
      <c r="E8" s="37"/>
      <c r="F8" s="37">
        <f t="shared" si="1"/>
        <v>95</v>
      </c>
      <c r="G8" s="37"/>
      <c r="H8" s="37"/>
      <c r="I8" s="37">
        <f t="shared" si="2"/>
        <v>95</v>
      </c>
      <c r="J8" s="37"/>
      <c r="K8" s="37"/>
      <c r="L8" s="37">
        <f t="shared" si="3"/>
        <v>95</v>
      </c>
      <c r="M8" s="37"/>
      <c r="N8" s="37"/>
      <c r="O8" s="37">
        <f>'В3'!E4</f>
        <v>380</v>
      </c>
      <c r="P8" s="37"/>
      <c r="Q8" s="37"/>
      <c r="R8" s="3"/>
      <c r="S8" s="3"/>
    </row>
    <row r="9">
      <c r="A9" s="34"/>
      <c r="B9" s="35" t="s">
        <v>70</v>
      </c>
      <c r="C9" s="37">
        <f>O9</f>
        <v>5000</v>
      </c>
      <c r="D9" s="37"/>
      <c r="E9" s="37"/>
      <c r="F9" s="37">
        <f>O9</f>
        <v>5000</v>
      </c>
      <c r="G9" s="37"/>
      <c r="H9" s="37"/>
      <c r="I9" s="37">
        <f>O9</f>
        <v>5000</v>
      </c>
      <c r="J9" s="37"/>
      <c r="K9" s="37"/>
      <c r="L9" s="37">
        <f>O9</f>
        <v>5000</v>
      </c>
      <c r="M9" s="37"/>
      <c r="N9" s="37"/>
      <c r="O9" s="37">
        <f>'В3'!E5</f>
        <v>5000</v>
      </c>
      <c r="P9" s="37"/>
      <c r="Q9" s="37"/>
      <c r="R9" s="3"/>
      <c r="S9" s="3"/>
    </row>
    <row r="10">
      <c r="A10" s="34"/>
      <c r="B10" s="35" t="s">
        <v>71</v>
      </c>
      <c r="C10" s="37">
        <f>O10</f>
        <v>4500</v>
      </c>
      <c r="D10" s="37"/>
      <c r="E10" s="37"/>
      <c r="F10" s="38">
        <f>O10</f>
        <v>4500</v>
      </c>
      <c r="G10" s="37"/>
      <c r="H10" s="37"/>
      <c r="I10" s="38">
        <f>O10</f>
        <v>4500</v>
      </c>
      <c r="J10" s="37"/>
      <c r="K10" s="37"/>
      <c r="L10" s="38">
        <f>O10</f>
        <v>4500</v>
      </c>
      <c r="M10" s="37"/>
      <c r="N10" s="37"/>
      <c r="O10" s="38">
        <f>'В3'!E6</f>
        <v>4500</v>
      </c>
      <c r="P10" s="37"/>
      <c r="Q10" s="37"/>
      <c r="R10" s="3"/>
      <c r="S10" s="3"/>
    </row>
    <row r="11">
      <c r="A11" s="34"/>
      <c r="B11" s="35" t="s">
        <v>72</v>
      </c>
      <c r="C11" s="38">
        <f>C7*C9</f>
        <v>190000</v>
      </c>
      <c r="D11" s="37"/>
      <c r="E11" s="39"/>
      <c r="F11" s="38">
        <f>F7*F9</f>
        <v>185000</v>
      </c>
      <c r="G11" s="40"/>
      <c r="H11" s="39"/>
      <c r="I11" s="38">
        <f>I7*I9</f>
        <v>190000</v>
      </c>
      <c r="J11" s="40"/>
      <c r="K11" s="39"/>
      <c r="L11" s="38">
        <f>L7*L9</f>
        <v>185000</v>
      </c>
      <c r="M11" s="40"/>
      <c r="N11" s="39"/>
      <c r="O11" s="38">
        <f>O7*O9</f>
        <v>750000</v>
      </c>
      <c r="P11" s="40"/>
      <c r="Q11" s="37"/>
      <c r="R11" s="3"/>
      <c r="S11" s="3"/>
    </row>
    <row r="12">
      <c r="A12" s="34"/>
      <c r="B12" s="41" t="s">
        <v>73</v>
      </c>
      <c r="C12" s="37">
        <f>C8*C10</f>
        <v>427500</v>
      </c>
      <c r="D12" s="40"/>
      <c r="E12" s="39"/>
      <c r="F12" s="37">
        <f>F8*F10</f>
        <v>427500</v>
      </c>
      <c r="G12" s="40"/>
      <c r="H12" s="39"/>
      <c r="I12" s="37">
        <f>I8*I10</f>
        <v>427500</v>
      </c>
      <c r="J12" s="40"/>
      <c r="K12" s="39"/>
      <c r="L12" s="37">
        <f>L8*L10</f>
        <v>427500</v>
      </c>
      <c r="M12" s="40"/>
      <c r="N12" s="39"/>
      <c r="O12" s="37">
        <f>O8*O10</f>
        <v>1710000</v>
      </c>
      <c r="P12" s="40"/>
      <c r="Q12" s="37"/>
      <c r="R12" s="3"/>
      <c r="S12" s="3"/>
    </row>
    <row r="13">
      <c r="A13" s="34"/>
      <c r="B13" s="35" t="s">
        <v>74</v>
      </c>
      <c r="C13" s="42">
        <f>C11+C12</f>
        <v>617500</v>
      </c>
      <c r="D13" s="37"/>
      <c r="E13" s="39"/>
      <c r="F13" s="42">
        <f>F11+F12</f>
        <v>612500</v>
      </c>
      <c r="G13" s="40"/>
      <c r="H13" s="39"/>
      <c r="I13" s="42">
        <f>I11+I12</f>
        <v>617500</v>
      </c>
      <c r="J13" s="40"/>
      <c r="K13" s="39"/>
      <c r="L13" s="42">
        <f>L11+L12</f>
        <v>612500</v>
      </c>
      <c r="M13" s="40"/>
      <c r="N13" s="39"/>
      <c r="O13" s="42">
        <f>O11+O12</f>
        <v>2460000</v>
      </c>
      <c r="P13" s="40"/>
      <c r="Q13" s="37"/>
      <c r="R13" s="3"/>
      <c r="S13" s="3"/>
    </row>
    <row r="14">
      <c r="A14" s="34"/>
      <c r="B14" s="37"/>
      <c r="C14" s="37"/>
      <c r="D14" s="37"/>
      <c r="E14" s="37"/>
      <c r="F14" s="42"/>
      <c r="G14" s="37"/>
      <c r="H14" s="37"/>
      <c r="I14" s="42"/>
      <c r="J14" s="37"/>
      <c r="K14" s="37"/>
      <c r="L14" s="42"/>
      <c r="M14" s="37"/>
      <c r="N14" s="37"/>
      <c r="O14" s="42"/>
      <c r="P14" s="37"/>
      <c r="Q14" s="37"/>
      <c r="R14" s="3"/>
      <c r="S14" s="3"/>
    </row>
    <row r="15">
      <c r="A15" s="34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"/>
      <c r="S15" s="3"/>
    </row>
    <row r="16">
      <c r="A16" s="34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"/>
      <c r="S16" s="3"/>
    </row>
    <row r="17" ht="14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4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>
      <c r="A19" s="3"/>
      <c r="B19" s="43" t="s">
        <v>75</v>
      </c>
      <c r="C19" s="44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6" customHeight="1">
      <c r="A20" s="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"/>
      <c r="S20" s="3"/>
    </row>
    <row r="21">
      <c r="A21" s="34"/>
      <c r="B21" s="37"/>
      <c r="C21" s="37"/>
      <c r="D21" s="37"/>
      <c r="E21" s="35" t="s">
        <v>63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"/>
      <c r="S21" s="3"/>
    </row>
    <row r="22">
      <c r="A22" s="34"/>
      <c r="B22" s="37"/>
      <c r="C22" s="36">
        <v>1</v>
      </c>
      <c r="D22" s="36">
        <v>1</v>
      </c>
      <c r="E22" s="36">
        <v>1</v>
      </c>
      <c r="F22" s="36">
        <v>2</v>
      </c>
      <c r="G22" s="36">
        <v>2</v>
      </c>
      <c r="H22" s="36">
        <v>2</v>
      </c>
      <c r="I22" s="36">
        <v>3</v>
      </c>
      <c r="J22" s="36">
        <v>3</v>
      </c>
      <c r="K22" s="36">
        <v>3</v>
      </c>
      <c r="L22" s="36">
        <v>4</v>
      </c>
      <c r="M22" s="36">
        <v>4</v>
      </c>
      <c r="N22" s="36">
        <v>4</v>
      </c>
      <c r="O22" s="35" t="s">
        <v>64</v>
      </c>
      <c r="P22" s="35" t="s">
        <v>64</v>
      </c>
      <c r="Q22" s="35" t="s">
        <v>64</v>
      </c>
      <c r="R22" s="3"/>
      <c r="S22" s="3"/>
    </row>
    <row r="23">
      <c r="A23" s="34"/>
      <c r="B23" s="35" t="s">
        <v>1</v>
      </c>
      <c r="C23" s="35" t="s">
        <v>65</v>
      </c>
      <c r="D23" s="35" t="s">
        <v>66</v>
      </c>
      <c r="E23" s="35" t="s">
        <v>67</v>
      </c>
      <c r="F23" s="45" t="s">
        <v>65</v>
      </c>
      <c r="G23" s="35" t="s">
        <v>66</v>
      </c>
      <c r="H23" s="35" t="s">
        <v>67</v>
      </c>
      <c r="I23" s="35" t="s">
        <v>65</v>
      </c>
      <c r="J23" s="35" t="s">
        <v>66</v>
      </c>
      <c r="K23" s="35" t="s">
        <v>67</v>
      </c>
      <c r="L23" s="35" t="s">
        <v>65</v>
      </c>
      <c r="M23" s="35" t="s">
        <v>66</v>
      </c>
      <c r="N23" s="35" t="s">
        <v>67</v>
      </c>
      <c r="O23" s="35" t="s">
        <v>65</v>
      </c>
      <c r="P23" s="35" t="s">
        <v>66</v>
      </c>
      <c r="Q23" s="35" t="s">
        <v>67</v>
      </c>
      <c r="R23" s="3"/>
      <c r="S23" s="3"/>
    </row>
    <row r="24">
      <c r="A24" s="34"/>
      <c r="B24" s="35" t="s">
        <v>76</v>
      </c>
      <c r="C24" s="37">
        <f>C$11*'В3'!$E$7/100+'В3'!$E$8/100*C$12</f>
        <v>308750</v>
      </c>
      <c r="D24" s="37"/>
      <c r="E24" s="39"/>
      <c r="F24" s="37">
        <f>C$11*(100-'В3'!$E$7)/100+(100-'В3'!$E$8)/100*C$12</f>
        <v>308750</v>
      </c>
      <c r="G24" s="40"/>
      <c r="H24" s="37"/>
      <c r="I24" s="38"/>
      <c r="J24" s="37"/>
      <c r="K24" s="37"/>
      <c r="L24" s="37"/>
      <c r="M24" s="37"/>
      <c r="N24" s="37"/>
      <c r="O24" s="38">
        <f t="shared" ref="O24:O28" si="4">SUM(A1,C24,F24,I24,L24)</f>
        <v>617500</v>
      </c>
      <c r="P24" s="37"/>
      <c r="Q24" s="37"/>
      <c r="R24" s="3"/>
      <c r="S24" s="3"/>
    </row>
    <row r="25">
      <c r="A25" s="34"/>
      <c r="B25" s="35" t="s">
        <v>77</v>
      </c>
      <c r="C25" s="37"/>
      <c r="D25" s="37"/>
      <c r="E25" s="39"/>
      <c r="F25" s="42">
        <f>F$11*'В3'!$E$7/100+'В3'!$E$8/100*F$12</f>
        <v>306250</v>
      </c>
      <c r="G25" s="40"/>
      <c r="H25" s="39"/>
      <c r="I25" s="37">
        <f>F$11*(100-'В3'!$E$7)/100+(100-'В3'!$E$8)/100*F$12</f>
        <v>306250</v>
      </c>
      <c r="J25" s="40"/>
      <c r="K25" s="37"/>
      <c r="L25" s="38"/>
      <c r="M25" s="37"/>
      <c r="N25" s="39"/>
      <c r="O25" s="38">
        <f t="shared" si="4"/>
        <v>612500</v>
      </c>
      <c r="P25" s="40"/>
      <c r="Q25" s="37"/>
      <c r="R25" s="3"/>
      <c r="S25" s="3"/>
    </row>
    <row r="26">
      <c r="A26" s="34"/>
      <c r="B26" s="35" t="s">
        <v>78</v>
      </c>
      <c r="C26" s="37"/>
      <c r="D26" s="37"/>
      <c r="E26" s="37"/>
      <c r="F26" s="42"/>
      <c r="G26" s="37"/>
      <c r="H26" s="39"/>
      <c r="I26" s="42">
        <f>I$11*'В3'!$E$7/100+'В3'!$E$8/100*I$12</f>
        <v>308750</v>
      </c>
      <c r="J26" s="40"/>
      <c r="K26" s="39"/>
      <c r="L26" s="37">
        <f>I$11*(100-'В3'!$E$7)/100+(100-'В3'!$E$8)/100*I$12</f>
        <v>308750</v>
      </c>
      <c r="M26" s="40"/>
      <c r="N26" s="39"/>
      <c r="O26" s="38">
        <f t="shared" si="4"/>
        <v>617500</v>
      </c>
      <c r="P26" s="40"/>
      <c r="Q26" s="37"/>
      <c r="R26" s="3"/>
      <c r="S26" s="3"/>
    </row>
    <row r="27">
      <c r="A27" s="34"/>
      <c r="B27" s="35" t="s">
        <v>79</v>
      </c>
      <c r="C27" s="37"/>
      <c r="D27" s="37"/>
      <c r="E27" s="37"/>
      <c r="F27" s="38"/>
      <c r="G27" s="37"/>
      <c r="H27" s="37"/>
      <c r="I27" s="46"/>
      <c r="J27" s="37"/>
      <c r="K27" s="39"/>
      <c r="L27" s="46">
        <f>L$11*'В3'!$E$7/100+'В3'!$E$8/100*L$12</f>
        <v>306250</v>
      </c>
      <c r="M27" s="40"/>
      <c r="N27" s="39"/>
      <c r="O27" s="38">
        <f t="shared" si="4"/>
        <v>306250</v>
      </c>
      <c r="P27" s="40"/>
      <c r="Q27" s="37"/>
      <c r="R27" s="3"/>
      <c r="S27" s="3"/>
    </row>
    <row r="28">
      <c r="A28" s="34"/>
      <c r="B28" s="35" t="s">
        <v>80</v>
      </c>
      <c r="C28" s="37">
        <f>SUM(C24:C27)</f>
        <v>308750</v>
      </c>
      <c r="D28" s="37"/>
      <c r="E28" s="39"/>
      <c r="F28" s="37">
        <f>SUM(F24:F27)</f>
        <v>615000</v>
      </c>
      <c r="G28" s="40"/>
      <c r="H28" s="39"/>
      <c r="I28" s="37">
        <f>SUM(I24:I27)</f>
        <v>615000</v>
      </c>
      <c r="J28" s="40"/>
      <c r="K28" s="39"/>
      <c r="L28" s="37">
        <f>SUM(L24:L27)</f>
        <v>615000</v>
      </c>
      <c r="M28" s="40"/>
      <c r="N28" s="39"/>
      <c r="O28" s="37">
        <f t="shared" si="4"/>
        <v>2153750</v>
      </c>
      <c r="P28" s="40"/>
      <c r="Q28" s="37"/>
      <c r="R28" s="3"/>
      <c r="S28" s="3"/>
    </row>
    <row r="29">
      <c r="A29" s="34"/>
      <c r="B29" s="37"/>
      <c r="C29" s="37"/>
      <c r="D29" s="37"/>
      <c r="E29" s="37"/>
      <c r="F29" s="42"/>
      <c r="G29" s="37"/>
      <c r="H29" s="37"/>
      <c r="I29" s="42"/>
      <c r="J29" s="37"/>
      <c r="K29" s="37"/>
      <c r="L29" s="42"/>
      <c r="M29" s="37"/>
      <c r="N29" s="37"/>
      <c r="O29" s="42"/>
      <c r="P29" s="37"/>
      <c r="Q29" s="37"/>
      <c r="R29" s="3"/>
      <c r="S29" s="3"/>
    </row>
    <row r="30" ht="14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4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>
      <c r="A32" s="3"/>
      <c r="B32" s="43" t="s">
        <v>81</v>
      </c>
      <c r="C32" s="44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4.25">
      <c r="A33" s="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"/>
      <c r="S33" s="3"/>
    </row>
    <row r="34">
      <c r="A34" s="34"/>
      <c r="B34" s="37"/>
      <c r="C34" s="37"/>
      <c r="D34" s="37"/>
      <c r="E34" s="35" t="s">
        <v>63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"/>
      <c r="S34" s="3"/>
    </row>
    <row r="35">
      <c r="A35" s="34"/>
      <c r="B35" s="37"/>
      <c r="C35" s="36">
        <v>1</v>
      </c>
      <c r="D35" s="36">
        <v>1</v>
      </c>
      <c r="E35" s="36">
        <v>1</v>
      </c>
      <c r="F35" s="36">
        <v>2</v>
      </c>
      <c r="G35" s="36">
        <v>2</v>
      </c>
      <c r="H35" s="36">
        <v>2</v>
      </c>
      <c r="I35" s="36">
        <v>3</v>
      </c>
      <c r="J35" s="36">
        <v>3</v>
      </c>
      <c r="K35" s="36">
        <v>3</v>
      </c>
      <c r="L35" s="36">
        <v>4</v>
      </c>
      <c r="M35" s="36">
        <v>4</v>
      </c>
      <c r="N35" s="36">
        <v>4</v>
      </c>
      <c r="O35" s="35" t="s">
        <v>64</v>
      </c>
      <c r="P35" s="35" t="s">
        <v>64</v>
      </c>
      <c r="Q35" s="35" t="s">
        <v>64</v>
      </c>
      <c r="R35" s="3"/>
      <c r="S35" s="3"/>
    </row>
    <row r="36">
      <c r="A36" s="34"/>
      <c r="B36" s="35" t="s">
        <v>1</v>
      </c>
      <c r="C36" s="35" t="s">
        <v>65</v>
      </c>
      <c r="D36" s="35" t="s">
        <v>66</v>
      </c>
      <c r="E36" s="35" t="s">
        <v>67</v>
      </c>
      <c r="F36" s="45" t="s">
        <v>65</v>
      </c>
      <c r="G36" s="35" t="s">
        <v>66</v>
      </c>
      <c r="H36" s="35" t="s">
        <v>67</v>
      </c>
      <c r="I36" s="45" t="s">
        <v>65</v>
      </c>
      <c r="J36" s="35" t="s">
        <v>66</v>
      </c>
      <c r="K36" s="35" t="s">
        <v>67</v>
      </c>
      <c r="L36" s="45" t="s">
        <v>65</v>
      </c>
      <c r="M36" s="35" t="s">
        <v>66</v>
      </c>
      <c r="N36" s="35" t="s">
        <v>67</v>
      </c>
      <c r="O36" s="35" t="s">
        <v>65</v>
      </c>
      <c r="P36" s="35" t="s">
        <v>66</v>
      </c>
      <c r="Q36" s="35" t="s">
        <v>67</v>
      </c>
      <c r="R36" s="3"/>
      <c r="S36" s="3"/>
    </row>
    <row r="37">
      <c r="A37" s="34"/>
      <c r="B37" s="35" t="s">
        <v>82</v>
      </c>
      <c r="C37" s="37">
        <f t="shared" ref="C37:C38" si="5">C7</f>
        <v>38</v>
      </c>
      <c r="D37" s="37"/>
      <c r="E37" s="39"/>
      <c r="F37" s="38">
        <f t="shared" ref="F37:F38" si="6">F7</f>
        <v>37</v>
      </c>
      <c r="G37" s="40"/>
      <c r="H37" s="39"/>
      <c r="I37" s="38">
        <f t="shared" ref="I37:I38" si="7">I7</f>
        <v>38</v>
      </c>
      <c r="J37" s="40"/>
      <c r="K37" s="39"/>
      <c r="L37" s="38">
        <f t="shared" ref="L37:L38" si="8">L7</f>
        <v>37</v>
      </c>
      <c r="M37" s="40"/>
      <c r="N37" s="37"/>
      <c r="O37" s="37">
        <f t="shared" ref="O37:O38" si="9">SUM(A1,C37,F37,I37,L37)</f>
        <v>150</v>
      </c>
      <c r="P37" s="37"/>
      <c r="Q37" s="37"/>
      <c r="R37" s="3"/>
      <c r="S37" s="3"/>
    </row>
    <row r="38">
      <c r="A38" s="34"/>
      <c r="B38" s="35" t="s">
        <v>83</v>
      </c>
      <c r="C38" s="37">
        <f t="shared" si="5"/>
        <v>95</v>
      </c>
      <c r="D38" s="37"/>
      <c r="E38" s="39"/>
      <c r="F38" s="37">
        <f t="shared" si="6"/>
        <v>95</v>
      </c>
      <c r="G38" s="40"/>
      <c r="H38" s="39"/>
      <c r="I38" s="37">
        <f t="shared" si="7"/>
        <v>95</v>
      </c>
      <c r="J38" s="40"/>
      <c r="K38" s="39"/>
      <c r="L38" s="37">
        <f t="shared" si="8"/>
        <v>95</v>
      </c>
      <c r="M38" s="40"/>
      <c r="N38" s="37"/>
      <c r="O38" s="37">
        <f t="shared" si="9"/>
        <v>380</v>
      </c>
      <c r="P38" s="37"/>
      <c r="Q38" s="37"/>
      <c r="R38" s="3"/>
      <c r="S38" s="3"/>
    </row>
    <row r="39">
      <c r="A39" s="34"/>
      <c r="B39" s="35" t="s">
        <v>84</v>
      </c>
      <c r="C39" s="47">
        <f>'В3'!E9</f>
        <v>250</v>
      </c>
      <c r="D39" s="37"/>
      <c r="E39" s="37"/>
      <c r="F39" s="42">
        <f t="shared" ref="F39:F40" si="10">C41</f>
        <v>212</v>
      </c>
      <c r="G39" s="37"/>
      <c r="H39" s="39"/>
      <c r="I39" s="46">
        <f t="shared" ref="I39:I40" si="11">F41</f>
        <v>175</v>
      </c>
      <c r="J39" s="40"/>
      <c r="K39" s="39"/>
      <c r="L39" s="46">
        <f t="shared" ref="L39:L40" si="12">I41</f>
        <v>137</v>
      </c>
      <c r="M39" s="40"/>
      <c r="N39" s="37"/>
      <c r="O39" s="37">
        <f t="shared" ref="O39:O40" si="13">C39</f>
        <v>250</v>
      </c>
      <c r="P39" s="37"/>
      <c r="Q39" s="37"/>
      <c r="R39" s="3"/>
      <c r="S39" s="3"/>
    </row>
    <row r="40">
      <c r="A40" s="34"/>
      <c r="B40" s="35" t="s">
        <v>85</v>
      </c>
      <c r="C40" s="47">
        <f>'В3'!E10</f>
        <v>10</v>
      </c>
      <c r="D40" s="37"/>
      <c r="E40" s="37"/>
      <c r="F40" s="38">
        <f t="shared" si="10"/>
        <v>38</v>
      </c>
      <c r="G40" s="37"/>
      <c r="H40" s="39"/>
      <c r="I40" s="38">
        <f t="shared" si="11"/>
        <v>38</v>
      </c>
      <c r="J40" s="40"/>
      <c r="K40" s="39"/>
      <c r="L40" s="38">
        <f t="shared" si="12"/>
        <v>38</v>
      </c>
      <c r="M40" s="40"/>
      <c r="N40" s="37"/>
      <c r="O40" s="37">
        <f t="shared" si="13"/>
        <v>10</v>
      </c>
      <c r="P40" s="37"/>
      <c r="Q40" s="37"/>
      <c r="R40" s="3"/>
      <c r="S40" s="3"/>
    </row>
    <row r="41" ht="28.5">
      <c r="A41" s="48" t="s">
        <v>86</v>
      </c>
      <c r="B41" s="35" t="s">
        <v>87</v>
      </c>
      <c r="C41" s="38">
        <f>IF(C39-C37&gt;'В3'!$E$11*F37/100,C39-C37,'В3'!$E$11*F37/100)</f>
        <v>212</v>
      </c>
      <c r="D41" s="37"/>
      <c r="E41" s="39"/>
      <c r="F41" s="34">
        <f>IF(F39-F37&gt;'В3'!$E$11*I37/100,F39-F37,'В3'!$E$11*I37/100)</f>
        <v>175</v>
      </c>
      <c r="G41" s="40"/>
      <c r="H41" s="39"/>
      <c r="I41" s="34">
        <f>IF(I39-I37&gt;'В3'!$E$11*L37/100,I39-I37,'В3'!$E$11*L37/100)</f>
        <v>137</v>
      </c>
      <c r="J41" s="40"/>
      <c r="K41" s="39"/>
      <c r="L41" s="47">
        <f t="shared" ref="L41:L42" si="14">C39</f>
        <v>250</v>
      </c>
      <c r="M41" s="40"/>
      <c r="N41" s="37"/>
      <c r="O41" s="37">
        <f t="shared" ref="O41:O42" si="15">L41</f>
        <v>250</v>
      </c>
      <c r="P41" s="37"/>
      <c r="Q41" s="37"/>
      <c r="R41" s="3"/>
      <c r="S41" s="3"/>
    </row>
    <row r="42">
      <c r="A42" s="34"/>
      <c r="B42" s="41" t="s">
        <v>88</v>
      </c>
      <c r="C42" s="38">
        <f>IF(C40-C38&gt;'В3'!$E$11*F38/100,C40-C38,'В3'!$E$11*F38/100)</f>
        <v>38</v>
      </c>
      <c r="D42" s="40"/>
      <c r="E42" s="39"/>
      <c r="F42" s="38">
        <f>IF(F40-F38&gt;'В3'!$E$11*I38/100,F40-F38,'В3'!$E$11*I38/100)</f>
        <v>38</v>
      </c>
      <c r="G42" s="40"/>
      <c r="H42" s="39"/>
      <c r="I42" s="38">
        <f>IF(I40-I38&gt;'В3'!$E$11*L38/100,I40-I38,'В3'!$E$11*L38/100)</f>
        <v>38</v>
      </c>
      <c r="J42" s="40"/>
      <c r="K42" s="39"/>
      <c r="L42" s="47">
        <f t="shared" si="14"/>
        <v>10</v>
      </c>
      <c r="M42" s="40"/>
      <c r="N42" s="37"/>
      <c r="O42" s="37">
        <f t="shared" si="15"/>
        <v>10</v>
      </c>
      <c r="P42" s="37"/>
      <c r="Q42" s="37"/>
      <c r="R42" s="3"/>
      <c r="S42" s="3"/>
    </row>
    <row r="43">
      <c r="A43" s="34" t="s">
        <v>89</v>
      </c>
      <c r="B43" s="35" t="s">
        <v>90</v>
      </c>
      <c r="C43" s="49">
        <f>IF(C37-C39&lt;0,0,C37-C39+F41)</f>
        <v>0</v>
      </c>
      <c r="D43" s="40"/>
      <c r="E43" s="37"/>
      <c r="F43" s="49">
        <f>IF(F37-F39&lt;0,0,F37-F39+I41)</f>
        <v>0</v>
      </c>
      <c r="G43" s="40"/>
      <c r="H43" s="37"/>
      <c r="I43" s="49">
        <f>IF(I37-I39&lt;0,0,I37-I39+L41)</f>
        <v>0</v>
      </c>
      <c r="J43" s="40"/>
      <c r="K43" s="37"/>
      <c r="L43" s="49">
        <f>IF(L37-L39&lt;0,0,L37-L39+O41)</f>
        <v>0</v>
      </c>
      <c r="M43" s="40"/>
      <c r="N43" s="37"/>
      <c r="O43" s="37">
        <f t="shared" ref="O43:O44" si="16">SUM(A1,L43,I43,F43,C43)</f>
        <v>0</v>
      </c>
      <c r="P43" s="37"/>
      <c r="Q43" s="37"/>
      <c r="R43" s="3"/>
      <c r="S43" s="3"/>
    </row>
    <row r="44">
      <c r="A44" s="34"/>
      <c r="B44" s="35" t="s">
        <v>91</v>
      </c>
      <c r="C44" s="49">
        <f>IF(C38-C40&lt;0,0,C38-C40+F42)</f>
        <v>123</v>
      </c>
      <c r="D44" s="40"/>
      <c r="E44" s="37"/>
      <c r="F44" s="49">
        <f>IF(F38-F40&lt;0,0,F38-F40+I42)</f>
        <v>95</v>
      </c>
      <c r="G44" s="40"/>
      <c r="H44" s="37"/>
      <c r="I44" s="49">
        <f>IF(I38-I40&lt;0,0,I38-I40+L42)</f>
        <v>67</v>
      </c>
      <c r="J44" s="40"/>
      <c r="K44" s="37"/>
      <c r="L44" s="49">
        <f>IF(L38-L40&lt;0,0,L38-L40+O42)</f>
        <v>67</v>
      </c>
      <c r="M44" s="40"/>
      <c r="N44" s="37"/>
      <c r="O44" s="37">
        <f t="shared" si="16"/>
        <v>352</v>
      </c>
      <c r="P44" s="37"/>
      <c r="Q44" s="37"/>
      <c r="R44" s="3"/>
      <c r="S44" s="3"/>
    </row>
    <row r="45">
      <c r="A45" s="34"/>
      <c r="B45" s="41" t="s">
        <v>92</v>
      </c>
      <c r="C45" s="42">
        <f t="shared" ref="C45:C46" si="17">$O45</f>
        <v>5</v>
      </c>
      <c r="D45" s="40"/>
      <c r="E45" s="39"/>
      <c r="F45" s="42">
        <f t="shared" ref="F45:F46" si="18">$O45</f>
        <v>5</v>
      </c>
      <c r="G45" s="40"/>
      <c r="H45" s="39"/>
      <c r="I45" s="42">
        <f t="shared" ref="I45:I46" si="19">$O45</f>
        <v>5</v>
      </c>
      <c r="J45" s="40"/>
      <c r="K45" s="37"/>
      <c r="L45" s="42">
        <f t="shared" ref="L45:L46" si="20">$O45</f>
        <v>5</v>
      </c>
      <c r="M45" s="37"/>
      <c r="N45" s="37"/>
      <c r="O45" s="37">
        <f>'В3'!E36</f>
        <v>5</v>
      </c>
      <c r="P45" s="37"/>
      <c r="Q45" s="37"/>
      <c r="R45" s="3"/>
      <c r="S45" s="3"/>
    </row>
    <row r="46">
      <c r="A46" s="34"/>
      <c r="B46" s="41" t="s">
        <v>93</v>
      </c>
      <c r="C46" s="50">
        <f t="shared" si="17"/>
        <v>10</v>
      </c>
      <c r="D46" s="40"/>
      <c r="E46" s="39"/>
      <c r="F46" s="50">
        <f t="shared" si="18"/>
        <v>10</v>
      </c>
      <c r="G46" s="40"/>
      <c r="H46" s="39"/>
      <c r="I46" s="50">
        <f t="shared" si="19"/>
        <v>10</v>
      </c>
      <c r="J46" s="40"/>
      <c r="K46" s="37"/>
      <c r="L46" s="42">
        <f t="shared" si="20"/>
        <v>10</v>
      </c>
      <c r="M46" s="37"/>
      <c r="N46" s="37"/>
      <c r="O46" s="37">
        <f>'В3'!E37</f>
        <v>10</v>
      </c>
      <c r="P46" s="37"/>
      <c r="Q46" s="37"/>
      <c r="R46" s="3"/>
      <c r="S46" s="3"/>
    </row>
    <row r="47">
      <c r="A47" s="34"/>
      <c r="B47" s="35" t="s">
        <v>94</v>
      </c>
      <c r="C47" s="49">
        <f t="shared" ref="C47:C48" si="21">C43*C45</f>
        <v>0</v>
      </c>
      <c r="D47" s="40"/>
      <c r="E47" s="37"/>
      <c r="F47" s="49">
        <f t="shared" ref="F47:F48" si="22">F43*F45</f>
        <v>0</v>
      </c>
      <c r="G47" s="40"/>
      <c r="H47" s="37"/>
      <c r="I47" s="49">
        <f t="shared" ref="I47:I48" si="23">I43*I45</f>
        <v>0</v>
      </c>
      <c r="J47" s="40"/>
      <c r="K47" s="37"/>
      <c r="L47" s="49">
        <f t="shared" ref="L47:L48" si="24">L43*L45</f>
        <v>0</v>
      </c>
      <c r="M47" s="40"/>
      <c r="N47" s="37"/>
      <c r="O47" s="37">
        <f t="shared" ref="O47:O48" si="25">SUM(A1,L47,I47,F47,C47)</f>
        <v>0</v>
      </c>
      <c r="P47" s="37"/>
      <c r="Q47" s="37"/>
      <c r="R47" s="3"/>
      <c r="S47" s="3"/>
    </row>
    <row r="48">
      <c r="A48" s="34"/>
      <c r="B48" s="35" t="s">
        <v>95</v>
      </c>
      <c r="C48" s="49">
        <f t="shared" si="21"/>
        <v>1230</v>
      </c>
      <c r="D48" s="40"/>
      <c r="E48" s="37"/>
      <c r="F48" s="49">
        <f t="shared" si="22"/>
        <v>950</v>
      </c>
      <c r="G48" s="40"/>
      <c r="H48" s="37"/>
      <c r="I48" s="49">
        <f t="shared" si="23"/>
        <v>670</v>
      </c>
      <c r="J48" s="40"/>
      <c r="K48" s="37"/>
      <c r="L48" s="49">
        <f t="shared" si="24"/>
        <v>670</v>
      </c>
      <c r="M48" s="40"/>
      <c r="N48" s="37"/>
      <c r="O48" s="37">
        <f t="shared" si="25"/>
        <v>3520</v>
      </c>
      <c r="P48" s="37"/>
      <c r="Q48" s="37"/>
      <c r="R48" s="3"/>
      <c r="S48" s="3"/>
    </row>
    <row r="49">
      <c r="A49" s="34"/>
      <c r="B49" s="35" t="s">
        <v>96</v>
      </c>
      <c r="C49" s="42">
        <f>C47+C48</f>
        <v>1230</v>
      </c>
      <c r="D49" s="37"/>
      <c r="E49" s="39"/>
      <c r="F49" s="42">
        <f>F47+F48</f>
        <v>950</v>
      </c>
      <c r="G49" s="40"/>
      <c r="H49" s="39"/>
      <c r="I49" s="42">
        <f>I47+I48</f>
        <v>670</v>
      </c>
      <c r="J49" s="40"/>
      <c r="K49" s="39"/>
      <c r="L49" s="42">
        <f>L47+L48</f>
        <v>670</v>
      </c>
      <c r="M49" s="40"/>
      <c r="N49" s="37"/>
      <c r="O49" s="37">
        <f>SUM(A1,L49,I49,F49,C49)</f>
        <v>3520</v>
      </c>
      <c r="P49" s="37"/>
      <c r="Q49" s="37"/>
      <c r="R49" s="3"/>
      <c r="S49" s="3"/>
    </row>
    <row r="50" ht="14.25">
      <c r="A50" s="3"/>
      <c r="B50" s="3"/>
      <c r="C50" s="3"/>
      <c r="D50" s="3"/>
      <c r="E50" s="3"/>
      <c r="F50" s="51"/>
      <c r="G50" s="3"/>
      <c r="H50" s="3"/>
      <c r="I50" s="51"/>
      <c r="J50" s="3"/>
      <c r="K50" s="3"/>
      <c r="L50" s="51"/>
      <c r="M50" s="3"/>
      <c r="N50" s="3"/>
      <c r="O50" s="3"/>
      <c r="P50" s="3"/>
      <c r="Q50" s="3"/>
      <c r="R50" s="3"/>
      <c r="S50" s="3"/>
    </row>
    <row r="51" ht="14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3"/>
      <c r="B52" s="43" t="s">
        <v>97</v>
      </c>
      <c r="C52" s="44">
        <v>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4.25">
      <c r="A53" s="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"/>
      <c r="S53" s="3"/>
    </row>
    <row r="54">
      <c r="A54" s="34"/>
      <c r="B54" s="37"/>
      <c r="C54" s="37"/>
      <c r="D54" s="37"/>
      <c r="E54" s="35" t="s">
        <v>63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"/>
      <c r="S54" s="3"/>
    </row>
    <row r="55">
      <c r="A55" s="34"/>
      <c r="B55" s="37"/>
      <c r="C55" s="36">
        <v>1</v>
      </c>
      <c r="D55" s="36">
        <v>1</v>
      </c>
      <c r="E55" s="36">
        <v>1</v>
      </c>
      <c r="F55" s="36">
        <v>2</v>
      </c>
      <c r="G55" s="36">
        <v>2</v>
      </c>
      <c r="H55" s="36">
        <v>2</v>
      </c>
      <c r="I55" s="36">
        <v>3</v>
      </c>
      <c r="J55" s="36">
        <v>3</v>
      </c>
      <c r="K55" s="36">
        <v>3</v>
      </c>
      <c r="L55" s="36">
        <v>4</v>
      </c>
      <c r="M55" s="36">
        <v>4</v>
      </c>
      <c r="N55" s="36">
        <v>4</v>
      </c>
      <c r="O55" s="35" t="s">
        <v>64</v>
      </c>
      <c r="P55" s="35" t="s">
        <v>64</v>
      </c>
      <c r="Q55" s="35" t="s">
        <v>64</v>
      </c>
      <c r="R55" s="3"/>
      <c r="S55" s="3"/>
    </row>
    <row r="56">
      <c r="A56" s="34"/>
      <c r="B56" s="35" t="s">
        <v>1</v>
      </c>
      <c r="C56" s="35" t="s">
        <v>65</v>
      </c>
      <c r="D56" s="35" t="s">
        <v>66</v>
      </c>
      <c r="E56" s="35" t="s">
        <v>67</v>
      </c>
      <c r="F56" s="45" t="s">
        <v>65</v>
      </c>
      <c r="G56" s="35" t="s">
        <v>66</v>
      </c>
      <c r="H56" s="35" t="s">
        <v>67</v>
      </c>
      <c r="I56" s="45" t="s">
        <v>65</v>
      </c>
      <c r="J56" s="35" t="s">
        <v>66</v>
      </c>
      <c r="K56" s="35" t="s">
        <v>67</v>
      </c>
      <c r="L56" s="45" t="s">
        <v>65</v>
      </c>
      <c r="M56" s="35" t="s">
        <v>66</v>
      </c>
      <c r="N56" s="35" t="s">
        <v>67</v>
      </c>
      <c r="O56" s="35" t="s">
        <v>65</v>
      </c>
      <c r="P56" s="35" t="s">
        <v>66</v>
      </c>
      <c r="Q56" s="35" t="s">
        <v>67</v>
      </c>
      <c r="R56" s="3"/>
      <c r="S56" s="3"/>
    </row>
    <row r="57">
      <c r="A57" s="34"/>
      <c r="B57" s="35" t="s">
        <v>90</v>
      </c>
      <c r="C57" s="37">
        <f t="shared" ref="C57:C58" si="26">C43</f>
        <v>0</v>
      </c>
      <c r="D57" s="37"/>
      <c r="E57" s="39"/>
      <c r="F57" s="37">
        <f t="shared" ref="F57:F58" si="27">F43</f>
        <v>0</v>
      </c>
      <c r="G57" s="40"/>
      <c r="H57" s="39"/>
      <c r="I57" s="37">
        <f t="shared" ref="I57:I58" si="28">I43</f>
        <v>0</v>
      </c>
      <c r="J57" s="40"/>
      <c r="K57" s="39"/>
      <c r="L57" s="37">
        <f t="shared" ref="L57:L58" si="29">L43</f>
        <v>0</v>
      </c>
      <c r="M57" s="40"/>
      <c r="N57" s="37"/>
      <c r="O57" s="37">
        <f t="shared" ref="O57:O58" si="30">SUM(A1,L57,I57,F57,C57)</f>
        <v>0</v>
      </c>
      <c r="P57" s="37"/>
      <c r="Q57" s="37"/>
      <c r="R57" s="3"/>
      <c r="S57" s="3"/>
    </row>
    <row r="58">
      <c r="A58" s="34"/>
      <c r="B58" s="35" t="s">
        <v>91</v>
      </c>
      <c r="C58" s="38">
        <f t="shared" si="26"/>
        <v>123</v>
      </c>
      <c r="D58" s="37"/>
      <c r="E58" s="37"/>
      <c r="F58" s="38">
        <f t="shared" si="27"/>
        <v>95</v>
      </c>
      <c r="G58" s="37"/>
      <c r="H58" s="37"/>
      <c r="I58" s="38">
        <f t="shared" si="28"/>
        <v>67</v>
      </c>
      <c r="J58" s="37"/>
      <c r="K58" s="37"/>
      <c r="L58" s="37">
        <f t="shared" si="29"/>
        <v>67</v>
      </c>
      <c r="M58" s="37"/>
      <c r="N58" s="37"/>
      <c r="O58" s="37">
        <f t="shared" si="30"/>
        <v>352</v>
      </c>
      <c r="P58" s="37"/>
      <c r="Q58" s="37"/>
      <c r="R58" s="3"/>
      <c r="S58" s="3"/>
    </row>
    <row r="59">
      <c r="A59" s="34"/>
      <c r="B59" s="41" t="s">
        <v>98</v>
      </c>
      <c r="C59" s="38">
        <f t="shared" ref="C59:C60" si="31">$O59</f>
        <v>8</v>
      </c>
      <c r="D59" s="40"/>
      <c r="E59" s="39"/>
      <c r="F59" s="38">
        <f t="shared" ref="F59:F60" si="32">$O59</f>
        <v>8</v>
      </c>
      <c r="G59" s="40"/>
      <c r="H59" s="39"/>
      <c r="I59" s="38">
        <f t="shared" ref="I59:I60" si="33">$O59</f>
        <v>8</v>
      </c>
      <c r="J59" s="40"/>
      <c r="K59" s="37"/>
      <c r="L59" s="37">
        <f t="shared" ref="L59:L60" si="34">$O59</f>
        <v>8</v>
      </c>
      <c r="M59" s="37"/>
      <c r="N59" s="37"/>
      <c r="O59" s="37">
        <f>'В3'!E15</f>
        <v>8</v>
      </c>
      <c r="P59" s="37"/>
      <c r="Q59" s="37"/>
      <c r="R59" s="3"/>
      <c r="S59" s="3"/>
    </row>
    <row r="60">
      <c r="A60" s="34"/>
      <c r="B60" s="41" t="s">
        <v>99</v>
      </c>
      <c r="C60" s="37">
        <f t="shared" si="31"/>
        <v>10</v>
      </c>
      <c r="D60" s="40"/>
      <c r="E60" s="39"/>
      <c r="F60" s="37">
        <f t="shared" si="32"/>
        <v>10</v>
      </c>
      <c r="G60" s="40"/>
      <c r="H60" s="39"/>
      <c r="I60" s="37">
        <f t="shared" si="33"/>
        <v>10</v>
      </c>
      <c r="J60" s="40"/>
      <c r="K60" s="37"/>
      <c r="L60" s="37">
        <f t="shared" si="34"/>
        <v>10</v>
      </c>
      <c r="M60" s="37"/>
      <c r="N60" s="37"/>
      <c r="O60" s="37">
        <f>'В3'!E16</f>
        <v>10</v>
      </c>
      <c r="P60" s="37"/>
      <c r="Q60" s="37"/>
      <c r="R60" s="3"/>
      <c r="S60" s="3"/>
    </row>
    <row r="61">
      <c r="A61" s="34"/>
      <c r="B61" s="35" t="s">
        <v>100</v>
      </c>
      <c r="C61" s="49">
        <f t="shared" ref="C61:C62" si="35">C57*C59</f>
        <v>0</v>
      </c>
      <c r="D61" s="40"/>
      <c r="E61" s="37"/>
      <c r="F61" s="49">
        <f t="shared" ref="F61:F62" si="36">F57*F59</f>
        <v>0</v>
      </c>
      <c r="G61" s="40"/>
      <c r="H61" s="37"/>
      <c r="I61" s="49">
        <f t="shared" ref="I61:I62" si="37">I57*I59</f>
        <v>0</v>
      </c>
      <c r="J61" s="40"/>
      <c r="K61" s="37"/>
      <c r="L61" s="49">
        <f t="shared" ref="L61:L62" si="38">L57*L59</f>
        <v>0</v>
      </c>
      <c r="M61" s="40"/>
      <c r="N61" s="37"/>
      <c r="O61" s="37">
        <f t="shared" ref="O61:O62" si="39">SUM(A1,L61,I61,F61,C61)</f>
        <v>0</v>
      </c>
      <c r="P61" s="37"/>
      <c r="Q61" s="37"/>
      <c r="R61" s="3"/>
      <c r="S61" s="3"/>
    </row>
    <row r="62">
      <c r="A62" s="34"/>
      <c r="B62" s="35" t="s">
        <v>101</v>
      </c>
      <c r="C62" s="49">
        <f t="shared" si="35"/>
        <v>1230</v>
      </c>
      <c r="D62" s="40"/>
      <c r="E62" s="37"/>
      <c r="F62" s="49">
        <f t="shared" si="36"/>
        <v>950</v>
      </c>
      <c r="G62" s="40"/>
      <c r="H62" s="37"/>
      <c r="I62" s="49">
        <f t="shared" si="37"/>
        <v>670</v>
      </c>
      <c r="J62" s="40"/>
      <c r="K62" s="37"/>
      <c r="L62" s="49">
        <f t="shared" si="38"/>
        <v>670</v>
      </c>
      <c r="M62" s="40"/>
      <c r="N62" s="37"/>
      <c r="O62" s="37">
        <f t="shared" si="39"/>
        <v>3520</v>
      </c>
      <c r="P62" s="37"/>
      <c r="Q62" s="37"/>
      <c r="R62" s="3"/>
      <c r="S62" s="3"/>
    </row>
    <row r="63">
      <c r="A63" s="34"/>
      <c r="B63" s="52" t="s">
        <v>102</v>
      </c>
      <c r="C63" s="53">
        <f>C61+C62</f>
        <v>1230</v>
      </c>
      <c r="D63" s="54"/>
      <c r="E63" s="55"/>
      <c r="F63" s="53">
        <f>F61+F62</f>
        <v>950</v>
      </c>
      <c r="G63" s="56"/>
      <c r="H63" s="55"/>
      <c r="I63" s="53">
        <f>I61+I62</f>
        <v>670</v>
      </c>
      <c r="J63" s="56"/>
      <c r="K63" s="55"/>
      <c r="L63" s="53">
        <f>L61+L62</f>
        <v>670</v>
      </c>
      <c r="M63" s="56"/>
      <c r="N63" s="54"/>
      <c r="O63" s="54">
        <f>SUM(A1,L63,I63,F63,C63)</f>
        <v>3520</v>
      </c>
      <c r="P63" s="54"/>
      <c r="Q63" s="54"/>
      <c r="R63" s="3"/>
      <c r="S63" s="3"/>
    </row>
    <row r="64">
      <c r="A64" s="34"/>
      <c r="B64" s="35" t="s">
        <v>103</v>
      </c>
      <c r="C64" s="47">
        <f>'В3'!E38</f>
        <v>60</v>
      </c>
      <c r="D64" s="37"/>
      <c r="E64" s="37"/>
      <c r="F64" s="46">
        <f>C65</f>
        <v>95</v>
      </c>
      <c r="G64" s="37"/>
      <c r="H64" s="37"/>
      <c r="I64" s="46">
        <f>F65</f>
        <v>67</v>
      </c>
      <c r="J64" s="37"/>
      <c r="K64" s="37"/>
      <c r="L64" s="42">
        <f>I65</f>
        <v>67</v>
      </c>
      <c r="M64" s="37"/>
      <c r="N64" s="37"/>
      <c r="O64" s="37">
        <f t="shared" ref="O64:O66" si="40">SUM(L64,I64,F64,C64)</f>
        <v>289</v>
      </c>
      <c r="P64" s="37"/>
      <c r="Q64" s="37"/>
      <c r="R64" s="3"/>
      <c r="S64" s="3"/>
    </row>
    <row r="65">
      <c r="A65" s="34"/>
      <c r="B65" s="35" t="s">
        <v>104</v>
      </c>
      <c r="C65" s="37">
        <f>F63/100*'В3'!$E$24</f>
        <v>95</v>
      </c>
      <c r="D65" s="37"/>
      <c r="E65" s="39"/>
      <c r="F65" s="37">
        <f>I63/100*'В3'!$E$24</f>
        <v>67</v>
      </c>
      <c r="G65" s="40"/>
      <c r="H65" s="39"/>
      <c r="I65" s="37">
        <f>L63/100*'В3'!$E$24</f>
        <v>67</v>
      </c>
      <c r="J65" s="40"/>
      <c r="K65" s="37"/>
      <c r="L65" s="47">
        <f>C64</f>
        <v>60</v>
      </c>
      <c r="M65" s="37"/>
      <c r="N65" s="37"/>
      <c r="O65" s="37">
        <f t="shared" si="40"/>
        <v>289</v>
      </c>
      <c r="P65" s="37"/>
      <c r="Q65" s="37"/>
      <c r="R65" s="3"/>
      <c r="S65" s="3"/>
    </row>
    <row r="66">
      <c r="A66" s="34"/>
      <c r="B66" s="52" t="s">
        <v>105</v>
      </c>
      <c r="C66" s="57">
        <f>C63-C64+C65</f>
        <v>1265</v>
      </c>
      <c r="D66" s="56"/>
      <c r="E66" s="54"/>
      <c r="F66" s="57">
        <f>F63-F64+F65</f>
        <v>922</v>
      </c>
      <c r="G66" s="56"/>
      <c r="H66" s="54"/>
      <c r="I66" s="57">
        <f>I63-I64+I65</f>
        <v>670</v>
      </c>
      <c r="J66" s="56"/>
      <c r="K66" s="54"/>
      <c r="L66" s="57">
        <f>L63-L64+L65</f>
        <v>663</v>
      </c>
      <c r="M66" s="56"/>
      <c r="N66" s="54"/>
      <c r="O66" s="54">
        <f t="shared" si="40"/>
        <v>3520</v>
      </c>
      <c r="P66" s="54"/>
      <c r="Q66" s="54"/>
      <c r="R66" s="3"/>
      <c r="S66" s="3"/>
    </row>
    <row r="67" ht="14.25">
      <c r="A67" s="3"/>
      <c r="B67" s="3"/>
      <c r="C67" s="51"/>
      <c r="D67" s="3"/>
      <c r="E67" s="3"/>
      <c r="F67" s="51"/>
      <c r="G67" s="3"/>
      <c r="H67" s="3"/>
      <c r="I67" s="51"/>
      <c r="J67" s="3"/>
      <c r="K67" s="3"/>
      <c r="L67" s="51"/>
      <c r="M67" s="3"/>
      <c r="N67" s="3"/>
      <c r="O67" s="3"/>
      <c r="P67" s="3"/>
      <c r="Q67" s="3"/>
      <c r="R67" s="3"/>
      <c r="S67" s="3"/>
    </row>
    <row r="68" ht="14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3"/>
      <c r="B69" s="43" t="s">
        <v>106</v>
      </c>
      <c r="C69" s="44">
        <v>5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4.25">
      <c r="A70" s="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"/>
      <c r="S70" s="3"/>
    </row>
    <row r="71">
      <c r="A71" s="34"/>
      <c r="B71" s="37"/>
      <c r="C71" s="37"/>
      <c r="D71" s="37"/>
      <c r="E71" s="35" t="s">
        <v>63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"/>
      <c r="S71" s="3"/>
    </row>
    <row r="72">
      <c r="A72" s="34"/>
      <c r="B72" s="37"/>
      <c r="C72" s="36">
        <v>1</v>
      </c>
      <c r="D72" s="36">
        <v>1</v>
      </c>
      <c r="E72" s="36">
        <v>1</v>
      </c>
      <c r="F72" s="36">
        <v>2</v>
      </c>
      <c r="G72" s="36">
        <v>2</v>
      </c>
      <c r="H72" s="36">
        <v>2</v>
      </c>
      <c r="I72" s="36">
        <v>3</v>
      </c>
      <c r="J72" s="36">
        <v>3</v>
      </c>
      <c r="K72" s="36">
        <v>3</v>
      </c>
      <c r="L72" s="36">
        <v>4</v>
      </c>
      <c r="M72" s="36">
        <v>4</v>
      </c>
      <c r="N72" s="36">
        <v>4</v>
      </c>
      <c r="O72" s="35" t="s">
        <v>64</v>
      </c>
      <c r="P72" s="35" t="s">
        <v>64</v>
      </c>
      <c r="Q72" s="35" t="s">
        <v>64</v>
      </c>
      <c r="R72" s="3"/>
      <c r="S72" s="3"/>
    </row>
    <row r="73">
      <c r="A73" s="34"/>
      <c r="B73" s="35" t="s">
        <v>1</v>
      </c>
      <c r="C73" s="35" t="s">
        <v>65</v>
      </c>
      <c r="D73" s="35" t="s">
        <v>66</v>
      </c>
      <c r="E73" s="35" t="s">
        <v>67</v>
      </c>
      <c r="F73" s="45" t="s">
        <v>65</v>
      </c>
      <c r="G73" s="35" t="s">
        <v>66</v>
      </c>
      <c r="H73" s="35" t="s">
        <v>67</v>
      </c>
      <c r="I73" s="45" t="s">
        <v>65</v>
      </c>
      <c r="J73" s="35" t="s">
        <v>66</v>
      </c>
      <c r="K73" s="35" t="s">
        <v>67</v>
      </c>
      <c r="L73" s="45" t="s">
        <v>65</v>
      </c>
      <c r="M73" s="35" t="s">
        <v>66</v>
      </c>
      <c r="N73" s="35" t="s">
        <v>67</v>
      </c>
      <c r="O73" s="35" t="s">
        <v>65</v>
      </c>
      <c r="P73" s="35" t="s">
        <v>66</v>
      </c>
      <c r="Q73" s="35" t="s">
        <v>67</v>
      </c>
      <c r="R73" s="3"/>
      <c r="S73" s="3"/>
    </row>
    <row r="74">
      <c r="A74" s="34"/>
      <c r="B74" s="35" t="s">
        <v>105</v>
      </c>
      <c r="C74" s="37">
        <f>C66</f>
        <v>1265</v>
      </c>
      <c r="D74" s="37"/>
      <c r="E74" s="39"/>
      <c r="F74" s="37">
        <f>F66</f>
        <v>922</v>
      </c>
      <c r="G74" s="40"/>
      <c r="H74" s="39"/>
      <c r="I74" s="37">
        <f>I66</f>
        <v>670</v>
      </c>
      <c r="J74" s="40"/>
      <c r="K74" s="39"/>
      <c r="L74" s="37">
        <f>L66</f>
        <v>663</v>
      </c>
      <c r="M74" s="40"/>
      <c r="N74" s="37"/>
      <c r="O74" s="37">
        <f>O66</f>
        <v>3520</v>
      </c>
      <c r="P74" s="37"/>
      <c r="Q74" s="37"/>
      <c r="R74" s="3"/>
      <c r="S74" s="3"/>
    </row>
    <row r="75">
      <c r="A75" s="34"/>
      <c r="B75" s="41" t="s">
        <v>107</v>
      </c>
      <c r="C75" s="42">
        <f>$O$75</f>
        <v>100</v>
      </c>
      <c r="D75" s="40"/>
      <c r="E75" s="39"/>
      <c r="F75" s="42">
        <f>$O$75</f>
        <v>100</v>
      </c>
      <c r="G75" s="40"/>
      <c r="H75" s="39"/>
      <c r="I75" s="42">
        <f>$O$75</f>
        <v>100</v>
      </c>
      <c r="J75" s="40"/>
      <c r="K75" s="37"/>
      <c r="L75" s="42">
        <f>$O$75</f>
        <v>100</v>
      </c>
      <c r="M75" s="37"/>
      <c r="N75" s="37"/>
      <c r="O75" s="37">
        <f>'В3'!E21</f>
        <v>100</v>
      </c>
      <c r="P75" s="37"/>
      <c r="Q75" s="37"/>
      <c r="R75" s="3"/>
      <c r="S75" s="3"/>
    </row>
    <row r="76">
      <c r="A76" s="34"/>
      <c r="B76" s="35" t="s">
        <v>108</v>
      </c>
      <c r="C76" s="42">
        <f>C74*C75</f>
        <v>126500</v>
      </c>
      <c r="D76" s="37"/>
      <c r="E76" s="39"/>
      <c r="F76" s="42">
        <f>F74*F75</f>
        <v>92200</v>
      </c>
      <c r="G76" s="40"/>
      <c r="H76" s="39"/>
      <c r="I76" s="42">
        <f>I74*I75</f>
        <v>67000</v>
      </c>
      <c r="J76" s="40"/>
      <c r="K76" s="39"/>
      <c r="L76" s="42">
        <f>L74*L75</f>
        <v>66300</v>
      </c>
      <c r="M76" s="40"/>
      <c r="N76" s="37"/>
      <c r="O76" s="37">
        <f>SUM(L76,I76,F76,C76)</f>
        <v>352000</v>
      </c>
      <c r="P76" s="37"/>
      <c r="Q76" s="37"/>
      <c r="R76" s="3"/>
      <c r="S76" s="3"/>
    </row>
    <row r="77">
      <c r="A77" s="34"/>
      <c r="B77" s="35" t="s">
        <v>109</v>
      </c>
      <c r="C77" s="47">
        <f>'В3'!E39</f>
        <v>5500</v>
      </c>
      <c r="D77" s="37"/>
      <c r="E77" s="37"/>
      <c r="F77" s="58">
        <f>$C$77</f>
        <v>5500</v>
      </c>
      <c r="G77" s="37"/>
      <c r="H77" s="39"/>
      <c r="I77" s="58">
        <f>$C$77</f>
        <v>5500</v>
      </c>
      <c r="J77" s="40"/>
      <c r="K77" s="39"/>
      <c r="L77" s="58">
        <f>$C$77</f>
        <v>5500</v>
      </c>
      <c r="M77" s="40"/>
      <c r="N77" s="37"/>
      <c r="O77" s="37">
        <f>SUM(L77,I77,C77:F77)</f>
        <v>22000</v>
      </c>
      <c r="P77" s="37"/>
      <c r="Q77" s="37"/>
      <c r="R77" s="3"/>
      <c r="S77" s="3"/>
    </row>
    <row r="78">
      <c r="A78" s="34"/>
      <c r="B78" s="35" t="s">
        <v>110</v>
      </c>
      <c r="C78" s="37">
        <f>C76+C77</f>
        <v>132000</v>
      </c>
      <c r="D78" s="37"/>
      <c r="E78" s="39"/>
      <c r="F78" s="37">
        <f>F76+F77</f>
        <v>97700</v>
      </c>
      <c r="G78" s="40"/>
      <c r="H78" s="39"/>
      <c r="I78" s="37">
        <f>I76+I77</f>
        <v>72500</v>
      </c>
      <c r="J78" s="40"/>
      <c r="K78" s="39"/>
      <c r="L78" s="37">
        <f>L76+L77</f>
        <v>71800</v>
      </c>
      <c r="M78" s="40"/>
      <c r="N78" s="37"/>
      <c r="O78" s="37">
        <f>SUM(L78,I78,F78,C78)</f>
        <v>374000</v>
      </c>
      <c r="P78" s="37"/>
      <c r="Q78" s="37"/>
      <c r="R78" s="3"/>
      <c r="S78" s="3"/>
    </row>
    <row r="79">
      <c r="A79" s="34"/>
      <c r="B79" s="37"/>
      <c r="C79" s="37"/>
      <c r="D79" s="37"/>
      <c r="E79" s="37"/>
      <c r="F79" s="42"/>
      <c r="G79" s="37"/>
      <c r="H79" s="37"/>
      <c r="I79" s="42"/>
      <c r="J79" s="37"/>
      <c r="K79" s="37"/>
      <c r="L79" s="42"/>
      <c r="M79" s="37"/>
      <c r="N79" s="37"/>
      <c r="O79" s="37"/>
      <c r="P79" s="37"/>
      <c r="Q79" s="37"/>
      <c r="R79" s="3"/>
      <c r="S79" s="3"/>
    </row>
    <row r="80" ht="14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4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3"/>
      <c r="B82" s="59" t="s">
        <v>111</v>
      </c>
      <c r="C82" s="60">
        <v>6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34"/>
      <c r="B83" s="61" t="s">
        <v>112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"/>
      <c r="S83" s="3"/>
    </row>
    <row r="84">
      <c r="A84" s="34"/>
      <c r="B84" s="37"/>
      <c r="C84" s="37"/>
      <c r="D84" s="37"/>
      <c r="E84" s="35" t="s">
        <v>63</v>
      </c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"/>
      <c r="S84" s="3"/>
    </row>
    <row r="85">
      <c r="A85" s="34"/>
      <c r="B85" s="37"/>
      <c r="C85" s="36">
        <v>1</v>
      </c>
      <c r="D85" s="36">
        <v>1</v>
      </c>
      <c r="E85" s="36">
        <v>1</v>
      </c>
      <c r="F85" s="36">
        <v>2</v>
      </c>
      <c r="G85" s="36">
        <v>2</v>
      </c>
      <c r="H85" s="36">
        <v>2</v>
      </c>
      <c r="I85" s="36">
        <v>3</v>
      </c>
      <c r="J85" s="36">
        <v>3</v>
      </c>
      <c r="K85" s="36">
        <v>3</v>
      </c>
      <c r="L85" s="36">
        <v>4</v>
      </c>
      <c r="M85" s="36">
        <v>4</v>
      </c>
      <c r="N85" s="36">
        <v>4</v>
      </c>
      <c r="O85" s="35" t="s">
        <v>64</v>
      </c>
      <c r="P85" s="35" t="s">
        <v>64</v>
      </c>
      <c r="Q85" s="35" t="s">
        <v>64</v>
      </c>
      <c r="R85" s="3"/>
      <c r="S85" s="3"/>
    </row>
    <row r="86">
      <c r="A86" s="34"/>
      <c r="B86" s="35" t="s">
        <v>1</v>
      </c>
      <c r="C86" s="35" t="s">
        <v>65</v>
      </c>
      <c r="D86" s="35" t="s">
        <v>66</v>
      </c>
      <c r="E86" s="35" t="s">
        <v>67</v>
      </c>
      <c r="F86" s="45" t="s">
        <v>65</v>
      </c>
      <c r="G86" s="35" t="s">
        <v>66</v>
      </c>
      <c r="H86" s="35" t="s">
        <v>67</v>
      </c>
      <c r="I86" s="35" t="s">
        <v>65</v>
      </c>
      <c r="J86" s="35" t="s">
        <v>66</v>
      </c>
      <c r="K86" s="35" t="s">
        <v>67</v>
      </c>
      <c r="L86" s="35" t="s">
        <v>65</v>
      </c>
      <c r="M86" s="35" t="s">
        <v>66</v>
      </c>
      <c r="N86" s="35" t="s">
        <v>67</v>
      </c>
      <c r="O86" s="35" t="s">
        <v>65</v>
      </c>
      <c r="P86" s="35" t="s">
        <v>66</v>
      </c>
      <c r="Q86" s="35" t="s">
        <v>67</v>
      </c>
      <c r="R86" s="3"/>
      <c r="S86" s="3"/>
    </row>
    <row r="87">
      <c r="A87" s="34"/>
      <c r="B87" s="35" t="s">
        <v>113</v>
      </c>
      <c r="C87" s="37">
        <f>'В3'!$E$25/100*C$78</f>
        <v>118800</v>
      </c>
      <c r="D87" s="37"/>
      <c r="E87" s="39"/>
      <c r="F87" s="37">
        <f>(100-'В3'!$E$25)/100*C$78</f>
        <v>13200</v>
      </c>
      <c r="G87" s="40"/>
      <c r="H87" s="37"/>
      <c r="I87" s="38"/>
      <c r="J87" s="37"/>
      <c r="K87" s="37"/>
      <c r="L87" s="37"/>
      <c r="M87" s="37"/>
      <c r="N87" s="37"/>
      <c r="O87" s="37">
        <f>SUM(A1,C87,F87)</f>
        <v>132000</v>
      </c>
      <c r="P87" s="37"/>
      <c r="Q87" s="37"/>
      <c r="R87" s="3"/>
      <c r="S87" s="3"/>
    </row>
    <row r="88">
      <c r="A88" s="34"/>
      <c r="B88" s="35" t="s">
        <v>114</v>
      </c>
      <c r="C88" s="37"/>
      <c r="D88" s="37"/>
      <c r="E88" s="39"/>
      <c r="F88" s="42">
        <f>'В3'!$E$25/100*F$78</f>
        <v>87930</v>
      </c>
      <c r="G88" s="40"/>
      <c r="H88" s="39"/>
      <c r="I88" s="37">
        <f>(100-'В3'!$E$25)/100*F$78</f>
        <v>9770</v>
      </c>
      <c r="J88" s="40"/>
      <c r="K88" s="37"/>
      <c r="L88" s="38"/>
      <c r="M88" s="37"/>
      <c r="N88" s="37"/>
      <c r="O88" s="37">
        <f>SUM(A1,F88,I88)</f>
        <v>97700</v>
      </c>
      <c r="P88" s="37"/>
      <c r="Q88" s="37"/>
      <c r="R88" s="3"/>
      <c r="S88" s="3"/>
    </row>
    <row r="89">
      <c r="A89" s="34"/>
      <c r="B89" s="35" t="s">
        <v>115</v>
      </c>
      <c r="C89" s="37"/>
      <c r="D89" s="37"/>
      <c r="E89" s="37"/>
      <c r="F89" s="42"/>
      <c r="G89" s="37"/>
      <c r="H89" s="39"/>
      <c r="I89" s="42">
        <f>'В3'!$E$25/100*I$78</f>
        <v>65250</v>
      </c>
      <c r="J89" s="40"/>
      <c r="K89" s="39"/>
      <c r="L89" s="37">
        <f>(100-'В3'!$E$25)/100*I$78</f>
        <v>7250</v>
      </c>
      <c r="M89" s="40"/>
      <c r="N89" s="37"/>
      <c r="O89" s="37">
        <f>SUM(A1,I89:L89)</f>
        <v>72500</v>
      </c>
      <c r="P89" s="37"/>
      <c r="Q89" s="37"/>
      <c r="R89" s="3"/>
      <c r="S89" s="3"/>
    </row>
    <row r="90">
      <c r="A90" s="34"/>
      <c r="B90" s="35" t="s">
        <v>116</v>
      </c>
      <c r="C90" s="37"/>
      <c r="D90" s="37"/>
      <c r="E90" s="37"/>
      <c r="F90" s="37"/>
      <c r="G90" s="37"/>
      <c r="H90" s="37"/>
      <c r="I90" s="46"/>
      <c r="J90" s="37"/>
      <c r="K90" s="39"/>
      <c r="L90" s="46">
        <f>'В3'!$E$25/100*L$78</f>
        <v>64620</v>
      </c>
      <c r="M90" s="40"/>
      <c r="N90" s="37"/>
      <c r="O90" s="38">
        <f>L90</f>
        <v>64620</v>
      </c>
      <c r="P90" s="37"/>
      <c r="Q90" s="37"/>
      <c r="R90" s="3"/>
      <c r="S90" s="3"/>
    </row>
    <row r="91">
      <c r="A91" s="34"/>
      <c r="B91" s="35" t="s">
        <v>117</v>
      </c>
      <c r="C91" s="37">
        <f>C87</f>
        <v>118800</v>
      </c>
      <c r="D91" s="37"/>
      <c r="E91" s="37"/>
      <c r="F91" s="37">
        <f>SUM(F87:F90)</f>
        <v>101130</v>
      </c>
      <c r="G91" s="37"/>
      <c r="H91" s="39"/>
      <c r="I91" s="37">
        <f>SUM(I87:I90)</f>
        <v>75020</v>
      </c>
      <c r="J91" s="40"/>
      <c r="K91" s="39"/>
      <c r="L91" s="37">
        <f>SUM(L87:L90)</f>
        <v>71870</v>
      </c>
      <c r="M91" s="40"/>
      <c r="N91" s="39"/>
      <c r="O91" s="37">
        <f>SUM(O87:O90)</f>
        <v>366820</v>
      </c>
      <c r="P91" s="40"/>
      <c r="Q91" s="37"/>
      <c r="R91" s="3"/>
      <c r="S91" s="3"/>
    </row>
    <row r="92">
      <c r="A92" s="34"/>
      <c r="B92" s="37"/>
      <c r="C92" s="37"/>
      <c r="D92" s="37"/>
      <c r="E92" s="37"/>
      <c r="F92" s="37"/>
      <c r="G92" s="37"/>
      <c r="H92" s="37"/>
      <c r="I92" s="42"/>
      <c r="J92" s="37"/>
      <c r="K92" s="37"/>
      <c r="L92" s="42"/>
      <c r="M92" s="37"/>
      <c r="N92" s="37"/>
      <c r="O92" s="42"/>
      <c r="P92" s="37"/>
      <c r="Q92" s="37"/>
      <c r="R92" s="3"/>
      <c r="S92" s="3"/>
    </row>
    <row r="93" ht="14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4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4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3"/>
      <c r="B96" s="62" t="s">
        <v>118</v>
      </c>
      <c r="C96" s="60">
        <v>7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4.25">
      <c r="A97" s="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"/>
      <c r="S97" s="3"/>
    </row>
    <row r="98">
      <c r="A98" s="34"/>
      <c r="B98" s="37"/>
      <c r="C98" s="37"/>
      <c r="D98" s="37"/>
      <c r="E98" s="35" t="s">
        <v>63</v>
      </c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"/>
      <c r="S98" s="3"/>
    </row>
    <row r="99">
      <c r="A99" s="34"/>
      <c r="B99" s="37"/>
      <c r="C99" s="36">
        <v>1</v>
      </c>
      <c r="D99" s="36">
        <v>1</v>
      </c>
      <c r="E99" s="36">
        <v>1</v>
      </c>
      <c r="F99" s="36">
        <v>2</v>
      </c>
      <c r="G99" s="36">
        <v>2</v>
      </c>
      <c r="H99" s="36">
        <v>2</v>
      </c>
      <c r="I99" s="36">
        <v>3</v>
      </c>
      <c r="J99" s="36">
        <v>3</v>
      </c>
      <c r="K99" s="36">
        <v>3</v>
      </c>
      <c r="L99" s="36">
        <v>4</v>
      </c>
      <c r="M99" s="36">
        <v>4</v>
      </c>
      <c r="N99" s="36">
        <v>4</v>
      </c>
      <c r="O99" s="35" t="s">
        <v>64</v>
      </c>
      <c r="P99" s="35" t="s">
        <v>64</v>
      </c>
      <c r="Q99" s="35" t="s">
        <v>64</v>
      </c>
      <c r="R99" s="3"/>
      <c r="S99" s="3"/>
    </row>
    <row r="100">
      <c r="A100" s="34"/>
      <c r="B100" s="63" t="s">
        <v>1</v>
      </c>
      <c r="C100" s="35" t="s">
        <v>65</v>
      </c>
      <c r="D100" s="35" t="s">
        <v>66</v>
      </c>
      <c r="E100" s="35" t="s">
        <v>67</v>
      </c>
      <c r="F100" s="35" t="s">
        <v>65</v>
      </c>
      <c r="G100" s="35" t="s">
        <v>66</v>
      </c>
      <c r="H100" s="35" t="s">
        <v>67</v>
      </c>
      <c r="I100" s="35" t="s">
        <v>65</v>
      </c>
      <c r="J100" s="35" t="s">
        <v>66</v>
      </c>
      <c r="K100" s="35" t="s">
        <v>67</v>
      </c>
      <c r="L100" s="35" t="s">
        <v>65</v>
      </c>
      <c r="M100" s="35" t="s">
        <v>66</v>
      </c>
      <c r="N100" s="35" t="s">
        <v>67</v>
      </c>
      <c r="O100" s="35" t="s">
        <v>65</v>
      </c>
      <c r="P100" s="35" t="s">
        <v>66</v>
      </c>
      <c r="Q100" s="35" t="s">
        <v>67</v>
      </c>
      <c r="R100" s="3"/>
      <c r="S100" s="3"/>
    </row>
    <row r="101">
      <c r="A101" s="34"/>
      <c r="B101" s="35" t="s">
        <v>90</v>
      </c>
      <c r="C101" s="49">
        <f t="shared" ref="C101:C102" si="41">C43</f>
        <v>0</v>
      </c>
      <c r="D101" s="40"/>
      <c r="E101" s="37"/>
      <c r="F101" s="49">
        <f t="shared" ref="F101:F102" si="42">F43</f>
        <v>0</v>
      </c>
      <c r="G101" s="40"/>
      <c r="H101" s="37"/>
      <c r="I101" s="49">
        <f t="shared" ref="I101:I102" si="43">I43</f>
        <v>0</v>
      </c>
      <c r="J101" s="40"/>
      <c r="K101" s="37"/>
      <c r="L101" s="49">
        <f t="shared" ref="L101:L102" si="44">L43</f>
        <v>0</v>
      </c>
      <c r="M101" s="40"/>
      <c r="N101" s="37"/>
      <c r="O101" s="37">
        <f t="shared" ref="O101:O102" si="45">SUM(A1,C101,F101:L101)</f>
        <v>0</v>
      </c>
      <c r="P101" s="37"/>
      <c r="Q101" s="37"/>
      <c r="R101" s="3"/>
      <c r="S101" s="3"/>
    </row>
    <row r="102">
      <c r="A102" s="34"/>
      <c r="B102" s="35" t="s">
        <v>91</v>
      </c>
      <c r="C102" s="64">
        <f t="shared" si="41"/>
        <v>123</v>
      </c>
      <c r="D102" s="40"/>
      <c r="E102" s="37"/>
      <c r="F102" s="64">
        <f t="shared" si="42"/>
        <v>95</v>
      </c>
      <c r="G102" s="40"/>
      <c r="H102" s="37"/>
      <c r="I102" s="64">
        <f t="shared" si="43"/>
        <v>67</v>
      </c>
      <c r="J102" s="40"/>
      <c r="K102" s="37"/>
      <c r="L102" s="49">
        <f t="shared" si="44"/>
        <v>67</v>
      </c>
      <c r="M102" s="40"/>
      <c r="N102" s="37"/>
      <c r="O102" s="37">
        <f t="shared" si="45"/>
        <v>352</v>
      </c>
      <c r="P102" s="37"/>
      <c r="Q102" s="37"/>
      <c r="R102" s="3"/>
      <c r="S102" s="3"/>
    </row>
    <row r="103">
      <c r="A103" s="34"/>
      <c r="B103" s="41" t="s">
        <v>119</v>
      </c>
      <c r="C103" s="65">
        <f t="shared" ref="C103:C104" si="46">$O103</f>
        <v>10</v>
      </c>
      <c r="D103" s="40"/>
      <c r="E103" s="39"/>
      <c r="F103" s="38">
        <f t="shared" ref="F103:F104" si="47">$O103</f>
        <v>10</v>
      </c>
      <c r="G103" s="40"/>
      <c r="H103" s="39"/>
      <c r="I103" s="38">
        <f t="shared" ref="I103:I104" si="48">$O103</f>
        <v>10</v>
      </c>
      <c r="J103" s="40"/>
      <c r="K103" s="37"/>
      <c r="L103" s="37">
        <f t="shared" ref="L103:L104" si="49">$O103</f>
        <v>10</v>
      </c>
      <c r="M103" s="37"/>
      <c r="N103" s="37"/>
      <c r="O103" s="37">
        <f>'В3'!E16</f>
        <v>10</v>
      </c>
      <c r="P103" s="37"/>
      <c r="Q103" s="37"/>
      <c r="R103" s="3"/>
      <c r="S103" s="3"/>
    </row>
    <row r="104">
      <c r="A104" s="34"/>
      <c r="B104" s="41" t="s">
        <v>120</v>
      </c>
      <c r="C104" s="66">
        <f t="shared" si="46"/>
        <v>2</v>
      </c>
      <c r="D104" s="40"/>
      <c r="E104" s="39"/>
      <c r="F104" s="37">
        <f t="shared" si="47"/>
        <v>2</v>
      </c>
      <c r="G104" s="40"/>
      <c r="H104" s="39"/>
      <c r="I104" s="37">
        <f t="shared" si="48"/>
        <v>2</v>
      </c>
      <c r="J104" s="40"/>
      <c r="K104" s="37"/>
      <c r="L104" s="37">
        <f t="shared" si="49"/>
        <v>2</v>
      </c>
      <c r="M104" s="37"/>
      <c r="N104" s="37"/>
      <c r="O104" s="37">
        <f>'В3'!E20</f>
        <v>2</v>
      </c>
      <c r="P104" s="37"/>
      <c r="Q104" s="37"/>
      <c r="R104" s="3"/>
      <c r="S104" s="3"/>
    </row>
    <row r="105">
      <c r="A105" s="34"/>
      <c r="B105" s="35" t="s">
        <v>121</v>
      </c>
      <c r="C105" s="42">
        <f t="shared" ref="C105:C106" si="50">C101*C103</f>
        <v>0</v>
      </c>
      <c r="D105" s="37"/>
      <c r="E105" s="39"/>
      <c r="F105" s="42">
        <f t="shared" ref="F105:F106" si="51">F101*F103</f>
        <v>0</v>
      </c>
      <c r="G105" s="40"/>
      <c r="H105" s="39"/>
      <c r="I105" s="42">
        <f t="shared" ref="I105:I106" si="52">I101*I103</f>
        <v>0</v>
      </c>
      <c r="J105" s="40"/>
      <c r="K105" s="39"/>
      <c r="L105" s="42">
        <f t="shared" ref="L105:L106" si="53">L101*L103</f>
        <v>0</v>
      </c>
      <c r="M105" s="40"/>
      <c r="N105" s="37"/>
      <c r="O105" s="37">
        <f t="shared" ref="O105:O106" si="54">SUM(A1,L105,I105,F105,C105)</f>
        <v>0</v>
      </c>
      <c r="P105" s="37"/>
      <c r="Q105" s="37"/>
      <c r="R105" s="3"/>
      <c r="S105" s="3"/>
    </row>
    <row r="106">
      <c r="A106" s="34"/>
      <c r="B106" s="35" t="s">
        <v>121</v>
      </c>
      <c r="C106" s="42">
        <f t="shared" si="50"/>
        <v>246</v>
      </c>
      <c r="D106" s="37"/>
      <c r="E106" s="39"/>
      <c r="F106" s="67">
        <f t="shared" si="51"/>
        <v>190</v>
      </c>
      <c r="G106" s="40"/>
      <c r="H106" s="39"/>
      <c r="I106" s="67">
        <f t="shared" si="52"/>
        <v>134</v>
      </c>
      <c r="J106" s="40"/>
      <c r="K106" s="39"/>
      <c r="L106" s="67">
        <f t="shared" si="53"/>
        <v>134</v>
      </c>
      <c r="M106" s="40"/>
      <c r="N106" s="37"/>
      <c r="O106" s="37">
        <f t="shared" si="54"/>
        <v>704</v>
      </c>
      <c r="P106" s="37"/>
      <c r="Q106" s="37"/>
      <c r="R106" s="3"/>
      <c r="S106" s="3"/>
    </row>
    <row r="107">
      <c r="A107" s="34"/>
      <c r="B107" s="52" t="s">
        <v>122</v>
      </c>
      <c r="C107" s="54">
        <f>C105+C106</f>
        <v>246</v>
      </c>
      <c r="D107" s="54"/>
      <c r="E107" s="55"/>
      <c r="F107" s="54">
        <f>F105+F106</f>
        <v>190</v>
      </c>
      <c r="G107" s="56"/>
      <c r="H107" s="55"/>
      <c r="I107" s="54">
        <f>I105+I106</f>
        <v>134</v>
      </c>
      <c r="J107" s="56"/>
      <c r="K107" s="55"/>
      <c r="L107" s="54">
        <f>L105+L106</f>
        <v>134</v>
      </c>
      <c r="M107" s="56"/>
      <c r="N107" s="54"/>
      <c r="O107" s="54">
        <f>SUM(A1,L107,I107,F107,C107)</f>
        <v>704</v>
      </c>
      <c r="P107" s="54"/>
      <c r="Q107" s="54"/>
      <c r="R107" s="3"/>
      <c r="S107" s="3"/>
    </row>
    <row r="108" ht="14.25">
      <c r="A108" s="3"/>
      <c r="B108" s="3"/>
      <c r="C108" s="3"/>
      <c r="D108" s="3"/>
      <c r="E108" s="3"/>
      <c r="F108" s="51"/>
      <c r="G108" s="3"/>
      <c r="H108" s="3"/>
      <c r="I108" s="51"/>
      <c r="J108" s="3"/>
      <c r="K108" s="3"/>
      <c r="L108" s="51"/>
      <c r="M108" s="3"/>
      <c r="N108" s="3"/>
      <c r="O108" s="3"/>
      <c r="P108" s="3"/>
      <c r="Q108" s="3"/>
      <c r="R108" s="3"/>
      <c r="S108" s="3"/>
    </row>
    <row r="109" ht="14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3"/>
      <c r="B110" s="62" t="s">
        <v>123</v>
      </c>
      <c r="C110" s="60">
        <v>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4.25">
      <c r="A111" s="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"/>
      <c r="S111" s="3"/>
    </row>
    <row r="112">
      <c r="A112" s="34"/>
      <c r="B112" s="37"/>
      <c r="C112" s="37"/>
      <c r="D112" s="37"/>
      <c r="E112" s="35" t="s">
        <v>63</v>
      </c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"/>
      <c r="S112" s="3"/>
    </row>
    <row r="113">
      <c r="A113" s="34"/>
      <c r="B113" s="37"/>
      <c r="C113" s="36">
        <v>1</v>
      </c>
      <c r="D113" s="36">
        <v>1</v>
      </c>
      <c r="E113" s="36">
        <v>1</v>
      </c>
      <c r="F113" s="36">
        <v>2</v>
      </c>
      <c r="G113" s="36">
        <v>2</v>
      </c>
      <c r="H113" s="36">
        <v>2</v>
      </c>
      <c r="I113" s="36">
        <v>3</v>
      </c>
      <c r="J113" s="36">
        <v>3</v>
      </c>
      <c r="K113" s="36">
        <v>3</v>
      </c>
      <c r="L113" s="36">
        <v>4</v>
      </c>
      <c r="M113" s="36">
        <v>4</v>
      </c>
      <c r="N113" s="36">
        <v>4</v>
      </c>
      <c r="O113" s="35" t="s">
        <v>64</v>
      </c>
      <c r="P113" s="35" t="s">
        <v>64</v>
      </c>
      <c r="Q113" s="35" t="s">
        <v>64</v>
      </c>
      <c r="R113" s="3"/>
      <c r="S113" s="3"/>
    </row>
    <row r="114">
      <c r="A114" s="34"/>
      <c r="B114" s="35" t="s">
        <v>1</v>
      </c>
      <c r="C114" s="35" t="s">
        <v>65</v>
      </c>
      <c r="D114" s="35" t="s">
        <v>66</v>
      </c>
      <c r="E114" s="35" t="s">
        <v>67</v>
      </c>
      <c r="F114" s="45" t="s">
        <v>65</v>
      </c>
      <c r="G114" s="35" t="s">
        <v>66</v>
      </c>
      <c r="H114" s="35" t="s">
        <v>67</v>
      </c>
      <c r="I114" s="45" t="s">
        <v>65</v>
      </c>
      <c r="J114" s="35" t="s">
        <v>66</v>
      </c>
      <c r="K114" s="35" t="s">
        <v>67</v>
      </c>
      <c r="L114" s="45" t="s">
        <v>65</v>
      </c>
      <c r="M114" s="35" t="s">
        <v>66</v>
      </c>
      <c r="N114" s="35" t="s">
        <v>67</v>
      </c>
      <c r="O114" s="45" t="s">
        <v>65</v>
      </c>
      <c r="P114" s="35" t="s">
        <v>66</v>
      </c>
      <c r="Q114" s="35" t="s">
        <v>67</v>
      </c>
      <c r="R114" s="3"/>
      <c r="S114" s="3"/>
    </row>
    <row r="115">
      <c r="A115" s="34"/>
      <c r="B115" s="52" t="s">
        <v>122</v>
      </c>
      <c r="C115" s="37">
        <f>C107</f>
        <v>246</v>
      </c>
      <c r="D115" s="37"/>
      <c r="E115" s="39"/>
      <c r="F115" s="38">
        <f>F107</f>
        <v>190</v>
      </c>
      <c r="G115" s="40"/>
      <c r="H115" s="39"/>
      <c r="I115" s="38">
        <f>I107</f>
        <v>134</v>
      </c>
      <c r="J115" s="40"/>
      <c r="K115" s="39"/>
      <c r="L115" s="38">
        <f>L107</f>
        <v>134</v>
      </c>
      <c r="M115" s="40"/>
      <c r="N115" s="39"/>
      <c r="O115" s="37">
        <f>O107</f>
        <v>704</v>
      </c>
      <c r="P115" s="40"/>
      <c r="Q115" s="37"/>
      <c r="R115" s="3"/>
      <c r="S115" s="3"/>
    </row>
    <row r="116">
      <c r="A116" s="34"/>
      <c r="B116" s="35" t="s">
        <v>124</v>
      </c>
      <c r="C116" s="47">
        <f>$O$116</f>
        <v>120</v>
      </c>
      <c r="D116" s="37"/>
      <c r="E116" s="39"/>
      <c r="F116" s="68">
        <f>$O$116</f>
        <v>120</v>
      </c>
      <c r="G116" s="40"/>
      <c r="H116" s="39"/>
      <c r="I116" s="68">
        <f>$O$116</f>
        <v>120</v>
      </c>
      <c r="J116" s="40"/>
      <c r="K116" s="39"/>
      <c r="L116" s="68">
        <f>$O$116</f>
        <v>120</v>
      </c>
      <c r="M116" s="40"/>
      <c r="N116" s="37"/>
      <c r="O116" s="42">
        <f>'В3'!E22</f>
        <v>120</v>
      </c>
      <c r="P116" s="37"/>
      <c r="Q116" s="37"/>
      <c r="R116" s="3"/>
      <c r="S116" s="3"/>
    </row>
    <row r="117">
      <c r="A117" s="34"/>
      <c r="B117" s="35" t="s">
        <v>125</v>
      </c>
      <c r="C117" s="37">
        <f>C115*C116</f>
        <v>29520</v>
      </c>
      <c r="D117" s="37"/>
      <c r="E117" s="39"/>
      <c r="F117" s="38">
        <f>F115*F116</f>
        <v>22800</v>
      </c>
      <c r="G117" s="40"/>
      <c r="H117" s="39"/>
      <c r="I117" s="38">
        <f>I115*I116</f>
        <v>16080</v>
      </c>
      <c r="J117" s="40"/>
      <c r="K117" s="39"/>
      <c r="L117" s="38">
        <f>L115*L116</f>
        <v>16080</v>
      </c>
      <c r="M117" s="40"/>
      <c r="N117" s="37"/>
      <c r="O117" s="37">
        <f>SUM(A1,L117,I117,F117,C117)</f>
        <v>84480</v>
      </c>
      <c r="P117" s="37"/>
      <c r="Q117" s="37"/>
      <c r="R117" s="3"/>
      <c r="S117" s="3"/>
    </row>
    <row r="118">
      <c r="A118" s="34"/>
      <c r="B118" s="35" t="s">
        <v>126</v>
      </c>
      <c r="C118" s="37">
        <f>'В3'!$E$26/100*C117</f>
        <v>10332</v>
      </c>
      <c r="D118" s="37"/>
      <c r="E118" s="39"/>
      <c r="F118" s="38">
        <f>'В3'!$E$26/100*F117</f>
        <v>7979.9999999999991</v>
      </c>
      <c r="G118" s="40"/>
      <c r="H118" s="39"/>
      <c r="I118" s="38">
        <f>'В3'!$E$26/100*I117</f>
        <v>5628</v>
      </c>
      <c r="J118" s="40"/>
      <c r="K118" s="39"/>
      <c r="L118" s="38">
        <f>'В3'!$E$26/100*L117</f>
        <v>5628</v>
      </c>
      <c r="M118" s="40"/>
      <c r="N118" s="37"/>
      <c r="O118" s="37">
        <f>SUM(A1,C118,F118,I118,L118)</f>
        <v>29568</v>
      </c>
      <c r="P118" s="37"/>
      <c r="Q118" s="37"/>
      <c r="R118" s="3"/>
      <c r="S118" s="3"/>
    </row>
    <row r="119">
      <c r="A119" s="34"/>
      <c r="B119" s="35" t="s">
        <v>127</v>
      </c>
      <c r="C119" s="37">
        <f>C118+C117</f>
        <v>39852</v>
      </c>
      <c r="D119" s="37"/>
      <c r="E119" s="39"/>
      <c r="F119" s="37">
        <f>F118+F117</f>
        <v>30780</v>
      </c>
      <c r="G119" s="40"/>
      <c r="H119" s="39"/>
      <c r="I119" s="37">
        <f>I118+I117</f>
        <v>21708</v>
      </c>
      <c r="J119" s="40"/>
      <c r="K119" s="39"/>
      <c r="L119" s="37">
        <f>L118+L117</f>
        <v>21708</v>
      </c>
      <c r="M119" s="40"/>
      <c r="N119" s="37"/>
      <c r="O119" s="37">
        <f>SUM(A1,L119,I119,F119,C119)</f>
        <v>114048</v>
      </c>
      <c r="P119" s="37"/>
      <c r="Q119" s="37"/>
      <c r="R119" s="3"/>
      <c r="S119" s="3"/>
    </row>
    <row r="120">
      <c r="A120" s="34"/>
      <c r="B120" s="37"/>
      <c r="C120" s="37"/>
      <c r="D120" s="37"/>
      <c r="E120" s="37"/>
      <c r="F120" s="42"/>
      <c r="G120" s="37"/>
      <c r="H120" s="37"/>
      <c r="I120" s="42"/>
      <c r="J120" s="37"/>
      <c r="K120" s="37"/>
      <c r="L120" s="42"/>
      <c r="M120" s="37"/>
      <c r="N120" s="37"/>
      <c r="O120" s="37"/>
      <c r="P120" s="37"/>
      <c r="Q120" s="37"/>
      <c r="R120" s="3"/>
      <c r="S120" s="3"/>
    </row>
    <row r="121" ht="14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4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62" t="s">
        <v>128</v>
      </c>
      <c r="C123" s="60">
        <v>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4.25">
      <c r="A124" s="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"/>
      <c r="S124" s="3"/>
    </row>
    <row r="125">
      <c r="A125" s="34"/>
      <c r="B125" s="37"/>
      <c r="C125" s="37"/>
      <c r="D125" s="37"/>
      <c r="E125" s="35" t="s">
        <v>63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"/>
      <c r="S125" s="3"/>
    </row>
    <row r="126">
      <c r="A126" s="34"/>
      <c r="B126" s="37"/>
      <c r="C126" s="36">
        <v>1</v>
      </c>
      <c r="D126" s="36">
        <v>1</v>
      </c>
      <c r="E126" s="36">
        <v>1</v>
      </c>
      <c r="F126" s="36">
        <v>2</v>
      </c>
      <c r="G126" s="36">
        <v>2</v>
      </c>
      <c r="H126" s="36">
        <v>2</v>
      </c>
      <c r="I126" s="36">
        <v>3</v>
      </c>
      <c r="J126" s="36">
        <v>3</v>
      </c>
      <c r="K126" s="36">
        <v>3</v>
      </c>
      <c r="L126" s="36">
        <v>4</v>
      </c>
      <c r="M126" s="36">
        <v>4</v>
      </c>
      <c r="N126" s="36">
        <v>4</v>
      </c>
      <c r="O126" s="35" t="s">
        <v>64</v>
      </c>
      <c r="P126" s="35" t="s">
        <v>64</v>
      </c>
      <c r="Q126" s="35" t="s">
        <v>64</v>
      </c>
      <c r="R126" s="3"/>
      <c r="S126" s="3"/>
    </row>
    <row r="127">
      <c r="A127" s="34"/>
      <c r="B127" s="35" t="s">
        <v>1</v>
      </c>
      <c r="C127" s="45" t="s">
        <v>65</v>
      </c>
      <c r="D127" s="35" t="s">
        <v>66</v>
      </c>
      <c r="E127" s="35" t="s">
        <v>67</v>
      </c>
      <c r="F127" s="45" t="s">
        <v>65</v>
      </c>
      <c r="G127" s="35" t="s">
        <v>66</v>
      </c>
      <c r="H127" s="35" t="s">
        <v>67</v>
      </c>
      <c r="I127" s="45" t="s">
        <v>65</v>
      </c>
      <c r="J127" s="35" t="s">
        <v>66</v>
      </c>
      <c r="K127" s="35" t="s">
        <v>67</v>
      </c>
      <c r="L127" s="35" t="s">
        <v>65</v>
      </c>
      <c r="M127" s="35" t="s">
        <v>66</v>
      </c>
      <c r="N127" s="35" t="s">
        <v>67</v>
      </c>
      <c r="O127" s="35" t="s">
        <v>65</v>
      </c>
      <c r="P127" s="35" t="s">
        <v>66</v>
      </c>
      <c r="Q127" s="35" t="s">
        <v>67</v>
      </c>
      <c r="R127" s="3"/>
      <c r="S127" s="3"/>
    </row>
    <row r="128">
      <c r="A128" s="34"/>
      <c r="B128" s="69" t="s">
        <v>47</v>
      </c>
      <c r="C128" s="37">
        <f t="shared" ref="C128:C130" si="55">$O128/4</f>
        <v>8750</v>
      </c>
      <c r="D128" s="40"/>
      <c r="E128" s="39"/>
      <c r="F128" s="37">
        <f t="shared" ref="F128:F130" si="56">$O128/4</f>
        <v>8750</v>
      </c>
      <c r="G128" s="40"/>
      <c r="H128" s="39"/>
      <c r="I128" s="37">
        <f t="shared" ref="I128:I130" si="57">$O128/4</f>
        <v>8750</v>
      </c>
      <c r="J128" s="40"/>
      <c r="K128" s="37"/>
      <c r="L128" s="37">
        <f t="shared" ref="L128:L130" si="58">$O128/4</f>
        <v>8750</v>
      </c>
      <c r="M128" s="37"/>
      <c r="N128" s="37"/>
      <c r="O128" s="37">
        <f>'В3'!E27</f>
        <v>35000</v>
      </c>
      <c r="P128" s="37"/>
      <c r="Q128" s="37"/>
      <c r="R128" s="3"/>
      <c r="S128" s="3"/>
    </row>
    <row r="129">
      <c r="A129" s="34"/>
      <c r="B129" s="9" t="s">
        <v>49</v>
      </c>
      <c r="C129" s="37">
        <f t="shared" si="55"/>
        <v>5000</v>
      </c>
      <c r="D129" s="40"/>
      <c r="E129" s="39"/>
      <c r="F129" s="37">
        <f t="shared" si="56"/>
        <v>5000</v>
      </c>
      <c r="G129" s="40"/>
      <c r="H129" s="39"/>
      <c r="I129" s="37">
        <f t="shared" si="57"/>
        <v>5000</v>
      </c>
      <c r="J129" s="40"/>
      <c r="K129" s="37"/>
      <c r="L129" s="37">
        <f t="shared" si="58"/>
        <v>5000</v>
      </c>
      <c r="M129" s="37"/>
      <c r="N129" s="37"/>
      <c r="O129" s="37">
        <f>'В3'!E29</f>
        <v>20000</v>
      </c>
      <c r="P129" s="37"/>
      <c r="Q129" s="37"/>
      <c r="R129" s="3"/>
      <c r="S129" s="3"/>
    </row>
    <row r="130">
      <c r="A130" s="34"/>
      <c r="B130" s="35" t="s">
        <v>125</v>
      </c>
      <c r="C130" s="37">
        <f t="shared" si="55"/>
        <v>16300</v>
      </c>
      <c r="D130" s="40"/>
      <c r="E130" s="39"/>
      <c r="F130" s="38">
        <f t="shared" si="56"/>
        <v>16300</v>
      </c>
      <c r="G130" s="40"/>
      <c r="H130" s="39"/>
      <c r="I130" s="38">
        <f t="shared" si="57"/>
        <v>16300</v>
      </c>
      <c r="J130" s="40"/>
      <c r="K130" s="37"/>
      <c r="L130" s="38">
        <f t="shared" si="58"/>
        <v>16300</v>
      </c>
      <c r="M130" s="37"/>
      <c r="N130" s="37"/>
      <c r="O130" s="37">
        <f>'В3'!E31</f>
        <v>65200</v>
      </c>
      <c r="P130" s="37"/>
      <c r="Q130" s="37"/>
      <c r="R130" s="3"/>
      <c r="S130" s="3"/>
    </row>
    <row r="131">
      <c r="A131" s="34"/>
      <c r="B131" s="35" t="s">
        <v>126</v>
      </c>
      <c r="C131" s="37">
        <f>C130*'В3'!$E$26/100</f>
        <v>5705</v>
      </c>
      <c r="D131" s="37"/>
      <c r="E131" s="39"/>
      <c r="F131" s="38">
        <f>F130*'В3'!$E$26/100</f>
        <v>5705</v>
      </c>
      <c r="G131" s="40"/>
      <c r="H131" s="39"/>
      <c r="I131" s="38">
        <f>I130*'В3'!$E$26/100</f>
        <v>5705</v>
      </c>
      <c r="J131" s="40"/>
      <c r="K131" s="39"/>
      <c r="L131" s="38">
        <f>L130*'В3'!$E$26/100</f>
        <v>5705</v>
      </c>
      <c r="M131" s="40"/>
      <c r="N131" s="37"/>
      <c r="O131" s="37">
        <f>SUM(A1,C131,F131,I131:L131)</f>
        <v>22820</v>
      </c>
      <c r="P131" s="37"/>
      <c r="Q131" s="37"/>
      <c r="R131" s="3"/>
      <c r="S131" s="3"/>
    </row>
    <row r="132">
      <c r="A132" s="34"/>
      <c r="B132" s="35" t="s">
        <v>129</v>
      </c>
      <c r="C132" s="37">
        <f>SUM(C128:C131)</f>
        <v>35755</v>
      </c>
      <c r="D132" s="37"/>
      <c r="E132" s="39"/>
      <c r="F132" s="37">
        <f>SUM(F128:F131)</f>
        <v>35755</v>
      </c>
      <c r="G132" s="40"/>
      <c r="H132" s="39"/>
      <c r="I132" s="37">
        <f>SUM(I128:I131)</f>
        <v>35755</v>
      </c>
      <c r="J132" s="40"/>
      <c r="K132" s="39"/>
      <c r="L132" s="37">
        <f>SUM(L128:L131)</f>
        <v>35755</v>
      </c>
      <c r="M132" s="40"/>
      <c r="N132" s="37"/>
      <c r="O132" s="37">
        <f>SUM(A1,C132,F132,I132,L132)</f>
        <v>143020</v>
      </c>
      <c r="P132" s="37"/>
      <c r="Q132" s="37"/>
      <c r="R132" s="3"/>
      <c r="S132" s="3"/>
    </row>
    <row r="133">
      <c r="A133" s="34"/>
      <c r="B133" s="37"/>
      <c r="C133" s="37"/>
      <c r="D133" s="37"/>
      <c r="E133" s="37"/>
      <c r="F133" s="42"/>
      <c r="G133" s="37"/>
      <c r="H133" s="37"/>
      <c r="I133" s="42"/>
      <c r="J133" s="37"/>
      <c r="K133" s="37"/>
      <c r="L133" s="42"/>
      <c r="M133" s="37"/>
      <c r="N133" s="37"/>
      <c r="O133" s="37"/>
      <c r="P133" s="37"/>
      <c r="Q133" s="37"/>
      <c r="R133" s="3"/>
      <c r="S133" s="3"/>
    </row>
    <row r="134" ht="14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4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62" t="s">
        <v>130</v>
      </c>
      <c r="C136" s="60">
        <v>10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4.25">
      <c r="A137" s="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"/>
      <c r="S137" s="3"/>
    </row>
    <row r="138">
      <c r="A138" s="34"/>
      <c r="B138" s="37"/>
      <c r="C138" s="37"/>
      <c r="D138" s="37"/>
      <c r="E138" s="35" t="s">
        <v>63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"/>
      <c r="S138" s="3"/>
    </row>
    <row r="139">
      <c r="A139" s="34"/>
      <c r="B139" s="37"/>
      <c r="C139" s="36">
        <v>1</v>
      </c>
      <c r="D139" s="36">
        <v>1</v>
      </c>
      <c r="E139" s="36">
        <v>1</v>
      </c>
      <c r="F139" s="36">
        <v>2</v>
      </c>
      <c r="G139" s="36">
        <v>2</v>
      </c>
      <c r="H139" s="36">
        <v>2</v>
      </c>
      <c r="I139" s="36">
        <v>3</v>
      </c>
      <c r="J139" s="36">
        <v>3</v>
      </c>
      <c r="K139" s="36">
        <v>3</v>
      </c>
      <c r="L139" s="36">
        <v>4</v>
      </c>
      <c r="M139" s="36">
        <v>4</v>
      </c>
      <c r="N139" s="36">
        <v>4</v>
      </c>
      <c r="O139" s="35" t="s">
        <v>64</v>
      </c>
      <c r="P139" s="35" t="s">
        <v>64</v>
      </c>
      <c r="Q139" s="35" t="s">
        <v>64</v>
      </c>
      <c r="R139" s="3"/>
      <c r="S139" s="3"/>
    </row>
    <row r="140">
      <c r="A140" s="34"/>
      <c r="B140" s="35" t="s">
        <v>1</v>
      </c>
      <c r="C140" s="45" t="s">
        <v>65</v>
      </c>
      <c r="D140" s="35" t="s">
        <v>66</v>
      </c>
      <c r="E140" s="35" t="s">
        <v>67</v>
      </c>
      <c r="F140" s="45" t="s">
        <v>65</v>
      </c>
      <c r="G140" s="35" t="s">
        <v>66</v>
      </c>
      <c r="H140" s="35" t="s">
        <v>67</v>
      </c>
      <c r="I140" s="45" t="s">
        <v>65</v>
      </c>
      <c r="J140" s="35" t="s">
        <v>66</v>
      </c>
      <c r="K140" s="35" t="s">
        <v>67</v>
      </c>
      <c r="L140" s="45" t="s">
        <v>65</v>
      </c>
      <c r="M140" s="35" t="s">
        <v>66</v>
      </c>
      <c r="N140" s="35" t="s">
        <v>67</v>
      </c>
      <c r="O140" s="35" t="s">
        <v>65</v>
      </c>
      <c r="P140" s="35" t="s">
        <v>66</v>
      </c>
      <c r="Q140" s="35" t="s">
        <v>67</v>
      </c>
      <c r="R140" s="3"/>
      <c r="S140" s="3"/>
    </row>
    <row r="141">
      <c r="A141" s="34"/>
      <c r="B141" s="69" t="s">
        <v>50</v>
      </c>
      <c r="C141" s="38">
        <f t="shared" ref="C141:C143" si="59">$O141/4</f>
        <v>10000</v>
      </c>
      <c r="D141" s="40"/>
      <c r="E141" s="39"/>
      <c r="F141" s="38">
        <f t="shared" ref="F141:F143" si="60">$O141/4</f>
        <v>10000</v>
      </c>
      <c r="G141" s="40"/>
      <c r="H141" s="39"/>
      <c r="I141" s="38">
        <f t="shared" ref="I141:I143" si="61">$O141/4</f>
        <v>10000</v>
      </c>
      <c r="J141" s="40"/>
      <c r="K141" s="39"/>
      <c r="L141" s="38">
        <f t="shared" ref="L141:L143" si="62">$O141/4</f>
        <v>10000</v>
      </c>
      <c r="M141" s="40"/>
      <c r="N141" s="37"/>
      <c r="O141" s="37">
        <f>'В3'!E30</f>
        <v>40000</v>
      </c>
      <c r="P141" s="37"/>
      <c r="Q141" s="37"/>
      <c r="R141" s="3"/>
      <c r="S141" s="3"/>
    </row>
    <row r="142">
      <c r="A142" s="34"/>
      <c r="B142" s="69" t="s">
        <v>48</v>
      </c>
      <c r="C142" s="38">
        <f t="shared" si="59"/>
        <v>10500</v>
      </c>
      <c r="D142" s="40"/>
      <c r="E142" s="39"/>
      <c r="F142" s="38">
        <f t="shared" si="60"/>
        <v>10500</v>
      </c>
      <c r="G142" s="40"/>
      <c r="H142" s="39"/>
      <c r="I142" s="38">
        <f t="shared" si="61"/>
        <v>10500</v>
      </c>
      <c r="J142" s="40"/>
      <c r="K142" s="39"/>
      <c r="L142" s="38">
        <f t="shared" si="62"/>
        <v>10500</v>
      </c>
      <c r="M142" s="40"/>
      <c r="N142" s="37"/>
      <c r="O142" s="37">
        <f>'В3'!E28</f>
        <v>42000</v>
      </c>
      <c r="P142" s="37"/>
      <c r="Q142" s="37"/>
      <c r="R142" s="3"/>
      <c r="S142" s="3"/>
    </row>
    <row r="143">
      <c r="A143" s="34"/>
      <c r="B143" s="41" t="s">
        <v>125</v>
      </c>
      <c r="C143" s="38">
        <f t="shared" si="59"/>
        <v>13000</v>
      </c>
      <c r="D143" s="40"/>
      <c r="E143" s="39"/>
      <c r="F143" s="38">
        <f t="shared" si="60"/>
        <v>13000</v>
      </c>
      <c r="G143" s="40"/>
      <c r="H143" s="39"/>
      <c r="I143" s="38">
        <f t="shared" si="61"/>
        <v>13000</v>
      </c>
      <c r="J143" s="40"/>
      <c r="K143" s="39"/>
      <c r="L143" s="38">
        <f t="shared" si="62"/>
        <v>13000</v>
      </c>
      <c r="M143" s="40"/>
      <c r="N143" s="37"/>
      <c r="O143" s="37">
        <f>'В3'!E40</f>
        <v>52000</v>
      </c>
      <c r="P143" s="37"/>
      <c r="Q143" s="37"/>
      <c r="R143" s="3"/>
      <c r="S143" s="3"/>
    </row>
    <row r="144">
      <c r="A144" s="34"/>
      <c r="B144" s="41" t="s">
        <v>126</v>
      </c>
      <c r="C144" s="37">
        <f>C143*'В3'!$E$26/100</f>
        <v>4550</v>
      </c>
      <c r="D144" s="40"/>
      <c r="E144" s="39"/>
      <c r="F144" s="37">
        <f>F143*'В3'!$E$26/100</f>
        <v>4550</v>
      </c>
      <c r="G144" s="40"/>
      <c r="H144" s="39"/>
      <c r="I144" s="37">
        <f>I143*'В3'!$E$26/100</f>
        <v>4550</v>
      </c>
      <c r="J144" s="40"/>
      <c r="K144" s="39"/>
      <c r="L144" s="37">
        <f>L143*'В3'!$E$26/100</f>
        <v>4550</v>
      </c>
      <c r="M144" s="40"/>
      <c r="N144" s="37"/>
      <c r="O144" s="37">
        <f>SUM(A1,C144:L144)</f>
        <v>18200</v>
      </c>
      <c r="P144" s="37"/>
      <c r="Q144" s="37"/>
      <c r="R144" s="3"/>
      <c r="S144" s="3"/>
    </row>
    <row r="145">
      <c r="A145" s="34"/>
      <c r="B145" s="35" t="s">
        <v>129</v>
      </c>
      <c r="C145" s="42">
        <f>SUM(C141:C144)</f>
        <v>38050</v>
      </c>
      <c r="D145" s="37"/>
      <c r="E145" s="39"/>
      <c r="F145" s="42">
        <f>SUM(F141:F144)</f>
        <v>38050</v>
      </c>
      <c r="G145" s="40"/>
      <c r="H145" s="39"/>
      <c r="I145" s="42">
        <f>SUM(I141:I144)</f>
        <v>38050</v>
      </c>
      <c r="J145" s="40"/>
      <c r="K145" s="39"/>
      <c r="L145" s="42">
        <f>SUM(L141:L144)</f>
        <v>38050</v>
      </c>
      <c r="M145" s="40"/>
      <c r="N145" s="37"/>
      <c r="O145" s="37">
        <f>SUM(A1,C145,F145,I145,L145)</f>
        <v>152200</v>
      </c>
      <c r="P145" s="37"/>
      <c r="Q145" s="37"/>
      <c r="R145" s="3"/>
      <c r="S145" s="3"/>
    </row>
    <row r="146">
      <c r="A146" s="34"/>
      <c r="B146" s="37"/>
      <c r="C146" s="37"/>
      <c r="D146" s="37"/>
      <c r="E146" s="37"/>
      <c r="F146" s="42"/>
      <c r="G146" s="37"/>
      <c r="H146" s="37"/>
      <c r="I146" s="42"/>
      <c r="J146" s="37"/>
      <c r="K146" s="37"/>
      <c r="L146" s="42"/>
      <c r="M146" s="37"/>
      <c r="N146" s="37"/>
      <c r="O146" s="37"/>
      <c r="P146" s="37"/>
      <c r="Q146" s="37"/>
      <c r="R146" s="3"/>
      <c r="S146" s="3"/>
    </row>
    <row r="147" ht="14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4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3"/>
      <c r="B149" s="62" t="s">
        <v>131</v>
      </c>
      <c r="C149" s="60">
        <v>11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4.25">
      <c r="A150" s="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"/>
      <c r="S150" s="3"/>
    </row>
    <row r="151">
      <c r="A151" s="34"/>
      <c r="B151" s="37"/>
      <c r="C151" s="37"/>
      <c r="D151" s="37"/>
      <c r="E151" s="35" t="s">
        <v>63</v>
      </c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"/>
      <c r="S151" s="3"/>
    </row>
    <row r="152">
      <c r="A152" s="34"/>
      <c r="B152" s="37"/>
      <c r="C152" s="36">
        <v>1</v>
      </c>
      <c r="D152" s="36">
        <v>1</v>
      </c>
      <c r="E152" s="36">
        <v>1</v>
      </c>
      <c r="F152" s="36">
        <v>2</v>
      </c>
      <c r="G152" s="36">
        <v>2</v>
      </c>
      <c r="H152" s="36">
        <v>2</v>
      </c>
      <c r="I152" s="36">
        <v>3</v>
      </c>
      <c r="J152" s="36">
        <v>3</v>
      </c>
      <c r="K152" s="36">
        <v>3</v>
      </c>
      <c r="L152" s="36">
        <v>4</v>
      </c>
      <c r="M152" s="36">
        <v>4</v>
      </c>
      <c r="N152" s="36">
        <v>4</v>
      </c>
      <c r="O152" s="35" t="s">
        <v>64</v>
      </c>
      <c r="P152" s="35" t="s">
        <v>64</v>
      </c>
      <c r="Q152" s="35" t="s">
        <v>64</v>
      </c>
      <c r="R152" s="3"/>
      <c r="S152" s="3"/>
    </row>
    <row r="153">
      <c r="A153" s="34"/>
      <c r="B153" s="35" t="s">
        <v>1</v>
      </c>
      <c r="C153" s="45" t="s">
        <v>65</v>
      </c>
      <c r="D153" s="35" t="s">
        <v>66</v>
      </c>
      <c r="E153" s="35" t="s">
        <v>67</v>
      </c>
      <c r="F153" s="45" t="s">
        <v>65</v>
      </c>
      <c r="G153" s="35" t="s">
        <v>66</v>
      </c>
      <c r="H153" s="35" t="s">
        <v>67</v>
      </c>
      <c r="I153" s="45" t="s">
        <v>65</v>
      </c>
      <c r="J153" s="35" t="s">
        <v>66</v>
      </c>
      <c r="K153" s="35" t="s">
        <v>67</v>
      </c>
      <c r="L153" s="45" t="s">
        <v>65</v>
      </c>
      <c r="M153" s="35" t="s">
        <v>66</v>
      </c>
      <c r="N153" s="35" t="s">
        <v>67</v>
      </c>
      <c r="O153" s="35" t="s">
        <v>65</v>
      </c>
      <c r="P153" s="35" t="s">
        <v>66</v>
      </c>
      <c r="Q153" s="35" t="s">
        <v>67</v>
      </c>
      <c r="R153" s="3"/>
      <c r="S153" s="3"/>
    </row>
    <row r="154">
      <c r="A154" s="34"/>
      <c r="B154" s="69" t="s">
        <v>53</v>
      </c>
      <c r="C154" s="34">
        <f t="shared" ref="C154:C156" si="63">$O154/4</f>
        <v>7250</v>
      </c>
      <c r="D154" s="40"/>
      <c r="E154" s="39"/>
      <c r="F154" s="34">
        <f t="shared" ref="F154:F156" si="64">$O154/4</f>
        <v>7250</v>
      </c>
      <c r="G154" s="40"/>
      <c r="H154" s="39"/>
      <c r="I154" s="34">
        <f t="shared" ref="I154:I156" si="65">$O154/4</f>
        <v>7250</v>
      </c>
      <c r="J154" s="40"/>
      <c r="K154" s="39"/>
      <c r="L154" s="34">
        <f t="shared" ref="L154:L156" si="66">$O154/4</f>
        <v>7250</v>
      </c>
      <c r="M154" s="40"/>
      <c r="N154" s="37"/>
      <c r="O154" s="38">
        <f>'В3'!E33</f>
        <v>29000</v>
      </c>
      <c r="P154" s="37"/>
      <c r="Q154" s="37"/>
      <c r="R154" s="3"/>
      <c r="S154" s="3"/>
    </row>
    <row r="155">
      <c r="A155" s="34"/>
      <c r="B155" s="69" t="s">
        <v>54</v>
      </c>
      <c r="C155" s="34">
        <f t="shared" si="63"/>
        <v>6000</v>
      </c>
      <c r="D155" s="40"/>
      <c r="E155" s="39"/>
      <c r="F155" s="34">
        <f t="shared" si="64"/>
        <v>6000</v>
      </c>
      <c r="G155" s="40"/>
      <c r="H155" s="39"/>
      <c r="I155" s="34">
        <f t="shared" si="65"/>
        <v>6000</v>
      </c>
      <c r="J155" s="40"/>
      <c r="K155" s="39"/>
      <c r="L155" s="34">
        <f t="shared" si="66"/>
        <v>6000</v>
      </c>
      <c r="M155" s="40"/>
      <c r="N155" s="39"/>
      <c r="O155" s="38">
        <f>'В3'!E34</f>
        <v>24000</v>
      </c>
      <c r="P155" s="40"/>
      <c r="Q155" s="37"/>
      <c r="R155" s="3"/>
      <c r="S155" s="3"/>
    </row>
    <row r="156">
      <c r="A156" s="34"/>
      <c r="B156" s="69" t="s">
        <v>52</v>
      </c>
      <c r="C156" s="38">
        <f t="shared" si="63"/>
        <v>13250</v>
      </c>
      <c r="D156" s="40"/>
      <c r="E156" s="39"/>
      <c r="F156" s="38">
        <f t="shared" si="64"/>
        <v>13250</v>
      </c>
      <c r="G156" s="40"/>
      <c r="H156" s="39"/>
      <c r="I156" s="38">
        <f t="shared" si="65"/>
        <v>13250</v>
      </c>
      <c r="J156" s="40"/>
      <c r="K156" s="39"/>
      <c r="L156" s="38">
        <f t="shared" si="66"/>
        <v>13250</v>
      </c>
      <c r="M156" s="40"/>
      <c r="N156" s="39"/>
      <c r="O156" s="37">
        <f>'В3'!E32</f>
        <v>53000</v>
      </c>
      <c r="P156" s="40"/>
      <c r="Q156" s="37"/>
      <c r="R156" s="3"/>
      <c r="S156" s="3"/>
    </row>
    <row r="157">
      <c r="A157" s="34"/>
      <c r="B157" s="37"/>
      <c r="C157" s="37"/>
      <c r="D157" s="37"/>
      <c r="E157" s="37"/>
      <c r="F157" s="38"/>
      <c r="G157" s="37"/>
      <c r="H157" s="37"/>
      <c r="I157" s="38"/>
      <c r="J157" s="37"/>
      <c r="K157" s="37"/>
      <c r="L157" s="38"/>
      <c r="M157" s="37"/>
      <c r="N157" s="37"/>
      <c r="O157" s="42"/>
      <c r="P157" s="37"/>
      <c r="Q157" s="37"/>
      <c r="R157" s="3"/>
      <c r="S157" s="3"/>
    </row>
    <row r="158">
      <c r="A158" s="34"/>
      <c r="B158" s="35" t="s">
        <v>129</v>
      </c>
      <c r="C158" s="37">
        <f>SUM(C154:C156)</f>
        <v>26500</v>
      </c>
      <c r="D158" s="37"/>
      <c r="E158" s="39"/>
      <c r="F158" s="37">
        <f>SUM(F154:F156)</f>
        <v>26500</v>
      </c>
      <c r="G158" s="40"/>
      <c r="H158" s="39"/>
      <c r="I158" s="37">
        <f>SUM(I154:I156)</f>
        <v>26500</v>
      </c>
      <c r="J158" s="40"/>
      <c r="K158" s="39"/>
      <c r="L158" s="37">
        <f>SUM(L154:L156)</f>
        <v>26500</v>
      </c>
      <c r="M158" s="40"/>
      <c r="N158" s="37"/>
      <c r="O158" s="37">
        <f>SUM(A1,L158,I158,C158:F158)</f>
        <v>106000</v>
      </c>
      <c r="P158" s="37"/>
      <c r="Q158" s="37"/>
      <c r="R158" s="3"/>
      <c r="S158" s="3"/>
    </row>
    <row r="159">
      <c r="A159" s="34"/>
      <c r="B159" s="37"/>
      <c r="C159" s="37"/>
      <c r="D159" s="37"/>
      <c r="E159" s="37"/>
      <c r="F159" s="42"/>
      <c r="G159" s="37"/>
      <c r="H159" s="37"/>
      <c r="I159" s="42"/>
      <c r="J159" s="37"/>
      <c r="K159" s="37"/>
      <c r="L159" s="42"/>
      <c r="M159" s="37"/>
      <c r="N159" s="37"/>
      <c r="O159" s="37"/>
      <c r="P159" s="37"/>
      <c r="Q159" s="37"/>
      <c r="R159" s="3"/>
      <c r="S159" s="3"/>
    </row>
    <row r="160" ht="14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4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3"/>
      <c r="B162" s="70" t="s">
        <v>132</v>
      </c>
      <c r="C162" s="60">
        <v>12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4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3"/>
      <c r="B164" s="33"/>
      <c r="C164" s="35" t="s">
        <v>133</v>
      </c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"/>
      <c r="S164" s="3"/>
    </row>
    <row r="165">
      <c r="A165" s="34"/>
      <c r="B165" s="35" t="s">
        <v>134</v>
      </c>
      <c r="C165" s="35" t="s">
        <v>135</v>
      </c>
      <c r="D165" s="35" t="s">
        <v>136</v>
      </c>
      <c r="E165" s="35" t="s">
        <v>137</v>
      </c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"/>
      <c r="S165" s="3"/>
    </row>
    <row r="166">
      <c r="A166" s="34"/>
      <c r="B166" s="7" t="s">
        <v>138</v>
      </c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"/>
      <c r="S166" s="3"/>
    </row>
    <row r="167">
      <c r="A167" s="34"/>
      <c r="B167" s="24" t="s">
        <v>139</v>
      </c>
      <c r="C167" s="71"/>
      <c r="D167" s="71"/>
      <c r="E167" s="71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"/>
      <c r="S167" s="3"/>
    </row>
    <row r="168">
      <c r="A168" s="34"/>
      <c r="B168" s="24" t="s">
        <v>140</v>
      </c>
      <c r="C168" s="71"/>
      <c r="D168" s="71"/>
      <c r="E168" s="71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"/>
      <c r="S168" s="3"/>
    </row>
    <row r="169">
      <c r="A169" s="34"/>
      <c r="B169" s="24" t="s">
        <v>141</v>
      </c>
      <c r="C169" s="71"/>
      <c r="D169" s="71"/>
      <c r="E169" s="71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"/>
      <c r="S169" s="3"/>
    </row>
    <row r="170">
      <c r="A170" s="34"/>
      <c r="B170" s="35" t="s">
        <v>142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"/>
      <c r="S170" s="3"/>
    </row>
    <row r="171">
      <c r="A171" s="34"/>
      <c r="B171" s="35" t="s">
        <v>143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"/>
      <c r="S171" s="3"/>
    </row>
    <row r="172">
      <c r="A172" s="34"/>
      <c r="B172" s="9" t="s">
        <v>144</v>
      </c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"/>
      <c r="S172" s="3"/>
    </row>
    <row r="173">
      <c r="A173" s="34"/>
      <c r="B173" s="9" t="s">
        <v>145</v>
      </c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"/>
      <c r="S173" s="3"/>
    </row>
    <row r="174">
      <c r="A174" s="34"/>
      <c r="B174" s="63" t="s">
        <v>146</v>
      </c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"/>
      <c r="S174" s="3"/>
    </row>
    <row r="175">
      <c r="A175" s="34"/>
      <c r="B175" s="72" t="s">
        <v>147</v>
      </c>
      <c r="C175" s="71"/>
      <c r="D175" s="71"/>
      <c r="E175" s="71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"/>
      <c r="S175" s="3"/>
    </row>
    <row r="176">
      <c r="A176" s="34"/>
      <c r="B176" s="72" t="s">
        <v>148</v>
      </c>
      <c r="C176" s="71"/>
      <c r="D176" s="71"/>
      <c r="E176" s="71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"/>
      <c r="S176" s="3"/>
    </row>
    <row r="177">
      <c r="A177" s="34"/>
      <c r="B177" s="72" t="s">
        <v>149</v>
      </c>
      <c r="C177" s="71"/>
      <c r="D177" s="71"/>
      <c r="E177" s="71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"/>
      <c r="S177" s="3"/>
    </row>
    <row r="178" ht="14.25">
      <c r="A178" s="3"/>
      <c r="B178" s="33"/>
      <c r="C178" s="3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34"/>
      <c r="B179" s="35" t="s">
        <v>150</v>
      </c>
      <c r="C179" s="3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34"/>
      <c r="B180" s="35" t="s">
        <v>151</v>
      </c>
      <c r="C180" s="3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4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3"/>
      <c r="B183" s="73" t="s">
        <v>152</v>
      </c>
      <c r="C183" s="44">
        <v>13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4.25">
      <c r="A184" s="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"/>
      <c r="S184" s="3"/>
    </row>
    <row r="185">
      <c r="A185" s="34"/>
      <c r="B185" s="37"/>
      <c r="C185" s="37"/>
      <c r="D185" s="37"/>
      <c r="E185" s="35" t="s">
        <v>63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"/>
      <c r="S185" s="3"/>
    </row>
    <row r="186">
      <c r="A186" s="34"/>
      <c r="B186" s="37"/>
      <c r="C186" s="36">
        <v>1</v>
      </c>
      <c r="D186" s="36">
        <v>1</v>
      </c>
      <c r="E186" s="36">
        <v>1</v>
      </c>
      <c r="F186" s="36">
        <v>2</v>
      </c>
      <c r="G186" s="36">
        <v>2</v>
      </c>
      <c r="H186" s="36">
        <v>2</v>
      </c>
      <c r="I186" s="36">
        <v>3</v>
      </c>
      <c r="J186" s="36">
        <v>3</v>
      </c>
      <c r="K186" s="36">
        <v>3</v>
      </c>
      <c r="L186" s="36">
        <v>4</v>
      </c>
      <c r="M186" s="36">
        <v>4</v>
      </c>
      <c r="N186" s="36">
        <v>4</v>
      </c>
      <c r="O186" s="35" t="s">
        <v>64</v>
      </c>
      <c r="P186" s="35" t="s">
        <v>64</v>
      </c>
      <c r="Q186" s="35" t="s">
        <v>64</v>
      </c>
      <c r="R186" s="3"/>
      <c r="S186" s="3"/>
    </row>
    <row r="187">
      <c r="A187" s="34"/>
      <c r="B187" s="35" t="s">
        <v>1</v>
      </c>
      <c r="C187" s="35" t="s">
        <v>65</v>
      </c>
      <c r="D187" s="35" t="s">
        <v>66</v>
      </c>
      <c r="E187" s="35" t="s">
        <v>67</v>
      </c>
      <c r="F187" s="35" t="s">
        <v>65</v>
      </c>
      <c r="G187" s="35" t="s">
        <v>66</v>
      </c>
      <c r="H187" s="35" t="s">
        <v>67</v>
      </c>
      <c r="I187" s="35" t="s">
        <v>65</v>
      </c>
      <c r="J187" s="35" t="s">
        <v>66</v>
      </c>
      <c r="K187" s="35" t="s">
        <v>67</v>
      </c>
      <c r="L187" s="35" t="s">
        <v>65</v>
      </c>
      <c r="M187" s="35" t="s">
        <v>66</v>
      </c>
      <c r="N187" s="35" t="s">
        <v>67</v>
      </c>
      <c r="O187" s="35" t="s">
        <v>65</v>
      </c>
      <c r="P187" s="35" t="s">
        <v>66</v>
      </c>
      <c r="Q187" s="35" t="s">
        <v>67</v>
      </c>
      <c r="R187" s="3"/>
      <c r="S187" s="3"/>
    </row>
    <row r="188">
      <c r="A188" s="34"/>
      <c r="B188" s="9" t="s">
        <v>153</v>
      </c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"/>
      <c r="S188" s="3"/>
    </row>
    <row r="189">
      <c r="A189" s="34"/>
      <c r="B189" s="9" t="s">
        <v>154</v>
      </c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"/>
      <c r="S189" s="3"/>
    </row>
    <row r="190">
      <c r="A190" s="34"/>
      <c r="B190" s="9" t="s">
        <v>155</v>
      </c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"/>
      <c r="S190" s="3"/>
    </row>
    <row r="191">
      <c r="A191" s="34"/>
      <c r="B191" s="35" t="s">
        <v>156</v>
      </c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"/>
      <c r="S191" s="3"/>
    </row>
    <row r="192">
      <c r="A192" s="34"/>
      <c r="B192" s="35" t="s">
        <v>157</v>
      </c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"/>
      <c r="S192" s="3"/>
    </row>
    <row r="193">
      <c r="A193" s="34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"/>
      <c r="S193" s="3"/>
    </row>
    <row r="194" ht="14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4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3"/>
      <c r="B196" s="43" t="s">
        <v>158</v>
      </c>
      <c r="C196" s="44">
        <v>14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4.25">
      <c r="A197" s="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"/>
      <c r="S197" s="3"/>
    </row>
    <row r="198">
      <c r="A198" s="34"/>
      <c r="B198" s="37"/>
      <c r="C198" s="37"/>
      <c r="D198" s="37"/>
      <c r="E198" s="35" t="s">
        <v>63</v>
      </c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"/>
      <c r="S198" s="3"/>
    </row>
    <row r="199">
      <c r="A199" s="34"/>
      <c r="B199" s="37"/>
      <c r="C199" s="36">
        <v>1</v>
      </c>
      <c r="D199" s="36">
        <v>1</v>
      </c>
      <c r="E199" s="36">
        <v>1</v>
      </c>
      <c r="F199" s="36">
        <v>2</v>
      </c>
      <c r="G199" s="36">
        <v>2</v>
      </c>
      <c r="H199" s="36">
        <v>2</v>
      </c>
      <c r="I199" s="36">
        <v>3</v>
      </c>
      <c r="J199" s="36">
        <v>3</v>
      </c>
      <c r="K199" s="36">
        <v>3</v>
      </c>
      <c r="L199" s="36">
        <v>4</v>
      </c>
      <c r="M199" s="36">
        <v>4</v>
      </c>
      <c r="N199" s="36">
        <v>4</v>
      </c>
      <c r="O199" s="35" t="s">
        <v>64</v>
      </c>
      <c r="P199" s="35" t="s">
        <v>64</v>
      </c>
      <c r="Q199" s="35" t="s">
        <v>64</v>
      </c>
      <c r="R199" s="3"/>
      <c r="S199" s="3"/>
    </row>
    <row r="200">
      <c r="A200" s="34"/>
      <c r="B200" s="35" t="s">
        <v>1</v>
      </c>
      <c r="C200" s="35" t="s">
        <v>65</v>
      </c>
      <c r="D200" s="35" t="s">
        <v>66</v>
      </c>
      <c r="E200" s="35" t="s">
        <v>67</v>
      </c>
      <c r="F200" s="35" t="s">
        <v>65</v>
      </c>
      <c r="G200" s="35" t="s">
        <v>66</v>
      </c>
      <c r="H200" s="35" t="s">
        <v>67</v>
      </c>
      <c r="I200" s="35" t="s">
        <v>65</v>
      </c>
      <c r="J200" s="35" t="s">
        <v>66</v>
      </c>
      <c r="K200" s="35" t="s">
        <v>67</v>
      </c>
      <c r="L200" s="35" t="s">
        <v>65</v>
      </c>
      <c r="M200" s="35" t="s">
        <v>66</v>
      </c>
      <c r="N200" s="35" t="s">
        <v>67</v>
      </c>
      <c r="O200" s="35" t="s">
        <v>65</v>
      </c>
      <c r="P200" s="35" t="s">
        <v>66</v>
      </c>
      <c r="Q200" s="35" t="s">
        <v>67</v>
      </c>
      <c r="R200" s="3"/>
      <c r="S200" s="3"/>
    </row>
    <row r="201">
      <c r="A201" s="34"/>
      <c r="B201" s="9" t="s">
        <v>159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"/>
      <c r="S201" s="3"/>
    </row>
    <row r="202">
      <c r="A202" s="34"/>
      <c r="B202" s="9" t="s">
        <v>160</v>
      </c>
      <c r="C202" s="49">
        <f>C28</f>
        <v>308750</v>
      </c>
      <c r="D202" s="40"/>
      <c r="E202" s="37"/>
      <c r="F202" s="49">
        <f>F28</f>
        <v>615000</v>
      </c>
      <c r="G202" s="40"/>
      <c r="H202" s="37"/>
      <c r="I202" s="49">
        <f>I28</f>
        <v>615000</v>
      </c>
      <c r="J202" s="40"/>
      <c r="K202" s="37"/>
      <c r="L202" s="49">
        <f>L28</f>
        <v>615000</v>
      </c>
      <c r="M202" s="40"/>
      <c r="N202" s="37"/>
      <c r="O202" s="38">
        <f t="shared" ref="O202:O210" si="67">SUM(A1,C202,F202,I202,L202)</f>
        <v>2153750</v>
      </c>
      <c r="P202" s="37"/>
      <c r="Q202" s="37"/>
      <c r="R202" s="3"/>
      <c r="S202" s="3"/>
    </row>
    <row r="203">
      <c r="A203" s="34"/>
      <c r="B203" s="9" t="s">
        <v>161</v>
      </c>
      <c r="C203" s="42">
        <f>C202</f>
        <v>308750</v>
      </c>
      <c r="D203" s="37"/>
      <c r="E203" s="39"/>
      <c r="F203" s="42">
        <f>F202</f>
        <v>615000</v>
      </c>
      <c r="G203" s="40"/>
      <c r="H203" s="39"/>
      <c r="I203" s="42">
        <f>I202</f>
        <v>615000</v>
      </c>
      <c r="J203" s="40"/>
      <c r="K203" s="39"/>
      <c r="L203" s="42">
        <f>L202</f>
        <v>615000</v>
      </c>
      <c r="M203" s="40"/>
      <c r="N203" s="39"/>
      <c r="O203" s="37">
        <f t="shared" si="67"/>
        <v>2153750</v>
      </c>
      <c r="P203" s="40"/>
      <c r="Q203" s="37"/>
      <c r="R203" s="3"/>
      <c r="S203" s="3"/>
    </row>
    <row r="204">
      <c r="A204" s="34"/>
      <c r="B204" s="35" t="s">
        <v>162</v>
      </c>
      <c r="C204" s="49">
        <f>SUM(C205:C211)</f>
        <v>272157</v>
      </c>
      <c r="D204" s="40"/>
      <c r="E204" s="37"/>
      <c r="F204" s="49">
        <f>SUM(F205:F211)</f>
        <v>228785</v>
      </c>
      <c r="G204" s="40"/>
      <c r="H204" s="37"/>
      <c r="I204" s="49">
        <f>SUM(I205:I211)</f>
        <v>194513</v>
      </c>
      <c r="J204" s="40"/>
      <c r="K204" s="37"/>
      <c r="L204" s="49">
        <f>SUM(L205:L211)</f>
        <v>193813</v>
      </c>
      <c r="M204" s="40"/>
      <c r="N204" s="37"/>
      <c r="O204" s="37">
        <f t="shared" si="67"/>
        <v>889268</v>
      </c>
      <c r="P204" s="37"/>
      <c r="Q204" s="37"/>
      <c r="R204" s="3"/>
      <c r="S204" s="3"/>
    </row>
    <row r="205">
      <c r="A205" s="34"/>
      <c r="B205" s="35" t="s">
        <v>163</v>
      </c>
      <c r="C205" s="49">
        <f>C78</f>
        <v>132000</v>
      </c>
      <c r="D205" s="40"/>
      <c r="E205" s="37"/>
      <c r="F205" s="49">
        <f>F78</f>
        <v>97700</v>
      </c>
      <c r="G205" s="40"/>
      <c r="H205" s="37"/>
      <c r="I205" s="49">
        <f>I78</f>
        <v>72500</v>
      </c>
      <c r="J205" s="40"/>
      <c r="K205" s="37"/>
      <c r="L205" s="49">
        <f>L78</f>
        <v>71800</v>
      </c>
      <c r="M205" s="40"/>
      <c r="N205" s="37"/>
      <c r="O205" s="37">
        <f t="shared" si="67"/>
        <v>374000</v>
      </c>
      <c r="P205" s="37"/>
      <c r="Q205" s="37"/>
      <c r="R205" s="3"/>
      <c r="S205" s="3"/>
    </row>
    <row r="206">
      <c r="A206" s="34"/>
      <c r="B206" s="35" t="s">
        <v>164</v>
      </c>
      <c r="C206" s="49">
        <f t="shared" ref="C206:C207" si="68">C117+C130+C143</f>
        <v>58820</v>
      </c>
      <c r="D206" s="40"/>
      <c r="E206" s="37"/>
      <c r="F206" s="49">
        <f t="shared" ref="F206:F207" si="69">F117+F130+F143</f>
        <v>52100</v>
      </c>
      <c r="G206" s="40"/>
      <c r="H206" s="37"/>
      <c r="I206" s="49">
        <f t="shared" ref="I206:I207" si="70">I117+I130+I143</f>
        <v>45380</v>
      </c>
      <c r="J206" s="40"/>
      <c r="K206" s="37"/>
      <c r="L206" s="49">
        <f t="shared" ref="L206:L207" si="71">L117+L130+L143</f>
        <v>45380</v>
      </c>
      <c r="M206" s="40"/>
      <c r="N206" s="37"/>
      <c r="O206" s="37">
        <f t="shared" si="67"/>
        <v>201680</v>
      </c>
      <c r="P206" s="37"/>
      <c r="Q206" s="37"/>
      <c r="R206" s="3"/>
      <c r="S206" s="3"/>
    </row>
    <row r="207">
      <c r="A207" s="34"/>
      <c r="B207" s="35" t="s">
        <v>165</v>
      </c>
      <c r="C207" s="49">
        <f t="shared" si="68"/>
        <v>20587</v>
      </c>
      <c r="D207" s="40"/>
      <c r="E207" s="37"/>
      <c r="F207" s="49">
        <f t="shared" si="69"/>
        <v>18235</v>
      </c>
      <c r="G207" s="40"/>
      <c r="H207" s="37"/>
      <c r="I207" s="49">
        <f t="shared" si="70"/>
        <v>15883</v>
      </c>
      <c r="J207" s="40"/>
      <c r="K207" s="37"/>
      <c r="L207" s="49">
        <f t="shared" si="71"/>
        <v>15883</v>
      </c>
      <c r="M207" s="40"/>
      <c r="N207" s="37"/>
      <c r="O207" s="37">
        <f t="shared" si="67"/>
        <v>70588</v>
      </c>
      <c r="P207" s="37"/>
      <c r="Q207" s="37"/>
      <c r="R207" s="3"/>
      <c r="S207" s="3"/>
    </row>
    <row r="208">
      <c r="A208" s="34"/>
      <c r="B208" s="9" t="s">
        <v>166</v>
      </c>
      <c r="C208" s="49">
        <f>C128+C141</f>
        <v>18750</v>
      </c>
      <c r="D208" s="40"/>
      <c r="E208" s="37"/>
      <c r="F208" s="49">
        <f>F128+F141</f>
        <v>18750</v>
      </c>
      <c r="G208" s="40"/>
      <c r="H208" s="37"/>
      <c r="I208" s="49">
        <f>I128+I141</f>
        <v>18750</v>
      </c>
      <c r="J208" s="40"/>
      <c r="K208" s="37"/>
      <c r="L208" s="49">
        <f>L128+L141</f>
        <v>18750</v>
      </c>
      <c r="M208" s="40"/>
      <c r="N208" s="37"/>
      <c r="O208" s="37">
        <f t="shared" si="67"/>
        <v>75000</v>
      </c>
      <c r="P208" s="37"/>
      <c r="Q208" s="37"/>
      <c r="R208" s="3"/>
      <c r="S208" s="3"/>
    </row>
    <row r="209">
      <c r="A209" s="34"/>
      <c r="B209" s="9" t="s">
        <v>167</v>
      </c>
      <c r="C209" s="49">
        <f>C154</f>
        <v>7250</v>
      </c>
      <c r="D209" s="40"/>
      <c r="E209" s="37"/>
      <c r="F209" s="49">
        <f>F154</f>
        <v>7250</v>
      </c>
      <c r="G209" s="40"/>
      <c r="H209" s="37"/>
      <c r="I209" s="49">
        <f>I154</f>
        <v>7250</v>
      </c>
      <c r="J209" s="40"/>
      <c r="K209" s="37"/>
      <c r="L209" s="49">
        <f>L154</f>
        <v>7250</v>
      </c>
      <c r="M209" s="40"/>
      <c r="N209" s="37"/>
      <c r="O209" s="37">
        <f t="shared" si="67"/>
        <v>29000</v>
      </c>
      <c r="P209" s="37"/>
      <c r="Q209" s="37"/>
      <c r="R209" s="3"/>
      <c r="S209" s="3"/>
    </row>
    <row r="210">
      <c r="A210" s="34"/>
      <c r="B210" s="9" t="s">
        <v>168</v>
      </c>
      <c r="C210" s="49">
        <f>C142</f>
        <v>10500</v>
      </c>
      <c r="D210" s="40"/>
      <c r="E210" s="37"/>
      <c r="F210" s="49">
        <f>F142</f>
        <v>10500</v>
      </c>
      <c r="G210" s="40"/>
      <c r="H210" s="37"/>
      <c r="I210" s="49">
        <f>I142</f>
        <v>10500</v>
      </c>
      <c r="J210" s="40"/>
      <c r="K210" s="37"/>
      <c r="L210" s="49">
        <f>L142</f>
        <v>10500</v>
      </c>
      <c r="M210" s="40"/>
      <c r="N210" s="37"/>
      <c r="O210" s="37">
        <f t="shared" si="67"/>
        <v>42000</v>
      </c>
      <c r="P210" s="37"/>
      <c r="Q210" s="37"/>
      <c r="R210" s="3"/>
      <c r="S210" s="3"/>
    </row>
    <row r="211">
      <c r="A211" s="34"/>
      <c r="B211" s="9" t="s">
        <v>169</v>
      </c>
      <c r="C211" s="49">
        <f>C129+C155+C156</f>
        <v>24250</v>
      </c>
      <c r="D211" s="40"/>
      <c r="E211" s="37"/>
      <c r="F211" s="49">
        <f>F129+F155+F156</f>
        <v>24250</v>
      </c>
      <c r="G211" s="40"/>
      <c r="H211" s="37"/>
      <c r="I211" s="49">
        <f>I129+I155+I156</f>
        <v>24250</v>
      </c>
      <c r="J211" s="40"/>
      <c r="K211" s="37"/>
      <c r="L211" s="49">
        <f>L129+L155+L156</f>
        <v>24250</v>
      </c>
      <c r="M211" s="40"/>
      <c r="N211" s="37"/>
      <c r="O211" s="37">
        <f t="shared" ref="O211:O227" si="72">SUM(A10,C211,F211,I211,L211)</f>
        <v>97000</v>
      </c>
      <c r="P211" s="37"/>
      <c r="Q211" s="37"/>
      <c r="R211" s="3"/>
      <c r="S211" s="3"/>
    </row>
    <row r="212">
      <c r="A212" s="34"/>
      <c r="B212" s="9" t="s">
        <v>170</v>
      </c>
      <c r="C212" s="49">
        <f>C203-C204</f>
        <v>36593</v>
      </c>
      <c r="D212" s="40"/>
      <c r="E212" s="37"/>
      <c r="F212" s="49">
        <f>F203-F204</f>
        <v>386215</v>
      </c>
      <c r="G212" s="40"/>
      <c r="H212" s="37"/>
      <c r="I212" s="49">
        <f>I203-I204</f>
        <v>420487</v>
      </c>
      <c r="J212" s="40"/>
      <c r="K212" s="37"/>
      <c r="L212" s="49">
        <f>L203-L204</f>
        <v>421187</v>
      </c>
      <c r="M212" s="40"/>
      <c r="N212" s="37"/>
      <c r="O212" s="37">
        <f t="shared" si="72"/>
        <v>1264482</v>
      </c>
      <c r="P212" s="37"/>
      <c r="Q212" s="37"/>
      <c r="R212" s="3"/>
      <c r="S212" s="3"/>
    </row>
    <row r="213">
      <c r="A213" s="34"/>
      <c r="B213" s="35" t="s">
        <v>171</v>
      </c>
      <c r="C213" s="42"/>
      <c r="D213" s="37"/>
      <c r="E213" s="37"/>
      <c r="F213" s="42"/>
      <c r="G213" s="37"/>
      <c r="H213" s="37"/>
      <c r="I213" s="42"/>
      <c r="J213" s="37"/>
      <c r="K213" s="37"/>
      <c r="L213" s="42"/>
      <c r="M213" s="37"/>
      <c r="N213" s="37"/>
      <c r="O213" s="37"/>
      <c r="P213" s="37"/>
      <c r="Q213" s="37"/>
      <c r="R213" s="3"/>
      <c r="S213" s="3"/>
    </row>
    <row r="214">
      <c r="A214" s="34"/>
      <c r="B214" s="35" t="s">
        <v>172</v>
      </c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"/>
      <c r="S214" s="3"/>
    </row>
    <row r="215">
      <c r="A215" s="34"/>
      <c r="B215" s="35" t="s">
        <v>173</v>
      </c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"/>
      <c r="S215" s="3"/>
    </row>
    <row r="216">
      <c r="A216" s="34"/>
      <c r="B216" s="35" t="s">
        <v>174</v>
      </c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"/>
      <c r="S216" s="3"/>
    </row>
    <row r="217">
      <c r="A217" s="34"/>
      <c r="B217" s="35" t="s">
        <v>173</v>
      </c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8"/>
      <c r="P217" s="37"/>
      <c r="Q217" s="37"/>
      <c r="R217" s="3"/>
      <c r="S217" s="3"/>
    </row>
    <row r="218">
      <c r="A218" s="34"/>
      <c r="B218" s="35" t="s">
        <v>175</v>
      </c>
      <c r="C218" s="49">
        <f>C214-C216</f>
        <v>0</v>
      </c>
      <c r="D218" s="40"/>
      <c r="E218" s="37"/>
      <c r="F218" s="49">
        <f>F214-F216</f>
        <v>0</v>
      </c>
      <c r="G218" s="40"/>
      <c r="H218" s="37"/>
      <c r="I218" s="49">
        <f>I214-I216</f>
        <v>0</v>
      </c>
      <c r="J218" s="40"/>
      <c r="K218" s="37"/>
      <c r="L218" s="49">
        <f>L214-L216</f>
        <v>0</v>
      </c>
      <c r="M218" s="40"/>
      <c r="N218" s="39"/>
      <c r="O218" s="37">
        <f t="shared" si="72"/>
        <v>0</v>
      </c>
      <c r="P218" s="40"/>
      <c r="Q218" s="37"/>
      <c r="R218" s="3"/>
      <c r="S218" s="3"/>
    </row>
    <row r="219">
      <c r="A219" s="34"/>
      <c r="B219" s="35" t="s">
        <v>176</v>
      </c>
      <c r="C219" s="42"/>
      <c r="D219" s="37"/>
      <c r="E219" s="37"/>
      <c r="F219" s="42"/>
      <c r="G219" s="37"/>
      <c r="H219" s="37"/>
      <c r="I219" s="42"/>
      <c r="J219" s="37"/>
      <c r="K219" s="37"/>
      <c r="L219" s="42"/>
      <c r="M219" s="37"/>
      <c r="N219" s="37"/>
      <c r="O219" s="42"/>
      <c r="P219" s="37"/>
      <c r="Q219" s="37"/>
      <c r="R219" s="3"/>
      <c r="S219" s="3"/>
    </row>
    <row r="220">
      <c r="A220" s="34"/>
      <c r="B220" s="35" t="s">
        <v>172</v>
      </c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"/>
      <c r="S220" s="3"/>
    </row>
    <row r="221">
      <c r="A221" s="34"/>
      <c r="B221" s="35" t="s">
        <v>173</v>
      </c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"/>
      <c r="S221" s="3"/>
    </row>
    <row r="222">
      <c r="A222" s="34"/>
      <c r="B222" s="35" t="s">
        <v>174</v>
      </c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"/>
      <c r="S222" s="3"/>
    </row>
    <row r="223">
      <c r="A223" s="34"/>
      <c r="B223" s="35" t="s">
        <v>173</v>
      </c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8"/>
      <c r="P223" s="37"/>
      <c r="Q223" s="37"/>
      <c r="R223" s="3"/>
      <c r="S223" s="3"/>
    </row>
    <row r="224">
      <c r="A224" s="34"/>
      <c r="B224" s="35" t="s">
        <v>177</v>
      </c>
      <c r="C224" s="49">
        <f>C220-C222</f>
        <v>0</v>
      </c>
      <c r="D224" s="40"/>
      <c r="E224" s="37"/>
      <c r="F224" s="49">
        <f>F220-F222</f>
        <v>0</v>
      </c>
      <c r="G224" s="40"/>
      <c r="H224" s="37"/>
      <c r="I224" s="49">
        <f>I220-I222</f>
        <v>0</v>
      </c>
      <c r="J224" s="40"/>
      <c r="K224" s="37"/>
      <c r="L224" s="49">
        <f>L220-L222</f>
        <v>0</v>
      </c>
      <c r="M224" s="40"/>
      <c r="N224" s="39"/>
      <c r="O224" s="38">
        <f t="shared" si="72"/>
        <v>0</v>
      </c>
      <c r="P224" s="40"/>
      <c r="Q224" s="37"/>
      <c r="R224" s="3"/>
      <c r="S224" s="3"/>
    </row>
    <row r="225">
      <c r="A225" s="34"/>
      <c r="B225" s="35" t="s">
        <v>178</v>
      </c>
      <c r="C225" s="42">
        <f>SUM(C212,C218,C224)</f>
        <v>36593</v>
      </c>
      <c r="D225" s="37"/>
      <c r="E225" s="37"/>
      <c r="F225" s="42">
        <f>SUM(C212,C218,C224)</f>
        <v>36593</v>
      </c>
      <c r="G225" s="37"/>
      <c r="H225" s="37"/>
      <c r="I225" s="46">
        <f>SUM(C212,C218,C224)</f>
        <v>36593</v>
      </c>
      <c r="J225" s="37"/>
      <c r="K225" s="37"/>
      <c r="L225" s="46">
        <f>SUM(C212,C218,C224)</f>
        <v>36593</v>
      </c>
      <c r="M225" s="37"/>
      <c r="N225" s="39"/>
      <c r="O225" s="38">
        <f t="shared" si="72"/>
        <v>146372</v>
      </c>
      <c r="P225" s="40"/>
      <c r="Q225" s="37"/>
      <c r="R225" s="3"/>
      <c r="S225" s="3"/>
    </row>
    <row r="226">
      <c r="A226" s="34"/>
      <c r="B226" s="35" t="s">
        <v>179</v>
      </c>
      <c r="C226" s="47">
        <f>'В3'!E41</f>
        <v>200000</v>
      </c>
      <c r="D226" s="37"/>
      <c r="E226" s="37"/>
      <c r="F226" s="37">
        <f>C227</f>
        <v>236593</v>
      </c>
      <c r="G226" s="37"/>
      <c r="H226" s="39"/>
      <c r="I226" s="37">
        <f>F227</f>
        <v>273186</v>
      </c>
      <c r="J226" s="40"/>
      <c r="K226" s="39"/>
      <c r="L226" s="37">
        <f>I227</f>
        <v>309779</v>
      </c>
      <c r="M226" s="40"/>
      <c r="N226" s="39"/>
      <c r="O226" s="38">
        <f t="shared" si="72"/>
        <v>1019558</v>
      </c>
      <c r="P226" s="40"/>
      <c r="Q226" s="37"/>
      <c r="R226" s="3"/>
      <c r="S226" s="3"/>
    </row>
    <row r="227">
      <c r="A227" s="34"/>
      <c r="B227" s="35" t="s">
        <v>180</v>
      </c>
      <c r="C227" s="49">
        <f>C225+C226</f>
        <v>236593</v>
      </c>
      <c r="D227" s="40"/>
      <c r="E227" s="37"/>
      <c r="F227" s="49">
        <f>F225+F226</f>
        <v>273186</v>
      </c>
      <c r="G227" s="40"/>
      <c r="H227" s="37"/>
      <c r="I227" s="49">
        <f>I225+I226</f>
        <v>309779</v>
      </c>
      <c r="J227" s="40"/>
      <c r="K227" s="37"/>
      <c r="L227" s="49">
        <f>L225+L226</f>
        <v>346372</v>
      </c>
      <c r="M227" s="40"/>
      <c r="N227" s="39"/>
      <c r="O227" s="37">
        <f t="shared" si="72"/>
        <v>1165930</v>
      </c>
      <c r="P227" s="40"/>
      <c r="Q227" s="37"/>
      <c r="R227" s="3"/>
      <c r="S227" s="3"/>
    </row>
    <row r="228" ht="14.25">
      <c r="A228" s="3"/>
      <c r="B228" s="3"/>
      <c r="C228" s="51"/>
      <c r="D228" s="3"/>
      <c r="E228" s="3"/>
      <c r="F228" s="51"/>
      <c r="G228" s="3"/>
      <c r="H228" s="3"/>
      <c r="I228" s="51"/>
      <c r="J228" s="3"/>
      <c r="K228" s="3"/>
      <c r="L228" s="51"/>
      <c r="M228" s="3"/>
      <c r="N228" s="3"/>
      <c r="O228" s="51"/>
      <c r="P228" s="3"/>
      <c r="Q228" s="3"/>
      <c r="R228" s="3"/>
      <c r="S228" s="3"/>
    </row>
    <row r="229" ht="14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4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3"/>
      <c r="B231" s="73" t="s">
        <v>181</v>
      </c>
      <c r="C231" s="44">
        <v>15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4.25">
      <c r="A232" s="3"/>
      <c r="B232" s="33"/>
      <c r="C232" s="33"/>
      <c r="D232" s="3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28.5">
      <c r="A233" s="34"/>
      <c r="B233" s="35" t="s">
        <v>182</v>
      </c>
      <c r="C233" s="9" t="s">
        <v>183</v>
      </c>
      <c r="D233" s="9" t="s">
        <v>184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34"/>
      <c r="B234" s="35" t="s">
        <v>185</v>
      </c>
      <c r="C234" s="37"/>
      <c r="D234" s="3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34"/>
      <c r="B235" s="35" t="s">
        <v>186</v>
      </c>
      <c r="C235" s="37"/>
      <c r="D235" s="3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34"/>
      <c r="B236" s="35" t="s">
        <v>187</v>
      </c>
      <c r="C236" s="37"/>
      <c r="D236" s="3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34"/>
      <c r="B237" s="35" t="s">
        <v>188</v>
      </c>
      <c r="C237" s="37"/>
      <c r="D237" s="3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34"/>
      <c r="B238" s="35" t="s">
        <v>189</v>
      </c>
      <c r="C238" s="37"/>
      <c r="D238" s="3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34"/>
      <c r="B239" s="35" t="s">
        <v>190</v>
      </c>
      <c r="C239" s="37"/>
      <c r="D239" s="3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34"/>
      <c r="B240" s="35" t="s">
        <v>191</v>
      </c>
      <c r="C240" s="37"/>
      <c r="D240" s="3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34"/>
      <c r="B241" s="35" t="s">
        <v>192</v>
      </c>
      <c r="C241" s="37"/>
      <c r="D241" s="3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34"/>
      <c r="B242" s="35" t="s">
        <v>193</v>
      </c>
      <c r="C242" s="37"/>
      <c r="D242" s="3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34"/>
      <c r="B243" s="35" t="s">
        <v>194</v>
      </c>
      <c r="C243" s="37"/>
      <c r="D243" s="3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34"/>
      <c r="B244" s="35" t="s">
        <v>195</v>
      </c>
      <c r="C244" s="37"/>
      <c r="D244" s="3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34"/>
      <c r="B245" s="35" t="s">
        <v>196</v>
      </c>
      <c r="C245" s="37"/>
      <c r="D245" s="3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34"/>
      <c r="B246" s="35" t="s">
        <v>197</v>
      </c>
      <c r="C246" s="37"/>
      <c r="D246" s="3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34"/>
      <c r="B247" s="63" t="s">
        <v>198</v>
      </c>
      <c r="C247" s="37"/>
      <c r="D247" s="3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34"/>
      <c r="B248" s="35" t="s">
        <v>199</v>
      </c>
      <c r="C248" s="37"/>
      <c r="D248" s="3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34"/>
      <c r="B249" s="35" t="s">
        <v>200</v>
      </c>
      <c r="C249" s="37"/>
      <c r="D249" s="3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34"/>
      <c r="B250" s="35" t="s">
        <v>201</v>
      </c>
      <c r="C250" s="37"/>
      <c r="D250" s="3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34"/>
      <c r="B251" s="35" t="s">
        <v>202</v>
      </c>
      <c r="C251" s="37"/>
      <c r="D251" s="3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34"/>
      <c r="B252" s="35" t="s">
        <v>203</v>
      </c>
      <c r="C252" s="37"/>
      <c r="D252" s="3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34"/>
      <c r="B253" s="35" t="s">
        <v>204</v>
      </c>
      <c r="C253" s="37"/>
      <c r="D253" s="3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34"/>
      <c r="B254" s="35" t="s">
        <v>205</v>
      </c>
      <c r="C254" s="37"/>
      <c r="D254" s="3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34"/>
      <c r="B255" s="63" t="s">
        <v>206</v>
      </c>
      <c r="C255" s="37"/>
      <c r="D255" s="3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4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4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>SoftlineGroup.com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revision>3</cp:revision>
  <dcterms:created xsi:type="dcterms:W3CDTF">2016-12-19T14:10:25Z</dcterms:created>
  <dcterms:modified xsi:type="dcterms:W3CDTF">2024-03-05T15:17:30Z</dcterms:modified>
</cp:coreProperties>
</file>