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ma\University\"/>
    </mc:Choice>
  </mc:AlternateContent>
  <xr:revisionPtr revIDLastSave="0" documentId="13_ncr:1_{1BBDC399-8334-48BB-8A81-B7CD7DEF8C19}" xr6:coauthVersionLast="47" xr6:coauthVersionMax="47" xr10:uidLastSave="{00000000-0000-0000-0000-000000000000}"/>
  <bookViews>
    <workbookView xWindow="-110" yWindow="-110" windowWidth="25820" windowHeight="13900" activeTab="3" xr2:uid="{6478C346-5A1F-4F49-A4F2-9C746CFB265E}"/>
  </bookViews>
  <sheets>
    <sheet name="КР1" sheetId="1" r:id="rId1"/>
    <sheet name="КР2" sheetId="2" r:id="rId2"/>
    <sheet name="КР9" sheetId="3" r:id="rId3"/>
    <sheet name="КР12" sheetId="5" r:id="rId4"/>
    <sheet name="КР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I26" i="1"/>
  <c r="H25" i="1"/>
  <c r="G24" i="1"/>
  <c r="J26" i="1"/>
  <c r="I25" i="1"/>
  <c r="H24" i="1"/>
  <c r="G23" i="1"/>
  <c r="K26" i="1"/>
  <c r="J27" i="1"/>
  <c r="I27" i="1"/>
  <c r="I21" i="6"/>
  <c r="H22" i="6"/>
  <c r="G21" i="6"/>
  <c r="I22" i="6"/>
  <c r="J22" i="6" s="1"/>
  <c r="H21" i="6"/>
  <c r="G20" i="6"/>
  <c r="F19" i="6"/>
  <c r="F23" i="6"/>
  <c r="J21" i="6"/>
  <c r="H23" i="6"/>
  <c r="F20" i="6"/>
  <c r="J13" i="6"/>
  <c r="J14" i="6"/>
  <c r="J15" i="6"/>
  <c r="G15" i="6"/>
  <c r="H15" i="6"/>
  <c r="I15" i="6"/>
  <c r="F15" i="6"/>
  <c r="G14" i="6"/>
  <c r="H14" i="6"/>
  <c r="I14" i="6"/>
  <c r="F14" i="6"/>
  <c r="G13" i="6"/>
  <c r="H13" i="6"/>
  <c r="I13" i="6"/>
  <c r="F13" i="6"/>
  <c r="G27" i="1" l="1"/>
  <c r="K23" i="1"/>
  <c r="G23" i="6"/>
  <c r="J23" i="6" s="1"/>
  <c r="I23" i="6"/>
  <c r="J20" i="6"/>
  <c r="J19" i="6"/>
  <c r="F8" i="5" l="1"/>
  <c r="F9" i="5"/>
  <c r="F10" i="5"/>
  <c r="F11" i="5"/>
  <c r="F12" i="5"/>
  <c r="F13" i="5"/>
  <c r="F14" i="5"/>
  <c r="F15" i="5"/>
  <c r="F16" i="5" s="1"/>
  <c r="F17" i="5" s="1"/>
  <c r="F18" i="5" s="1"/>
  <c r="F19" i="5" s="1"/>
  <c r="F7" i="5"/>
  <c r="F6" i="5"/>
  <c r="F5" i="5"/>
  <c r="F4" i="5"/>
  <c r="F3" i="5"/>
  <c r="E13" i="5"/>
  <c r="E4" i="5"/>
  <c r="E14" i="5"/>
  <c r="E17" i="5"/>
  <c r="E8" i="5"/>
  <c r="E16" i="5"/>
  <c r="E18" i="5"/>
  <c r="E7" i="5"/>
  <c r="D20" i="5"/>
  <c r="E19" i="5" s="1"/>
  <c r="F15" i="3"/>
  <c r="F14" i="3"/>
  <c r="E15" i="3"/>
  <c r="E14" i="3"/>
  <c r="D15" i="3"/>
  <c r="D14" i="3"/>
  <c r="Q9" i="3"/>
  <c r="P9" i="3"/>
  <c r="L9" i="3"/>
  <c r="K9" i="3"/>
  <c r="D7" i="3"/>
  <c r="C7" i="3"/>
  <c r="E11" i="5" l="1"/>
  <c r="E3" i="5"/>
  <c r="E9" i="5"/>
  <c r="E5" i="5"/>
  <c r="E12" i="5"/>
  <c r="E10" i="5"/>
  <c r="E15" i="5"/>
  <c r="E6" i="5"/>
  <c r="J16" i="1"/>
  <c r="K13" i="1"/>
  <c r="K12" i="1"/>
  <c r="J17" i="1"/>
  <c r="I17" i="1"/>
  <c r="H17" i="1"/>
  <c r="G17" i="1"/>
  <c r="K17" i="1" s="1"/>
  <c r="G16" i="1"/>
  <c r="B8" i="1"/>
  <c r="B7" i="1"/>
  <c r="G14" i="2"/>
  <c r="D14" i="2"/>
  <c r="E14" i="2"/>
  <c r="F14" i="2"/>
  <c r="C14" i="2"/>
  <c r="D7" i="2"/>
  <c r="D9" i="2" s="1"/>
  <c r="E7" i="2"/>
  <c r="E9" i="2" s="1"/>
  <c r="F7" i="2"/>
  <c r="C7" i="2"/>
  <c r="D6" i="2"/>
  <c r="D8" i="2" s="1"/>
  <c r="E6" i="2"/>
  <c r="E8" i="2" s="1"/>
  <c r="F6" i="2"/>
  <c r="F8" i="2" s="1"/>
  <c r="C6" i="2"/>
  <c r="G9" i="2"/>
  <c r="G10" i="2"/>
  <c r="E20" i="5" l="1"/>
  <c r="H16" i="1"/>
  <c r="I16" i="1"/>
  <c r="J18" i="1"/>
  <c r="K16" i="1"/>
  <c r="I18" i="1"/>
  <c r="H18" i="1"/>
  <c r="G18" i="1"/>
  <c r="K18" i="1" s="1"/>
  <c r="E12" i="2"/>
  <c r="C13" i="2"/>
  <c r="D13" i="2"/>
  <c r="D12" i="2"/>
  <c r="F12" i="2"/>
  <c r="G11" i="2"/>
  <c r="G8" i="2"/>
  <c r="F9" i="2"/>
  <c r="F13" i="2" s="1"/>
  <c r="C12" i="2"/>
  <c r="G12" i="2" s="1"/>
  <c r="E13" i="2" l="1"/>
  <c r="G13" i="2" s="1"/>
  <c r="K24" i="1" l="1"/>
  <c r="H27" i="1"/>
  <c r="K27" i="1" s="1"/>
  <c r="K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Булдыго</author>
  </authors>
  <commentList>
    <comment ref="F7" authorId="0" shapeId="0" xr:uid="{960AFB2C-5F79-4BF0-BCF7-C55B4432DF87}">
      <text>
        <r>
          <rPr>
            <b/>
            <sz val="9"/>
            <color indexed="81"/>
            <rFont val="Tahoma"/>
            <charset val="1"/>
          </rPr>
          <t>Дмитрий Булдыго:</t>
        </r>
        <r>
          <rPr>
            <sz val="9"/>
            <color indexed="81"/>
            <rFont val="Tahoma"/>
            <charset val="1"/>
          </rPr>
          <t xml:space="preserve">
Задание: составить план продаж. Данные для графика платежей выглядят как ловушка Жокира</t>
        </r>
      </text>
    </comment>
    <comment ref="J25" authorId="0" shapeId="0" xr:uid="{ED4CAE49-AEDA-499D-BCBD-32F2B9111C00}">
      <text>
        <r>
          <rPr>
            <b/>
            <sz val="9"/>
            <color indexed="81"/>
            <rFont val="Tahoma"/>
            <family val="2"/>
            <charset val="204"/>
          </rPr>
          <t>Дмитрий Булдыго:</t>
        </r>
        <r>
          <rPr>
            <sz val="9"/>
            <color indexed="81"/>
            <rFont val="Tahoma"/>
            <family val="2"/>
            <charset val="204"/>
          </rPr>
          <t xml:space="preserve">
Либо опускаем, либо делаем цикл на этот же год (1-ый квартал)</t>
        </r>
      </text>
    </comment>
    <comment ref="F28" authorId="0" shapeId="0" xr:uid="{09286CD2-C8D7-41E6-831C-6E129658D179}">
      <text>
        <r>
          <rPr>
            <b/>
            <sz val="9"/>
            <color indexed="81"/>
            <rFont val="Tahoma"/>
            <family val="2"/>
            <charset val="204"/>
          </rPr>
          <t xml:space="preserve">Дмитрий Булдыго:
</t>
        </r>
        <r>
          <rPr>
            <sz val="9"/>
            <color indexed="81"/>
            <rFont val="Tahoma"/>
            <family val="2"/>
            <charset val="204"/>
          </rPr>
          <t>Общую стоимость выплат увеличиваем на процент инфляции в текущем квартале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Булдыго</author>
  </authors>
  <commentList>
    <comment ref="C6" authorId="0" shapeId="0" xr:uid="{C7159ADE-74BF-43F3-A2CB-1E111B82DEF3}">
      <text>
        <r>
          <rPr>
            <b/>
            <sz val="9"/>
            <color indexed="81"/>
            <rFont val="Tahoma"/>
            <charset val="1"/>
          </rPr>
          <t>Дмитрий Булдыго:</t>
        </r>
        <r>
          <rPr>
            <sz val="9"/>
            <color indexed="81"/>
            <rFont val="Tahoma"/>
            <charset val="1"/>
          </rPr>
          <t xml:space="preserve">
Делил в формуле на 4, но если нацело не делится, то распределяйте равномерно, например : 92-93-92-93. Никаких дробей в штуках.</t>
        </r>
      </text>
    </comment>
    <comment ref="C9" authorId="0" shapeId="0" xr:uid="{639FD5AB-9340-4D93-9D97-B49ADE5B9493}">
      <text>
        <r>
          <rPr>
            <b/>
            <sz val="9"/>
            <color indexed="81"/>
            <rFont val="Tahoma"/>
            <charset val="1"/>
          </rPr>
          <t>Дмитрий Булдыго:</t>
        </r>
        <r>
          <rPr>
            <sz val="9"/>
            <color indexed="81"/>
            <rFont val="Tahoma"/>
            <charset val="1"/>
          </rPr>
          <t xml:space="preserve">
В задании не видно, предположим, что 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Булдыго</author>
  </authors>
  <commentList>
    <comment ref="A1" authorId="0" shapeId="0" xr:uid="{7A5F9FD6-314C-4222-B782-14A72E421ED9}">
      <text>
        <r>
          <rPr>
            <b/>
            <sz val="9"/>
            <color indexed="81"/>
            <rFont val="Tahoma"/>
            <family val="2"/>
            <charset val="204"/>
          </rPr>
          <t>Дмитрий Булдыго:</t>
        </r>
        <r>
          <rPr>
            <sz val="9"/>
            <color indexed="81"/>
            <rFont val="Tahoma"/>
            <family val="2"/>
            <charset val="204"/>
          </rPr>
          <t xml:space="preserve">
Хз че тут нужно, вроде 6 лаба, но данных намного меньше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Булдыго</author>
  </authors>
  <commentList>
    <comment ref="D2" authorId="0" shapeId="0" xr:uid="{FAAD925C-7143-4D33-8769-D5B3AC24E4BA}">
      <text>
        <r>
          <rPr>
            <b/>
            <sz val="9"/>
            <color indexed="81"/>
            <rFont val="Tahoma"/>
            <family val="2"/>
            <charset val="204"/>
          </rPr>
          <t>Дмитрий Булдыго:</t>
        </r>
        <r>
          <rPr>
            <sz val="9"/>
            <color indexed="81"/>
            <rFont val="Tahoma"/>
            <family val="2"/>
            <charset val="204"/>
          </rPr>
          <t xml:space="preserve">
Сорт по убыванию
</t>
        </r>
      </text>
    </comment>
    <comment ref="G2" authorId="0" shapeId="0" xr:uid="{9F3CE3D5-A1AF-4477-B56E-CBDD216A02FF}">
      <text>
        <r>
          <rPr>
            <b/>
            <sz val="9"/>
            <color indexed="81"/>
            <rFont val="Tahoma"/>
            <family val="2"/>
            <charset val="204"/>
          </rPr>
          <t>Дмитрий Булдыго:</t>
        </r>
        <r>
          <rPr>
            <sz val="9"/>
            <color indexed="81"/>
            <rFont val="Tahoma"/>
            <family val="2"/>
            <charset val="204"/>
          </rPr>
          <t xml:space="preserve">
Хз как на лк, все разбивают по проценту 0-80, 80-95, 95-100. Принцип Паретто: 20% (приблизительно) номенклатуры (клиентов) должны брать на себя 80% от ИТОГО (вот и думай головой)</t>
        </r>
      </text>
    </comment>
    <comment ref="E20" authorId="0" shapeId="0" xr:uid="{2939AEE8-D94D-4803-96E3-0C11F8117805}">
      <text>
        <r>
          <rPr>
            <b/>
            <sz val="9"/>
            <color indexed="81"/>
            <rFont val="Tahoma"/>
            <family val="2"/>
            <charset val="204"/>
          </rPr>
          <t>Дмитрий Булдыго:</t>
        </r>
        <r>
          <rPr>
            <sz val="9"/>
            <color indexed="81"/>
            <rFont val="Tahoma"/>
            <family val="2"/>
            <charset val="204"/>
          </rPr>
          <t xml:space="preserve">
Ошибки округления, что поделать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Булдыго</author>
  </authors>
  <commentList>
    <comment ref="I21" authorId="0" shapeId="0" xr:uid="{A31B9977-79DA-4451-AC27-D822C49027E5}">
      <text>
        <r>
          <rPr>
            <b/>
            <sz val="9"/>
            <color indexed="81"/>
            <rFont val="Tahoma"/>
            <family val="2"/>
            <charset val="204"/>
          </rPr>
          <t>Дмитрий Булдыго:</t>
        </r>
        <r>
          <rPr>
            <sz val="9"/>
            <color indexed="81"/>
            <rFont val="Tahoma"/>
            <family val="2"/>
            <charset val="204"/>
          </rPr>
          <t xml:space="preserve">
Здесь предоплата 40% со следующего года, но его нет, поэтому залупим</t>
        </r>
      </text>
    </comment>
    <comment ref="E24" authorId="0" shapeId="0" xr:uid="{340959CB-48AF-4A1E-B9AA-B3A467DB8EE4}">
      <text>
        <r>
          <rPr>
            <b/>
            <sz val="9"/>
            <color indexed="81"/>
            <rFont val="Tahoma"/>
            <family val="2"/>
            <charset val="204"/>
          </rPr>
          <t>Дмитрий Булдыго:</t>
        </r>
        <r>
          <rPr>
            <sz val="9"/>
            <color indexed="81"/>
            <rFont val="Tahoma"/>
            <family val="2"/>
            <charset val="204"/>
          </rPr>
          <t xml:space="preserve">
Надеюсь, что работает так</t>
        </r>
      </text>
    </comment>
  </commentList>
</comments>
</file>

<file path=xl/sharedStrings.xml><?xml version="1.0" encoding="utf-8"?>
<sst xmlns="http://schemas.openxmlformats.org/spreadsheetml/2006/main" count="201" uniqueCount="125">
  <si>
    <t>год</t>
  </si>
  <si>
    <t>Показатель</t>
  </si>
  <si>
    <t>Объем продаж А, шт. (№1)</t>
  </si>
  <si>
    <t>Объем продаж В, шт.  (№1)</t>
  </si>
  <si>
    <t>Остаток на начало Продукта А, шт.</t>
  </si>
  <si>
    <t>Остаток на начало Продукта В, шт.</t>
  </si>
  <si>
    <t>Остаток на конец Продукта А, шт.</t>
  </si>
  <si>
    <t>Остаток на конец Продукта В, шт.</t>
  </si>
  <si>
    <t>Объем производства Продукта А, шт.</t>
  </si>
  <si>
    <t>Объем производства Продукта В, шт.</t>
  </si>
  <si>
    <t>Квартал</t>
  </si>
  <si>
    <t>Год</t>
  </si>
  <si>
    <t>План производства</t>
  </si>
  <si>
    <t>ИТОГО Объем производства, шт.</t>
  </si>
  <si>
    <t>Наименование</t>
  </si>
  <si>
    <t>Изделие А</t>
  </si>
  <si>
    <t>Изделие В</t>
  </si>
  <si>
    <t>Годы</t>
  </si>
  <si>
    <t>20x1</t>
  </si>
  <si>
    <t>20x2</t>
  </si>
  <si>
    <t>20x3</t>
  </si>
  <si>
    <t>Ta</t>
  </si>
  <si>
    <t>Tв</t>
  </si>
  <si>
    <t>Бюджет продаж</t>
  </si>
  <si>
    <t>Объем продаж А, шт.</t>
  </si>
  <si>
    <t>Объем продаж В, шт.</t>
  </si>
  <si>
    <t>цена А, руб.</t>
  </si>
  <si>
    <t>цена В, руб.</t>
  </si>
  <si>
    <t>Объем продаж А, руб.</t>
  </si>
  <si>
    <t>Объем продаж В, руб.</t>
  </si>
  <si>
    <t>ИТОГО объем продаж, руб.</t>
  </si>
  <si>
    <t>Инфляция</t>
  </si>
  <si>
    <t>месяц</t>
  </si>
  <si>
    <t>А</t>
  </si>
  <si>
    <t>В</t>
  </si>
  <si>
    <t>Цена, р</t>
  </si>
  <si>
    <t>Итого Трудоемкость на объем производства, чел-ч.</t>
  </si>
  <si>
    <t>Задание 2</t>
  </si>
  <si>
    <t>Задание 1</t>
  </si>
  <si>
    <t>Объем производства Продукта, шт.</t>
  </si>
  <si>
    <t>трудоемкость  для Продукта, чел-ч.</t>
  </si>
  <si>
    <t>Трудоемкость на объем производства Продукта, чел-ч.</t>
  </si>
  <si>
    <t>Бюджет потребности в Рабочем 1</t>
  </si>
  <si>
    <t>Бюджет потребности в Материале 1</t>
  </si>
  <si>
    <t>норма расхода  для Продукта А, м.</t>
  </si>
  <si>
    <t>Потребность на объем производства Продукта А, м.</t>
  </si>
  <si>
    <t>Итого потребность на объем производства, м.</t>
  </si>
  <si>
    <t>остаток на начало, м.</t>
  </si>
  <si>
    <t>остаток на конец, м.</t>
  </si>
  <si>
    <t>К закупке, м.</t>
  </si>
  <si>
    <t>К11</t>
  </si>
  <si>
    <t>К22</t>
  </si>
  <si>
    <t>Тотал</t>
  </si>
  <si>
    <t>Оп11</t>
  </si>
  <si>
    <t>Оп22</t>
  </si>
  <si>
    <t>Оп33</t>
  </si>
  <si>
    <t>Оп44</t>
  </si>
  <si>
    <t>Оп55</t>
  </si>
  <si>
    <t>Оборудование</t>
  </si>
  <si>
    <t>ТТХ пельменя А</t>
  </si>
  <si>
    <t>ТТХ пельменя В</t>
  </si>
  <si>
    <t>Фул</t>
  </si>
  <si>
    <t>Ответ?</t>
  </si>
  <si>
    <t>Бананчики</t>
  </si>
  <si>
    <t>ИТОГО по оборудованию</t>
  </si>
  <si>
    <t>заработная плата</t>
  </si>
  <si>
    <t>Отчисления на заработную плату</t>
  </si>
  <si>
    <t>Аренда</t>
  </si>
  <si>
    <t>Электроэнергия</t>
  </si>
  <si>
    <t>Бумага</t>
  </si>
  <si>
    <t>И прочие</t>
  </si>
  <si>
    <t>Агалит</t>
  </si>
  <si>
    <t>Перспектива</t>
  </si>
  <si>
    <t>Карандаш</t>
  </si>
  <si>
    <t>Керамзит</t>
  </si>
  <si>
    <t>Стройинвест</t>
  </si>
  <si>
    <t>Гомстрой</t>
  </si>
  <si>
    <t>Белстроймонтаж</t>
  </si>
  <si>
    <t>Заря</t>
  </si>
  <si>
    <t>Коммуна</t>
  </si>
  <si>
    <t>Струнные механизмы</t>
  </si>
  <si>
    <t>Капитал</t>
  </si>
  <si>
    <t>Доркуммунальник</t>
  </si>
  <si>
    <t>Сария</t>
  </si>
  <si>
    <t>Мега</t>
  </si>
  <si>
    <t>Эксформа</t>
  </si>
  <si>
    <t>Дива</t>
  </si>
  <si>
    <t>Трансальянс</t>
  </si>
  <si>
    <t>Клиент</t>
  </si>
  <si>
    <t>доход по клиенту, тыс. руб.</t>
  </si>
  <si>
    <t>ИТОГО</t>
  </si>
  <si>
    <t>Процент от итога</t>
  </si>
  <si>
    <t>Процент нарастающий</t>
  </si>
  <si>
    <t>Класс</t>
  </si>
  <si>
    <t>B</t>
  </si>
  <si>
    <t>C</t>
  </si>
  <si>
    <t>Бюджет производства и запасов ГП</t>
  </si>
  <si>
    <t>Плановая себестоимость Продукта А, руб.</t>
  </si>
  <si>
    <t>Объем производства Продукта А,руб.</t>
  </si>
  <si>
    <t>ИТОГО Объем производства,руб.</t>
  </si>
  <si>
    <t>Задание 3</t>
  </si>
  <si>
    <t>ERP - Enterprise Resouce Planning - Планирование ресурсов предприятия</t>
  </si>
  <si>
    <t>CRM - Customer Relationship Management - Управление взаимоотношениями с клиентами</t>
  </si>
  <si>
    <t>PDM - Product Data Management - Управление данными об изделии</t>
  </si>
  <si>
    <t>MRP2 - Manufacturing Resource Planning - Планирование производственных ресурсов</t>
  </si>
  <si>
    <t>MRP - Material Requirements Planning - Планирование потребности в материалах</t>
  </si>
  <si>
    <t>SRM - Supplier Relationship Management - Управление взаимоотношениями с поставщиками</t>
  </si>
  <si>
    <t>SCM - Supply Chain Management - Управление цепочками поставок</t>
  </si>
  <si>
    <t>Продукт А</t>
  </si>
  <si>
    <t>Продукт В</t>
  </si>
  <si>
    <t>Кварталы</t>
  </si>
  <si>
    <t>Цена А</t>
  </si>
  <si>
    <t>Цена В</t>
  </si>
  <si>
    <t>К закупке А</t>
  </si>
  <si>
    <t>К закупке В</t>
  </si>
  <si>
    <t>ИТОГО к закупке</t>
  </si>
  <si>
    <t>Исходные</t>
  </si>
  <si>
    <t>Бюджет закупки материалов</t>
  </si>
  <si>
    <t>График платежей</t>
  </si>
  <si>
    <t>Платежи 1 кв.</t>
  </si>
  <si>
    <t>Платежи 2 кв.</t>
  </si>
  <si>
    <t>Платежи 3 кв.</t>
  </si>
  <si>
    <t>Платежи 4 кв.</t>
  </si>
  <si>
    <t>BI - Business Intelligence - Бизнес-аналитика</t>
  </si>
  <si>
    <t>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</si>
</sst>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3" fillId="5" borderId="1" xfId="0" applyFont="1" applyFill="1" applyBorder="1"/>
    <xf numFmtId="0" fontId="0" fillId="6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3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0" borderId="5" xfId="0" applyFont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1866-08B5-4AD8-84D7-BF175FE53662}">
  <dimension ref="A1:R37"/>
  <sheetViews>
    <sheetView workbookViewId="0">
      <selection activeCell="J12" sqref="J12"/>
    </sheetView>
  </sheetViews>
  <sheetFormatPr defaultRowHeight="14.5" x14ac:dyDescent="0.35"/>
  <cols>
    <col min="1" max="1" width="15.1796875" customWidth="1"/>
    <col min="6" max="6" width="36.36328125" customWidth="1"/>
    <col min="13" max="13" width="19.1796875" customWidth="1"/>
  </cols>
  <sheetData>
    <row r="1" spans="1:18" ht="15.5" x14ac:dyDescent="0.35">
      <c r="A1" s="21" t="s">
        <v>38</v>
      </c>
    </row>
    <row r="2" spans="1:18" x14ac:dyDescent="0.35">
      <c r="A2" s="14" t="s">
        <v>14</v>
      </c>
      <c r="B2" s="1" t="s">
        <v>17</v>
      </c>
      <c r="C2" s="1"/>
      <c r="D2" s="1"/>
      <c r="G2" s="6" t="s">
        <v>35</v>
      </c>
      <c r="H2" s="8"/>
    </row>
    <row r="3" spans="1:18" x14ac:dyDescent="0.35">
      <c r="A3" s="14"/>
      <c r="B3" s="1" t="s">
        <v>18</v>
      </c>
      <c r="C3" s="1" t="s">
        <v>19</v>
      </c>
      <c r="D3" s="1" t="s">
        <v>20</v>
      </c>
      <c r="G3" s="1" t="s">
        <v>33</v>
      </c>
      <c r="H3" s="1">
        <v>100</v>
      </c>
    </row>
    <row r="4" spans="1:18" x14ac:dyDescent="0.35">
      <c r="A4" s="1" t="s">
        <v>15</v>
      </c>
      <c r="B4" s="1">
        <v>200</v>
      </c>
      <c r="C4" s="1">
        <v>250</v>
      </c>
      <c r="D4" s="1">
        <v>270</v>
      </c>
      <c r="G4" s="1" t="s">
        <v>34</v>
      </c>
      <c r="H4" s="1">
        <v>200</v>
      </c>
    </row>
    <row r="5" spans="1:18" x14ac:dyDescent="0.35">
      <c r="A5" s="1" t="s">
        <v>16</v>
      </c>
      <c r="B5" s="1">
        <v>460</v>
      </c>
      <c r="C5" s="1">
        <v>420</v>
      </c>
      <c r="D5" s="1">
        <v>400</v>
      </c>
    </row>
    <row r="7" spans="1:18" x14ac:dyDescent="0.35">
      <c r="A7" s="15" t="s">
        <v>21</v>
      </c>
      <c r="B7" s="15">
        <f>ROUND(SQRT($D4/$B4), 2)</f>
        <v>1.1599999999999999</v>
      </c>
      <c r="F7" s="16" t="s">
        <v>23</v>
      </c>
      <c r="G7" s="16">
        <v>1</v>
      </c>
    </row>
    <row r="8" spans="1:18" x14ac:dyDescent="0.35">
      <c r="A8" s="15" t="s">
        <v>22</v>
      </c>
      <c r="B8" s="15">
        <f>ROUND(SQRT($D5/$B5), 2)</f>
        <v>0.93</v>
      </c>
    </row>
    <row r="9" spans="1:18" x14ac:dyDescent="0.35">
      <c r="F9" s="1"/>
      <c r="G9" s="1"/>
      <c r="H9" s="1"/>
      <c r="I9" s="1"/>
      <c r="J9" s="1"/>
      <c r="K9" s="2"/>
      <c r="M9" s="18"/>
      <c r="N9" s="37"/>
      <c r="O9" s="37"/>
      <c r="P9" s="37"/>
      <c r="Q9" s="37"/>
      <c r="R9" s="38"/>
    </row>
    <row r="10" spans="1:18" x14ac:dyDescent="0.35">
      <c r="A10" s="1"/>
      <c r="B10" s="1" t="s">
        <v>32</v>
      </c>
      <c r="C10" s="1"/>
      <c r="F10" s="1"/>
      <c r="G10" s="1">
        <v>1</v>
      </c>
      <c r="H10" s="1">
        <v>2</v>
      </c>
      <c r="I10" s="1">
        <v>3</v>
      </c>
      <c r="J10" s="1">
        <v>4</v>
      </c>
      <c r="K10" s="2" t="s">
        <v>0</v>
      </c>
      <c r="M10" s="18"/>
      <c r="N10" s="18"/>
      <c r="O10" s="18"/>
      <c r="P10" s="18"/>
      <c r="Q10" s="18"/>
      <c r="R10" s="38"/>
    </row>
    <row r="11" spans="1:18" x14ac:dyDescent="0.35">
      <c r="A11" s="1" t="s">
        <v>31</v>
      </c>
      <c r="B11" s="1">
        <v>0.05</v>
      </c>
      <c r="C11" s="1"/>
      <c r="F11" s="1" t="s">
        <v>1</v>
      </c>
      <c r="G11" s="1"/>
      <c r="H11" s="1"/>
      <c r="I11" s="1"/>
      <c r="J11" s="1"/>
      <c r="K11" s="2"/>
      <c r="M11" s="18"/>
      <c r="N11" s="18"/>
      <c r="O11" s="18"/>
      <c r="P11" s="18"/>
      <c r="Q11" s="18"/>
      <c r="R11" s="18"/>
    </row>
    <row r="12" spans="1:18" x14ac:dyDescent="0.35">
      <c r="A12" s="18"/>
      <c r="F12" s="1" t="s">
        <v>24</v>
      </c>
      <c r="G12" s="1">
        <v>78</v>
      </c>
      <c r="H12" s="1">
        <v>78</v>
      </c>
      <c r="I12" s="1">
        <v>78</v>
      </c>
      <c r="J12" s="1">
        <v>79</v>
      </c>
      <c r="K12" s="2">
        <f>ROUND($D4*$B7, 0)</f>
        <v>313</v>
      </c>
      <c r="M12" s="18"/>
      <c r="N12" s="18"/>
      <c r="O12" s="18"/>
      <c r="P12" s="18"/>
      <c r="Q12" s="18"/>
      <c r="R12" s="18"/>
    </row>
    <row r="13" spans="1:18" x14ac:dyDescent="0.35">
      <c r="F13" s="1" t="s">
        <v>25</v>
      </c>
      <c r="G13" s="1">
        <v>93</v>
      </c>
      <c r="H13" s="1">
        <v>93</v>
      </c>
      <c r="I13" s="1">
        <v>93</v>
      </c>
      <c r="J13" s="1">
        <v>93</v>
      </c>
      <c r="K13" s="2">
        <f>ROUND($D5*$B8, 0)</f>
        <v>372</v>
      </c>
      <c r="M13" s="18"/>
      <c r="N13" s="18"/>
      <c r="O13" s="18"/>
      <c r="P13" s="18"/>
      <c r="Q13" s="18"/>
      <c r="R13" s="18"/>
    </row>
    <row r="14" spans="1:18" x14ac:dyDescent="0.35">
      <c r="F14" s="1" t="s">
        <v>26</v>
      </c>
      <c r="G14" s="20">
        <v>100</v>
      </c>
      <c r="H14" s="20">
        <v>100</v>
      </c>
      <c r="I14" s="20">
        <v>100</v>
      </c>
      <c r="J14" s="20">
        <v>100</v>
      </c>
      <c r="K14" s="2">
        <v>100</v>
      </c>
      <c r="M14" s="18"/>
      <c r="N14" s="18"/>
      <c r="O14" s="18"/>
      <c r="P14" s="18"/>
      <c r="Q14" s="18"/>
      <c r="R14" s="18"/>
    </row>
    <row r="15" spans="1:18" x14ac:dyDescent="0.35">
      <c r="F15" s="1" t="s">
        <v>27</v>
      </c>
      <c r="G15" s="20">
        <v>200</v>
      </c>
      <c r="H15" s="20">
        <v>200</v>
      </c>
      <c r="I15" s="20">
        <v>200</v>
      </c>
      <c r="J15" s="20">
        <v>200</v>
      </c>
      <c r="K15" s="2">
        <v>200</v>
      </c>
      <c r="M15" s="18"/>
      <c r="N15" s="18"/>
      <c r="O15" s="18"/>
      <c r="P15" s="18"/>
      <c r="Q15" s="18"/>
      <c r="R15" s="18"/>
    </row>
    <row r="16" spans="1:18" x14ac:dyDescent="0.35">
      <c r="F16" s="1" t="s">
        <v>28</v>
      </c>
      <c r="G16" s="1">
        <f>G12*G14</f>
        <v>7800</v>
      </c>
      <c r="H16" s="1">
        <f>H12*H14</f>
        <v>7800</v>
      </c>
      <c r="I16" s="1">
        <f>I12*I14</f>
        <v>7800</v>
      </c>
      <c r="J16" s="1">
        <f>J12*J14</f>
        <v>7900</v>
      </c>
      <c r="K16" s="2">
        <f>SUM(G16,H16,I16,J16)</f>
        <v>31300</v>
      </c>
      <c r="M16" s="18"/>
      <c r="N16" s="18"/>
      <c r="O16" s="18"/>
      <c r="P16" s="18"/>
      <c r="Q16" s="18"/>
      <c r="R16" s="18"/>
    </row>
    <row r="17" spans="1:11" x14ac:dyDescent="0.35">
      <c r="F17" s="1" t="s">
        <v>29</v>
      </c>
      <c r="G17" s="1">
        <f>G13*G15</f>
        <v>18600</v>
      </c>
      <c r="H17" s="1">
        <f>H13*H15</f>
        <v>18600</v>
      </c>
      <c r="I17" s="1">
        <f>I13*I15</f>
        <v>18600</v>
      </c>
      <c r="J17" s="1">
        <f>J13*J15</f>
        <v>18600</v>
      </c>
      <c r="K17" s="2">
        <f>SUM(G17,H17,I17,J17)</f>
        <v>74400</v>
      </c>
    </row>
    <row r="18" spans="1:11" x14ac:dyDescent="0.35">
      <c r="F18" s="17" t="s">
        <v>30</v>
      </c>
      <c r="G18" s="17">
        <f>G16+G17</f>
        <v>26400</v>
      </c>
      <c r="H18" s="17">
        <f>H16+H17</f>
        <v>26400</v>
      </c>
      <c r="I18" s="17">
        <f>I16+I17</f>
        <v>26400</v>
      </c>
      <c r="J18" s="17">
        <f>J16+J17</f>
        <v>26500</v>
      </c>
      <c r="K18" s="17">
        <f>SUM(G18,H18,I18,J18)</f>
        <v>105700</v>
      </c>
    </row>
    <row r="19" spans="1:11" x14ac:dyDescent="0.35">
      <c r="F19" s="18"/>
      <c r="G19" s="18"/>
      <c r="H19" s="18"/>
      <c r="I19" s="18"/>
      <c r="J19" s="18"/>
      <c r="K19" s="18"/>
    </row>
    <row r="20" spans="1:11" x14ac:dyDescent="0.35">
      <c r="F20" s="18"/>
      <c r="G20" s="18"/>
      <c r="H20" s="18"/>
      <c r="I20" s="18"/>
      <c r="J20" s="18"/>
      <c r="K20" s="18"/>
    </row>
    <row r="21" spans="1:11" x14ac:dyDescent="0.35">
      <c r="F21" s="16" t="s">
        <v>118</v>
      </c>
      <c r="G21" s="5" t="s">
        <v>110</v>
      </c>
      <c r="H21" s="5"/>
      <c r="I21" s="5"/>
      <c r="J21" s="5"/>
      <c r="K21" s="35" t="s">
        <v>11</v>
      </c>
    </row>
    <row r="22" spans="1:11" x14ac:dyDescent="0.35">
      <c r="F22" s="1" t="s">
        <v>1</v>
      </c>
      <c r="G22" s="1">
        <v>1</v>
      </c>
      <c r="H22" s="1">
        <v>2</v>
      </c>
      <c r="I22" s="1">
        <v>3</v>
      </c>
      <c r="J22" s="1">
        <v>4</v>
      </c>
      <c r="K22" s="35"/>
    </row>
    <row r="23" spans="1:11" x14ac:dyDescent="0.35">
      <c r="F23" s="1" t="s">
        <v>119</v>
      </c>
      <c r="G23" s="1">
        <f>G$18*(1+G$28)*0.4</f>
        <v>10560</v>
      </c>
      <c r="H23" s="1"/>
      <c r="I23" s="1"/>
      <c r="J23" s="1"/>
      <c r="K23" s="3">
        <f t="shared" ref="K23:K26" si="0">SUM(G23:J23)</f>
        <v>10560</v>
      </c>
    </row>
    <row r="24" spans="1:11" x14ac:dyDescent="0.35">
      <c r="F24" s="1" t="s">
        <v>120</v>
      </c>
      <c r="G24" s="1">
        <f>0.6*H$18</f>
        <v>15840</v>
      </c>
      <c r="H24" s="1">
        <f>H$18*(1+H$28)*0.4</f>
        <v>11088</v>
      </c>
      <c r="I24" s="1"/>
      <c r="J24" s="1"/>
      <c r="K24" s="3">
        <f t="shared" si="0"/>
        <v>26928</v>
      </c>
    </row>
    <row r="25" spans="1:11" x14ac:dyDescent="0.35">
      <c r="F25" s="1" t="s">
        <v>121</v>
      </c>
      <c r="G25" s="1"/>
      <c r="H25" s="1">
        <f>0.6*(1+H$28)*I$18</f>
        <v>16632</v>
      </c>
      <c r="I25" s="1">
        <f>I$18*(1+I$28)*0.4</f>
        <v>11616.000000000002</v>
      </c>
      <c r="J25" s="1">
        <f>0.6*(1+J$28)*G$18</f>
        <v>18216</v>
      </c>
      <c r="K25" s="3">
        <f t="shared" si="0"/>
        <v>46464</v>
      </c>
    </row>
    <row r="26" spans="1:11" x14ac:dyDescent="0.35">
      <c r="F26" s="1" t="s">
        <v>122</v>
      </c>
      <c r="G26" s="1"/>
      <c r="H26" s="1"/>
      <c r="I26" s="1">
        <f>0.6*(1+I$28)*J$18</f>
        <v>17490</v>
      </c>
      <c r="J26" s="1">
        <f>J$18*(1+J$28)*0.4</f>
        <v>12190</v>
      </c>
      <c r="K26" s="3">
        <f t="shared" si="0"/>
        <v>29680</v>
      </c>
    </row>
    <row r="27" spans="1:11" ht="15.5" x14ac:dyDescent="0.35">
      <c r="A27" s="27" t="s">
        <v>37</v>
      </c>
      <c r="B27" s="23" t="s">
        <v>42</v>
      </c>
      <c r="C27" s="23"/>
      <c r="D27" s="23"/>
      <c r="E27" s="23"/>
      <c r="F27" s="17" t="s">
        <v>90</v>
      </c>
      <c r="G27" s="17">
        <f>SUM(G23:G26)</f>
        <v>26400</v>
      </c>
      <c r="H27" s="17">
        <f t="shared" ref="H27" si="1">SUM(H23:H26)</f>
        <v>27720</v>
      </c>
      <c r="I27" s="17">
        <f t="shared" ref="I27" si="2">SUM(I23:I26)</f>
        <v>29106</v>
      </c>
      <c r="J27" s="17">
        <f>SUM(J23:J26)</f>
        <v>30406</v>
      </c>
      <c r="K27" s="17">
        <f>SUM(G27:J27)</f>
        <v>113632</v>
      </c>
    </row>
    <row r="28" spans="1:11" x14ac:dyDescent="0.35">
      <c r="A28" s="26" t="s">
        <v>1</v>
      </c>
      <c r="B28" s="26"/>
      <c r="C28" s="26"/>
      <c r="D28" s="26"/>
      <c r="E28" s="26"/>
      <c r="F28" s="20" t="s">
        <v>31</v>
      </c>
      <c r="G28" s="1">
        <v>0</v>
      </c>
      <c r="H28" s="1">
        <v>0.05</v>
      </c>
      <c r="I28" s="1">
        <v>0.1</v>
      </c>
      <c r="J28" s="1">
        <v>0.15</v>
      </c>
    </row>
    <row r="29" spans="1:11" x14ac:dyDescent="0.35">
      <c r="A29" s="5" t="s">
        <v>39</v>
      </c>
      <c r="B29" s="5"/>
      <c r="C29" s="5"/>
      <c r="D29" s="5"/>
      <c r="E29" s="5"/>
      <c r="F29" s="18"/>
      <c r="G29" s="18"/>
      <c r="H29" s="18"/>
      <c r="I29" s="18"/>
      <c r="J29" s="18"/>
      <c r="K29" s="18"/>
    </row>
    <row r="30" spans="1:11" x14ac:dyDescent="0.35">
      <c r="A30" s="5" t="s">
        <v>40</v>
      </c>
      <c r="B30" s="5"/>
      <c r="C30" s="5"/>
      <c r="D30" s="5"/>
      <c r="E30" s="5"/>
      <c r="F30" s="18"/>
      <c r="G30" s="18"/>
      <c r="H30" s="18"/>
      <c r="I30" s="18"/>
      <c r="J30" s="18"/>
      <c r="K30" s="18"/>
    </row>
    <row r="31" spans="1:11" x14ac:dyDescent="0.35">
      <c r="A31" s="5" t="s">
        <v>41</v>
      </c>
      <c r="B31" s="5"/>
      <c r="C31" s="5"/>
      <c r="D31" s="5"/>
      <c r="E31" s="5"/>
      <c r="F31" s="18"/>
      <c r="G31" s="18"/>
      <c r="H31" s="18"/>
      <c r="I31" s="18"/>
      <c r="J31" s="18"/>
      <c r="K31" s="18"/>
    </row>
    <row r="32" spans="1:11" x14ac:dyDescent="0.35">
      <c r="A32" s="22" t="s">
        <v>36</v>
      </c>
      <c r="B32" s="22"/>
      <c r="C32" s="22"/>
      <c r="D32" s="22"/>
      <c r="E32" s="22"/>
      <c r="F32" s="18"/>
      <c r="G32" s="18"/>
      <c r="H32" s="18"/>
      <c r="I32" s="18"/>
      <c r="J32" s="18"/>
      <c r="K32" s="18"/>
    </row>
    <row r="33" spans="1:11" x14ac:dyDescent="0.35">
      <c r="A33" s="25"/>
      <c r="B33" s="25"/>
      <c r="C33" s="25"/>
      <c r="D33" s="25"/>
      <c r="E33" s="25"/>
      <c r="F33" s="18"/>
      <c r="G33" s="18"/>
      <c r="H33" s="18"/>
      <c r="I33" s="18"/>
      <c r="J33" s="18"/>
      <c r="K33" s="18"/>
    </row>
    <row r="34" spans="1:11" x14ac:dyDescent="0.35">
      <c r="A34" s="18"/>
      <c r="B34" s="18"/>
      <c r="C34" s="18"/>
      <c r="D34" s="18"/>
      <c r="E34" s="18"/>
    </row>
    <row r="35" spans="1:11" ht="15.5" x14ac:dyDescent="0.35">
      <c r="A35" s="33" t="s">
        <v>100</v>
      </c>
      <c r="B35" s="25"/>
      <c r="C35" s="25"/>
      <c r="D35" s="25"/>
      <c r="E35" s="25"/>
    </row>
    <row r="36" spans="1:11" x14ac:dyDescent="0.35">
      <c r="A36" s="5" t="s">
        <v>101</v>
      </c>
      <c r="B36" s="5"/>
      <c r="C36" s="5"/>
      <c r="D36" s="5"/>
      <c r="E36" s="5"/>
      <c r="F36" s="5"/>
    </row>
    <row r="37" spans="1:11" x14ac:dyDescent="0.35">
      <c r="A37" s="5" t="s">
        <v>102</v>
      </c>
      <c r="B37" s="5"/>
      <c r="C37" s="5"/>
      <c r="D37" s="5"/>
      <c r="E37" s="5"/>
      <c r="F37" s="5"/>
    </row>
  </sheetData>
  <mergeCells count="14">
    <mergeCell ref="A32:E32"/>
    <mergeCell ref="A28:E28"/>
    <mergeCell ref="A36:F36"/>
    <mergeCell ref="A37:F37"/>
    <mergeCell ref="N9:Q9"/>
    <mergeCell ref="R9:R10"/>
    <mergeCell ref="G21:J21"/>
    <mergeCell ref="K21:K22"/>
    <mergeCell ref="A2:A3"/>
    <mergeCell ref="G2:H2"/>
    <mergeCell ref="B27:E27"/>
    <mergeCell ref="A29:E29"/>
    <mergeCell ref="A31:E31"/>
    <mergeCell ref="A30:E3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509F-3D8F-4D7F-AC42-FC3B0BB4FC50}">
  <dimension ref="A1:G31"/>
  <sheetViews>
    <sheetView workbookViewId="0">
      <selection activeCell="A31" sqref="A31:E31"/>
    </sheetView>
  </sheetViews>
  <sheetFormatPr defaultRowHeight="14.5" x14ac:dyDescent="0.35"/>
  <cols>
    <col min="1" max="1" width="10.90625" customWidth="1"/>
    <col min="2" max="2" width="35.1796875" customWidth="1"/>
    <col min="3" max="3" width="14.08984375" customWidth="1"/>
    <col min="4" max="4" width="13.81640625" customWidth="1"/>
    <col min="5" max="5" width="13.54296875" customWidth="1"/>
    <col min="6" max="6" width="13.453125" customWidth="1"/>
    <col min="7" max="7" width="13.81640625" customWidth="1"/>
  </cols>
  <sheetData>
    <row r="1" spans="1:7" ht="15.5" x14ac:dyDescent="0.35">
      <c r="A1" s="21" t="s">
        <v>38</v>
      </c>
    </row>
    <row r="3" spans="1:7" x14ac:dyDescent="0.35">
      <c r="B3" s="5" t="s">
        <v>12</v>
      </c>
      <c r="C3" s="5"/>
      <c r="D3" s="5"/>
      <c r="E3" s="5"/>
      <c r="F3" s="5"/>
      <c r="G3" s="5"/>
    </row>
    <row r="4" spans="1:7" x14ac:dyDescent="0.35">
      <c r="B4" s="9" t="s">
        <v>1</v>
      </c>
      <c r="C4" s="6" t="s">
        <v>10</v>
      </c>
      <c r="D4" s="7"/>
      <c r="E4" s="7"/>
      <c r="F4" s="8"/>
      <c r="G4" s="11" t="s">
        <v>11</v>
      </c>
    </row>
    <row r="5" spans="1:7" x14ac:dyDescent="0.35">
      <c r="B5" s="10"/>
      <c r="C5" s="1">
        <v>1</v>
      </c>
      <c r="D5" s="1">
        <v>2</v>
      </c>
      <c r="E5" s="1">
        <v>3</v>
      </c>
      <c r="F5" s="1">
        <v>4</v>
      </c>
      <c r="G5" s="12"/>
    </row>
    <row r="6" spans="1:7" x14ac:dyDescent="0.35">
      <c r="B6" s="1" t="s">
        <v>2</v>
      </c>
      <c r="C6" s="1">
        <f>$G$6/4</f>
        <v>150</v>
      </c>
      <c r="D6" s="1">
        <f t="shared" ref="D6:F6" si="0">$G$6/4</f>
        <v>150</v>
      </c>
      <c r="E6" s="1">
        <f t="shared" si="0"/>
        <v>150</v>
      </c>
      <c r="F6" s="1">
        <f t="shared" si="0"/>
        <v>150</v>
      </c>
      <c r="G6" s="2">
        <v>600</v>
      </c>
    </row>
    <row r="7" spans="1:7" x14ac:dyDescent="0.35">
      <c r="B7" s="1" t="s">
        <v>3</v>
      </c>
      <c r="C7" s="1">
        <f>$G$7/4</f>
        <v>40</v>
      </c>
      <c r="D7" s="1">
        <f t="shared" ref="D7:F7" si="1">$G$7/4</f>
        <v>40</v>
      </c>
      <c r="E7" s="1">
        <f t="shared" si="1"/>
        <v>40</v>
      </c>
      <c r="F7" s="1">
        <f t="shared" si="1"/>
        <v>40</v>
      </c>
      <c r="G7" s="2">
        <v>160</v>
      </c>
    </row>
    <row r="8" spans="1:7" x14ac:dyDescent="0.35">
      <c r="B8" s="1" t="s">
        <v>4</v>
      </c>
      <c r="C8" s="3">
        <v>50</v>
      </c>
      <c r="D8" s="1">
        <f>C10</f>
        <v>25</v>
      </c>
      <c r="E8" s="1">
        <f>D10</f>
        <v>25</v>
      </c>
      <c r="F8" s="1">
        <f>E10</f>
        <v>25</v>
      </c>
      <c r="G8" s="2">
        <f>C8</f>
        <v>50</v>
      </c>
    </row>
    <row r="9" spans="1:7" x14ac:dyDescent="0.35">
      <c r="B9" s="1" t="s">
        <v>5</v>
      </c>
      <c r="C9" s="3">
        <v>30</v>
      </c>
      <c r="D9" s="1">
        <f>C11</f>
        <v>15</v>
      </c>
      <c r="E9" s="1">
        <f>D11</f>
        <v>15</v>
      </c>
      <c r="F9" s="1">
        <f>E11</f>
        <v>15</v>
      </c>
      <c r="G9" s="2">
        <f>C9</f>
        <v>30</v>
      </c>
    </row>
    <row r="10" spans="1:7" x14ac:dyDescent="0.35">
      <c r="B10" s="1" t="s">
        <v>6</v>
      </c>
      <c r="C10" s="1">
        <v>25</v>
      </c>
      <c r="D10" s="1">
        <v>25</v>
      </c>
      <c r="E10" s="1">
        <v>25</v>
      </c>
      <c r="F10" s="3">
        <v>25</v>
      </c>
      <c r="G10" s="2">
        <f>F10</f>
        <v>25</v>
      </c>
    </row>
    <row r="11" spans="1:7" x14ac:dyDescent="0.35">
      <c r="B11" s="1" t="s">
        <v>7</v>
      </c>
      <c r="C11" s="1">
        <v>15</v>
      </c>
      <c r="D11" s="1">
        <v>15</v>
      </c>
      <c r="E11" s="1">
        <v>15</v>
      </c>
      <c r="F11" s="3">
        <v>15</v>
      </c>
      <c r="G11" s="2">
        <f>F11</f>
        <v>15</v>
      </c>
    </row>
    <row r="12" spans="1:7" x14ac:dyDescent="0.35">
      <c r="B12" s="1" t="s">
        <v>8</v>
      </c>
      <c r="C12" s="1">
        <f>C6-C8+C10</f>
        <v>125</v>
      </c>
      <c r="D12" s="1">
        <f>D6-D8+D10</f>
        <v>150</v>
      </c>
      <c r="E12" s="1">
        <f>E6-E8+E10</f>
        <v>150</v>
      </c>
      <c r="F12" s="1">
        <f>F6-F8+F10</f>
        <v>150</v>
      </c>
      <c r="G12" s="2">
        <f>SUM(C12,D12,E12,F12)</f>
        <v>575</v>
      </c>
    </row>
    <row r="13" spans="1:7" x14ac:dyDescent="0.35">
      <c r="B13" s="1" t="s">
        <v>9</v>
      </c>
      <c r="C13" s="1">
        <f>C7-C9+C11</f>
        <v>25</v>
      </c>
      <c r="D13" s="1">
        <f>D7-D9+D11</f>
        <v>40</v>
      </c>
      <c r="E13" s="1">
        <f>E7-E9+E11</f>
        <v>40</v>
      </c>
      <c r="F13" s="1">
        <f>F7-F9+F11</f>
        <v>40</v>
      </c>
      <c r="G13" s="2">
        <f>SUM(C13,D13,E13,F13)</f>
        <v>145</v>
      </c>
    </row>
    <row r="14" spans="1:7" x14ac:dyDescent="0.35">
      <c r="B14" s="13" t="s">
        <v>13</v>
      </c>
      <c r="C14" s="13">
        <f>SUM(C12:C13)</f>
        <v>150</v>
      </c>
      <c r="D14" s="13">
        <f t="shared" ref="D14:F14" si="2">SUM(D12:D13)</f>
        <v>190</v>
      </c>
      <c r="E14" s="13">
        <f t="shared" si="2"/>
        <v>190</v>
      </c>
      <c r="F14" s="13">
        <f t="shared" si="2"/>
        <v>190</v>
      </c>
      <c r="G14" s="13">
        <f>SUM(C14:F14)</f>
        <v>720</v>
      </c>
    </row>
    <row r="18" spans="1:5" ht="15.5" x14ac:dyDescent="0.35">
      <c r="A18" s="27" t="s">
        <v>37</v>
      </c>
      <c r="B18" s="28" t="s">
        <v>43</v>
      </c>
      <c r="C18" s="28"/>
    </row>
    <row r="19" spans="1:5" x14ac:dyDescent="0.35">
      <c r="A19" s="26" t="s">
        <v>1</v>
      </c>
      <c r="B19" s="26"/>
      <c r="C19" s="26"/>
    </row>
    <row r="20" spans="1:5" x14ac:dyDescent="0.35">
      <c r="A20" s="5" t="s">
        <v>8</v>
      </c>
      <c r="B20" s="5"/>
      <c r="C20" s="5"/>
    </row>
    <row r="21" spans="1:5" x14ac:dyDescent="0.35">
      <c r="A21" s="5" t="s">
        <v>44</v>
      </c>
      <c r="B21" s="5"/>
      <c r="C21" s="5"/>
    </row>
    <row r="22" spans="1:5" x14ac:dyDescent="0.35">
      <c r="A22" s="5" t="s">
        <v>45</v>
      </c>
      <c r="B22" s="5"/>
      <c r="C22" s="5"/>
    </row>
    <row r="23" spans="1:5" x14ac:dyDescent="0.35">
      <c r="A23" s="22" t="s">
        <v>46</v>
      </c>
      <c r="B23" s="22"/>
      <c r="C23" s="22"/>
    </row>
    <row r="24" spans="1:5" x14ac:dyDescent="0.35">
      <c r="A24" s="5" t="s">
        <v>47</v>
      </c>
      <c r="B24" s="5"/>
      <c r="C24" s="5"/>
    </row>
    <row r="25" spans="1:5" x14ac:dyDescent="0.35">
      <c r="A25" s="5" t="s">
        <v>48</v>
      </c>
      <c r="B25" s="5"/>
      <c r="C25" s="5"/>
    </row>
    <row r="26" spans="1:5" x14ac:dyDescent="0.35">
      <c r="A26" s="22" t="s">
        <v>49</v>
      </c>
      <c r="B26" s="22"/>
      <c r="C26" s="22"/>
    </row>
    <row r="29" spans="1:5" ht="15.5" x14ac:dyDescent="0.35">
      <c r="A29" s="33" t="s">
        <v>100</v>
      </c>
    </row>
    <row r="30" spans="1:5" x14ac:dyDescent="0.35">
      <c r="A30" s="5" t="s">
        <v>103</v>
      </c>
      <c r="B30" s="5"/>
      <c r="C30" s="5"/>
      <c r="D30" s="5"/>
      <c r="E30" s="5"/>
    </row>
    <row r="31" spans="1:5" x14ac:dyDescent="0.35">
      <c r="A31" s="5" t="s">
        <v>104</v>
      </c>
      <c r="B31" s="5"/>
      <c r="C31" s="5"/>
      <c r="D31" s="5"/>
      <c r="E31" s="5"/>
    </row>
  </sheetData>
  <mergeCells count="15">
    <mergeCell ref="A24:C24"/>
    <mergeCell ref="A25:C25"/>
    <mergeCell ref="A26:C26"/>
    <mergeCell ref="A30:E30"/>
    <mergeCell ref="A31:E31"/>
    <mergeCell ref="A21:C21"/>
    <mergeCell ref="A20:C20"/>
    <mergeCell ref="B18:C18"/>
    <mergeCell ref="A19:C19"/>
    <mergeCell ref="A23:C23"/>
    <mergeCell ref="A22:C22"/>
    <mergeCell ref="C4:F4"/>
    <mergeCell ref="B3:G3"/>
    <mergeCell ref="B4:B5"/>
    <mergeCell ref="G4:G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BEC5-03BA-4755-9DD5-7DEE7659FA1D}">
  <dimension ref="A1:Q31"/>
  <sheetViews>
    <sheetView workbookViewId="0">
      <selection activeCell="F17" sqref="F17"/>
    </sheetView>
  </sheetViews>
  <sheetFormatPr defaultRowHeight="14.5" x14ac:dyDescent="0.35"/>
  <cols>
    <col min="1" max="1" width="14.54296875" customWidth="1"/>
  </cols>
  <sheetData>
    <row r="1" spans="1:17" ht="15.5" x14ac:dyDescent="0.35">
      <c r="A1" s="21" t="s">
        <v>38</v>
      </c>
    </row>
    <row r="2" spans="1:17" x14ac:dyDescent="0.35">
      <c r="I2" s="14" t="s">
        <v>59</v>
      </c>
      <c r="J2" s="14"/>
      <c r="K2" s="5" t="s">
        <v>58</v>
      </c>
      <c r="L2" s="5"/>
      <c r="N2" s="14" t="s">
        <v>60</v>
      </c>
      <c r="O2" s="14"/>
      <c r="P2" s="5" t="s">
        <v>58</v>
      </c>
      <c r="Q2" s="5"/>
    </row>
    <row r="3" spans="1:17" x14ac:dyDescent="0.35">
      <c r="I3" s="14"/>
      <c r="J3" s="14"/>
      <c r="K3" s="3">
        <v>1</v>
      </c>
      <c r="L3" s="3">
        <v>2</v>
      </c>
      <c r="N3" s="14"/>
      <c r="O3" s="14"/>
      <c r="P3" s="3">
        <v>1</v>
      </c>
      <c r="Q3" s="3">
        <v>2</v>
      </c>
    </row>
    <row r="4" spans="1:17" x14ac:dyDescent="0.35">
      <c r="B4" s="1"/>
      <c r="C4" s="1" t="s">
        <v>33</v>
      </c>
      <c r="D4" s="1" t="s">
        <v>34</v>
      </c>
      <c r="I4" s="6" t="s">
        <v>53</v>
      </c>
      <c r="J4" s="8"/>
      <c r="K4" s="1">
        <v>2</v>
      </c>
      <c r="L4" s="1"/>
      <c r="N4" s="6" t="s">
        <v>53</v>
      </c>
      <c r="O4" s="8"/>
      <c r="P4" s="1">
        <v>5</v>
      </c>
      <c r="Q4" s="1"/>
    </row>
    <row r="5" spans="1:17" x14ac:dyDescent="0.35">
      <c r="B5" s="1" t="s">
        <v>50</v>
      </c>
      <c r="C5" s="1">
        <v>500</v>
      </c>
      <c r="D5" s="1">
        <v>600</v>
      </c>
      <c r="I5" s="6" t="s">
        <v>54</v>
      </c>
      <c r="J5" s="8"/>
      <c r="K5" s="1">
        <v>5</v>
      </c>
      <c r="L5" s="1"/>
      <c r="N5" s="6" t="s">
        <v>54</v>
      </c>
      <c r="O5" s="8"/>
      <c r="P5" s="1"/>
      <c r="Q5" s="1">
        <v>2</v>
      </c>
    </row>
    <row r="6" spans="1:17" x14ac:dyDescent="0.35">
      <c r="B6" s="1" t="s">
        <v>51</v>
      </c>
      <c r="C6" s="1">
        <v>100</v>
      </c>
      <c r="D6" s="1">
        <v>200</v>
      </c>
      <c r="I6" s="6" t="s">
        <v>55</v>
      </c>
      <c r="J6" s="8"/>
      <c r="K6" s="1">
        <v>2</v>
      </c>
      <c r="L6" s="1"/>
      <c r="N6" s="6" t="s">
        <v>55</v>
      </c>
      <c r="O6" s="8"/>
      <c r="P6" s="1"/>
      <c r="Q6" s="1">
        <v>5</v>
      </c>
    </row>
    <row r="7" spans="1:17" x14ac:dyDescent="0.35">
      <c r="B7" s="17" t="s">
        <v>52</v>
      </c>
      <c r="C7" s="17">
        <f>SUM(C5:C6)</f>
        <v>600</v>
      </c>
      <c r="D7" s="17">
        <f>SUM(D5:D6)</f>
        <v>800</v>
      </c>
      <c r="I7" s="6" t="s">
        <v>56</v>
      </c>
      <c r="J7" s="8"/>
      <c r="K7" s="1"/>
      <c r="L7" s="1">
        <v>1</v>
      </c>
      <c r="N7" s="6" t="s">
        <v>56</v>
      </c>
      <c r="O7" s="8"/>
      <c r="P7" s="1"/>
      <c r="Q7" s="1">
        <v>1</v>
      </c>
    </row>
    <row r="8" spans="1:17" x14ac:dyDescent="0.35">
      <c r="I8" s="6" t="s">
        <v>57</v>
      </c>
      <c r="J8" s="8"/>
      <c r="K8" s="1"/>
      <c r="L8" s="1">
        <v>3</v>
      </c>
      <c r="N8" s="6" t="s">
        <v>57</v>
      </c>
      <c r="O8" s="8"/>
      <c r="P8" s="1"/>
      <c r="Q8" s="1">
        <v>1</v>
      </c>
    </row>
    <row r="9" spans="1:17" x14ac:dyDescent="0.35">
      <c r="I9" s="22" t="s">
        <v>61</v>
      </c>
      <c r="J9" s="22"/>
      <c r="K9" s="17">
        <f>SUM(K4:K8)</f>
        <v>9</v>
      </c>
      <c r="L9" s="17">
        <f>SUM(L4:L8)</f>
        <v>4</v>
      </c>
      <c r="N9" s="22" t="s">
        <v>61</v>
      </c>
      <c r="O9" s="22"/>
      <c r="P9" s="17">
        <f>SUM(P4:P8)</f>
        <v>5</v>
      </c>
      <c r="Q9" s="17">
        <f>SUM(Q4:Q8)</f>
        <v>9</v>
      </c>
    </row>
    <row r="12" spans="1:17" x14ac:dyDescent="0.35">
      <c r="B12" s="1" t="s">
        <v>62</v>
      </c>
      <c r="C12" s="29" t="s">
        <v>63</v>
      </c>
      <c r="D12" s="29"/>
      <c r="E12" s="29"/>
    </row>
    <row r="13" spans="1:17" x14ac:dyDescent="0.35">
      <c r="B13" s="5" t="s">
        <v>58</v>
      </c>
      <c r="C13" s="5"/>
      <c r="D13" s="1" t="s">
        <v>33</v>
      </c>
      <c r="E13" s="1" t="s">
        <v>34</v>
      </c>
      <c r="F13" s="22" t="s">
        <v>64</v>
      </c>
      <c r="G13" s="22"/>
      <c r="H13" s="22"/>
    </row>
    <row r="14" spans="1:17" x14ac:dyDescent="0.35">
      <c r="B14" s="5">
        <v>1</v>
      </c>
      <c r="C14" s="5"/>
      <c r="D14" s="1">
        <f>C7*K9</f>
        <v>5400</v>
      </c>
      <c r="E14" s="1">
        <f>D7*P9</f>
        <v>4000</v>
      </c>
      <c r="F14" s="5">
        <f>SUM(D14:E14)</f>
        <v>9400</v>
      </c>
      <c r="G14" s="5"/>
      <c r="H14" s="5"/>
    </row>
    <row r="15" spans="1:17" x14ac:dyDescent="0.35">
      <c r="B15" s="5">
        <v>2</v>
      </c>
      <c r="C15" s="5"/>
      <c r="D15" s="1">
        <f>C7*L9</f>
        <v>2400</v>
      </c>
      <c r="E15" s="1">
        <f>D7*Q9</f>
        <v>7200</v>
      </c>
      <c r="F15" s="5">
        <f>SUM(D15:E15)</f>
        <v>9600</v>
      </c>
      <c r="G15" s="5"/>
      <c r="H15" s="5"/>
    </row>
    <row r="20" spans="1:9" ht="15.5" x14ac:dyDescent="0.35">
      <c r="A20" s="27" t="s">
        <v>37</v>
      </c>
      <c r="B20" s="6"/>
      <c r="C20" s="8"/>
    </row>
    <row r="21" spans="1:9" ht="16" customHeight="1" x14ac:dyDescent="0.35">
      <c r="A21" s="30" t="s">
        <v>65</v>
      </c>
      <c r="B21" s="30"/>
      <c r="C21" s="30"/>
    </row>
    <row r="22" spans="1:9" ht="14.5" customHeight="1" x14ac:dyDescent="0.35">
      <c r="A22" s="30" t="s">
        <v>66</v>
      </c>
      <c r="B22" s="30"/>
      <c r="C22" s="30"/>
    </row>
    <row r="23" spans="1:9" ht="14.5" customHeight="1" x14ac:dyDescent="0.35">
      <c r="A23" s="30" t="s">
        <v>67</v>
      </c>
      <c r="B23" s="30"/>
      <c r="C23" s="30"/>
    </row>
    <row r="24" spans="1:9" ht="14.5" customHeight="1" x14ac:dyDescent="0.35">
      <c r="A24" s="30" t="s">
        <v>68</v>
      </c>
      <c r="B24" s="30"/>
      <c r="C24" s="30"/>
    </row>
    <row r="25" spans="1:9" ht="14.5" customHeight="1" x14ac:dyDescent="0.35">
      <c r="A25" s="30" t="s">
        <v>69</v>
      </c>
      <c r="B25" s="30"/>
      <c r="C25" s="30"/>
    </row>
    <row r="26" spans="1:9" x14ac:dyDescent="0.35">
      <c r="A26" s="5" t="s">
        <v>70</v>
      </c>
      <c r="B26" s="5"/>
      <c r="C26" s="5"/>
    </row>
    <row r="29" spans="1:9" ht="15.5" x14ac:dyDescent="0.35">
      <c r="A29" s="33" t="s">
        <v>100</v>
      </c>
    </row>
    <row r="30" spans="1:9" x14ac:dyDescent="0.35">
      <c r="A30" s="5" t="s">
        <v>105</v>
      </c>
      <c r="B30" s="5"/>
      <c r="C30" s="5"/>
      <c r="D30" s="5"/>
      <c r="E30" s="5"/>
      <c r="F30" s="5"/>
      <c r="G30" s="5"/>
      <c r="H30" s="5"/>
      <c r="I30" s="5"/>
    </row>
    <row r="31" spans="1:9" x14ac:dyDescent="0.35">
      <c r="A31" s="5" t="s">
        <v>106</v>
      </c>
      <c r="B31" s="5"/>
      <c r="C31" s="5"/>
      <c r="D31" s="5"/>
      <c r="E31" s="5"/>
      <c r="F31" s="5"/>
      <c r="G31" s="5"/>
      <c r="H31" s="5"/>
      <c r="I31" s="5"/>
    </row>
  </sheetData>
  <mergeCells count="32">
    <mergeCell ref="A26:C26"/>
    <mergeCell ref="B20:C20"/>
    <mergeCell ref="A31:I31"/>
    <mergeCell ref="A30:I30"/>
    <mergeCell ref="A21:C21"/>
    <mergeCell ref="A22:C22"/>
    <mergeCell ref="A23:C23"/>
    <mergeCell ref="A24:C24"/>
    <mergeCell ref="A25:C25"/>
    <mergeCell ref="B13:C13"/>
    <mergeCell ref="B14:C14"/>
    <mergeCell ref="B15:C15"/>
    <mergeCell ref="I9:J9"/>
    <mergeCell ref="N9:O9"/>
    <mergeCell ref="C12:E12"/>
    <mergeCell ref="F13:H13"/>
    <mergeCell ref="F14:H14"/>
    <mergeCell ref="F15:H15"/>
    <mergeCell ref="I7:J7"/>
    <mergeCell ref="I8:J8"/>
    <mergeCell ref="N2:O3"/>
    <mergeCell ref="P2:Q2"/>
    <mergeCell ref="N4:O4"/>
    <mergeCell ref="N5:O5"/>
    <mergeCell ref="N6:O6"/>
    <mergeCell ref="N7:O7"/>
    <mergeCell ref="N8:O8"/>
    <mergeCell ref="I2:J3"/>
    <mergeCell ref="K2:L2"/>
    <mergeCell ref="I4:J4"/>
    <mergeCell ref="I5:J5"/>
    <mergeCell ref="I6:J6"/>
  </mergeCells>
  <phoneticPr fontId="6" type="noConversion"/>
  <pageMargins left="0.7" right="0.7" top="0.75" bottom="0.75" header="0.3" footer="0.3"/>
  <ignoredErrors>
    <ignoredError sqref="K9:L9 P9:Q9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042C-B660-4DF9-BE51-26E7AAD71414}">
  <dimension ref="A1:I38"/>
  <sheetViews>
    <sheetView tabSelected="1" workbookViewId="0">
      <selection activeCell="H9" sqref="H9:H10"/>
    </sheetView>
  </sheetViews>
  <sheetFormatPr defaultRowHeight="14.5" x14ac:dyDescent="0.35"/>
  <cols>
    <col min="1" max="1" width="18.90625" customWidth="1"/>
    <col min="2" max="2" width="9.90625" customWidth="1"/>
    <col min="3" max="3" width="20.6328125" customWidth="1"/>
    <col min="4" max="4" width="25" customWidth="1"/>
    <col min="5" max="5" width="17.90625" customWidth="1"/>
    <col min="6" max="6" width="23" customWidth="1"/>
    <col min="7" max="7" width="20.6328125" customWidth="1"/>
    <col min="8" max="8" width="25" customWidth="1"/>
    <col min="9" max="9" width="17.90625" customWidth="1"/>
  </cols>
  <sheetData>
    <row r="1" spans="1:9" ht="15.5" x14ac:dyDescent="0.35">
      <c r="A1" s="21" t="s">
        <v>38</v>
      </c>
    </row>
    <row r="2" spans="1:9" x14ac:dyDescent="0.35">
      <c r="C2" s="4" t="s">
        <v>88</v>
      </c>
      <c r="D2" s="1" t="s">
        <v>89</v>
      </c>
      <c r="E2" s="1" t="s">
        <v>91</v>
      </c>
      <c r="F2" s="20" t="s">
        <v>92</v>
      </c>
      <c r="G2" s="31" t="s">
        <v>93</v>
      </c>
      <c r="H2" s="18"/>
      <c r="I2" s="18"/>
    </row>
    <row r="3" spans="1:9" x14ac:dyDescent="0.35">
      <c r="C3" s="1" t="s">
        <v>77</v>
      </c>
      <c r="D3" s="1">
        <v>332100</v>
      </c>
      <c r="E3" s="1">
        <f>ROUND($D3/$D$20*100,3)</f>
        <v>27.901</v>
      </c>
      <c r="F3" s="1">
        <f>E3</f>
        <v>27.901</v>
      </c>
      <c r="G3" s="20" t="s">
        <v>33</v>
      </c>
      <c r="H3" s="18"/>
      <c r="I3" s="18"/>
    </row>
    <row r="4" spans="1:9" x14ac:dyDescent="0.35">
      <c r="C4" s="1" t="s">
        <v>80</v>
      </c>
      <c r="D4" s="1">
        <v>251000</v>
      </c>
      <c r="E4" s="1">
        <f>ROUND($D4/$D$20*100,3)</f>
        <v>21.088000000000001</v>
      </c>
      <c r="F4" s="1">
        <f>$F3+$E4</f>
        <v>48.989000000000004</v>
      </c>
      <c r="G4" s="20" t="s">
        <v>33</v>
      </c>
      <c r="H4" s="18"/>
      <c r="I4" s="18"/>
    </row>
    <row r="5" spans="1:9" x14ac:dyDescent="0.35">
      <c r="C5" s="1" t="s">
        <v>72</v>
      </c>
      <c r="D5" s="1">
        <v>99900</v>
      </c>
      <c r="E5" s="1">
        <f>ROUND($D5/$D$20*100,3)</f>
        <v>8.3930000000000007</v>
      </c>
      <c r="F5" s="1">
        <f>$F4+$E5</f>
        <v>57.382000000000005</v>
      </c>
      <c r="G5" s="20" t="s">
        <v>33</v>
      </c>
      <c r="H5" s="18"/>
      <c r="I5" s="18"/>
    </row>
    <row r="6" spans="1:9" x14ac:dyDescent="0.35">
      <c r="C6" s="1" t="s">
        <v>74</v>
      </c>
      <c r="D6" s="1">
        <v>84700</v>
      </c>
      <c r="E6" s="1">
        <f>ROUND($D6/$D$20*100,3)</f>
        <v>7.1159999999999997</v>
      </c>
      <c r="F6" s="1">
        <f>$F5+$E6</f>
        <v>64.498000000000005</v>
      </c>
      <c r="G6" s="20" t="s">
        <v>33</v>
      </c>
      <c r="H6" s="18"/>
      <c r="I6" s="18"/>
    </row>
    <row r="7" spans="1:9" x14ac:dyDescent="0.35">
      <c r="C7" s="1" t="s">
        <v>86</v>
      </c>
      <c r="D7" s="1">
        <v>69500</v>
      </c>
      <c r="E7" s="1">
        <f>ROUND($D7/$D$20*100,3)</f>
        <v>5.8390000000000004</v>
      </c>
      <c r="F7" s="1">
        <f>$F6+$E7</f>
        <v>70.337000000000003</v>
      </c>
      <c r="G7" s="20" t="s">
        <v>33</v>
      </c>
      <c r="H7" s="18"/>
      <c r="I7" s="18"/>
    </row>
    <row r="8" spans="1:9" x14ac:dyDescent="0.35">
      <c r="C8" s="1" t="s">
        <v>83</v>
      </c>
      <c r="D8" s="1">
        <v>54000</v>
      </c>
      <c r="E8" s="1">
        <f>ROUND($D8/$D$20*100,3)</f>
        <v>4.5369999999999999</v>
      </c>
      <c r="F8" s="1">
        <f t="shared" ref="F8:F19" si="0">$F7+$E8</f>
        <v>74.874000000000009</v>
      </c>
      <c r="G8" s="20" t="s">
        <v>33</v>
      </c>
      <c r="H8" s="18"/>
      <c r="I8" s="18"/>
    </row>
    <row r="9" spans="1:9" x14ac:dyDescent="0.35">
      <c r="C9" s="1" t="s">
        <v>71</v>
      </c>
      <c r="D9" s="1">
        <v>52000</v>
      </c>
      <c r="E9" s="1">
        <f>ROUND($D9/$D$20*100,3)</f>
        <v>4.3689999999999998</v>
      </c>
      <c r="F9" s="1">
        <f t="shared" si="0"/>
        <v>79.243000000000009</v>
      </c>
      <c r="G9" s="20" t="s">
        <v>33</v>
      </c>
      <c r="H9" s="18"/>
      <c r="I9" s="18"/>
    </row>
    <row r="10" spans="1:9" x14ac:dyDescent="0.35">
      <c r="C10" s="1" t="s">
        <v>76</v>
      </c>
      <c r="D10" s="1">
        <v>37400</v>
      </c>
      <c r="E10" s="1">
        <f>ROUND($D10/$D$20*100,3)</f>
        <v>3.1419999999999999</v>
      </c>
      <c r="F10" s="1">
        <f t="shared" si="0"/>
        <v>82.385000000000005</v>
      </c>
      <c r="G10" s="20" t="s">
        <v>94</v>
      </c>
      <c r="H10" s="18"/>
      <c r="I10" s="18"/>
    </row>
    <row r="11" spans="1:9" x14ac:dyDescent="0.35">
      <c r="C11" s="1" t="s">
        <v>73</v>
      </c>
      <c r="D11" s="1">
        <v>36900</v>
      </c>
      <c r="E11" s="1">
        <f>ROUND($D11/$D$20*100,3)</f>
        <v>3.1</v>
      </c>
      <c r="F11" s="1">
        <f t="shared" si="0"/>
        <v>85.484999999999999</v>
      </c>
      <c r="G11" s="20" t="s">
        <v>94</v>
      </c>
      <c r="H11" s="18"/>
      <c r="I11" s="18"/>
    </row>
    <row r="12" spans="1:9" x14ac:dyDescent="0.35">
      <c r="C12" s="1" t="s">
        <v>78</v>
      </c>
      <c r="D12" s="1">
        <v>33000</v>
      </c>
      <c r="E12" s="1">
        <f>ROUND($D12/$D$20*100,3)</f>
        <v>2.7730000000000001</v>
      </c>
      <c r="F12" s="1">
        <f t="shared" si="0"/>
        <v>88.257999999999996</v>
      </c>
      <c r="G12" s="20" t="s">
        <v>94</v>
      </c>
      <c r="H12" s="18"/>
      <c r="I12" s="18"/>
    </row>
    <row r="13" spans="1:9" x14ac:dyDescent="0.35">
      <c r="C13" s="1" t="s">
        <v>79</v>
      </c>
      <c r="D13" s="1">
        <v>27300</v>
      </c>
      <c r="E13" s="1">
        <f>ROUND($D13/$D$20*100,3)</f>
        <v>2.294</v>
      </c>
      <c r="F13" s="1">
        <f t="shared" si="0"/>
        <v>90.551999999999992</v>
      </c>
      <c r="G13" s="20" t="s">
        <v>94</v>
      </c>
      <c r="H13" s="18"/>
      <c r="I13" s="18"/>
    </row>
    <row r="14" spans="1:9" x14ac:dyDescent="0.35">
      <c r="C14" s="1" t="s">
        <v>81</v>
      </c>
      <c r="D14" s="1">
        <v>27000</v>
      </c>
      <c r="E14" s="1">
        <f>ROUND($D14/$D$20*100,3)</f>
        <v>2.2679999999999998</v>
      </c>
      <c r="F14" s="1">
        <f t="shared" si="0"/>
        <v>92.82</v>
      </c>
      <c r="G14" s="20" t="s">
        <v>94</v>
      </c>
      <c r="H14" s="18"/>
      <c r="I14" s="18"/>
    </row>
    <row r="15" spans="1:9" x14ac:dyDescent="0.35">
      <c r="C15" s="1" t="s">
        <v>75</v>
      </c>
      <c r="D15" s="1">
        <v>25500</v>
      </c>
      <c r="E15" s="1">
        <f>ROUND($D15/$D$20*100,3)</f>
        <v>2.1419999999999999</v>
      </c>
      <c r="F15" s="1">
        <f t="shared" si="0"/>
        <v>94.961999999999989</v>
      </c>
      <c r="G15" s="20" t="s">
        <v>94</v>
      </c>
      <c r="H15" s="18"/>
      <c r="I15" s="18"/>
    </row>
    <row r="16" spans="1:9" x14ac:dyDescent="0.35">
      <c r="C16" s="1" t="s">
        <v>84</v>
      </c>
      <c r="D16" s="1">
        <v>21960</v>
      </c>
      <c r="E16" s="1">
        <f>ROUND($D16/$D$20*100,3)</f>
        <v>1.845</v>
      </c>
      <c r="F16" s="1">
        <f t="shared" si="0"/>
        <v>96.806999999999988</v>
      </c>
      <c r="G16" s="20" t="s">
        <v>95</v>
      </c>
      <c r="H16" s="18"/>
      <c r="I16" s="18"/>
    </row>
    <row r="17" spans="1:9" x14ac:dyDescent="0.35">
      <c r="C17" s="1" t="s">
        <v>82</v>
      </c>
      <c r="D17" s="1">
        <v>18000</v>
      </c>
      <c r="E17" s="1">
        <f>ROUND($D17/$D$20*100,3)</f>
        <v>1.512</v>
      </c>
      <c r="F17" s="1">
        <f t="shared" si="0"/>
        <v>98.318999999999988</v>
      </c>
      <c r="G17" s="20" t="s">
        <v>95</v>
      </c>
      <c r="H17" s="18"/>
      <c r="I17" s="18"/>
    </row>
    <row r="18" spans="1:9" x14ac:dyDescent="0.35">
      <c r="C18" s="1" t="s">
        <v>85</v>
      </c>
      <c r="D18" s="1">
        <v>12000</v>
      </c>
      <c r="E18" s="1">
        <f>ROUND($D18/$D$20*100,3)</f>
        <v>1.008</v>
      </c>
      <c r="F18" s="1">
        <f t="shared" si="0"/>
        <v>99.326999999999984</v>
      </c>
      <c r="G18" s="20" t="s">
        <v>95</v>
      </c>
      <c r="H18" s="18"/>
      <c r="I18" s="18"/>
    </row>
    <row r="19" spans="1:9" x14ac:dyDescent="0.35">
      <c r="C19" s="1" t="s">
        <v>87</v>
      </c>
      <c r="D19" s="1">
        <v>8000</v>
      </c>
      <c r="E19" s="1">
        <f>ROUND($D19/$D$20*100,3)</f>
        <v>0.67200000000000004</v>
      </c>
      <c r="F19" s="1">
        <f t="shared" si="0"/>
        <v>99.998999999999981</v>
      </c>
      <c r="G19" s="20" t="s">
        <v>95</v>
      </c>
      <c r="H19" s="18"/>
      <c r="I19" s="18"/>
    </row>
    <row r="20" spans="1:9" x14ac:dyDescent="0.35">
      <c r="C20" s="17" t="s">
        <v>90</v>
      </c>
      <c r="D20" s="17">
        <f>SUM(D3:D19)</f>
        <v>1190260</v>
      </c>
      <c r="E20" s="17">
        <f>SUM(E3:E19)</f>
        <v>99.998999999999981</v>
      </c>
      <c r="G20" s="18"/>
      <c r="H20" s="18"/>
      <c r="I20" s="18"/>
    </row>
    <row r="25" spans="1:9" ht="15.5" x14ac:dyDescent="0.35">
      <c r="A25" s="27" t="s">
        <v>37</v>
      </c>
      <c r="B25" s="32" t="s">
        <v>96</v>
      </c>
      <c r="C25" s="32"/>
      <c r="D25" s="32"/>
    </row>
    <row r="26" spans="1:9" x14ac:dyDescent="0.35">
      <c r="A26" s="26" t="s">
        <v>1</v>
      </c>
      <c r="B26" s="26"/>
      <c r="C26" s="26"/>
      <c r="D26" s="26"/>
    </row>
    <row r="27" spans="1:9" x14ac:dyDescent="0.35">
      <c r="A27" s="5" t="s">
        <v>2</v>
      </c>
      <c r="B27" s="5"/>
      <c r="C27" s="5"/>
      <c r="D27" s="5"/>
    </row>
    <row r="28" spans="1:9" x14ac:dyDescent="0.35">
      <c r="A28" s="5" t="s">
        <v>4</v>
      </c>
      <c r="B28" s="5"/>
      <c r="C28" s="5"/>
      <c r="D28" s="5"/>
    </row>
    <row r="29" spans="1:9" x14ac:dyDescent="0.35">
      <c r="A29" s="5" t="s">
        <v>6</v>
      </c>
      <c r="B29" s="5"/>
      <c r="C29" s="5"/>
      <c r="D29" s="5"/>
    </row>
    <row r="30" spans="1:9" x14ac:dyDescent="0.35">
      <c r="A30" s="5" t="s">
        <v>8</v>
      </c>
      <c r="B30" s="5"/>
      <c r="C30" s="5"/>
      <c r="D30" s="5"/>
    </row>
    <row r="31" spans="1:9" x14ac:dyDescent="0.35">
      <c r="A31" s="5" t="s">
        <v>97</v>
      </c>
      <c r="B31" s="5"/>
      <c r="C31" s="5"/>
      <c r="D31" s="5"/>
    </row>
    <row r="32" spans="1:9" x14ac:dyDescent="0.35">
      <c r="A32" s="5" t="s">
        <v>98</v>
      </c>
      <c r="B32" s="5"/>
      <c r="C32" s="5"/>
      <c r="D32" s="5"/>
    </row>
    <row r="33" spans="1:6" x14ac:dyDescent="0.35">
      <c r="A33" s="22" t="s">
        <v>99</v>
      </c>
      <c r="B33" s="22"/>
      <c r="C33" s="22"/>
      <c r="D33" s="22"/>
    </row>
    <row r="36" spans="1:6" ht="15.5" x14ac:dyDescent="0.35">
      <c r="A36" s="33" t="s">
        <v>100</v>
      </c>
      <c r="B36" s="25"/>
      <c r="C36" s="25"/>
      <c r="D36" s="25"/>
      <c r="E36" s="25"/>
    </row>
    <row r="37" spans="1:6" x14ac:dyDescent="0.35">
      <c r="A37" s="5" t="s">
        <v>101</v>
      </c>
      <c r="B37" s="5"/>
      <c r="C37" s="5"/>
      <c r="D37" s="5"/>
      <c r="E37" s="24"/>
      <c r="F37" s="24"/>
    </row>
    <row r="38" spans="1:6" x14ac:dyDescent="0.35">
      <c r="A38" s="5" t="s">
        <v>107</v>
      </c>
      <c r="B38" s="5"/>
      <c r="C38" s="5"/>
      <c r="D38" s="5"/>
      <c r="E38" s="24"/>
      <c r="F38" s="24"/>
    </row>
  </sheetData>
  <sortState xmlns:xlrd2="http://schemas.microsoft.com/office/spreadsheetml/2017/richdata2" ref="C3:E19">
    <sortCondition descending="1" ref="D3:D19"/>
  </sortState>
  <mergeCells count="11">
    <mergeCell ref="A38:D38"/>
    <mergeCell ref="A37:D37"/>
    <mergeCell ref="A29:D29"/>
    <mergeCell ref="A30:D30"/>
    <mergeCell ref="A31:D31"/>
    <mergeCell ref="A32:D32"/>
    <mergeCell ref="A33:D33"/>
    <mergeCell ref="B25:D25"/>
    <mergeCell ref="A26:D26"/>
    <mergeCell ref="A27:D27"/>
    <mergeCell ref="A28:D2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C800-33AD-44D3-A097-A2C95C5F6A80}">
  <dimension ref="A1:J38"/>
  <sheetViews>
    <sheetView workbookViewId="0">
      <selection activeCell="F20" sqref="F20"/>
    </sheetView>
  </sheetViews>
  <sheetFormatPr defaultRowHeight="14.5" x14ac:dyDescent="0.35"/>
  <cols>
    <col min="5" max="5" width="16.81640625" customWidth="1"/>
  </cols>
  <sheetData>
    <row r="1" spans="1:10" ht="15.5" x14ac:dyDescent="0.35">
      <c r="A1" s="21" t="s">
        <v>38</v>
      </c>
    </row>
    <row r="3" spans="1:10" x14ac:dyDescent="0.35">
      <c r="E3" s="34" t="s">
        <v>116</v>
      </c>
    </row>
    <row r="4" spans="1:10" x14ac:dyDescent="0.35">
      <c r="E4" s="1"/>
      <c r="F4" s="5" t="s">
        <v>110</v>
      </c>
      <c r="G4" s="5"/>
      <c r="H4" s="5"/>
      <c r="I4" s="5"/>
    </row>
    <row r="5" spans="1:10" x14ac:dyDescent="0.35">
      <c r="E5" s="1" t="s">
        <v>1</v>
      </c>
      <c r="F5" s="1">
        <v>1</v>
      </c>
      <c r="G5" s="1">
        <v>2</v>
      </c>
      <c r="H5" s="1">
        <v>3</v>
      </c>
      <c r="I5" s="1">
        <v>4</v>
      </c>
    </row>
    <row r="6" spans="1:10" x14ac:dyDescent="0.35">
      <c r="E6" s="1" t="s">
        <v>108</v>
      </c>
      <c r="F6" s="1">
        <v>100</v>
      </c>
      <c r="G6" s="1">
        <v>90</v>
      </c>
      <c r="H6" s="1">
        <v>70</v>
      </c>
      <c r="I6" s="1">
        <v>80</v>
      </c>
    </row>
    <row r="7" spans="1:10" x14ac:dyDescent="0.35">
      <c r="E7" s="1" t="s">
        <v>109</v>
      </c>
      <c r="F7" s="1">
        <v>40</v>
      </c>
      <c r="G7" s="1">
        <v>20</v>
      </c>
      <c r="H7" s="1">
        <v>20</v>
      </c>
      <c r="I7" s="1">
        <v>30</v>
      </c>
    </row>
    <row r="8" spans="1:10" x14ac:dyDescent="0.35">
      <c r="E8" s="20" t="s">
        <v>111</v>
      </c>
      <c r="F8" s="20">
        <v>30</v>
      </c>
      <c r="G8" s="20">
        <v>30</v>
      </c>
      <c r="H8" s="20">
        <v>30</v>
      </c>
      <c r="I8" s="20">
        <v>30</v>
      </c>
    </row>
    <row r="9" spans="1:10" x14ac:dyDescent="0.35">
      <c r="B9" t="s">
        <v>124</v>
      </c>
      <c r="C9" t="s">
        <v>10</v>
      </c>
      <c r="E9" s="20" t="s">
        <v>112</v>
      </c>
      <c r="F9" s="20">
        <v>500</v>
      </c>
      <c r="G9" s="20">
        <v>500</v>
      </c>
      <c r="H9" s="20">
        <v>500</v>
      </c>
      <c r="I9" s="20">
        <v>500</v>
      </c>
    </row>
    <row r="10" spans="1:10" x14ac:dyDescent="0.35">
      <c r="A10" t="s">
        <v>31</v>
      </c>
      <c r="B10">
        <v>0.02</v>
      </c>
      <c r="C10">
        <v>0.08</v>
      </c>
      <c r="E10" s="29" t="s">
        <v>117</v>
      </c>
      <c r="F10" s="29"/>
      <c r="G10" s="29"/>
    </row>
    <row r="11" spans="1:10" x14ac:dyDescent="0.35">
      <c r="E11" s="1"/>
      <c r="F11" s="5" t="s">
        <v>110</v>
      </c>
      <c r="G11" s="5"/>
      <c r="H11" s="5"/>
      <c r="I11" s="5"/>
      <c r="J11" s="35" t="s">
        <v>11</v>
      </c>
    </row>
    <row r="12" spans="1:10" x14ac:dyDescent="0.35">
      <c r="E12" s="1" t="s">
        <v>1</v>
      </c>
      <c r="F12" s="1">
        <v>1</v>
      </c>
      <c r="G12" s="1">
        <v>2</v>
      </c>
      <c r="H12" s="1">
        <v>3</v>
      </c>
      <c r="I12" s="1">
        <v>4</v>
      </c>
      <c r="J12" s="35"/>
    </row>
    <row r="13" spans="1:10" x14ac:dyDescent="0.35">
      <c r="E13" s="1" t="s">
        <v>113</v>
      </c>
      <c r="F13" s="1">
        <f>F6*F8</f>
        <v>3000</v>
      </c>
      <c r="G13" s="1">
        <f t="shared" ref="G13:I13" si="0">G6*G8</f>
        <v>2700</v>
      </c>
      <c r="H13" s="1">
        <f t="shared" si="0"/>
        <v>2100</v>
      </c>
      <c r="I13" s="1">
        <f t="shared" si="0"/>
        <v>2400</v>
      </c>
      <c r="J13" s="3">
        <f t="shared" ref="J13:J14" si="1">SUM(F13:I13)</f>
        <v>10200</v>
      </c>
    </row>
    <row r="14" spans="1:10" x14ac:dyDescent="0.35">
      <c r="E14" s="1" t="s">
        <v>114</v>
      </c>
      <c r="F14" s="1">
        <f>F7*F9</f>
        <v>20000</v>
      </c>
      <c r="G14" s="1">
        <f t="shared" ref="G14:I14" si="2">G7*G9</f>
        <v>10000</v>
      </c>
      <c r="H14" s="1">
        <f t="shared" si="2"/>
        <v>10000</v>
      </c>
      <c r="I14" s="1">
        <f t="shared" si="2"/>
        <v>15000</v>
      </c>
      <c r="J14" s="3">
        <f t="shared" si="1"/>
        <v>55000</v>
      </c>
    </row>
    <row r="15" spans="1:10" x14ac:dyDescent="0.35">
      <c r="E15" s="17" t="s">
        <v>115</v>
      </c>
      <c r="F15" s="17">
        <f>SUM(F13:F14)</f>
        <v>23000</v>
      </c>
      <c r="G15" s="17">
        <f t="shared" ref="G15:I15" si="3">SUM(G13:G14)</f>
        <v>12700</v>
      </c>
      <c r="H15" s="17">
        <f t="shared" si="3"/>
        <v>12100</v>
      </c>
      <c r="I15" s="17">
        <f t="shared" si="3"/>
        <v>17400</v>
      </c>
      <c r="J15" s="17">
        <f>SUM(F15:I15)</f>
        <v>65200</v>
      </c>
    </row>
    <row r="17" spans="1:10" x14ac:dyDescent="0.35">
      <c r="E17" s="15" t="s">
        <v>118</v>
      </c>
      <c r="F17" s="5" t="s">
        <v>110</v>
      </c>
      <c r="G17" s="5"/>
      <c r="H17" s="5"/>
      <c r="I17" s="5"/>
      <c r="J17" s="35" t="s">
        <v>11</v>
      </c>
    </row>
    <row r="18" spans="1:10" x14ac:dyDescent="0.35">
      <c r="E18" s="1" t="s">
        <v>1</v>
      </c>
      <c r="F18" s="1">
        <v>1</v>
      </c>
      <c r="G18" s="1">
        <v>2</v>
      </c>
      <c r="H18" s="1">
        <v>3</v>
      </c>
      <c r="I18" s="1">
        <v>4</v>
      </c>
      <c r="J18" s="35"/>
    </row>
    <row r="19" spans="1:10" x14ac:dyDescent="0.35">
      <c r="E19" s="1" t="s">
        <v>119</v>
      </c>
      <c r="F19" s="1">
        <f>F$15*(1+F$24)*0.6</f>
        <v>13800</v>
      </c>
      <c r="G19" s="1"/>
      <c r="H19" s="1"/>
      <c r="I19" s="1"/>
      <c r="J19" s="3">
        <f t="shared" ref="J19:J22" si="4">SUM(F19:I19)</f>
        <v>13800</v>
      </c>
    </row>
    <row r="20" spans="1:10" x14ac:dyDescent="0.35">
      <c r="E20" s="1" t="s">
        <v>120</v>
      </c>
      <c r="F20" s="1">
        <f>0.4*G$15</f>
        <v>5080</v>
      </c>
      <c r="G20" s="1">
        <f>G$15*(1+G$24)*0.6</f>
        <v>8229.6</v>
      </c>
      <c r="H20" s="1"/>
      <c r="I20" s="1"/>
      <c r="J20" s="3">
        <f t="shared" si="4"/>
        <v>13309.6</v>
      </c>
    </row>
    <row r="21" spans="1:10" x14ac:dyDescent="0.35">
      <c r="E21" s="1" t="s">
        <v>121</v>
      </c>
      <c r="F21" s="1"/>
      <c r="G21" s="1">
        <f>0.4*(1+G$24)*H$15</f>
        <v>5227.2000000000007</v>
      </c>
      <c r="H21" s="1">
        <f>H$15*(1+H$24)*0.6</f>
        <v>8421.5999999999985</v>
      </c>
      <c r="I21" s="1">
        <f>0.4*(1+I24)*F15</f>
        <v>11408</v>
      </c>
      <c r="J21" s="3">
        <f t="shared" si="4"/>
        <v>25056.799999999999</v>
      </c>
    </row>
    <row r="22" spans="1:10" x14ac:dyDescent="0.35">
      <c r="E22" s="1" t="s">
        <v>122</v>
      </c>
      <c r="F22" s="1"/>
      <c r="G22" s="1"/>
      <c r="H22" s="1">
        <f>0.4*(1+H$24)*I$15</f>
        <v>8073.5999999999995</v>
      </c>
      <c r="I22" s="1">
        <f>I$15*(1+I$24)*0.6</f>
        <v>12945.6</v>
      </c>
      <c r="J22" s="3">
        <f t="shared" si="4"/>
        <v>21019.200000000001</v>
      </c>
    </row>
    <row r="23" spans="1:10" x14ac:dyDescent="0.35">
      <c r="E23" s="17" t="s">
        <v>90</v>
      </c>
      <c r="F23" s="17">
        <f>SUM(F19:F22)</f>
        <v>18880</v>
      </c>
      <c r="G23" s="17">
        <f t="shared" ref="G23:H23" si="5">SUM(G19:G22)</f>
        <v>13456.800000000001</v>
      </c>
      <c r="H23" s="17">
        <f t="shared" si="5"/>
        <v>16495.199999999997</v>
      </c>
      <c r="I23" s="17">
        <f>SUM(I19:I22)</f>
        <v>24353.599999999999</v>
      </c>
      <c r="J23" s="17">
        <f>SUM(F23:I23)</f>
        <v>73185.600000000006</v>
      </c>
    </row>
    <row r="24" spans="1:10" x14ac:dyDescent="0.35">
      <c r="E24" s="20" t="s">
        <v>31</v>
      </c>
      <c r="F24" s="1">
        <v>0</v>
      </c>
      <c r="G24" s="1">
        <v>0.08</v>
      </c>
      <c r="H24" s="1">
        <v>0.16</v>
      </c>
      <c r="I24" s="1">
        <v>0.24</v>
      </c>
    </row>
    <row r="28" spans="1:10" ht="15.5" x14ac:dyDescent="0.35">
      <c r="A28" s="27" t="s">
        <v>37</v>
      </c>
      <c r="B28" s="1"/>
      <c r="C28" s="32" t="s">
        <v>23</v>
      </c>
      <c r="D28" s="32"/>
    </row>
    <row r="29" spans="1:10" x14ac:dyDescent="0.35">
      <c r="A29" s="5" t="s">
        <v>24</v>
      </c>
      <c r="B29" s="5"/>
      <c r="C29" s="5"/>
      <c r="D29" s="5"/>
    </row>
    <row r="30" spans="1:10" x14ac:dyDescent="0.35">
      <c r="A30" s="5" t="s">
        <v>26</v>
      </c>
      <c r="B30" s="5"/>
      <c r="C30" s="5"/>
      <c r="D30" s="5"/>
    </row>
    <row r="31" spans="1:10" x14ac:dyDescent="0.35">
      <c r="A31" s="5" t="s">
        <v>28</v>
      </c>
      <c r="B31" s="5"/>
      <c r="C31" s="5"/>
      <c r="D31" s="5"/>
    </row>
    <row r="32" spans="1:10" x14ac:dyDescent="0.35">
      <c r="A32" s="22" t="s">
        <v>30</v>
      </c>
      <c r="B32" s="22"/>
      <c r="C32" s="22"/>
      <c r="D32" s="22"/>
    </row>
    <row r="36" spans="1:9" ht="15.5" x14ac:dyDescent="0.35">
      <c r="A36" s="36" t="s">
        <v>100</v>
      </c>
      <c r="B36" s="36"/>
      <c r="C36" s="25"/>
      <c r="D36" s="25"/>
      <c r="E36" s="19"/>
      <c r="F36" s="19"/>
      <c r="G36" s="19"/>
      <c r="H36" s="19"/>
      <c r="I36" s="19"/>
    </row>
    <row r="37" spans="1:9" x14ac:dyDescent="0.35">
      <c r="A37" s="5" t="s">
        <v>123</v>
      </c>
      <c r="B37" s="5"/>
      <c r="C37" s="5"/>
      <c r="D37" s="5"/>
      <c r="E37" s="5"/>
      <c r="F37" s="5"/>
      <c r="G37" s="5"/>
      <c r="H37" s="5"/>
      <c r="I37" s="5"/>
    </row>
    <row r="38" spans="1:9" x14ac:dyDescent="0.35">
      <c r="A38" s="5" t="s">
        <v>106</v>
      </c>
      <c r="B38" s="5"/>
      <c r="C38" s="5"/>
      <c r="D38" s="5"/>
      <c r="E38" s="5"/>
      <c r="F38" s="5"/>
      <c r="G38" s="5"/>
      <c r="H38" s="5"/>
      <c r="I38" s="5"/>
    </row>
  </sheetData>
  <mergeCells count="14">
    <mergeCell ref="A36:B36"/>
    <mergeCell ref="A38:I38"/>
    <mergeCell ref="A37:I37"/>
    <mergeCell ref="C28:D28"/>
    <mergeCell ref="A29:D29"/>
    <mergeCell ref="A30:D30"/>
    <mergeCell ref="A31:D31"/>
    <mergeCell ref="A32:D32"/>
    <mergeCell ref="F4:I4"/>
    <mergeCell ref="F11:I11"/>
    <mergeCell ref="J11:J12"/>
    <mergeCell ref="F17:I17"/>
    <mergeCell ref="J17:J18"/>
    <mergeCell ref="E10:G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КР1</vt:lpstr>
      <vt:lpstr>КР2</vt:lpstr>
      <vt:lpstr>КР9</vt:lpstr>
      <vt:lpstr>КР12</vt:lpstr>
      <vt:lpstr>КР4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Булдыго</dc:creator>
  <cp:lastModifiedBy>Дмитрий Булдыго</cp:lastModifiedBy>
  <dcterms:created xsi:type="dcterms:W3CDTF">2024-03-05T09:13:28Z</dcterms:created>
  <dcterms:modified xsi:type="dcterms:W3CDTF">2024-03-05T15:00:13Z</dcterms:modified>
</cp:coreProperties>
</file>