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png" ContentType="image/png"/>
  <Default Extension="jpeg" ContentType="image/jpeg"/>
  <Default Extension="xml" ContentType="application/xml"/>
  <Default Extension="vsdx" ContentType="application/vnd.ms-visio.drawing"/>
  <Default Extension="emf" ContentType="image/x-emf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1"/>
  </bookViews>
  <sheets>
    <sheet name="Задание" sheetId="1" state="visible" r:id="rId1"/>
    <sheet name="ОсновныеДанные" sheetId="2" state="visible" r:id="rId2"/>
    <sheet name="ЗаказыКлиентов" sheetId="3" state="visible" r:id="rId3"/>
    <sheet name="СкладОстатки" sheetId="4" state="visible" r:id="rId4"/>
    <sheet name="L5" sheetId="5" state="visible" r:id="rId5"/>
    <sheet name="L6" sheetId="6" state="visible" r:id="rId6"/>
  </sheets>
  <calcPr/>
</workbook>
</file>

<file path=xl/sharedStrings.xml><?xml version="1.0" encoding="utf-8"?>
<sst xmlns="http://schemas.openxmlformats.org/spreadsheetml/2006/main" count="179" uniqueCount="179">
  <si>
    <t xml:space="preserve">Предприятие выпускает и реализует котлеты киевские, цыплята фаршированные,  пельмени.</t>
  </si>
  <si>
    <t xml:space="preserve">Производство организовано в  цехах: </t>
  </si>
  <si>
    <t xml:space="preserve">№1. В разделочном цехе выполняют операции по производству фарша</t>
  </si>
  <si>
    <t xml:space="preserve">№2. В цехе  мучных заготовок выполняют операции по производству теста и выпечки блинов </t>
  </si>
  <si>
    <t xml:space="preserve">№3. В цехе готовой продукции выполняют операции по производству готовой продукции</t>
  </si>
  <si>
    <t xml:space="preserve">Определить  потребность в материалах на период с учетом  данных, представленных на листах "Основные данные", "Остатки материалов", "Заказы клиентов"</t>
  </si>
  <si>
    <t>1.</t>
  </si>
  <si>
    <t xml:space="preserve">Спецификация "Фарш говяжий"</t>
  </si>
  <si>
    <t xml:space="preserve">1 кг</t>
  </si>
  <si>
    <t xml:space="preserve">Технологическая карта "Фарш говяжий"</t>
  </si>
  <si>
    <t>кг</t>
  </si>
  <si>
    <t>Материал</t>
  </si>
  <si>
    <t>норма</t>
  </si>
  <si>
    <t>ед.изм.</t>
  </si>
  <si>
    <t>операция</t>
  </si>
  <si>
    <t>цех</t>
  </si>
  <si>
    <t xml:space="preserve">трудоем., чел-час</t>
  </si>
  <si>
    <t xml:space="preserve">станкоемк., маш-ч</t>
  </si>
  <si>
    <t>оборудование</t>
  </si>
  <si>
    <t>материалы</t>
  </si>
  <si>
    <t>говядина</t>
  </si>
  <si>
    <t xml:space="preserve">разрезка мяса на куски</t>
  </si>
  <si>
    <t>№1</t>
  </si>
  <si>
    <t xml:space="preserve">оборудование 1</t>
  </si>
  <si>
    <t xml:space="preserve">по спецификации</t>
  </si>
  <si>
    <t>яйцо</t>
  </si>
  <si>
    <t>шт.</t>
  </si>
  <si>
    <t xml:space="preserve">приготовление фарша</t>
  </si>
  <si>
    <t xml:space="preserve">оборудование 2</t>
  </si>
  <si>
    <t xml:space="preserve">лук репчатый</t>
  </si>
  <si>
    <t>перец</t>
  </si>
  <si>
    <t>соль</t>
  </si>
  <si>
    <t>2.</t>
  </si>
  <si>
    <t xml:space="preserve">Спецификация "Фарш домашний"</t>
  </si>
  <si>
    <t xml:space="preserve">Технологическая карта "Фарш домашний"</t>
  </si>
  <si>
    <t>Свинина</t>
  </si>
  <si>
    <t>3.</t>
  </si>
  <si>
    <t xml:space="preserve">Спецификация "Фарш куриный"</t>
  </si>
  <si>
    <t xml:space="preserve">Технологическая карта "Фарш куриный"</t>
  </si>
  <si>
    <t xml:space="preserve">тушка цыпленка</t>
  </si>
  <si>
    <t>4.</t>
  </si>
  <si>
    <t xml:space="preserve">Спецификация "Тесто"</t>
  </si>
  <si>
    <t xml:space="preserve">Технологическая карта "Тесто"</t>
  </si>
  <si>
    <t>мука</t>
  </si>
  <si>
    <t xml:space="preserve">приготовление теста</t>
  </si>
  <si>
    <t>№2</t>
  </si>
  <si>
    <t xml:space="preserve">оборудование 3</t>
  </si>
  <si>
    <t>сахар</t>
  </si>
  <si>
    <t xml:space="preserve">разрыхлитель для теста</t>
  </si>
  <si>
    <t>5.</t>
  </si>
  <si>
    <t xml:space="preserve">Спецификация "Пельмени из говядины"</t>
  </si>
  <si>
    <t xml:space="preserve">Технологическая карта "Пельмени из говядины"</t>
  </si>
  <si>
    <t xml:space="preserve">Фарш говяжий</t>
  </si>
  <si>
    <t xml:space="preserve">Лепка пельменей</t>
  </si>
  <si>
    <t>№3</t>
  </si>
  <si>
    <t xml:space="preserve">оборудование 4</t>
  </si>
  <si>
    <t xml:space="preserve">Фарш говяжий, тесто</t>
  </si>
  <si>
    <t xml:space="preserve">Тесто </t>
  </si>
  <si>
    <t>кг.</t>
  </si>
  <si>
    <t xml:space="preserve">Заморозка пельменей</t>
  </si>
  <si>
    <t xml:space="preserve">оборудование 5</t>
  </si>
  <si>
    <t>6.</t>
  </si>
  <si>
    <t xml:space="preserve">Спецификация "Пельмени домашние"</t>
  </si>
  <si>
    <t xml:space="preserve">Технологическая карта "Пельмени домашние"</t>
  </si>
  <si>
    <t xml:space="preserve">Фарш домашний</t>
  </si>
  <si>
    <t xml:space="preserve">Фарш домашний, тесто</t>
  </si>
  <si>
    <t>Тесто</t>
  </si>
  <si>
    <t>7.</t>
  </si>
  <si>
    <t xml:space="preserve">Спецификация "Котлета по киевски"</t>
  </si>
  <si>
    <t xml:space="preserve">Технологическая карта "Котлета по киевски"</t>
  </si>
  <si>
    <t xml:space="preserve">Фарш куриный</t>
  </si>
  <si>
    <t xml:space="preserve">Лепка котлеты</t>
  </si>
  <si>
    <t xml:space="preserve">Фарш куриный, масло сливочное, петрушка</t>
  </si>
  <si>
    <t xml:space="preserve">Масло сливочное</t>
  </si>
  <si>
    <t xml:space="preserve">обвалка котлеты</t>
  </si>
  <si>
    <t xml:space="preserve">сухари панировочные</t>
  </si>
  <si>
    <t xml:space="preserve">Сухари панировочные</t>
  </si>
  <si>
    <t xml:space="preserve">заморозка котлеты</t>
  </si>
  <si>
    <t>Петрушка</t>
  </si>
  <si>
    <t>8.</t>
  </si>
  <si>
    <t xml:space="preserve">Спецификация "Блины"</t>
  </si>
  <si>
    <t xml:space="preserve">Технологическая карта "Блины"</t>
  </si>
  <si>
    <t xml:space="preserve">выпечка блинов</t>
  </si>
  <si>
    <t xml:space="preserve">оборудование 6</t>
  </si>
  <si>
    <t xml:space="preserve">тесто, масло сливочное</t>
  </si>
  <si>
    <t>9.</t>
  </si>
  <si>
    <t xml:space="preserve">Спецификация "Цыпленок фаршированный"</t>
  </si>
  <si>
    <t xml:space="preserve">Технологическая карта "Цыпленок фаршированный"</t>
  </si>
  <si>
    <t xml:space="preserve">Тушка цыпленка</t>
  </si>
  <si>
    <t xml:space="preserve">фаршировка тушки цыпленка</t>
  </si>
  <si>
    <t xml:space="preserve">оборудование 7</t>
  </si>
  <si>
    <t xml:space="preserve">тушка цыпленка, блины, лук, петрушка</t>
  </si>
  <si>
    <t>Блины</t>
  </si>
  <si>
    <t xml:space="preserve">упаковка тушки цыпленка</t>
  </si>
  <si>
    <t xml:space="preserve">пленка пищевая</t>
  </si>
  <si>
    <t xml:space="preserve">Лук зеленый</t>
  </si>
  <si>
    <t xml:space="preserve">м кв</t>
  </si>
  <si>
    <t xml:space="preserve">Заказы клиентов</t>
  </si>
  <si>
    <t xml:space="preserve">Котлеты по киевски</t>
  </si>
  <si>
    <t xml:space="preserve">Цыпленок фаршированный</t>
  </si>
  <si>
    <t xml:space="preserve">Остатки на начало периода  готовой продукции</t>
  </si>
  <si>
    <t>Кол-во</t>
  </si>
  <si>
    <t xml:space="preserve">Котлеты киевские</t>
  </si>
  <si>
    <t xml:space="preserve">Цыплята фаршированные</t>
  </si>
  <si>
    <t xml:space="preserve">пельмени домашние</t>
  </si>
  <si>
    <t xml:space="preserve">Политика запасов готовой продукции</t>
  </si>
  <si>
    <t xml:space="preserve">На конец периода запас должен составлять % от потребности текущего периода</t>
  </si>
  <si>
    <t xml:space="preserve">Остатки на начало периода полуфабрикатов</t>
  </si>
  <si>
    <t xml:space="preserve">фарш домашний</t>
  </si>
  <si>
    <t>блины</t>
  </si>
  <si>
    <t xml:space="preserve">фарш куриный</t>
  </si>
  <si>
    <t xml:space="preserve">Политика запасов полуфабрикатов</t>
  </si>
  <si>
    <t xml:space="preserve">Остатки на начало периода материалов</t>
  </si>
  <si>
    <t>свинина</t>
  </si>
  <si>
    <t>цыплята</t>
  </si>
  <si>
    <t>шт</t>
  </si>
  <si>
    <t xml:space="preserve">перец черный</t>
  </si>
  <si>
    <t>гр</t>
  </si>
  <si>
    <t xml:space="preserve">лук зеленый</t>
  </si>
  <si>
    <t xml:space="preserve">петрушка свежая</t>
  </si>
  <si>
    <t xml:space="preserve">Политика запасов материалов</t>
  </si>
  <si>
    <t xml:space="preserve">Ед. Измерения</t>
  </si>
  <si>
    <t xml:space="preserve">Остаток на начало</t>
  </si>
  <si>
    <t xml:space="preserve">Объём производства</t>
  </si>
  <si>
    <t xml:space="preserve">Объем закупки</t>
  </si>
  <si>
    <t xml:space="preserve">Остаток на конец</t>
  </si>
  <si>
    <t>Потребность</t>
  </si>
  <si>
    <t xml:space="preserve">фарш говяжий</t>
  </si>
  <si>
    <t>тесто</t>
  </si>
  <si>
    <t xml:space="preserve">масло сливочное</t>
  </si>
  <si>
    <t xml:space="preserve">пищевая плёнка</t>
  </si>
  <si>
    <t xml:space="preserve">Количество единиц оборудования</t>
  </si>
  <si>
    <t xml:space="preserve">Плановый период июль 2018 г.</t>
  </si>
  <si>
    <t>8ч*смена*5</t>
  </si>
  <si>
    <t xml:space="preserve">Вид оборудования</t>
  </si>
  <si>
    <t>Шт</t>
  </si>
  <si>
    <t xml:space="preserve">5 вариант</t>
  </si>
  <si>
    <t xml:space="preserve">Оборудование 1</t>
  </si>
  <si>
    <t xml:space="preserve">Оборудование 2</t>
  </si>
  <si>
    <t xml:space="preserve">Оборудование 3</t>
  </si>
  <si>
    <t xml:space="preserve">Оборудование 4</t>
  </si>
  <si>
    <t xml:space="preserve">Оборудование 5</t>
  </si>
  <si>
    <t xml:space="preserve">Оборудование 6</t>
  </si>
  <si>
    <t xml:space="preserve">Оборудование 7</t>
  </si>
  <si>
    <t xml:space="preserve">Плановый ремонтный фонд</t>
  </si>
  <si>
    <t xml:space="preserve">станкоемкость "Фарш говяжий", нормо-ч./ед.</t>
  </si>
  <si>
    <t xml:space="preserve">потребность </t>
  </si>
  <si>
    <t>вес</t>
  </si>
  <si>
    <t xml:space="preserve">станкоемкость "Фарш домашний", нормо-ч./ед.</t>
  </si>
  <si>
    <t xml:space="preserve">станкоемкость "Фарш куриный", нормо-ч./ед.</t>
  </si>
  <si>
    <t xml:space="preserve">станкоемкость "Тесто", нормо-ч./ед.</t>
  </si>
  <si>
    <t xml:space="preserve">станкоемкость "Пельмени из говядины", нормо-ч./ед.</t>
  </si>
  <si>
    <t xml:space="preserve">станкоемкость "Пельмени из домашние", нормо-ч./ед.</t>
  </si>
  <si>
    <t xml:space="preserve">станкоемкость "Котлета по киевски", нормо-ч./ед.</t>
  </si>
  <si>
    <t xml:space="preserve">станкоемкость "Блин", нормо-ч./ед.</t>
  </si>
  <si>
    <t xml:space="preserve">станкоемкость "Цыпленок фарш", нормо-ч./ед.</t>
  </si>
  <si>
    <t xml:space="preserve">Дней в месяце</t>
  </si>
  <si>
    <t xml:space="preserve">Выходных дней</t>
  </si>
  <si>
    <t xml:space="preserve">Длит. Смены</t>
  </si>
  <si>
    <t xml:space="preserve">Нераб. Ч.</t>
  </si>
  <si>
    <t xml:space="preserve">Пред. Пр. Дни</t>
  </si>
  <si>
    <t xml:space="preserve">Пр. Дни</t>
  </si>
  <si>
    <t>смен</t>
  </si>
  <si>
    <t>фонд</t>
  </si>
  <si>
    <t>Фк</t>
  </si>
  <si>
    <t>календарный</t>
  </si>
  <si>
    <t>Фр</t>
  </si>
  <si>
    <t>режимный</t>
  </si>
  <si>
    <t>Фд</t>
  </si>
  <si>
    <t>действительный</t>
  </si>
  <si>
    <t xml:space="preserve">Действ фонд (шт * Фд)</t>
  </si>
  <si>
    <t xml:space="preserve">Дф, ч</t>
  </si>
  <si>
    <t xml:space="preserve">Пропускная 
способность , ч. </t>
  </si>
  <si>
    <t xml:space="preserve">Норма 
времени на изготовление единицы условного изделия, нормо-ч./кг.</t>
  </si>
  <si>
    <t xml:space="preserve">Возможный выпуск - Производственная мощность, кг.</t>
  </si>
  <si>
    <t xml:space="preserve">Потребность в условном изделии, кг.</t>
  </si>
  <si>
    <t xml:space="preserve">Цех 1</t>
  </si>
  <si>
    <t xml:space="preserve">Цех 2</t>
  </si>
  <si>
    <t xml:space="preserve">Цех 3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</si>
</sst>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4" tint="0"/>
        <bgColor theme="4" tint="0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none"/>
      <top style="thin">
        <color auto="1"/>
      </top>
      <bottom style="thin">
        <color auto="1"/>
      </bottom>
      <diagonal style="none"/>
    </border>
    <border>
      <left style="none"/>
      <right style="none"/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none"/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61">
    <xf fontId="0" fillId="0" borderId="0" numFmtId="0" xfId="0"/>
    <xf fontId="0" fillId="0" borderId="1" numFmtId="0" xfId="0" applyBorder="1"/>
    <xf fontId="0" fillId="0" borderId="1" numFmtId="0" xfId="0" applyBorder="1" applyAlignment="1">
      <alignment wrapText="1"/>
    </xf>
    <xf fontId="0" fillId="2" borderId="1" numFmtId="0" xfId="0" applyFill="1" applyBorder="1" applyAlignment="1">
      <alignment wrapText="1"/>
    </xf>
    <xf fontId="0" fillId="0" borderId="0" numFmtId="0" xfId="0" applyAlignment="1">
      <alignment wrapText="1"/>
    </xf>
    <xf fontId="1" fillId="0" borderId="0" numFmtId="0" xfId="0" applyFont="1" applyAlignment="1">
      <alignment wrapText="1"/>
    </xf>
    <xf fontId="1" fillId="0" borderId="0" numFmtId="0" xfId="0" applyFont="1"/>
    <xf fontId="0" fillId="0" borderId="0" numFmtId="0" xfId="0"/>
    <xf fontId="0" fillId="0" borderId="0" numFmtId="0" xfId="0"/>
    <xf fontId="1" fillId="0" borderId="1" numFmtId="0" xfId="0" applyFont="1" applyBorder="1"/>
    <xf fontId="0" fillId="3" borderId="1" numFmtId="0" xfId="0" applyFill="1" applyBorder="1"/>
    <xf fontId="1" fillId="3" borderId="1" numFmtId="0" xfId="0" applyFont="1" applyFill="1" applyBorder="1" applyAlignment="1">
      <alignment wrapText="1"/>
    </xf>
    <xf fontId="0" fillId="3" borderId="1" numFmtId="0" xfId="0" applyFill="1" applyBorder="1" applyAlignment="1">
      <alignment wrapText="1"/>
    </xf>
    <xf fontId="0" fillId="3" borderId="0" numFmtId="0" xfId="0" applyFill="1"/>
    <xf fontId="0" fillId="3" borderId="0" numFmtId="0" xfId="0" applyFill="1" applyAlignment="1">
      <alignment wrapText="1"/>
    </xf>
    <xf fontId="0" fillId="4" borderId="1" numFmtId="0" xfId="0" applyFill="1" applyBorder="1"/>
    <xf fontId="1" fillId="4" borderId="1" numFmtId="0" xfId="0" applyFont="1" applyFill="1" applyBorder="1" applyAlignment="1">
      <alignment wrapText="1"/>
    </xf>
    <xf fontId="0" fillId="4" borderId="1" numFmtId="0" xfId="0" applyFill="1" applyBorder="1" applyAlignment="1">
      <alignment wrapText="1"/>
    </xf>
    <xf fontId="0" fillId="4" borderId="0" numFmtId="0" xfId="0" applyFill="1"/>
    <xf fontId="0" fillId="4" borderId="0" numFmtId="0" xfId="0" applyFill="1" applyAlignment="1">
      <alignment wrapText="1"/>
    </xf>
    <xf fontId="0" fillId="2" borderId="1" numFmtId="0" xfId="0" applyFill="1" applyBorder="1"/>
    <xf fontId="1" fillId="2" borderId="1" numFmtId="0" xfId="0" applyFont="1" applyFill="1" applyBorder="1" applyAlignment="1">
      <alignment wrapText="1"/>
    </xf>
    <xf fontId="0" fillId="2" borderId="0" numFmtId="0" xfId="0" applyFill="1"/>
    <xf fontId="0" fillId="2" borderId="0" numFmtId="0" xfId="0" applyFill="1" applyAlignment="1">
      <alignment wrapText="1"/>
    </xf>
    <xf fontId="0" fillId="5" borderId="2" numFmtId="0" xfId="0" applyFill="1" applyBorder="1" applyAlignment="1">
      <alignment horizontal="center" vertical="center"/>
    </xf>
    <xf fontId="0" fillId="5" borderId="1" numFmtId="0" xfId="0" applyFill="1" applyBorder="1" applyAlignment="1">
      <alignment horizontal="center" vertical="center"/>
    </xf>
    <xf fontId="0" fillId="6" borderId="0" numFmtId="0" xfId="0" applyFill="1"/>
    <xf fontId="0" fillId="7" borderId="0" numFmtId="0" xfId="0" applyFill="1"/>
    <xf fontId="0" fillId="8" borderId="0" numFmtId="0" xfId="0" applyFill="1"/>
    <xf fontId="0" fillId="0" borderId="0" numFmtId="0" xfId="0">
      <protection hidden="0" locked="1"/>
    </xf>
    <xf fontId="0" fillId="9" borderId="0" numFmtId="0" xfId="0" applyFill="1"/>
    <xf fontId="0" fillId="10" borderId="3" numFmtId="0" xfId="0" applyFill="1" applyBorder="1" applyAlignment="1">
      <alignment horizontal="center" vertical="center"/>
    </xf>
    <xf fontId="0" fillId="10" borderId="4" numFmtId="0" xfId="0" applyFill="1" applyBorder="1" applyAlignment="1">
      <alignment horizontal="center" vertical="center"/>
    </xf>
    <xf fontId="0" fillId="0" borderId="0" numFmtId="0" xfId="0" applyAlignment="1">
      <alignment vertical="center"/>
    </xf>
    <xf fontId="0" fillId="0" borderId="0" numFmtId="0" xfId="0">
      <protection hidden="0" locked="1"/>
    </xf>
    <xf fontId="0" fillId="10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0" fillId="0" borderId="1" numFmtId="0" xfId="0" applyBorder="1" applyAlignment="1">
      <alignment horizontal="left" vertical="center"/>
    </xf>
    <xf fontId="0" fillId="0" borderId="1" numFmtId="0" xfId="0" applyBorder="1" applyAlignment="1">
      <alignment horizontal="left"/>
    </xf>
    <xf fontId="0" fillId="0" borderId="5" numFmtId="0" xfId="0" applyBorder="1">
      <protection hidden="0" locked="1"/>
    </xf>
    <xf fontId="0" fillId="0" borderId="6" numFmtId="0" xfId="0" applyBorder="1">
      <protection hidden="0" locked="1"/>
    </xf>
    <xf fontId="0" fillId="10" borderId="1" numFmtId="0" xfId="0" applyFill="1" applyBorder="1"/>
    <xf fontId="0" fillId="0" borderId="2" numFmtId="0" xfId="0" applyBorder="1" applyAlignment="1">
      <alignment horizontal="center"/>
    </xf>
    <xf fontId="0" fillId="0" borderId="0" numFmtId="0" xfId="0" applyAlignment="1">
      <alignment horizontal="center"/>
    </xf>
    <xf fontId="0" fillId="0" borderId="7" numFmtId="0" xfId="0" applyBorder="1" applyAlignment="1">
      <alignment horizontal="center"/>
    </xf>
    <xf fontId="0" fillId="0" borderId="8" numFmtId="0" xfId="0" applyBorder="1" applyAlignment="1">
      <alignment horizontal="center"/>
    </xf>
    <xf fontId="0" fillId="11" borderId="1" numFmtId="0" xfId="0" applyFill="1" applyBorder="1" applyAlignment="1">
      <alignment vertical="center"/>
    </xf>
    <xf fontId="0" fillId="11" borderId="1" numFmtId="0" xfId="0" applyFill="1" applyBorder="1"/>
    <xf fontId="0" fillId="11" borderId="2" numFmtId="0" xfId="0" applyFill="1" applyBorder="1" applyAlignment="1">
      <alignment horizontal="center"/>
    </xf>
    <xf fontId="0" fillId="11" borderId="0" numFmtId="0" xfId="0" applyFill="1" applyAlignment="1">
      <alignment horizontal="center"/>
    </xf>
    <xf fontId="0" fillId="11" borderId="7" numFmtId="0" xfId="0" applyFill="1" applyBorder="1" applyAlignment="1">
      <alignment horizontal="center"/>
    </xf>
    <xf fontId="0" fillId="11" borderId="8" numFmtId="0" xfId="0" applyFill="1" applyBorder="1" applyAlignment="1">
      <alignment horizontal="center"/>
    </xf>
    <xf fontId="0" fillId="10" borderId="1" numFmtId="0" xfId="0" applyFill="1" applyBorder="1" applyAlignment="1">
      <alignment horizontal="center" vertical="center"/>
    </xf>
    <xf fontId="0" fillId="10" borderId="1" numFmtId="0" xfId="0" applyFill="1" applyBorder="1" applyAlignment="1">
      <alignment horizontal="center" vertical="center" wrapText="1"/>
    </xf>
    <xf fontId="0" fillId="12" borderId="3" numFmtId="0" xfId="0" applyFill="1" applyBorder="1"/>
    <xf fontId="0" fillId="12" borderId="5" numFmtId="0" xfId="0" applyFill="1" applyBorder="1"/>
    <xf fontId="0" fillId="12" borderId="4" numFmtId="0" xfId="0" applyFill="1" applyBorder="1"/>
    <xf fontId="0" fillId="0" borderId="1" numFmtId="164" xfId="0" applyNumberFormat="1" applyBorder="1"/>
    <xf fontId="0" fillId="12" borderId="1" numFmtId="0" xfId="0" applyFill="1" applyBorder="1"/>
    <xf fontId="0" fillId="12" borderId="1" numFmtId="2" xfId="0" applyNumberFormat="1" applyFill="1" applyBorder="1"/>
    <xf fontId="0" fillId="2" borderId="1" numFmtId="2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<Relationships xmlns="http://schemas.openxmlformats.org/package/2006/relationships"><Relationship 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/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image" Target="../media/image1.emf"/><Relationship  Id="rId2" Type="http://schemas.openxmlformats.org/officeDocument/2006/relationships/package" Target="../embeddings/oleObject1.vsdx"/><Relationship  Id="rId3" Type="http://schemas.openxmlformats.org/officeDocument/2006/relationships/drawing" Target="../drawings/drawing1.xml"/><Relationship 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B26" activeCellId="0" sqref="B26"/>
    </sheetView>
  </sheetViews>
  <sheetFormatPr defaultRowHeight="14.25"/>
  <cols>
    <col customWidth="1" min="1" max="1" width="3.140625"/>
    <col customWidth="1" min="2" max="2" width="66.140625"/>
  </cols>
  <sheetData>
    <row r="2" ht="28.5">
      <c r="A2" s="1"/>
      <c r="B2" s="2" t="s">
        <v>0</v>
      </c>
    </row>
    <row r="3">
      <c r="A3" s="1"/>
      <c r="B3" s="2"/>
    </row>
    <row r="6">
      <c r="A6" s="1"/>
      <c r="B6" s="2" t="s">
        <v>1</v>
      </c>
    </row>
    <row r="7" ht="30">
      <c r="A7" s="1"/>
      <c r="B7" s="2" t="s">
        <v>2</v>
      </c>
    </row>
    <row r="8" ht="28.5">
      <c r="A8" s="1"/>
      <c r="B8" s="2" t="s">
        <v>3</v>
      </c>
    </row>
    <row r="9" ht="28.5">
      <c r="A9" s="1"/>
      <c r="B9" s="2" t="s">
        <v>4</v>
      </c>
    </row>
    <row r="12" ht="42.75">
      <c r="B12" s="3" t="s">
        <v>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3"/>
  <legacyDrawing r:id="rId4"/>
  <oleObjects>
    <mc:AlternateContent xmlns:mc="http://schemas.openxmlformats.org/markup-compatibility/2006">
      <mc:Choice Requires="x14">
        <oleObject progId="Visio.Drawing.15" dvAspect="DVASPECT_CONTENT" shapeId="2048" r:id="rId2">
          <objectPr defaultSize="0" r:id="rId1">
            <anchor>
              <from>
                <xdr:col>2</xdr:col>
                <xdr:colOff>419100</xdr:colOff>
                <xdr:row>1</xdr:row>
                <xdr:rowOff>19050</xdr:rowOff>
              </from>
              <to>
                <xdr:col>9</xdr:col>
                <xdr:colOff>304800</xdr:colOff>
                <xdr:row>28</xdr:row>
                <xdr:rowOff>133350</xdr:rowOff>
              </to>
            </anchor>
          </objectPr>
        </oleObject>
      </mc:Choice>
      <mc:Fallback>
        <oleObject progId="Visio.Drawing.15" dvAspect="DVASPECT_CONTENT" shapeId="2048" r:id="rId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40" zoomScale="100" workbookViewId="0">
      <selection activeCell="A58" activeCellId="0" sqref="A58"/>
    </sheetView>
  </sheetViews>
  <sheetFormatPr defaultRowHeight="14.25"/>
  <cols>
    <col customWidth="1" min="1" max="1" width="4"/>
    <col customWidth="1" min="2" max="2" style="4" width="60.140625"/>
    <col customWidth="1" min="3" max="3" width="19.42578125"/>
    <col customWidth="1" min="6" max="6" width="41.28515625"/>
    <col customWidth="1" min="7" max="7" width="11.140625"/>
    <col customWidth="1" min="8" max="8" width="18.5703125"/>
    <col customWidth="1" min="9" max="9" width="19.5703125"/>
    <col customWidth="1" min="10" max="10" width="18.28515625"/>
    <col customWidth="1" min="11" max="11" width="23.28515625"/>
  </cols>
  <sheetData>
    <row r="1" ht="18.75" customHeight="1"/>
    <row r="2">
      <c r="A2" t="s">
        <v>6</v>
      </c>
      <c r="B2" s="5" t="s">
        <v>7</v>
      </c>
      <c r="C2" s="6" t="s">
        <v>8</v>
      </c>
      <c r="D2" s="7"/>
      <c r="E2" s="7"/>
      <c r="F2" s="5" t="s">
        <v>9</v>
      </c>
      <c r="G2" s="5"/>
      <c r="H2" s="6">
        <v>100</v>
      </c>
      <c r="I2" s="8" t="s">
        <v>10</v>
      </c>
      <c r="J2" s="7"/>
      <c r="K2" s="7"/>
      <c r="L2" s="7"/>
      <c r="M2" s="7"/>
    </row>
    <row r="3">
      <c r="B3" s="2" t="s">
        <v>11</v>
      </c>
      <c r="C3" s="1" t="s">
        <v>12</v>
      </c>
      <c r="D3" s="1" t="s">
        <v>13</v>
      </c>
      <c r="E3" s="7"/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7"/>
      <c r="M3" s="7"/>
    </row>
    <row r="4">
      <c r="B4" s="2" t="s">
        <v>20</v>
      </c>
      <c r="C4" s="1">
        <v>0.80000000000000004</v>
      </c>
      <c r="D4" s="1" t="s">
        <v>10</v>
      </c>
      <c r="E4" s="7"/>
      <c r="F4" s="1" t="s">
        <v>21</v>
      </c>
      <c r="G4" s="1" t="s">
        <v>22</v>
      </c>
      <c r="H4" s="1">
        <v>5</v>
      </c>
      <c r="I4" s="1">
        <v>5</v>
      </c>
      <c r="J4" s="1" t="s">
        <v>23</v>
      </c>
      <c r="K4" s="1" t="s">
        <v>24</v>
      </c>
      <c r="L4" s="7"/>
      <c r="M4" s="7"/>
    </row>
    <row r="5">
      <c r="B5" s="2" t="s">
        <v>25</v>
      </c>
      <c r="C5" s="1">
        <v>2</v>
      </c>
      <c r="D5" s="1" t="s">
        <v>26</v>
      </c>
      <c r="E5" s="7"/>
      <c r="F5" s="1" t="s">
        <v>27</v>
      </c>
      <c r="G5" s="1" t="s">
        <v>22</v>
      </c>
      <c r="H5" s="1">
        <v>2</v>
      </c>
      <c r="I5" s="1">
        <v>2</v>
      </c>
      <c r="J5" s="1" t="s">
        <v>28</v>
      </c>
      <c r="K5" s="1"/>
      <c r="L5" s="7"/>
      <c r="M5" s="7"/>
    </row>
    <row r="6">
      <c r="B6" s="2" t="s">
        <v>29</v>
      </c>
      <c r="C6" s="1">
        <v>0.02</v>
      </c>
      <c r="D6" s="1" t="s">
        <v>10</v>
      </c>
      <c r="E6" s="7"/>
      <c r="F6" s="7"/>
      <c r="G6" s="7"/>
      <c r="H6" s="7"/>
      <c r="I6" s="7"/>
      <c r="J6" s="7"/>
      <c r="K6" s="7"/>
      <c r="L6" s="7"/>
      <c r="M6" s="7"/>
    </row>
    <row r="7">
      <c r="B7" s="2" t="s">
        <v>30</v>
      </c>
      <c r="C7" s="1">
        <v>0.001</v>
      </c>
      <c r="D7" s="1" t="s">
        <v>10</v>
      </c>
      <c r="E7" s="7"/>
      <c r="F7" s="7"/>
      <c r="G7" s="7"/>
      <c r="H7" s="7"/>
      <c r="I7" s="7"/>
      <c r="J7" s="7"/>
      <c r="K7" s="7"/>
      <c r="L7" s="7"/>
      <c r="M7" s="7"/>
    </row>
    <row r="8">
      <c r="B8" s="2" t="s">
        <v>31</v>
      </c>
      <c r="C8" s="1">
        <v>0.001</v>
      </c>
      <c r="D8" s="1" t="s">
        <v>10</v>
      </c>
      <c r="E8" s="7"/>
      <c r="F8" s="7"/>
      <c r="G8" s="7"/>
      <c r="H8" s="7"/>
      <c r="I8" s="7"/>
      <c r="J8" s="7"/>
      <c r="K8" s="7"/>
      <c r="L8" s="7"/>
      <c r="M8" s="7"/>
    </row>
    <row r="9"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>
      <c r="B10" s="4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>
      <c r="A11" t="s">
        <v>32</v>
      </c>
      <c r="B11" s="5" t="s">
        <v>33</v>
      </c>
      <c r="C11" s="6" t="s">
        <v>8</v>
      </c>
      <c r="D11" s="7"/>
      <c r="E11" s="7"/>
      <c r="F11" s="5" t="s">
        <v>34</v>
      </c>
      <c r="G11" s="5"/>
      <c r="H11" s="6">
        <v>100</v>
      </c>
      <c r="I11" s="8" t="s">
        <v>10</v>
      </c>
      <c r="J11" s="7"/>
      <c r="K11" s="7"/>
      <c r="L11" s="7"/>
      <c r="M11" s="7"/>
    </row>
    <row r="12">
      <c r="B12" s="2" t="s">
        <v>11</v>
      </c>
      <c r="C12" s="1" t="s">
        <v>12</v>
      </c>
      <c r="D12" s="1" t="s">
        <v>13</v>
      </c>
      <c r="E12" s="7"/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19</v>
      </c>
      <c r="L12" s="7"/>
      <c r="M12" s="7"/>
    </row>
    <row r="13">
      <c r="B13" s="2" t="s">
        <v>20</v>
      </c>
      <c r="C13" s="1">
        <v>0.59999999999999998</v>
      </c>
      <c r="D13" s="1" t="s">
        <v>10</v>
      </c>
      <c r="E13" s="7"/>
      <c r="F13" s="1" t="s">
        <v>21</v>
      </c>
      <c r="G13" s="1" t="s">
        <v>22</v>
      </c>
      <c r="H13" s="1">
        <v>5</v>
      </c>
      <c r="I13" s="1">
        <v>5</v>
      </c>
      <c r="J13" s="1" t="s">
        <v>23</v>
      </c>
      <c r="K13" s="1" t="s">
        <v>24</v>
      </c>
      <c r="L13" s="7"/>
      <c r="M13" s="7"/>
    </row>
    <row r="14">
      <c r="B14" s="2" t="s">
        <v>35</v>
      </c>
      <c r="C14" s="1">
        <v>0.20000000000000001</v>
      </c>
      <c r="D14" s="1" t="s">
        <v>10</v>
      </c>
      <c r="E14" s="7"/>
      <c r="F14" s="1" t="s">
        <v>27</v>
      </c>
      <c r="G14" s="1" t="s">
        <v>22</v>
      </c>
      <c r="H14" s="1">
        <v>2</v>
      </c>
      <c r="I14" s="1">
        <v>2</v>
      </c>
      <c r="J14" s="1" t="s">
        <v>28</v>
      </c>
      <c r="K14" s="1"/>
      <c r="L14" s="7"/>
      <c r="M14" s="7"/>
    </row>
    <row r="15">
      <c r="B15" s="2" t="s">
        <v>25</v>
      </c>
      <c r="C15" s="1">
        <v>2</v>
      </c>
      <c r="D15" s="1" t="s">
        <v>26</v>
      </c>
      <c r="E15" s="7"/>
      <c r="F15" s="7"/>
      <c r="G15" s="7"/>
      <c r="H15" s="7"/>
      <c r="I15" s="7"/>
      <c r="J15" s="7"/>
      <c r="K15" s="7"/>
      <c r="L15" s="7"/>
      <c r="M15" s="7"/>
    </row>
    <row r="16">
      <c r="B16" s="2" t="s">
        <v>29</v>
      </c>
      <c r="C16" s="1">
        <v>0.02</v>
      </c>
      <c r="D16" s="1" t="s">
        <v>10</v>
      </c>
      <c r="E16" s="7"/>
      <c r="F16" s="7"/>
      <c r="G16" s="7"/>
      <c r="H16" s="7"/>
      <c r="I16" s="7"/>
      <c r="J16" s="7"/>
      <c r="K16" s="7"/>
      <c r="L16" s="7"/>
      <c r="M16" s="7"/>
    </row>
    <row r="17">
      <c r="B17" s="2" t="s">
        <v>30</v>
      </c>
      <c r="C17" s="1">
        <v>0.001</v>
      </c>
      <c r="D17" s="1" t="s">
        <v>10</v>
      </c>
      <c r="E17" s="7"/>
      <c r="F17" s="7"/>
      <c r="G17" s="7"/>
      <c r="H17" s="7"/>
      <c r="I17" s="7"/>
      <c r="J17" s="7"/>
      <c r="K17" s="7"/>
      <c r="L17" s="7"/>
      <c r="M17" s="7"/>
    </row>
    <row r="18">
      <c r="B18" s="2" t="s">
        <v>31</v>
      </c>
      <c r="C18" s="1">
        <v>0.001</v>
      </c>
      <c r="D18" s="1" t="s">
        <v>10</v>
      </c>
      <c r="E18" s="7"/>
      <c r="F18" s="7"/>
      <c r="G18" s="7"/>
      <c r="H18" s="7"/>
      <c r="I18" s="7"/>
      <c r="J18" s="7"/>
      <c r="K18" s="7"/>
      <c r="L18" s="7"/>
      <c r="M18" s="7"/>
    </row>
    <row r="19">
      <c r="B19" s="4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>
      <c r="A20" t="s">
        <v>36</v>
      </c>
      <c r="B20" s="5" t="s">
        <v>37</v>
      </c>
      <c r="C20" s="6" t="s">
        <v>8</v>
      </c>
      <c r="D20" s="7"/>
      <c r="E20" s="7"/>
      <c r="F20" s="5" t="s">
        <v>38</v>
      </c>
      <c r="G20" s="5"/>
      <c r="H20" s="6">
        <v>100</v>
      </c>
      <c r="I20" s="8" t="s">
        <v>10</v>
      </c>
      <c r="J20" s="7"/>
      <c r="K20" s="7"/>
      <c r="L20" s="7"/>
      <c r="M20" s="7"/>
    </row>
    <row r="21">
      <c r="B21" s="2" t="s">
        <v>11</v>
      </c>
      <c r="C21" s="1" t="s">
        <v>12</v>
      </c>
      <c r="D21" s="1" t="s">
        <v>13</v>
      </c>
      <c r="E21" s="7"/>
      <c r="F21" s="1" t="s">
        <v>14</v>
      </c>
      <c r="G21" s="1" t="s">
        <v>15</v>
      </c>
      <c r="H21" s="1" t="s">
        <v>16</v>
      </c>
      <c r="I21" s="1" t="s">
        <v>17</v>
      </c>
      <c r="J21" s="1" t="s">
        <v>18</v>
      </c>
      <c r="K21" s="1" t="s">
        <v>19</v>
      </c>
      <c r="L21" s="7"/>
      <c r="M21" s="7"/>
    </row>
    <row r="22">
      <c r="B22" s="2" t="s">
        <v>39</v>
      </c>
      <c r="C22" s="1">
        <v>0.59999999999999998</v>
      </c>
      <c r="D22" s="1" t="s">
        <v>10</v>
      </c>
      <c r="E22" s="7"/>
      <c r="F22" s="1" t="s">
        <v>21</v>
      </c>
      <c r="G22" s="1" t="s">
        <v>22</v>
      </c>
      <c r="H22" s="1">
        <v>4</v>
      </c>
      <c r="I22" s="1">
        <v>4</v>
      </c>
      <c r="J22" s="1" t="s">
        <v>23</v>
      </c>
      <c r="K22" s="1" t="s">
        <v>24</v>
      </c>
      <c r="L22" s="7"/>
      <c r="M22" s="7"/>
    </row>
    <row r="23">
      <c r="B23" s="2" t="s">
        <v>25</v>
      </c>
      <c r="C23" s="1">
        <v>2</v>
      </c>
      <c r="D23" s="1" t="s">
        <v>26</v>
      </c>
      <c r="E23" s="7"/>
      <c r="F23" s="1" t="s">
        <v>27</v>
      </c>
      <c r="G23" s="1" t="s">
        <v>22</v>
      </c>
      <c r="H23" s="1">
        <v>1.5</v>
      </c>
      <c r="I23" s="1">
        <v>1.5</v>
      </c>
      <c r="J23" s="1" t="s">
        <v>28</v>
      </c>
      <c r="K23" s="1"/>
      <c r="L23" s="7"/>
      <c r="M23" s="7"/>
    </row>
    <row r="24">
      <c r="B24" s="2" t="s">
        <v>29</v>
      </c>
      <c r="C24" s="1">
        <v>0.02</v>
      </c>
      <c r="D24" s="1" t="s">
        <v>10</v>
      </c>
      <c r="E24" s="7"/>
      <c r="F24" s="7"/>
      <c r="G24" s="7"/>
      <c r="H24" s="7"/>
      <c r="I24" s="7"/>
      <c r="J24" s="7"/>
      <c r="K24" s="7"/>
      <c r="L24" s="7"/>
      <c r="M24" s="7"/>
    </row>
    <row r="25">
      <c r="B25" s="2" t="s">
        <v>30</v>
      </c>
      <c r="C25" s="1">
        <v>0.001</v>
      </c>
      <c r="D25" s="1" t="s">
        <v>10</v>
      </c>
      <c r="E25" s="7"/>
      <c r="F25" s="7"/>
      <c r="G25" s="7"/>
      <c r="H25" s="7"/>
      <c r="I25" s="7"/>
      <c r="J25" s="7"/>
      <c r="K25" s="7"/>
      <c r="L25" s="7"/>
      <c r="M25" s="7"/>
    </row>
    <row r="26">
      <c r="B26" s="2" t="s">
        <v>31</v>
      </c>
      <c r="C26" s="1">
        <v>0.001</v>
      </c>
      <c r="D26" s="1" t="s">
        <v>10</v>
      </c>
      <c r="E26" s="7"/>
      <c r="F26" s="7"/>
      <c r="G26" s="7"/>
      <c r="H26" s="7"/>
      <c r="I26" s="7"/>
      <c r="J26" s="7"/>
      <c r="K26" s="7"/>
      <c r="L26" s="7"/>
      <c r="M26" s="7"/>
    </row>
    <row r="27">
      <c r="B27" s="4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</row>
    <row r="28">
      <c r="A28" t="s">
        <v>40</v>
      </c>
      <c r="B28" s="5" t="s">
        <v>41</v>
      </c>
      <c r="C28" s="6" t="s">
        <v>8</v>
      </c>
      <c r="D28" s="7"/>
      <c r="E28" s="7"/>
      <c r="F28" s="5" t="s">
        <v>42</v>
      </c>
      <c r="G28" s="5"/>
      <c r="H28" s="6">
        <v>10</v>
      </c>
      <c r="I28" s="8" t="s">
        <v>10</v>
      </c>
      <c r="J28" s="7"/>
      <c r="K28" s="7"/>
      <c r="L28" s="7"/>
      <c r="M28" s="7"/>
    </row>
    <row r="29">
      <c r="B29" s="2" t="s">
        <v>11</v>
      </c>
      <c r="C29" s="1" t="s">
        <v>12</v>
      </c>
      <c r="D29" s="1" t="s">
        <v>13</v>
      </c>
      <c r="E29" s="7"/>
      <c r="F29" s="1" t="s">
        <v>14</v>
      </c>
      <c r="G29" s="1" t="s">
        <v>15</v>
      </c>
      <c r="H29" s="1" t="s">
        <v>16</v>
      </c>
      <c r="I29" s="1" t="s">
        <v>17</v>
      </c>
      <c r="J29" s="1" t="s">
        <v>18</v>
      </c>
      <c r="K29" s="1" t="s">
        <v>19</v>
      </c>
      <c r="L29" s="7"/>
      <c r="M29" s="7"/>
    </row>
    <row r="30">
      <c r="B30" s="2" t="s">
        <v>43</v>
      </c>
      <c r="C30" s="1">
        <v>0.90000000000000002</v>
      </c>
      <c r="D30" s="1" t="s">
        <v>10</v>
      </c>
      <c r="E30" s="7"/>
      <c r="F30" s="1" t="s">
        <v>44</v>
      </c>
      <c r="G30" s="1" t="s">
        <v>45</v>
      </c>
      <c r="H30" s="1">
        <v>2</v>
      </c>
      <c r="I30" s="1">
        <v>2</v>
      </c>
      <c r="J30" s="1" t="s">
        <v>46</v>
      </c>
      <c r="K30" s="1" t="s">
        <v>24</v>
      </c>
      <c r="L30" s="7"/>
      <c r="M30" s="7"/>
    </row>
    <row r="31">
      <c r="B31" s="2" t="s">
        <v>25</v>
      </c>
      <c r="C31" s="1">
        <v>1</v>
      </c>
      <c r="D31" s="1" t="s">
        <v>26</v>
      </c>
      <c r="E31" s="7"/>
      <c r="F31" s="1"/>
      <c r="G31" s="1"/>
      <c r="H31" s="1"/>
      <c r="I31" s="1"/>
      <c r="J31" s="1"/>
      <c r="K31" s="1"/>
      <c r="L31" s="7"/>
      <c r="M31" s="7"/>
    </row>
    <row r="32">
      <c r="B32" s="2" t="s">
        <v>47</v>
      </c>
      <c r="C32" s="1">
        <v>0.02</v>
      </c>
      <c r="D32" s="1" t="s">
        <v>10</v>
      </c>
      <c r="E32" s="7"/>
      <c r="F32" s="7"/>
      <c r="G32" s="7"/>
      <c r="H32" s="7"/>
      <c r="I32" s="7"/>
      <c r="J32" s="7"/>
      <c r="K32" s="7"/>
      <c r="L32" s="7"/>
      <c r="M32" s="7"/>
    </row>
    <row r="33">
      <c r="B33" s="2" t="s">
        <v>31</v>
      </c>
      <c r="C33" s="1">
        <v>0.002</v>
      </c>
      <c r="D33" s="1" t="s">
        <v>10</v>
      </c>
      <c r="E33" s="7"/>
      <c r="F33" s="7"/>
      <c r="G33" s="7"/>
      <c r="H33" s="7"/>
      <c r="I33" s="7"/>
      <c r="J33" s="7"/>
      <c r="K33" s="7"/>
      <c r="L33" s="7"/>
      <c r="M33" s="7"/>
    </row>
    <row r="34">
      <c r="B34" s="2" t="s">
        <v>48</v>
      </c>
      <c r="C34" s="1">
        <v>0.0030000000000000001</v>
      </c>
      <c r="D34" s="1" t="s">
        <v>10</v>
      </c>
      <c r="E34" s="7"/>
      <c r="F34" s="7"/>
      <c r="G34" s="7"/>
      <c r="H34" s="7"/>
      <c r="I34" s="7"/>
      <c r="J34" s="7"/>
      <c r="K34" s="7"/>
      <c r="L34" s="7"/>
      <c r="M34" s="7"/>
    </row>
    <row r="35" ht="28.5">
      <c r="A35" t="s">
        <v>49</v>
      </c>
      <c r="B35" s="5" t="s">
        <v>50</v>
      </c>
      <c r="C35" s="6" t="s">
        <v>8</v>
      </c>
      <c r="D35" s="7"/>
      <c r="E35" s="7"/>
      <c r="F35" s="5" t="s">
        <v>51</v>
      </c>
      <c r="G35" s="5"/>
      <c r="H35" s="6">
        <v>10</v>
      </c>
      <c r="I35" s="8" t="s">
        <v>10</v>
      </c>
      <c r="J35" s="7"/>
      <c r="K35" s="7"/>
      <c r="L35" s="7"/>
      <c r="M35" s="7"/>
    </row>
    <row r="36">
      <c r="B36" s="2" t="s">
        <v>11</v>
      </c>
      <c r="C36" s="1" t="s">
        <v>12</v>
      </c>
      <c r="D36" s="1" t="s">
        <v>13</v>
      </c>
      <c r="E36" s="7"/>
      <c r="F36" s="1" t="s">
        <v>14</v>
      </c>
      <c r="G36" s="1" t="s">
        <v>15</v>
      </c>
      <c r="H36" s="1" t="s">
        <v>16</v>
      </c>
      <c r="I36" s="1" t="s">
        <v>17</v>
      </c>
      <c r="J36" s="1" t="s">
        <v>18</v>
      </c>
      <c r="K36" s="1" t="s">
        <v>19</v>
      </c>
      <c r="L36" s="7"/>
      <c r="M36" s="7"/>
    </row>
    <row r="37">
      <c r="B37" s="2" t="s">
        <v>52</v>
      </c>
      <c r="C37" s="1">
        <v>0.69999999999999996</v>
      </c>
      <c r="D37" s="1" t="s">
        <v>10</v>
      </c>
      <c r="E37" s="7"/>
      <c r="F37" s="1" t="s">
        <v>53</v>
      </c>
      <c r="G37" s="1" t="s">
        <v>54</v>
      </c>
      <c r="H37" s="1">
        <v>0.5</v>
      </c>
      <c r="I37" s="1">
        <v>0.5</v>
      </c>
      <c r="J37" s="1" t="s">
        <v>55</v>
      </c>
      <c r="K37" s="1" t="s">
        <v>56</v>
      </c>
      <c r="L37" s="7"/>
      <c r="M37" s="7"/>
    </row>
    <row r="38">
      <c r="B38" s="2" t="s">
        <v>57</v>
      </c>
      <c r="C38" s="1">
        <v>0.29999999999999999</v>
      </c>
      <c r="D38" s="1" t="s">
        <v>58</v>
      </c>
      <c r="E38" s="7"/>
      <c r="F38" s="1" t="s">
        <v>59</v>
      </c>
      <c r="G38" s="1" t="s">
        <v>54</v>
      </c>
      <c r="H38" s="1"/>
      <c r="I38" s="1">
        <v>3</v>
      </c>
      <c r="J38" s="1" t="s">
        <v>60</v>
      </c>
      <c r="K38" s="1"/>
      <c r="L38" s="7"/>
      <c r="M38" s="7"/>
    </row>
    <row r="39">
      <c r="B39" s="4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</row>
    <row r="40" ht="28.5">
      <c r="A40" t="s">
        <v>61</v>
      </c>
      <c r="B40" s="5" t="s">
        <v>62</v>
      </c>
      <c r="C40" s="6" t="s">
        <v>8</v>
      </c>
      <c r="D40" s="7"/>
      <c r="E40" s="7"/>
      <c r="F40" s="5" t="s">
        <v>63</v>
      </c>
      <c r="G40" s="5"/>
      <c r="H40" s="6">
        <v>10</v>
      </c>
      <c r="I40" s="8" t="s">
        <v>10</v>
      </c>
      <c r="J40" s="7"/>
      <c r="K40" s="7"/>
      <c r="L40" s="7"/>
      <c r="M40" s="7"/>
    </row>
    <row r="41">
      <c r="B41" s="2" t="s">
        <v>11</v>
      </c>
      <c r="C41" s="1" t="s">
        <v>12</v>
      </c>
      <c r="D41" s="1" t="s">
        <v>13</v>
      </c>
      <c r="E41" s="7"/>
      <c r="F41" s="1" t="s">
        <v>14</v>
      </c>
      <c r="G41" s="1" t="s">
        <v>15</v>
      </c>
      <c r="H41" s="1" t="s">
        <v>16</v>
      </c>
      <c r="I41" s="1" t="s">
        <v>17</v>
      </c>
      <c r="J41" s="1" t="s">
        <v>18</v>
      </c>
      <c r="K41" s="1" t="s">
        <v>19</v>
      </c>
      <c r="L41" s="7"/>
      <c r="M41" s="7"/>
    </row>
    <row r="42">
      <c r="B42" s="2" t="s">
        <v>64</v>
      </c>
      <c r="C42" s="1">
        <v>0.69999999999999996</v>
      </c>
      <c r="D42" s="1" t="s">
        <v>10</v>
      </c>
      <c r="E42" s="7"/>
      <c r="F42" s="1" t="s">
        <v>53</v>
      </c>
      <c r="G42" s="1" t="s">
        <v>54</v>
      </c>
      <c r="H42" s="1">
        <v>0.5</v>
      </c>
      <c r="I42" s="1">
        <v>0.5</v>
      </c>
      <c r="J42" s="1" t="s">
        <v>55</v>
      </c>
      <c r="K42" s="1" t="s">
        <v>65</v>
      </c>
      <c r="L42" s="7"/>
      <c r="M42" s="7"/>
    </row>
    <row r="43">
      <c r="B43" s="2" t="s">
        <v>66</v>
      </c>
      <c r="C43" s="1">
        <v>0.29999999999999999</v>
      </c>
      <c r="D43" s="1" t="s">
        <v>58</v>
      </c>
      <c r="E43" s="7"/>
      <c r="F43" s="1" t="s">
        <v>59</v>
      </c>
      <c r="G43" s="1" t="s">
        <v>54</v>
      </c>
      <c r="H43" s="1"/>
      <c r="I43" s="1">
        <v>3</v>
      </c>
      <c r="J43" s="1" t="s">
        <v>60</v>
      </c>
      <c r="K43" s="1"/>
      <c r="L43" s="7"/>
      <c r="M43" s="7"/>
    </row>
    <row r="44">
      <c r="B44" s="4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</row>
    <row r="45" ht="30">
      <c r="A45" t="s">
        <v>67</v>
      </c>
      <c r="B45" s="5" t="s">
        <v>68</v>
      </c>
      <c r="C45" s="6" t="s">
        <v>8</v>
      </c>
      <c r="D45" s="7"/>
      <c r="E45" s="7"/>
      <c r="F45" s="5" t="s">
        <v>69</v>
      </c>
      <c r="G45" s="5"/>
      <c r="H45" s="6">
        <v>10</v>
      </c>
      <c r="I45" s="8" t="s">
        <v>10</v>
      </c>
      <c r="J45" s="7"/>
      <c r="K45" s="7"/>
      <c r="L45" s="7"/>
      <c r="M45" s="7"/>
    </row>
    <row r="46">
      <c r="B46" s="2" t="s">
        <v>11</v>
      </c>
      <c r="C46" s="1" t="s">
        <v>12</v>
      </c>
      <c r="D46" s="1" t="s">
        <v>13</v>
      </c>
      <c r="E46" s="7"/>
      <c r="F46" s="1" t="s">
        <v>14</v>
      </c>
      <c r="G46" s="1" t="s">
        <v>15</v>
      </c>
      <c r="H46" s="1" t="s">
        <v>16</v>
      </c>
      <c r="I46" s="1" t="s">
        <v>17</v>
      </c>
      <c r="J46" s="1" t="s">
        <v>18</v>
      </c>
      <c r="K46" s="1" t="s">
        <v>19</v>
      </c>
      <c r="L46" s="7"/>
      <c r="M46" s="7"/>
    </row>
    <row r="47">
      <c r="B47" s="2" t="s">
        <v>70</v>
      </c>
      <c r="C47" s="1">
        <v>0.80000000000000004</v>
      </c>
      <c r="D47" s="1" t="s">
        <v>10</v>
      </c>
      <c r="E47" s="7"/>
      <c r="F47" s="1" t="s">
        <v>71</v>
      </c>
      <c r="G47" s="1" t="s">
        <v>54</v>
      </c>
      <c r="H47" s="1">
        <v>1</v>
      </c>
      <c r="I47" s="1">
        <v>1</v>
      </c>
      <c r="J47" s="1" t="s">
        <v>55</v>
      </c>
      <c r="K47" s="1" t="s">
        <v>72</v>
      </c>
      <c r="L47" s="7"/>
      <c r="M47" s="7"/>
    </row>
    <row r="48">
      <c r="B48" s="2" t="s">
        <v>73</v>
      </c>
      <c r="C48" s="1">
        <v>0.20000000000000001</v>
      </c>
      <c r="D48" s="1" t="s">
        <v>58</v>
      </c>
      <c r="E48" s="7"/>
      <c r="F48" s="1" t="s">
        <v>74</v>
      </c>
      <c r="G48" s="1" t="s">
        <v>54</v>
      </c>
      <c r="H48" s="1">
        <v>0.5</v>
      </c>
      <c r="I48" s="1"/>
      <c r="J48" s="1"/>
      <c r="K48" s="1" t="s">
        <v>75</v>
      </c>
      <c r="L48" s="7"/>
      <c r="M48" s="7"/>
    </row>
    <row r="49">
      <c r="B49" s="2" t="s">
        <v>76</v>
      </c>
      <c r="C49" s="1">
        <v>0.20000000000000001</v>
      </c>
      <c r="D49" s="1" t="s">
        <v>10</v>
      </c>
      <c r="E49" s="7"/>
      <c r="F49" s="1" t="s">
        <v>77</v>
      </c>
      <c r="G49" s="1" t="s">
        <v>54</v>
      </c>
      <c r="H49" s="1"/>
      <c r="I49" s="1">
        <v>3</v>
      </c>
      <c r="J49" s="1" t="s">
        <v>60</v>
      </c>
      <c r="K49" s="1"/>
      <c r="L49" s="7"/>
      <c r="M49" s="7"/>
    </row>
    <row r="50">
      <c r="B50" s="2" t="s">
        <v>78</v>
      </c>
      <c r="C50" s="1">
        <v>0.050000000000000003</v>
      </c>
      <c r="D50" s="1" t="s">
        <v>10</v>
      </c>
      <c r="E50" s="7"/>
      <c r="F50" s="7"/>
      <c r="G50" s="7"/>
      <c r="H50" s="7"/>
      <c r="I50" s="7"/>
      <c r="J50" s="7"/>
      <c r="K50" s="7"/>
      <c r="L50" s="7"/>
      <c r="M50" s="7"/>
    </row>
    <row r="51">
      <c r="B51" s="4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</row>
    <row r="52">
      <c r="A52" t="s">
        <v>79</v>
      </c>
      <c r="B52" s="5" t="s">
        <v>80</v>
      </c>
      <c r="C52" s="6" t="s">
        <v>8</v>
      </c>
      <c r="D52" s="7"/>
      <c r="E52" s="7"/>
      <c r="F52" s="5" t="s">
        <v>81</v>
      </c>
      <c r="G52" s="5"/>
      <c r="H52" s="6">
        <v>10</v>
      </c>
      <c r="I52" s="8" t="s">
        <v>10</v>
      </c>
      <c r="J52" s="7"/>
      <c r="K52" s="7"/>
      <c r="L52" s="7"/>
      <c r="M52" s="7"/>
    </row>
    <row r="53">
      <c r="B53" s="2" t="s">
        <v>11</v>
      </c>
      <c r="C53" s="1" t="s">
        <v>12</v>
      </c>
      <c r="D53" s="1" t="s">
        <v>13</v>
      </c>
      <c r="E53" s="7"/>
      <c r="F53" s="1" t="s">
        <v>14</v>
      </c>
      <c r="G53" s="1" t="s">
        <v>15</v>
      </c>
      <c r="H53" s="1" t="s">
        <v>16</v>
      </c>
      <c r="I53" s="1" t="s">
        <v>17</v>
      </c>
      <c r="J53" s="1" t="s">
        <v>18</v>
      </c>
      <c r="K53" s="1" t="s">
        <v>19</v>
      </c>
      <c r="L53" s="7"/>
      <c r="M53" s="7"/>
    </row>
    <row r="54">
      <c r="B54" s="2" t="s">
        <v>66</v>
      </c>
      <c r="C54" s="1">
        <v>0.80000000000000004</v>
      </c>
      <c r="D54" s="1" t="s">
        <v>10</v>
      </c>
      <c r="E54" s="7"/>
      <c r="F54" s="1" t="s">
        <v>82</v>
      </c>
      <c r="G54" s="1" t="s">
        <v>54</v>
      </c>
      <c r="H54" s="1">
        <v>1</v>
      </c>
      <c r="I54" s="1">
        <v>1</v>
      </c>
      <c r="J54" s="1" t="s">
        <v>83</v>
      </c>
      <c r="K54" s="1" t="s">
        <v>84</v>
      </c>
      <c r="L54" s="7"/>
      <c r="M54" s="7"/>
    </row>
    <row r="55">
      <c r="B55" s="2" t="s">
        <v>73</v>
      </c>
      <c r="C55" s="1">
        <v>0.20000000000000001</v>
      </c>
      <c r="D55" s="1" t="s">
        <v>58</v>
      </c>
      <c r="E55" s="7"/>
      <c r="F55" s="1"/>
      <c r="G55" s="1"/>
      <c r="H55" s="1"/>
      <c r="I55" s="1"/>
      <c r="J55" s="1"/>
      <c r="K55" s="1"/>
      <c r="L55" s="7"/>
      <c r="M55" s="7"/>
    </row>
    <row r="56">
      <c r="B56" s="4"/>
      <c r="C56" s="7"/>
      <c r="D56" s="7"/>
      <c r="E56" s="7"/>
      <c r="F56" s="1"/>
      <c r="G56" s="1"/>
      <c r="H56" s="1"/>
      <c r="I56" s="1"/>
      <c r="J56" s="1"/>
      <c r="K56" s="1"/>
      <c r="L56" s="7"/>
      <c r="M56" s="7"/>
    </row>
    <row r="57" ht="28.5">
      <c r="A57" t="s">
        <v>85</v>
      </c>
      <c r="B57" s="5" t="s">
        <v>86</v>
      </c>
      <c r="C57" s="6" t="s">
        <v>8</v>
      </c>
      <c r="D57" s="7"/>
      <c r="E57" s="7"/>
      <c r="F57" s="5" t="s">
        <v>87</v>
      </c>
      <c r="G57" s="5"/>
      <c r="H57" s="6">
        <v>10</v>
      </c>
      <c r="I57" s="8" t="s">
        <v>10</v>
      </c>
      <c r="J57" s="7"/>
      <c r="K57" s="7"/>
      <c r="L57" s="7"/>
      <c r="M57" s="7"/>
    </row>
    <row r="58">
      <c r="B58" s="2" t="s">
        <v>11</v>
      </c>
      <c r="C58" s="1" t="s">
        <v>12</v>
      </c>
      <c r="D58" s="1" t="s">
        <v>13</v>
      </c>
      <c r="E58" s="7"/>
      <c r="F58" s="1" t="s">
        <v>14</v>
      </c>
      <c r="G58" s="1" t="s">
        <v>15</v>
      </c>
      <c r="H58" s="1" t="s">
        <v>16</v>
      </c>
      <c r="I58" s="1" t="s">
        <v>17</v>
      </c>
      <c r="J58" s="1" t="s">
        <v>18</v>
      </c>
      <c r="K58" s="1" t="s">
        <v>19</v>
      </c>
      <c r="L58" s="7"/>
      <c r="M58" s="7"/>
    </row>
    <row r="59">
      <c r="B59" s="2" t="s">
        <v>88</v>
      </c>
      <c r="C59" s="1">
        <v>0.80000000000000004</v>
      </c>
      <c r="D59" s="1" t="s">
        <v>10</v>
      </c>
      <c r="E59" s="7"/>
      <c r="F59" s="1" t="s">
        <v>89</v>
      </c>
      <c r="G59" s="1" t="s">
        <v>54</v>
      </c>
      <c r="H59" s="1">
        <v>2</v>
      </c>
      <c r="I59" s="1">
        <v>2</v>
      </c>
      <c r="J59" s="1" t="s">
        <v>90</v>
      </c>
      <c r="K59" s="1" t="s">
        <v>91</v>
      </c>
      <c r="L59" s="7"/>
      <c r="M59" s="7"/>
    </row>
    <row r="60">
      <c r="B60" s="2" t="s">
        <v>92</v>
      </c>
      <c r="C60" s="1">
        <v>0.20000000000000001</v>
      </c>
      <c r="D60" s="1" t="s">
        <v>58</v>
      </c>
      <c r="E60" s="7"/>
      <c r="F60" s="1" t="s">
        <v>93</v>
      </c>
      <c r="G60" s="1" t="s">
        <v>54</v>
      </c>
      <c r="H60" s="1">
        <v>2</v>
      </c>
      <c r="I60" s="1">
        <v>2</v>
      </c>
      <c r="J60" s="1" t="s">
        <v>90</v>
      </c>
      <c r="K60" s="1" t="s">
        <v>94</v>
      </c>
      <c r="L60" s="7"/>
      <c r="M60" s="7"/>
    </row>
    <row r="61">
      <c r="B61" s="2" t="s">
        <v>95</v>
      </c>
      <c r="C61" s="1">
        <v>0.20000000000000001</v>
      </c>
      <c r="D61" s="1" t="s">
        <v>10</v>
      </c>
      <c r="E61" s="7"/>
      <c r="F61" s="1"/>
      <c r="G61" s="1"/>
      <c r="H61" s="1"/>
      <c r="I61" s="1"/>
      <c r="J61" s="1"/>
      <c r="K61" s="1"/>
      <c r="L61" s="7"/>
      <c r="M61" s="7"/>
    </row>
    <row r="62">
      <c r="B62" s="2" t="s">
        <v>78</v>
      </c>
      <c r="C62" s="1">
        <v>0.050000000000000003</v>
      </c>
      <c r="D62" s="1" t="s">
        <v>10</v>
      </c>
      <c r="E62" s="7"/>
      <c r="F62" s="7"/>
      <c r="G62" s="7"/>
      <c r="H62" s="7"/>
      <c r="I62" s="7"/>
      <c r="J62" s="7"/>
      <c r="K62" s="7"/>
      <c r="L62" s="7"/>
      <c r="M62" s="7"/>
    </row>
    <row r="63">
      <c r="B63" s="2" t="s">
        <v>94</v>
      </c>
      <c r="C63" s="1">
        <v>0.20000000000000001</v>
      </c>
      <c r="D63" s="1" t="s">
        <v>96</v>
      </c>
      <c r="E63" s="7"/>
      <c r="F63" s="7"/>
      <c r="G63" s="7"/>
      <c r="H63" s="7"/>
      <c r="I63" s="7"/>
      <c r="J63" s="7"/>
      <c r="K63" s="7"/>
      <c r="L63" s="7"/>
      <c r="M63" s="7"/>
    </row>
    <row r="64">
      <c r="B64" s="4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</row>
    <row r="65">
      <c r="B65" s="4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10" activeCellId="0" sqref="D10"/>
    </sheetView>
  </sheetViews>
  <sheetFormatPr defaultRowHeight="14.25"/>
  <cols>
    <col customWidth="1" min="1" max="1" width="3"/>
    <col customWidth="1" min="2" max="2" width="56.85546875"/>
    <col customWidth="1" min="5" max="5" width="27.7109375"/>
  </cols>
  <sheetData>
    <row r="3">
      <c r="B3" s="9" t="s">
        <v>97</v>
      </c>
      <c r="C3" s="1"/>
      <c r="D3" s="1"/>
    </row>
    <row r="4">
      <c r="B4" s="1" t="s">
        <v>98</v>
      </c>
      <c r="C4" s="1">
        <v>400</v>
      </c>
      <c r="D4" s="1" t="s">
        <v>58</v>
      </c>
    </row>
    <row r="5">
      <c r="B5" s="1" t="s">
        <v>70</v>
      </c>
      <c r="C5" s="1">
        <v>150</v>
      </c>
      <c r="D5" s="1" t="s">
        <v>58</v>
      </c>
    </row>
    <row r="6">
      <c r="B6" s="1" t="s">
        <v>64</v>
      </c>
      <c r="C6" s="1">
        <v>350</v>
      </c>
      <c r="D6" s="1" t="s">
        <v>58</v>
      </c>
    </row>
    <row r="7">
      <c r="B7" s="1" t="s">
        <v>52</v>
      </c>
      <c r="C7" s="1">
        <v>100</v>
      </c>
      <c r="D7" s="1" t="s">
        <v>58</v>
      </c>
    </row>
    <row r="8">
      <c r="B8" s="1" t="s">
        <v>99</v>
      </c>
      <c r="C8" s="1">
        <v>100</v>
      </c>
      <c r="D8" s="1" t="s">
        <v>58</v>
      </c>
    </row>
    <row r="9">
      <c r="B9" s="1" t="s">
        <v>92</v>
      </c>
      <c r="C9" s="1">
        <v>50</v>
      </c>
      <c r="D9" s="1" t="s">
        <v>58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C29" activeCellId="0" sqref="C29"/>
    </sheetView>
  </sheetViews>
  <sheetFormatPr defaultRowHeight="14.25"/>
  <cols>
    <col customWidth="1" min="1" max="1" width="3.7109375"/>
    <col customWidth="1" min="2" max="2" width="66.140625"/>
  </cols>
  <sheetData>
    <row r="2">
      <c r="A2" s="10" t="s">
        <v>6</v>
      </c>
      <c r="B2" s="11" t="s">
        <v>100</v>
      </c>
      <c r="C2" s="10" t="s">
        <v>101</v>
      </c>
      <c r="D2" s="10" t="s">
        <v>13</v>
      </c>
    </row>
    <row r="3">
      <c r="A3" s="10"/>
      <c r="B3" s="12" t="s">
        <v>102</v>
      </c>
      <c r="C3" s="10">
        <v>10</v>
      </c>
      <c r="D3" s="10" t="s">
        <v>10</v>
      </c>
    </row>
    <row r="4">
      <c r="A4" s="10"/>
      <c r="B4" s="12" t="s">
        <v>103</v>
      </c>
      <c r="C4" s="10">
        <v>0</v>
      </c>
      <c r="D4" s="10" t="s">
        <v>10</v>
      </c>
    </row>
    <row r="5">
      <c r="A5" s="10"/>
      <c r="B5" s="12" t="s">
        <v>104</v>
      </c>
      <c r="C5" s="10">
        <v>10</v>
      </c>
      <c r="D5" s="10" t="s">
        <v>10</v>
      </c>
    </row>
    <row r="6">
      <c r="A6" s="13"/>
      <c r="B6" s="14"/>
      <c r="C6" s="13"/>
      <c r="D6" s="13"/>
    </row>
    <row r="7">
      <c r="A7" s="10" t="s">
        <v>32</v>
      </c>
      <c r="B7" s="11" t="s">
        <v>105</v>
      </c>
      <c r="C7" s="10"/>
      <c r="D7" s="10"/>
    </row>
    <row r="8" ht="28.5">
      <c r="A8" s="10"/>
      <c r="B8" s="12" t="s">
        <v>106</v>
      </c>
      <c r="C8" s="10">
        <v>20</v>
      </c>
      <c r="D8" s="10"/>
    </row>
    <row r="9">
      <c r="B9" s="4"/>
    </row>
    <row r="10">
      <c r="A10" s="15" t="s">
        <v>36</v>
      </c>
      <c r="B10" s="16" t="s">
        <v>107</v>
      </c>
      <c r="C10" s="15"/>
      <c r="D10" s="15"/>
    </row>
    <row r="11">
      <c r="A11" s="15"/>
      <c r="B11" s="17" t="s">
        <v>108</v>
      </c>
      <c r="C11" s="15">
        <v>40</v>
      </c>
      <c r="D11" s="15" t="s">
        <v>10</v>
      </c>
    </row>
    <row r="12">
      <c r="A12" s="15"/>
      <c r="B12" s="17" t="s">
        <v>109</v>
      </c>
      <c r="C12" s="15">
        <v>10</v>
      </c>
      <c r="D12" s="15" t="s">
        <v>10</v>
      </c>
    </row>
    <row r="13">
      <c r="A13" s="15"/>
      <c r="B13" s="17" t="s">
        <v>110</v>
      </c>
      <c r="C13" s="15">
        <v>20</v>
      </c>
      <c r="D13" s="15" t="s">
        <v>10</v>
      </c>
    </row>
    <row r="14">
      <c r="A14" s="18"/>
      <c r="B14" s="19"/>
      <c r="C14" s="18"/>
      <c r="D14" s="18"/>
    </row>
    <row r="15">
      <c r="A15" s="15" t="s">
        <v>40</v>
      </c>
      <c r="B15" s="16" t="s">
        <v>111</v>
      </c>
      <c r="C15" s="15"/>
      <c r="D15" s="15"/>
    </row>
    <row r="16" ht="28.5">
      <c r="A16" s="15"/>
      <c r="B16" s="17" t="s">
        <v>106</v>
      </c>
      <c r="C16" s="15">
        <v>20</v>
      </c>
      <c r="D16" s="15"/>
    </row>
    <row r="17">
      <c r="B17" s="4"/>
    </row>
    <row r="18">
      <c r="A18" s="20" t="s">
        <v>49</v>
      </c>
      <c r="B18" s="21" t="s">
        <v>112</v>
      </c>
      <c r="C18" s="20"/>
      <c r="D18" s="20"/>
    </row>
    <row r="19">
      <c r="A19" s="20"/>
      <c r="B19" s="3" t="s">
        <v>20</v>
      </c>
      <c r="C19" s="20">
        <v>60</v>
      </c>
      <c r="D19" s="20" t="s">
        <v>10</v>
      </c>
    </row>
    <row r="20">
      <c r="A20" s="20"/>
      <c r="B20" s="3" t="s">
        <v>113</v>
      </c>
      <c r="C20" s="20">
        <v>2</v>
      </c>
      <c r="D20" s="20" t="s">
        <v>10</v>
      </c>
    </row>
    <row r="21">
      <c r="A21" s="20"/>
      <c r="B21" s="3" t="s">
        <v>114</v>
      </c>
      <c r="C21" s="20">
        <v>70</v>
      </c>
      <c r="D21" s="20" t="s">
        <v>10</v>
      </c>
    </row>
    <row r="22">
      <c r="A22" s="20"/>
      <c r="B22" s="3" t="s">
        <v>25</v>
      </c>
      <c r="C22" s="20">
        <v>80</v>
      </c>
      <c r="D22" s="20" t="s">
        <v>115</v>
      </c>
    </row>
    <row r="23">
      <c r="A23" s="20"/>
      <c r="B23" s="3" t="s">
        <v>29</v>
      </c>
      <c r="C23" s="20">
        <v>5</v>
      </c>
      <c r="D23" s="20" t="s">
        <v>10</v>
      </c>
    </row>
    <row r="24">
      <c r="A24" s="20"/>
      <c r="B24" s="3" t="s">
        <v>116</v>
      </c>
      <c r="C24" s="20">
        <v>2</v>
      </c>
      <c r="D24" s="20" t="s">
        <v>10</v>
      </c>
    </row>
    <row r="25">
      <c r="A25" s="20"/>
      <c r="B25" s="3" t="s">
        <v>43</v>
      </c>
      <c r="C25" s="20">
        <v>50</v>
      </c>
      <c r="D25" s="20" t="s">
        <v>10</v>
      </c>
    </row>
    <row r="26">
      <c r="A26" s="20"/>
      <c r="B26" s="3" t="s">
        <v>31</v>
      </c>
      <c r="C26" s="20">
        <v>10</v>
      </c>
      <c r="D26" s="20" t="s">
        <v>10</v>
      </c>
    </row>
    <row r="27">
      <c r="A27" s="20"/>
      <c r="B27" s="3" t="s">
        <v>48</v>
      </c>
      <c r="C27" s="20">
        <v>90</v>
      </c>
      <c r="D27" s="20" t="s">
        <v>117</v>
      </c>
    </row>
    <row r="28">
      <c r="A28" s="20"/>
      <c r="B28" s="3" t="s">
        <v>118</v>
      </c>
      <c r="C28" s="20">
        <v>10</v>
      </c>
      <c r="D28" s="20" t="s">
        <v>10</v>
      </c>
    </row>
    <row r="29">
      <c r="A29" s="20"/>
      <c r="B29" s="3" t="s">
        <v>119</v>
      </c>
      <c r="C29" s="20">
        <v>5</v>
      </c>
      <c r="D29" s="20" t="s">
        <v>10</v>
      </c>
    </row>
    <row r="30">
      <c r="A30" s="22"/>
      <c r="B30" s="23"/>
      <c r="C30" s="22"/>
      <c r="D30" s="22"/>
    </row>
    <row r="31">
      <c r="A31" s="20" t="s">
        <v>61</v>
      </c>
      <c r="B31" s="21" t="s">
        <v>120</v>
      </c>
      <c r="C31" s="20"/>
      <c r="D31" s="20"/>
    </row>
    <row r="32" ht="28.5">
      <c r="A32" s="20"/>
      <c r="B32" s="3" t="s">
        <v>106</v>
      </c>
      <c r="C32" s="20">
        <v>30</v>
      </c>
      <c r="D32" s="20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customWidth="1" min="1" max="1" width="24.7109375"/>
    <col customWidth="1" min="2" max="2" width="21.140625"/>
    <col customWidth="1" min="3" max="3" width="22.28125"/>
    <col customWidth="1" min="4" max="4" width="19.421875"/>
    <col customWidth="1" min="5" max="5" width="23.00390625"/>
    <col customWidth="1" min="6" max="6" width="20.140625"/>
    <col customWidth="1" min="7" max="7" width="20.421875"/>
    <col customWidth="1" min="8" max="8" width="27.28125"/>
  </cols>
  <sheetData>
    <row r="1">
      <c r="A1" s="24" t="s">
        <v>11</v>
      </c>
      <c r="B1" s="24" t="s">
        <v>121</v>
      </c>
      <c r="C1" s="24" t="s">
        <v>122</v>
      </c>
      <c r="D1" s="24" t="s">
        <v>97</v>
      </c>
      <c r="E1" s="24" t="s">
        <v>123</v>
      </c>
      <c r="F1" s="24" t="s">
        <v>124</v>
      </c>
      <c r="G1" s="24" t="s">
        <v>125</v>
      </c>
      <c r="H1" s="24" t="s">
        <v>126</v>
      </c>
    </row>
    <row r="2">
      <c r="A2" s="25"/>
      <c r="B2" s="25"/>
      <c r="C2" s="25"/>
      <c r="D2" s="25"/>
      <c r="E2" s="25"/>
      <c r="F2" s="25"/>
      <c r="G2" s="25"/>
      <c r="H2" s="25"/>
    </row>
    <row r="3">
      <c r="A3" s="26" t="str">
        <f>'СкладОстатки'!B3</f>
        <v xml:space="preserve">Котлеты киевские</v>
      </c>
      <c r="B3" t="str">
        <f>'СкладОстатки'!D3</f>
        <v>кг</v>
      </c>
      <c r="C3">
        <f>'СкладОстатки'!C3</f>
        <v>10</v>
      </c>
      <c r="D3">
        <f>'ЗаказыКлиентов'!C4</f>
        <v>400</v>
      </c>
      <c r="E3">
        <f>D3-C3+G3</f>
        <v>470</v>
      </c>
      <c r="F3" s="27"/>
      <c r="G3">
        <f>MAX(D3*'СкладОстатки'!$C$8/100,C3-D3)</f>
        <v>80</v>
      </c>
      <c r="H3" s="27"/>
    </row>
    <row r="4">
      <c r="A4" s="26" t="str">
        <f>'СкладОстатки'!B4</f>
        <v xml:space="preserve">Цыплята фаршированные</v>
      </c>
      <c r="B4" t="str">
        <f>'СкладОстатки'!D4</f>
        <v>кг</v>
      </c>
      <c r="C4">
        <f>'СкладОстатки'!C4</f>
        <v>0</v>
      </c>
      <c r="D4">
        <f>'ЗаказыКлиентов'!C8</f>
        <v>100</v>
      </c>
      <c r="E4">
        <f>D4-C4+G4</f>
        <v>120</v>
      </c>
      <c r="F4" s="27"/>
      <c r="G4" s="8">
        <f>MAX(D4*'СкладОстатки'!$C$8/100,C4-D4)</f>
        <v>20</v>
      </c>
      <c r="H4" s="27"/>
    </row>
    <row r="5">
      <c r="A5" s="26" t="str">
        <f>'СкладОстатки'!B5</f>
        <v xml:space="preserve">пельмени домашние</v>
      </c>
      <c r="B5" t="str">
        <f>'СкладОстатки'!D5</f>
        <v>кг</v>
      </c>
      <c r="C5">
        <f>'СкладОстатки'!C5</f>
        <v>10</v>
      </c>
      <c r="D5">
        <v>0</v>
      </c>
      <c r="E5">
        <f>D5-C5+G5</f>
        <v>0</v>
      </c>
      <c r="F5" s="27"/>
      <c r="G5" s="8">
        <f>MAX(D5*'СкладОстатки'!$C$8/100,C5-D5)</f>
        <v>10</v>
      </c>
      <c r="H5" s="27"/>
    </row>
    <row r="6">
      <c r="A6" s="28" t="str">
        <f>'СкладОстатки'!B11</f>
        <v xml:space="preserve">фарш домашний</v>
      </c>
      <c r="B6" t="str">
        <f>'СкладОстатки'!D11</f>
        <v>кг</v>
      </c>
      <c r="C6">
        <f>'СкладОстатки'!C11</f>
        <v>40</v>
      </c>
      <c r="D6">
        <f>'ЗаказыКлиентов'!C6</f>
        <v>350</v>
      </c>
      <c r="E6" s="29">
        <f>H6-C6+G6</f>
        <v>380</v>
      </c>
      <c r="F6" s="27"/>
      <c r="G6" s="8">
        <f>'СкладОстатки'!$C$16*H6/100</f>
        <v>70</v>
      </c>
      <c r="H6" s="28">
        <f>D6+'ОсновныеДанные'!C42*D5</f>
        <v>350</v>
      </c>
    </row>
    <row r="7">
      <c r="A7" s="28" t="str">
        <f>'СкладОстатки'!B12</f>
        <v>блины</v>
      </c>
      <c r="B7" t="str">
        <f>'СкладОстатки'!D12</f>
        <v>кг</v>
      </c>
      <c r="C7">
        <f>'СкладОстатки'!C12</f>
        <v>10</v>
      </c>
      <c r="D7">
        <f>'ЗаказыКлиентов'!C9</f>
        <v>50</v>
      </c>
      <c r="E7" s="29">
        <f>H7-C7+G7</f>
        <v>74</v>
      </c>
      <c r="F7" s="27"/>
      <c r="G7" s="8">
        <f>'СкладОстатки'!$C$16*H7/100</f>
        <v>14</v>
      </c>
      <c r="H7" s="28">
        <f>D7+D4*'ОсновныеДанные'!C60</f>
        <v>70</v>
      </c>
    </row>
    <row r="8">
      <c r="A8" s="28" t="str">
        <f>'СкладОстатки'!B13</f>
        <v xml:space="preserve">фарш куриный</v>
      </c>
      <c r="B8" t="str">
        <f>'СкладОстатки'!D13</f>
        <v>кг</v>
      </c>
      <c r="C8">
        <f>'СкладОстатки'!C13</f>
        <v>20</v>
      </c>
      <c r="D8">
        <f>'ЗаказыКлиентов'!C5</f>
        <v>150</v>
      </c>
      <c r="E8" s="29">
        <f>H8-C8+G8</f>
        <v>544</v>
      </c>
      <c r="F8" s="27"/>
      <c r="G8" s="8">
        <f>'СкладОстатки'!$C$16*H8/100</f>
        <v>94</v>
      </c>
      <c r="H8" s="28">
        <f>D8+D3*'ОсновныеДанные'!C47</f>
        <v>470</v>
      </c>
    </row>
    <row r="9">
      <c r="A9" s="30" t="str">
        <f>'СкладОстатки'!B19</f>
        <v>говядина</v>
      </c>
      <c r="B9" t="str">
        <f>'СкладОстатки'!D19</f>
        <v>кг</v>
      </c>
      <c r="C9">
        <f>'СкладОстатки'!C19</f>
        <v>60</v>
      </c>
      <c r="D9" s="27"/>
      <c r="E9" s="27"/>
      <c r="F9">
        <f>IF(H9+G9-C9&gt;0,H9+G9-C9,0)</f>
        <v>317</v>
      </c>
      <c r="G9">
        <f>MAX('СкладОстатки'!$C$32*H9/100,C9-H9)</f>
        <v>87</v>
      </c>
      <c r="H9" s="30">
        <f>'ОсновныеДанные'!C4*H20+'ОсновныеДанные'!C13*H6</f>
        <v>290</v>
      </c>
    </row>
    <row r="10">
      <c r="A10" s="30" t="str">
        <f>'СкладОстатки'!B20</f>
        <v>свинина</v>
      </c>
      <c r="B10" t="str">
        <f>'СкладОстатки'!D20</f>
        <v>кг</v>
      </c>
      <c r="C10">
        <f>'СкладОстатки'!C20</f>
        <v>2</v>
      </c>
      <c r="D10" s="27"/>
      <c r="E10" s="27"/>
      <c r="F10">
        <f>IF(H10+G10-C10&gt;0,H10+G10-C10,0)</f>
        <v>89</v>
      </c>
      <c r="G10">
        <f>MAX('СкладОстатки'!$C$32*H10/100,C10-H10)</f>
        <v>21</v>
      </c>
      <c r="H10" s="30">
        <f>'ОсновныеДанные'!C14*H6</f>
        <v>70</v>
      </c>
    </row>
    <row r="11">
      <c r="A11" s="30" t="str">
        <f>'СкладОстатки'!B21</f>
        <v>цыплята</v>
      </c>
      <c r="B11" t="str">
        <f>'СкладОстатки'!D21</f>
        <v>кг</v>
      </c>
      <c r="C11">
        <f>'СкладОстатки'!C21</f>
        <v>70</v>
      </c>
      <c r="D11" s="27"/>
      <c r="E11" s="27"/>
      <c r="F11">
        <f>IF(H11+G11-C11&gt;0,H11+G11-C11,0)</f>
        <v>296.60000000000002</v>
      </c>
      <c r="G11">
        <f>MAX('СкладОстатки'!$C$32*H11/100,C11-H11)</f>
        <v>84.599999999999994</v>
      </c>
      <c r="H11" s="30">
        <f>'ОсновныеДанные'!C22*H8</f>
        <v>282</v>
      </c>
    </row>
    <row r="12">
      <c r="A12" s="30" t="str">
        <f>'СкладОстатки'!B22</f>
        <v>яйцо</v>
      </c>
      <c r="B12" t="str">
        <f>'СкладОстатки'!D22</f>
        <v>шт</v>
      </c>
      <c r="C12">
        <f>'СкладОстатки'!C22</f>
        <v>80</v>
      </c>
      <c r="D12" s="27"/>
      <c r="E12" s="27"/>
      <c r="F12">
        <f>IF(H12+G12-C12&gt;0,H12+G12-C12,0)</f>
        <v>2384.8000000000002</v>
      </c>
      <c r="G12">
        <f>MAX('СкладОстатки'!$C$32*H12/100,C12-H12)</f>
        <v>568.79999999999995</v>
      </c>
      <c r="H12" s="30">
        <f>'ОсновныеДанные'!C5*H20+'ОсновныеДанные'!C15*H6+'ОсновныеДанные'!C23*H8+'ОсновныеДанные'!C31*H21</f>
        <v>1896</v>
      </c>
    </row>
    <row r="13">
      <c r="A13" s="30" t="str">
        <f>'СкладОстатки'!B23</f>
        <v xml:space="preserve">лук репчатый</v>
      </c>
      <c r="B13" t="str">
        <f>'СкладОстатки'!D23</f>
        <v>кг</v>
      </c>
      <c r="C13">
        <f>'СкладОстатки'!C23</f>
        <v>5</v>
      </c>
      <c r="D13" s="27"/>
      <c r="E13" s="27"/>
      <c r="F13">
        <f>IF(H13+G13-C13&gt;0,H13+G13-C13,0)</f>
        <v>18.919999999999998</v>
      </c>
      <c r="G13">
        <f>MAX('СкладОстатки'!$C$32*H13/100,C13-H13)</f>
        <v>5.5199999999999996</v>
      </c>
      <c r="H13" s="30">
        <f>'ОсновныеДанные'!C6*H20+'ОсновныеДанные'!C16*H6+'ОсновныеДанные'!C24*H8</f>
        <v>18.399999999999999</v>
      </c>
    </row>
    <row r="14">
      <c r="A14" s="30" t="str">
        <f>'СкладОстатки'!B24</f>
        <v xml:space="preserve">перец черный</v>
      </c>
      <c r="B14" t="str">
        <f>'СкладОстатки'!D24</f>
        <v>кг</v>
      </c>
      <c r="C14">
        <f>'СкладОстатки'!C24</f>
        <v>2</v>
      </c>
      <c r="D14" s="27"/>
      <c r="E14" s="27"/>
      <c r="F14">
        <f>IF(H14+G14-C14&gt;0,H14+G14-C14,0)</f>
        <v>0</v>
      </c>
      <c r="G14">
        <f>MAX('СкладОстатки'!$C$32*H14/100,C14-H14)</f>
        <v>1.0799999999999998</v>
      </c>
      <c r="H14" s="30">
        <f>'ОсновныеДанные'!C7*H20+'ОсновныеДанные'!C17*H6+'ОсновныеДанные'!C25*H8</f>
        <v>0.92000000000000015</v>
      </c>
    </row>
    <row r="15">
      <c r="A15" s="30" t="str">
        <f>'СкладОстатки'!B25</f>
        <v>мука</v>
      </c>
      <c r="B15" t="str">
        <f>'СкладОстатки'!D25</f>
        <v>кг</v>
      </c>
      <c r="C15">
        <f>'СкладОстатки'!C25</f>
        <v>50</v>
      </c>
      <c r="D15" s="27"/>
      <c r="E15" s="27"/>
      <c r="F15">
        <f>IF(H15+G15-C15&gt;0,H15+G15-C15,0)</f>
        <v>15.519999999999996</v>
      </c>
      <c r="G15">
        <f>MAX('СкладОстатки'!$C$32*H15/100,C15-H15)</f>
        <v>15.119999999999999</v>
      </c>
      <c r="H15" s="30">
        <f>'ОсновныеДанные'!C30*H21</f>
        <v>50.399999999999999</v>
      </c>
    </row>
    <row r="16">
      <c r="A16" s="30" t="str">
        <f>'СкладОстатки'!B26</f>
        <v>соль</v>
      </c>
      <c r="B16" t="str">
        <f>'СкладОстатки'!D26</f>
        <v>кг</v>
      </c>
      <c r="C16">
        <f>'СкладОстатки'!C26</f>
        <v>10</v>
      </c>
      <c r="D16" s="27"/>
      <c r="E16" s="27"/>
      <c r="F16">
        <f>IF(H16+G16-C16&gt;0,H16+G16-C16,0)</f>
        <v>0</v>
      </c>
      <c r="G16">
        <f>MAX('СкладОстатки'!$C$32*H16/100,C16-H16)</f>
        <v>8.968</v>
      </c>
      <c r="H16" s="30">
        <f>'ОсновныеДанные'!C8*H20+'ОсновныеДанные'!C18*H6+'ОсновныеДанные'!C26*H8+'ОсновныеДанные'!C33*H21</f>
        <v>1.0320000000000003</v>
      </c>
    </row>
    <row r="17">
      <c r="A17" s="30" t="str">
        <f>'СкладОстатки'!B27</f>
        <v xml:space="preserve">разрыхлитель для теста</v>
      </c>
      <c r="B17" t="str">
        <f>'СкладОстатки'!D27</f>
        <v>гр</v>
      </c>
      <c r="C17">
        <f>'СкладОстатки'!C27</f>
        <v>90</v>
      </c>
      <c r="D17" s="27"/>
      <c r="E17" s="27"/>
      <c r="F17">
        <f>IF(H17+G17-C17&gt;0,H17+G17-C17,0)</f>
        <v>0</v>
      </c>
      <c r="G17">
        <f>MAX('СкладОстатки'!$C$32*H17/100,C17-H17)</f>
        <v>89.831999999999994</v>
      </c>
      <c r="H17" s="30">
        <f>'ОсновныеДанные'!C34*H21</f>
        <v>0.16800000000000001</v>
      </c>
    </row>
    <row r="18">
      <c r="A18" s="30" t="str">
        <f>'СкладОстатки'!B28</f>
        <v xml:space="preserve">лук зеленый</v>
      </c>
      <c r="B18" t="str">
        <f>'СкладОстатки'!D28</f>
        <v>кг</v>
      </c>
      <c r="C18">
        <f>'СкладОстатки'!C28</f>
        <v>10</v>
      </c>
      <c r="D18" s="27"/>
      <c r="E18" s="27"/>
      <c r="F18">
        <f>IF(H18+G18-C18&gt;0,H18+G18-C18,0)</f>
        <v>21.199999999999999</v>
      </c>
      <c r="G18">
        <f>MAX('СкладОстатки'!$C$32*H18/100,C18-H18)</f>
        <v>7.2000000000000002</v>
      </c>
      <c r="H18" s="30">
        <f>'ОсновныеДанные'!C61*E4</f>
        <v>24</v>
      </c>
    </row>
    <row r="19">
      <c r="A19" s="30" t="str">
        <f>'СкладОстатки'!B29</f>
        <v xml:space="preserve">петрушка свежая</v>
      </c>
      <c r="B19" t="str">
        <f>'СкладОстатки'!D29</f>
        <v>кг</v>
      </c>
      <c r="C19">
        <f>'СкладОстатки'!C29</f>
        <v>5</v>
      </c>
      <c r="D19" s="27"/>
      <c r="E19" s="27"/>
      <c r="F19">
        <f>IF(H19+G19-C19&gt;0,H19+G19-C19,0)</f>
        <v>33.350000000000001</v>
      </c>
      <c r="G19">
        <f>MAX('СкладОстатки'!$C$32*H19/100,C19-H19)</f>
        <v>8.8499999999999996</v>
      </c>
      <c r="H19" s="30">
        <f>'ОсновныеДанные'!C62*E4+'ОсновныеДанные'!C50*E3</f>
        <v>29.5</v>
      </c>
    </row>
    <row r="20">
      <c r="A20" s="28" t="s">
        <v>127</v>
      </c>
      <c r="B20" t="s">
        <v>10</v>
      </c>
      <c r="C20">
        <v>0</v>
      </c>
      <c r="D20">
        <f>'ЗаказыКлиентов'!C7</f>
        <v>100</v>
      </c>
      <c r="E20" s="29">
        <f>H20-C20+G20</f>
        <v>120</v>
      </c>
      <c r="F20" s="27"/>
      <c r="G20">
        <f>'СкладОстатки'!$C$16*H20/100</f>
        <v>20</v>
      </c>
      <c r="H20" s="28">
        <f>D20</f>
        <v>100</v>
      </c>
    </row>
    <row r="21">
      <c r="A21" s="28" t="s">
        <v>128</v>
      </c>
      <c r="B21" t="s">
        <v>10</v>
      </c>
      <c r="C21">
        <v>0</v>
      </c>
      <c r="D21">
        <v>0</v>
      </c>
      <c r="E21" s="29">
        <f>H21-C21+G21</f>
        <v>67.200000000000003</v>
      </c>
      <c r="F21" s="27"/>
      <c r="G21">
        <f>'СкладОстатки'!$C$16*H21/100</f>
        <v>11.199999999999999</v>
      </c>
      <c r="H21" s="28">
        <f>D21+'ОсновныеДанные'!C54*H7+'ОсновныеДанные'!C43*D5</f>
        <v>56</v>
      </c>
    </row>
    <row r="22">
      <c r="A22" s="30" t="s">
        <v>129</v>
      </c>
      <c r="B22" t="s">
        <v>10</v>
      </c>
      <c r="C22">
        <v>0</v>
      </c>
      <c r="D22" s="27"/>
      <c r="E22" s="27"/>
      <c r="F22" s="29">
        <f>IF(H22+G22-C22&gt;0,H22+G22-C22,0)</f>
        <v>140.40000000000001</v>
      </c>
      <c r="G22" s="29">
        <f>MAX('СкладОстатки'!$C$32*H22/100,C22-H22)</f>
        <v>32.399999999999999</v>
      </c>
      <c r="H22" s="30">
        <f>'ОсновныеДанные'!C48*E3+'ОсновныеДанные'!C55*H7</f>
        <v>108</v>
      </c>
    </row>
    <row r="23">
      <c r="A23" s="30" t="s">
        <v>75</v>
      </c>
      <c r="B23" t="s">
        <v>10</v>
      </c>
      <c r="C23">
        <v>0</v>
      </c>
      <c r="D23" s="27"/>
      <c r="E23" s="27"/>
      <c r="F23" s="29">
        <f>IF(H23+G23-C23&gt;0,H23+G23-C23,0)</f>
        <v>122.2</v>
      </c>
      <c r="G23" s="29">
        <f>MAX('СкладОстатки'!$C$32*H23/100,C23-H23)</f>
        <v>28.199999999999999</v>
      </c>
      <c r="H23" s="30">
        <f>'ОсновныеДанные'!C49*E3</f>
        <v>94</v>
      </c>
    </row>
    <row r="24">
      <c r="A24" s="30" t="s">
        <v>130</v>
      </c>
      <c r="B24" t="s">
        <v>96</v>
      </c>
      <c r="C24">
        <v>0</v>
      </c>
      <c r="D24" s="27"/>
      <c r="E24" s="27"/>
      <c r="F24" s="29">
        <f>IF(H24+G24-C24&gt;0,H24+G24-C24,0)</f>
        <v>31.199999999999999</v>
      </c>
      <c r="G24" s="29">
        <f>MAX('СкладОстатки'!$C$32*H24/100,C24-H24)</f>
        <v>7.2000000000000002</v>
      </c>
      <c r="H24" s="30">
        <f>'ОсновныеДанные'!C63*E4</f>
        <v>24</v>
      </c>
    </row>
    <row r="25">
      <c r="A25" s="30" t="s">
        <v>47</v>
      </c>
      <c r="B25" t="s">
        <v>10</v>
      </c>
      <c r="C25">
        <v>0</v>
      </c>
      <c r="D25" s="27"/>
      <c r="E25" s="27"/>
      <c r="F25" s="29">
        <f>IF(H25+G25-C25&gt;0,H25+G25-C25,0)</f>
        <v>1.4560000000000002</v>
      </c>
      <c r="G25" s="29">
        <f>MAX('СкладОстатки'!$C$32*H25/100,C25-H25)</f>
        <v>0.33600000000000002</v>
      </c>
      <c r="H25" s="30">
        <f>'ОсновныеДанные'!C32*H21</f>
        <v>1.1200000000000001</v>
      </c>
    </row>
    <row r="26"/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08" zoomScale="100" workbookViewId="0">
      <selection activeCell="A1" activeCellId="0" sqref="A1"/>
    </sheetView>
  </sheetViews>
  <sheetFormatPr defaultRowHeight="14.25"/>
  <cols>
    <col customWidth="1" min="1" max="1" width="29.7109375"/>
    <col customWidth="1" min="2" max="2" width="49.7109375"/>
    <col customWidth="1" min="3" max="3" width="22.140625"/>
    <col customWidth="1" min="4" max="4" width="23.140625"/>
    <col customWidth="1" min="5" max="5" width="23.421875"/>
  </cols>
  <sheetData>
    <row r="1" ht="14.25">
      <c r="A1" s="31" t="s">
        <v>131</v>
      </c>
      <c r="B1" s="32"/>
      <c r="C1" s="33"/>
      <c r="D1" s="33"/>
      <c r="E1" s="34" t="s">
        <v>132</v>
      </c>
      <c r="F1" s="29"/>
      <c r="G1" s="29"/>
      <c r="H1" s="6" t="s">
        <v>133</v>
      </c>
    </row>
    <row r="2" ht="14.25">
      <c r="A2" s="35" t="s">
        <v>134</v>
      </c>
      <c r="B2" s="35" t="s">
        <v>135</v>
      </c>
      <c r="C2" s="33"/>
      <c r="D2"/>
      <c r="E2" s="8" t="s">
        <v>136</v>
      </c>
      <c r="F2" s="29"/>
      <c r="G2" s="29"/>
      <c r="H2" s="29"/>
    </row>
    <row r="3" ht="14.25">
      <c r="A3" s="36" t="s">
        <v>137</v>
      </c>
      <c r="B3" s="37">
        <v>2</v>
      </c>
      <c r="C3" s="33"/>
      <c r="D3"/>
      <c r="E3" s="29"/>
      <c r="F3" s="29"/>
      <c r="G3" s="29"/>
      <c r="H3" s="29"/>
    </row>
    <row r="4" ht="14.25">
      <c r="A4" s="36" t="s">
        <v>138</v>
      </c>
      <c r="B4" s="38">
        <v>4</v>
      </c>
      <c r="C4"/>
      <c r="D4"/>
      <c r="E4" s="29"/>
      <c r="F4" s="29"/>
      <c r="G4" s="29"/>
      <c r="H4" s="29"/>
    </row>
    <row r="5" ht="14.25">
      <c r="A5" s="36" t="s">
        <v>139</v>
      </c>
      <c r="B5" s="38">
        <v>6</v>
      </c>
      <c r="C5"/>
      <c r="D5"/>
      <c r="E5" s="29"/>
      <c r="F5" s="29"/>
      <c r="G5" s="29"/>
      <c r="H5" s="29"/>
    </row>
    <row r="6" ht="14.25">
      <c r="A6" s="36" t="s">
        <v>140</v>
      </c>
      <c r="B6" s="38">
        <v>6</v>
      </c>
      <c r="C6"/>
      <c r="D6"/>
      <c r="E6" s="29"/>
      <c r="F6" s="29"/>
      <c r="G6" s="29"/>
      <c r="H6" s="29"/>
    </row>
    <row r="7" ht="14.25">
      <c r="A7" s="36" t="s">
        <v>141</v>
      </c>
      <c r="B7" s="38">
        <v>3</v>
      </c>
      <c r="C7"/>
      <c r="D7"/>
      <c r="E7" s="29"/>
      <c r="F7" s="29"/>
      <c r="G7" s="29"/>
      <c r="H7" s="29"/>
    </row>
    <row r="8" ht="14.25">
      <c r="A8" s="36" t="s">
        <v>142</v>
      </c>
      <c r="B8" s="38">
        <v>1</v>
      </c>
      <c r="C8"/>
      <c r="D8"/>
      <c r="E8" s="29"/>
      <c r="F8" s="29"/>
      <c r="G8" s="29"/>
      <c r="H8" s="29"/>
    </row>
    <row r="9" ht="14.25">
      <c r="A9" s="36" t="s">
        <v>143</v>
      </c>
      <c r="B9" s="37">
        <v>1</v>
      </c>
      <c r="C9" s="33"/>
      <c r="D9" s="33"/>
      <c r="E9" s="29"/>
      <c r="F9" s="29"/>
      <c r="G9" s="29"/>
      <c r="H9" s="29"/>
    </row>
    <row r="10" ht="14.25">
      <c r="A10" s="36" t="s">
        <v>144</v>
      </c>
      <c r="B10" s="37">
        <v>0.14999999999999999</v>
      </c>
      <c r="C10" s="33"/>
      <c r="D10" s="33"/>
      <c r="E10" s="29"/>
      <c r="F10" s="29"/>
      <c r="G10" s="29"/>
      <c r="H10" s="29"/>
    </row>
    <row r="11" ht="14.25">
      <c r="A11" s="39"/>
      <c r="B11" s="39"/>
      <c r="C11" s="40"/>
      <c r="D11" s="40"/>
      <c r="E11" s="40"/>
      <c r="F11" s="29"/>
      <c r="G11" s="29"/>
      <c r="H11" s="29"/>
    </row>
    <row r="12" ht="14.25">
      <c r="A12" s="35" t="s">
        <v>134</v>
      </c>
      <c r="B12" s="41" t="s">
        <v>145</v>
      </c>
      <c r="C12" s="41" t="s">
        <v>15</v>
      </c>
      <c r="D12" s="41" t="s">
        <v>146</v>
      </c>
      <c r="E12" s="41" t="s">
        <v>147</v>
      </c>
      <c r="F12" s="29"/>
      <c r="G12" s="29"/>
      <c r="H12" s="29"/>
    </row>
    <row r="13" ht="14.25">
      <c r="A13" s="36" t="s">
        <v>137</v>
      </c>
      <c r="B13" s="1">
        <f>'ОсновныеДанные'!C4*'ОсновныеДанные'!I4/100</f>
        <v>0.040000000000000001</v>
      </c>
      <c r="C13" s="1">
        <v>1</v>
      </c>
      <c r="D13" s="42">
        <f>'L5'!H20</f>
        <v>100</v>
      </c>
      <c r="E13" s="42">
        <f>D13/SUM($D$13,$D$22,$D$31)</f>
        <v>0.14925373134328357</v>
      </c>
      <c r="F13" s="29"/>
      <c r="G13" s="29"/>
      <c r="H13" s="29"/>
    </row>
    <row r="14" ht="14.25">
      <c r="A14" s="36" t="s">
        <v>138</v>
      </c>
      <c r="B14" s="1">
        <f>'ОсновныеДанные'!I5/100</f>
        <v>0.02</v>
      </c>
      <c r="C14" s="1">
        <v>1</v>
      </c>
      <c r="D14" s="43"/>
      <c r="E14" s="44"/>
      <c r="F14" s="29"/>
      <c r="G14" s="29"/>
      <c r="H14" s="29"/>
    </row>
    <row r="15" ht="14.25">
      <c r="A15" s="36" t="s">
        <v>139</v>
      </c>
      <c r="B15" s="1"/>
      <c r="C15" s="1"/>
      <c r="D15" s="43"/>
      <c r="E15" s="44"/>
      <c r="F15" s="29"/>
      <c r="G15" s="29"/>
      <c r="H15" s="29"/>
    </row>
    <row r="16" ht="14.25">
      <c r="A16" s="36" t="s">
        <v>140</v>
      </c>
      <c r="B16" s="1"/>
      <c r="C16" s="1"/>
      <c r="D16" s="43"/>
      <c r="E16" s="44"/>
      <c r="F16" s="29"/>
      <c r="G16" s="29"/>
      <c r="H16" s="29"/>
    </row>
    <row r="17" ht="14.25">
      <c r="A17" s="36" t="s">
        <v>141</v>
      </c>
      <c r="B17" s="1"/>
      <c r="C17" s="1"/>
      <c r="D17" s="43"/>
      <c r="E17" s="44"/>
      <c r="F17" s="29"/>
      <c r="G17" s="29"/>
      <c r="H17" s="29"/>
    </row>
    <row r="18" ht="14.25">
      <c r="A18" s="36" t="s">
        <v>142</v>
      </c>
      <c r="B18" s="1"/>
      <c r="C18" s="1"/>
      <c r="D18" s="43"/>
      <c r="E18" s="44"/>
      <c r="F18" s="29"/>
      <c r="G18" s="29"/>
      <c r="H18" s="29"/>
    </row>
    <row r="19" ht="14.25">
      <c r="A19" s="36" t="s">
        <v>143</v>
      </c>
      <c r="B19" s="1"/>
      <c r="C19" s="1"/>
      <c r="D19" s="45"/>
      <c r="E19" s="45"/>
      <c r="F19" s="29"/>
      <c r="G19" s="29"/>
      <c r="H19" s="29"/>
    </row>
    <row r="20" ht="14.25">
      <c r="A20" s="39"/>
      <c r="B20" s="39"/>
      <c r="C20" s="39"/>
      <c r="D20" s="39"/>
      <c r="E20" s="39"/>
      <c r="F20" s="29"/>
      <c r="G20" s="29"/>
      <c r="H20" s="29"/>
    </row>
    <row r="21" ht="14.25">
      <c r="A21" s="35" t="s">
        <v>134</v>
      </c>
      <c r="B21" s="41" t="s">
        <v>148</v>
      </c>
      <c r="C21" s="41" t="s">
        <v>15</v>
      </c>
      <c r="D21" s="41" t="s">
        <v>146</v>
      </c>
      <c r="E21" s="41" t="s">
        <v>147</v>
      </c>
      <c r="F21" s="29"/>
      <c r="G21" s="29"/>
      <c r="H21" s="29"/>
    </row>
    <row r="22" ht="14.25">
      <c r="A22" s="36" t="s">
        <v>137</v>
      </c>
      <c r="B22" s="1">
        <f>('ОсновныеДанные'!C13+'ОсновныеДанные'!C14)*'ОсновныеДанные'!I13/100</f>
        <v>0.040000000000000001</v>
      </c>
      <c r="C22" s="1">
        <v>1</v>
      </c>
      <c r="D22" s="42">
        <f>'L5'!H20</f>
        <v>100</v>
      </c>
      <c r="E22" s="42">
        <f>D22/SUM($D$13,$D$22,$D$31)</f>
        <v>0.14925373134328357</v>
      </c>
      <c r="F22" s="29"/>
      <c r="G22" s="29"/>
      <c r="H22" s="29"/>
    </row>
    <row r="23" ht="14.25">
      <c r="A23" s="36" t="s">
        <v>138</v>
      </c>
      <c r="B23" s="1">
        <f>'ОсновныеДанные'!I14/100</f>
        <v>0.02</v>
      </c>
      <c r="C23" s="1">
        <v>1</v>
      </c>
      <c r="D23" s="43"/>
      <c r="E23" s="44"/>
      <c r="F23" s="29"/>
      <c r="G23" s="29"/>
      <c r="H23" s="29"/>
    </row>
    <row r="24" ht="14.25">
      <c r="A24" s="36" t="s">
        <v>139</v>
      </c>
      <c r="B24" s="1"/>
      <c r="C24" s="1"/>
      <c r="D24" s="43"/>
      <c r="E24" s="44"/>
      <c r="F24" s="29"/>
      <c r="G24" s="29"/>
      <c r="H24" s="29"/>
    </row>
    <row r="25" ht="14.25">
      <c r="A25" s="36" t="s">
        <v>140</v>
      </c>
      <c r="B25" s="1"/>
      <c r="C25" s="1"/>
      <c r="D25" s="43"/>
      <c r="E25" s="44"/>
      <c r="F25" s="29"/>
      <c r="G25" s="29"/>
      <c r="H25" s="29"/>
    </row>
    <row r="26" ht="14.25">
      <c r="A26" s="36" t="s">
        <v>141</v>
      </c>
      <c r="B26" s="1"/>
      <c r="C26" s="1"/>
      <c r="D26" s="43"/>
      <c r="E26" s="44"/>
      <c r="F26" s="29"/>
      <c r="G26" s="29"/>
      <c r="H26" s="29"/>
    </row>
    <row r="27" ht="14.25">
      <c r="A27" s="36" t="s">
        <v>142</v>
      </c>
      <c r="B27" s="1"/>
      <c r="C27" s="1"/>
      <c r="D27" s="43"/>
      <c r="E27" s="44"/>
      <c r="F27" s="29"/>
      <c r="G27" s="29"/>
      <c r="H27" s="29"/>
    </row>
    <row r="28" ht="14.25">
      <c r="A28" s="36" t="s">
        <v>143</v>
      </c>
      <c r="B28" s="1"/>
      <c r="C28" s="1"/>
      <c r="D28" s="45"/>
      <c r="E28" s="45"/>
      <c r="F28" s="29"/>
      <c r="G28" s="29"/>
      <c r="H28" s="29"/>
    </row>
    <row r="29" ht="14.25">
      <c r="A29" s="39"/>
      <c r="B29" s="39"/>
      <c r="C29" s="39"/>
      <c r="D29" s="39"/>
      <c r="E29" s="39"/>
      <c r="F29" s="29"/>
      <c r="G29" s="29"/>
      <c r="H29" s="29"/>
    </row>
    <row r="30" ht="14.25">
      <c r="A30" s="35" t="s">
        <v>134</v>
      </c>
      <c r="B30" s="41" t="s">
        <v>149</v>
      </c>
      <c r="C30" s="41" t="s">
        <v>15</v>
      </c>
      <c r="D30" s="41" t="s">
        <v>146</v>
      </c>
      <c r="E30" s="41" t="s">
        <v>147</v>
      </c>
      <c r="F30" s="29"/>
      <c r="G30" s="29"/>
      <c r="H30" s="29"/>
    </row>
    <row r="31" ht="14.25">
      <c r="A31" s="36" t="s">
        <v>137</v>
      </c>
      <c r="B31" s="1">
        <f>'ОсновныеДанные'!C22*'ОсновныеДанные'!I22/'ОсновныеДанные'!H20</f>
        <v>0.024</v>
      </c>
      <c r="C31" s="1">
        <v>1</v>
      </c>
      <c r="D31" s="42">
        <f>'L5'!H8</f>
        <v>470</v>
      </c>
      <c r="E31" s="42">
        <f>D31/SUM($D$13,$D$22,$D$31)</f>
        <v>0.70149253731343286</v>
      </c>
      <c r="F31" s="29"/>
      <c r="G31" s="29"/>
      <c r="H31" s="29"/>
    </row>
    <row r="32" ht="14.25">
      <c r="A32" s="36" t="s">
        <v>138</v>
      </c>
      <c r="B32" s="1">
        <f>'ОсновныеДанные'!I23/'ОсновныеДанные'!H20</f>
        <v>0.014999999999999999</v>
      </c>
      <c r="C32" s="1">
        <v>1</v>
      </c>
      <c r="D32" s="43"/>
      <c r="E32" s="44"/>
      <c r="F32" s="29"/>
      <c r="G32" s="29"/>
      <c r="H32" s="29"/>
    </row>
    <row r="33" ht="14.25">
      <c r="A33" s="36" t="s">
        <v>139</v>
      </c>
      <c r="B33" s="1"/>
      <c r="C33" s="1"/>
      <c r="D33" s="43"/>
      <c r="E33" s="44"/>
      <c r="F33" s="29"/>
      <c r="G33" s="29"/>
      <c r="H33" s="29"/>
    </row>
    <row r="34" ht="14.25">
      <c r="A34" s="36" t="s">
        <v>140</v>
      </c>
      <c r="B34" s="1"/>
      <c r="C34" s="1"/>
      <c r="D34" s="43"/>
      <c r="E34" s="44"/>
      <c r="F34" s="29"/>
      <c r="G34" s="29"/>
      <c r="H34" s="29"/>
    </row>
    <row r="35" ht="14.25">
      <c r="A35" s="36" t="s">
        <v>141</v>
      </c>
      <c r="B35" s="1"/>
      <c r="C35" s="1"/>
      <c r="D35" s="43"/>
      <c r="E35" s="44"/>
      <c r="F35" s="29"/>
      <c r="G35" s="29"/>
      <c r="H35" s="29"/>
    </row>
    <row r="36" ht="14.25">
      <c r="A36" s="36" t="s">
        <v>142</v>
      </c>
      <c r="B36" s="1"/>
      <c r="C36" s="1"/>
      <c r="D36" s="43"/>
      <c r="E36" s="44"/>
      <c r="F36" s="29"/>
      <c r="G36" s="29"/>
      <c r="H36" s="29"/>
    </row>
    <row r="37" ht="14.25">
      <c r="A37" s="36" t="s">
        <v>143</v>
      </c>
      <c r="B37" s="1"/>
      <c r="C37" s="1"/>
      <c r="D37" s="45"/>
      <c r="E37" s="45"/>
      <c r="F37" s="29"/>
      <c r="G37" s="29"/>
      <c r="H37" s="29"/>
    </row>
    <row r="38" ht="14.25">
      <c r="A38" s="41"/>
      <c r="B38" s="41"/>
      <c r="C38" s="41"/>
      <c r="D38" s="41"/>
      <c r="E38" s="41"/>
      <c r="F38" s="29"/>
      <c r="G38" s="29"/>
      <c r="H38" s="29"/>
    </row>
    <row r="39" ht="14.25">
      <c r="A39" s="39"/>
      <c r="B39" s="39"/>
      <c r="C39" s="39"/>
      <c r="D39" s="39"/>
      <c r="E39" s="39"/>
      <c r="F39" s="29"/>
      <c r="G39" s="29"/>
      <c r="H39" s="29"/>
    </row>
    <row r="40" ht="14.25">
      <c r="A40" s="35" t="s">
        <v>134</v>
      </c>
      <c r="B40" s="41" t="s">
        <v>150</v>
      </c>
      <c r="C40" s="41" t="s">
        <v>15</v>
      </c>
      <c r="D40" s="41" t="s">
        <v>146</v>
      </c>
      <c r="E40" s="41" t="s">
        <v>147</v>
      </c>
      <c r="F40" s="29"/>
      <c r="G40" s="29"/>
      <c r="H40" s="29"/>
    </row>
    <row r="41" ht="14.25">
      <c r="A41" s="36" t="s">
        <v>137</v>
      </c>
      <c r="B41" s="1"/>
      <c r="C41" s="1"/>
      <c r="D41" s="42">
        <f>'L5'!H21</f>
        <v>56</v>
      </c>
      <c r="E41" s="42">
        <v>1</v>
      </c>
      <c r="F41" s="29"/>
      <c r="G41" s="29"/>
      <c r="H41" s="29"/>
    </row>
    <row r="42" ht="14.25">
      <c r="A42" s="36" t="s">
        <v>138</v>
      </c>
      <c r="B42" s="1"/>
      <c r="C42" s="1"/>
      <c r="D42" s="43"/>
      <c r="E42" s="44"/>
      <c r="F42" s="29"/>
      <c r="G42" s="29"/>
      <c r="H42" s="29"/>
    </row>
    <row r="43" ht="14.25">
      <c r="A43" s="36" t="s">
        <v>139</v>
      </c>
      <c r="B43" s="1">
        <f>'ОсновныеДанные'!I30/'ОсновныеДанные'!H28</f>
        <v>0.20000000000000001</v>
      </c>
      <c r="C43" s="1">
        <v>2</v>
      </c>
      <c r="D43" s="43"/>
      <c r="E43" s="44"/>
      <c r="F43" s="29"/>
      <c r="G43" s="29"/>
      <c r="H43" s="29"/>
    </row>
    <row r="44" ht="14.25">
      <c r="A44" s="36" t="s">
        <v>140</v>
      </c>
      <c r="B44" s="1"/>
      <c r="C44" s="1"/>
      <c r="D44" s="43"/>
      <c r="E44" s="44"/>
      <c r="F44" s="29"/>
      <c r="G44" s="29"/>
      <c r="H44" s="29"/>
    </row>
    <row r="45" ht="14.25">
      <c r="A45" s="36" t="s">
        <v>141</v>
      </c>
      <c r="B45" s="1"/>
      <c r="C45" s="1"/>
      <c r="D45" s="43"/>
      <c r="E45" s="44"/>
      <c r="F45" s="29"/>
      <c r="G45" s="29"/>
      <c r="H45" s="29"/>
    </row>
    <row r="46" ht="14.25">
      <c r="A46" s="36" t="s">
        <v>142</v>
      </c>
      <c r="B46" s="1"/>
      <c r="C46" s="1"/>
      <c r="D46" s="43"/>
      <c r="E46" s="44"/>
      <c r="F46" s="29"/>
      <c r="G46" s="29"/>
      <c r="H46" s="29"/>
    </row>
    <row r="47" ht="14.25">
      <c r="A47" s="36" t="s">
        <v>143</v>
      </c>
      <c r="B47" s="1"/>
      <c r="C47" s="1"/>
      <c r="D47" s="45"/>
      <c r="E47" s="45"/>
      <c r="F47" s="29"/>
      <c r="G47" s="29"/>
      <c r="H47" s="29"/>
    </row>
    <row r="48" ht="14.25">
      <c r="A48" s="39"/>
      <c r="B48" s="39"/>
      <c r="C48" s="39"/>
      <c r="D48" s="39"/>
      <c r="E48" s="39"/>
      <c r="F48" s="29"/>
      <c r="G48" s="29"/>
      <c r="H48" s="29"/>
    </row>
    <row r="49" ht="14.25">
      <c r="A49" s="46" t="s">
        <v>134</v>
      </c>
      <c r="B49" s="47" t="s">
        <v>151</v>
      </c>
      <c r="C49" s="47" t="s">
        <v>15</v>
      </c>
      <c r="D49" s="47" t="s">
        <v>146</v>
      </c>
      <c r="E49" s="47" t="s">
        <v>147</v>
      </c>
      <c r="F49" s="29"/>
      <c r="G49" s="29"/>
      <c r="H49" s="29"/>
    </row>
    <row r="50" ht="14.25">
      <c r="A50" s="46" t="s">
        <v>137</v>
      </c>
      <c r="B50" s="47"/>
      <c r="C50" s="47"/>
      <c r="D50" s="48">
        <v>0</v>
      </c>
      <c r="E50" s="48">
        <v>0</v>
      </c>
      <c r="F50" s="29"/>
      <c r="G50" s="29"/>
      <c r="H50" s="29"/>
    </row>
    <row r="51" ht="14.25">
      <c r="A51" s="46" t="s">
        <v>138</v>
      </c>
      <c r="B51" s="47"/>
      <c r="C51" s="47"/>
      <c r="D51" s="49"/>
      <c r="E51" s="50"/>
      <c r="F51" s="29"/>
      <c r="G51" s="29"/>
      <c r="H51" s="29"/>
    </row>
    <row r="52" ht="14.25">
      <c r="A52" s="46" t="s">
        <v>139</v>
      </c>
      <c r="B52" s="47"/>
      <c r="C52" s="47"/>
      <c r="D52" s="49"/>
      <c r="E52" s="50"/>
      <c r="F52" s="29"/>
      <c r="G52" s="29"/>
      <c r="H52" s="29"/>
    </row>
    <row r="53" ht="14.25">
      <c r="A53" s="46" t="s">
        <v>140</v>
      </c>
      <c r="B53" s="47">
        <f>'ОсновныеДанные'!I37*('ОсновныеДанные'!C37+'ОсновныеДанные'!C38)/'ОсновныеДанные'!H35</f>
        <v>0.050000000000000003</v>
      </c>
      <c r="C53" s="47">
        <v>3</v>
      </c>
      <c r="D53" s="49"/>
      <c r="E53" s="50"/>
      <c r="F53" s="29"/>
      <c r="G53" s="29"/>
      <c r="H53" s="29"/>
    </row>
    <row r="54" ht="14.25">
      <c r="A54" s="46" t="s">
        <v>141</v>
      </c>
      <c r="B54" s="47">
        <f>'ОсновныеДанные'!I38/'ОсновныеДанные'!H35</f>
        <v>0.29999999999999999</v>
      </c>
      <c r="C54" s="47">
        <v>3</v>
      </c>
      <c r="D54" s="49"/>
      <c r="E54" s="50"/>
      <c r="F54" s="29"/>
      <c r="G54" s="29"/>
      <c r="H54" s="29"/>
    </row>
    <row r="55" ht="14.25">
      <c r="A55" s="46" t="s">
        <v>142</v>
      </c>
      <c r="B55" s="47"/>
      <c r="C55" s="47"/>
      <c r="D55" s="49"/>
      <c r="E55" s="50"/>
      <c r="F55" s="29"/>
      <c r="G55" s="29"/>
      <c r="H55" s="29"/>
    </row>
    <row r="56" ht="14.25">
      <c r="A56" s="46" t="s">
        <v>143</v>
      </c>
      <c r="B56" s="47"/>
      <c r="C56" s="47"/>
      <c r="D56" s="51"/>
      <c r="E56" s="51"/>
      <c r="F56" s="29"/>
      <c r="G56" s="29"/>
      <c r="H56" s="29"/>
    </row>
    <row r="57" ht="14.25">
      <c r="A57" s="39"/>
      <c r="B57" s="39"/>
      <c r="C57" s="39"/>
      <c r="D57" s="39"/>
      <c r="E57" s="39"/>
      <c r="F57" s="29"/>
      <c r="G57" s="29"/>
      <c r="H57" s="29"/>
    </row>
    <row r="58" ht="14.25">
      <c r="A58" s="35" t="s">
        <v>134</v>
      </c>
      <c r="B58" s="41" t="s">
        <v>152</v>
      </c>
      <c r="C58" s="41" t="s">
        <v>15</v>
      </c>
      <c r="D58" s="41" t="s">
        <v>146</v>
      </c>
      <c r="E58" s="41" t="s">
        <v>147</v>
      </c>
      <c r="F58" s="29"/>
      <c r="G58" s="29"/>
      <c r="H58" s="29"/>
    </row>
    <row r="59" ht="14.25">
      <c r="A59" s="36" t="s">
        <v>137</v>
      </c>
      <c r="B59" s="1"/>
      <c r="C59" s="1"/>
      <c r="D59" s="42">
        <f>'L5'!E5</f>
        <v>0</v>
      </c>
      <c r="E59" s="42">
        <f>D59/SUM($D$50,$D$59,$D$68)</f>
        <v>0</v>
      </c>
      <c r="F59" s="29"/>
      <c r="G59" s="29"/>
      <c r="H59" s="29"/>
    </row>
    <row r="60" ht="14.25">
      <c r="A60" s="36" t="s">
        <v>138</v>
      </c>
      <c r="B60" s="1"/>
      <c r="C60" s="1"/>
      <c r="D60" s="43"/>
      <c r="E60" s="44"/>
      <c r="F60" s="29"/>
      <c r="G60" s="29"/>
      <c r="H60" s="29"/>
    </row>
    <row r="61" ht="14.25">
      <c r="A61" s="36" t="s">
        <v>139</v>
      </c>
      <c r="B61" s="1"/>
      <c r="C61" s="1"/>
      <c r="D61" s="43"/>
      <c r="E61" s="44"/>
      <c r="F61" s="29"/>
      <c r="G61" s="29"/>
      <c r="H61" s="29"/>
    </row>
    <row r="62" ht="14.25">
      <c r="A62" s="36" t="s">
        <v>140</v>
      </c>
      <c r="B62" s="1">
        <f>'ОсновныеДанные'!I42*('ОсновныеДанные'!C42+'ОсновныеДанные'!C43)/'ОсновныеДанные'!H40</f>
        <v>0.050000000000000003</v>
      </c>
      <c r="C62" s="1">
        <v>3</v>
      </c>
      <c r="D62" s="43"/>
      <c r="E62" s="44"/>
      <c r="F62" s="29"/>
      <c r="G62" s="29"/>
      <c r="H62" s="29"/>
    </row>
    <row r="63" ht="14.25">
      <c r="A63" s="36" t="s">
        <v>141</v>
      </c>
      <c r="B63" s="1">
        <f>'ОсновныеДанные'!I43/'ОсновныеДанные'!H40</f>
        <v>0.29999999999999999</v>
      </c>
      <c r="C63" s="1">
        <v>3</v>
      </c>
      <c r="D63" s="43"/>
      <c r="E63" s="44"/>
      <c r="F63" s="29"/>
      <c r="G63" s="29"/>
      <c r="H63" s="29"/>
    </row>
    <row r="64" ht="14.25">
      <c r="A64" s="36" t="s">
        <v>142</v>
      </c>
      <c r="B64" s="1"/>
      <c r="C64" s="1"/>
      <c r="D64" s="43"/>
      <c r="E64" s="44"/>
      <c r="F64" s="29"/>
      <c r="G64" s="29"/>
      <c r="H64" s="29"/>
    </row>
    <row r="65" ht="14.25">
      <c r="A65" s="36" t="s">
        <v>143</v>
      </c>
      <c r="B65" s="1"/>
      <c r="C65" s="1"/>
      <c r="D65" s="45"/>
      <c r="E65" s="45"/>
      <c r="F65" s="29"/>
      <c r="G65" s="29"/>
      <c r="H65" s="29"/>
    </row>
    <row r="66" ht="14.25">
      <c r="A66" s="39"/>
      <c r="B66" s="39"/>
      <c r="C66" s="39"/>
      <c r="D66" s="39"/>
      <c r="E66" s="39"/>
      <c r="F66" s="29"/>
      <c r="G66" s="29"/>
      <c r="H66" s="29"/>
    </row>
    <row r="67" ht="14.25">
      <c r="A67" s="35" t="s">
        <v>134</v>
      </c>
      <c r="B67" s="41" t="s">
        <v>153</v>
      </c>
      <c r="C67" s="41" t="s">
        <v>15</v>
      </c>
      <c r="D67" s="41" t="s">
        <v>146</v>
      </c>
      <c r="E67" s="41" t="s">
        <v>147</v>
      </c>
      <c r="F67" s="29"/>
      <c r="G67" s="29"/>
      <c r="H67" s="29"/>
    </row>
    <row r="68" ht="14.25">
      <c r="A68" s="36" t="s">
        <v>137</v>
      </c>
      <c r="B68" s="1"/>
      <c r="C68" s="1"/>
      <c r="D68" s="42">
        <f>'L5'!E3</f>
        <v>470</v>
      </c>
      <c r="E68" s="42">
        <f>D68/SUM($D$50,$D$59,$D$68)</f>
        <v>1</v>
      </c>
      <c r="F68" s="29"/>
      <c r="G68" s="29"/>
      <c r="H68" s="29"/>
    </row>
    <row r="69" ht="14.25">
      <c r="A69" s="36" t="s">
        <v>138</v>
      </c>
      <c r="B69" s="1"/>
      <c r="C69" s="1"/>
      <c r="D69" s="43"/>
      <c r="E69" s="44"/>
      <c r="F69" s="29"/>
      <c r="G69" s="29"/>
      <c r="H69" s="29"/>
    </row>
    <row r="70" ht="14.25">
      <c r="A70" s="36" t="s">
        <v>139</v>
      </c>
      <c r="B70" s="1"/>
      <c r="C70" s="1"/>
      <c r="D70" s="43"/>
      <c r="E70" s="44"/>
      <c r="F70" s="29"/>
      <c r="G70" s="29"/>
      <c r="H70" s="29"/>
    </row>
    <row r="71" ht="14.25">
      <c r="A71" s="36" t="s">
        <v>140</v>
      </c>
      <c r="B71" s="1">
        <f>('ОсновныеДанные'!C47+'ОсновныеДанные'!C48+'ОсновныеДанные'!C50)*'ОсновныеДанные'!I47/'ОсновныеДанные'!H45</f>
        <v>0.10500000000000001</v>
      </c>
      <c r="C71" s="1">
        <v>3</v>
      </c>
      <c r="D71" s="43"/>
      <c r="E71" s="44"/>
      <c r="F71" s="29"/>
      <c r="G71" s="29"/>
      <c r="H71" s="29"/>
    </row>
    <row r="72" ht="14.25">
      <c r="A72" s="36" t="s">
        <v>141</v>
      </c>
      <c r="B72" s="1">
        <f>'ОсновныеДанные'!I49/'ОсновныеДанные'!H45</f>
        <v>0.29999999999999999</v>
      </c>
      <c r="C72" s="1">
        <v>3</v>
      </c>
      <c r="D72" s="43"/>
      <c r="E72" s="44"/>
      <c r="F72" s="29"/>
      <c r="G72" s="29"/>
      <c r="H72" s="29"/>
    </row>
    <row r="73" ht="14.25">
      <c r="A73" s="36" t="s">
        <v>142</v>
      </c>
      <c r="B73" s="1"/>
      <c r="C73" s="1"/>
      <c r="D73" s="43"/>
      <c r="E73" s="44"/>
      <c r="F73" s="29"/>
      <c r="G73" s="29"/>
      <c r="H73" s="29"/>
    </row>
    <row r="74" ht="14.25">
      <c r="A74" s="36" t="s">
        <v>143</v>
      </c>
      <c r="B74" s="1"/>
      <c r="C74" s="1"/>
      <c r="D74" s="45"/>
      <c r="E74" s="45"/>
      <c r="F74" s="29"/>
      <c r="G74" s="29"/>
      <c r="H74" s="29"/>
    </row>
    <row r="75" ht="14.25">
      <c r="A75" s="39"/>
      <c r="B75" s="39"/>
      <c r="C75" s="39"/>
      <c r="D75" s="39"/>
      <c r="E75" s="39"/>
      <c r="F75" s="29"/>
      <c r="G75" s="29"/>
      <c r="H75" s="29"/>
    </row>
    <row r="76" ht="14.25">
      <c r="A76" s="35" t="s">
        <v>134</v>
      </c>
      <c r="B76" s="41" t="s">
        <v>154</v>
      </c>
      <c r="C76" s="41" t="s">
        <v>15</v>
      </c>
      <c r="D76" s="41" t="s">
        <v>146</v>
      </c>
      <c r="E76" s="41" t="s">
        <v>147</v>
      </c>
      <c r="F76" s="29"/>
      <c r="G76" s="29"/>
      <c r="H76" s="29"/>
    </row>
    <row r="77" ht="14.25">
      <c r="A77" s="36" t="s">
        <v>137</v>
      </c>
      <c r="B77" s="1"/>
      <c r="C77" s="1"/>
      <c r="D77" s="42">
        <f>'L5'!H7</f>
        <v>70</v>
      </c>
      <c r="E77" s="42">
        <v>1</v>
      </c>
      <c r="F77" s="29"/>
      <c r="G77" s="29"/>
      <c r="H77" s="29"/>
    </row>
    <row r="78" ht="14.25">
      <c r="A78" s="36" t="s">
        <v>138</v>
      </c>
      <c r="B78" s="1"/>
      <c r="C78" s="1"/>
      <c r="D78" s="43"/>
      <c r="E78" s="44"/>
      <c r="F78" s="29"/>
      <c r="G78" s="29"/>
      <c r="H78" s="29"/>
    </row>
    <row r="79" ht="14.25">
      <c r="A79" s="36" t="s">
        <v>139</v>
      </c>
      <c r="B79" s="1"/>
      <c r="C79" s="1"/>
      <c r="D79" s="43"/>
      <c r="E79" s="44"/>
      <c r="F79" s="29"/>
      <c r="G79" s="29"/>
      <c r="H79" s="29"/>
    </row>
    <row r="80" ht="14.25">
      <c r="A80" s="36" t="s">
        <v>140</v>
      </c>
      <c r="B80" s="1"/>
      <c r="C80" s="1"/>
      <c r="D80" s="43"/>
      <c r="E80" s="44"/>
      <c r="F80" s="29"/>
      <c r="G80" s="29"/>
      <c r="H80" s="29"/>
    </row>
    <row r="81" ht="14.25">
      <c r="A81" s="36" t="s">
        <v>141</v>
      </c>
      <c r="B81" s="1"/>
      <c r="C81" s="1"/>
      <c r="D81" s="43"/>
      <c r="E81" s="44"/>
      <c r="F81" s="29"/>
      <c r="G81" s="29"/>
      <c r="H81" s="29"/>
    </row>
    <row r="82" ht="14.25">
      <c r="A82" s="36" t="s">
        <v>142</v>
      </c>
      <c r="B82" s="1">
        <f>'ОсновныеДанные'!I54/'ОсновныеДанные'!H52</f>
        <v>0.10000000000000001</v>
      </c>
      <c r="C82" s="1">
        <v>3</v>
      </c>
      <c r="D82" s="43"/>
      <c r="E82" s="44"/>
      <c r="F82" s="29"/>
      <c r="G82" s="29"/>
      <c r="H82" s="29"/>
    </row>
    <row r="83" ht="14.25">
      <c r="A83" s="36" t="s">
        <v>143</v>
      </c>
      <c r="B83" s="1"/>
      <c r="C83" s="1"/>
      <c r="D83" s="45"/>
      <c r="E83" s="45"/>
      <c r="F83" s="29"/>
      <c r="G83" s="29"/>
      <c r="H83" s="29"/>
    </row>
    <row r="84" ht="14.25">
      <c r="A84" s="39"/>
      <c r="B84" s="39"/>
      <c r="C84" s="39"/>
      <c r="D84" s="39"/>
      <c r="E84" s="39"/>
      <c r="F84" s="29"/>
      <c r="G84" s="29"/>
      <c r="H84" s="29"/>
    </row>
    <row r="85" ht="14.25">
      <c r="A85" s="35" t="s">
        <v>134</v>
      </c>
      <c r="B85" s="41" t="s">
        <v>155</v>
      </c>
      <c r="C85" s="41" t="s">
        <v>15</v>
      </c>
      <c r="D85" s="41" t="s">
        <v>146</v>
      </c>
      <c r="E85" s="41" t="s">
        <v>147</v>
      </c>
      <c r="F85" s="29"/>
      <c r="G85" s="29"/>
      <c r="H85" s="29"/>
    </row>
    <row r="86" ht="14.25">
      <c r="A86" s="36" t="s">
        <v>137</v>
      </c>
      <c r="B86" s="1"/>
      <c r="C86" s="1"/>
      <c r="D86" s="42">
        <f>'L5'!E4</f>
        <v>120</v>
      </c>
      <c r="E86" s="42">
        <v>1</v>
      </c>
      <c r="F86" s="29"/>
      <c r="G86" s="29"/>
      <c r="H86" s="29"/>
    </row>
    <row r="87" ht="14.25">
      <c r="A87" s="36" t="s">
        <v>138</v>
      </c>
      <c r="B87" s="1"/>
      <c r="C87" s="1"/>
      <c r="D87" s="43"/>
      <c r="E87" s="44"/>
      <c r="F87" s="29"/>
      <c r="G87" s="29"/>
      <c r="H87" s="29"/>
    </row>
    <row r="88" ht="14.25">
      <c r="A88" s="36" t="s">
        <v>139</v>
      </c>
      <c r="B88" s="1"/>
      <c r="C88" s="1"/>
      <c r="D88" s="43"/>
      <c r="E88" s="44"/>
      <c r="F88" s="29"/>
      <c r="G88" s="29"/>
      <c r="H88" s="29"/>
    </row>
    <row r="89" ht="14.25">
      <c r="A89" s="36" t="s">
        <v>140</v>
      </c>
      <c r="B89" s="1"/>
      <c r="C89" s="1"/>
      <c r="D89" s="43"/>
      <c r="E89" s="44"/>
      <c r="F89" s="29"/>
      <c r="G89" s="29"/>
      <c r="H89" s="29"/>
    </row>
    <row r="90" ht="14.25">
      <c r="A90" s="36" t="s">
        <v>141</v>
      </c>
      <c r="B90" s="1"/>
      <c r="C90" s="1"/>
      <c r="D90" s="43"/>
      <c r="E90" s="44"/>
      <c r="F90" s="29"/>
      <c r="G90" s="29"/>
      <c r="H90" s="29"/>
    </row>
    <row r="91" ht="14.25">
      <c r="A91" s="36" t="s">
        <v>142</v>
      </c>
      <c r="B91" s="1"/>
      <c r="C91" s="1"/>
      <c r="D91" s="43"/>
      <c r="E91" s="44"/>
      <c r="F91" s="29"/>
      <c r="G91" s="29"/>
      <c r="H91" s="29"/>
    </row>
    <row r="92" ht="14.25">
      <c r="A92" s="36" t="s">
        <v>143</v>
      </c>
      <c r="B92" s="1">
        <f>('ОсновныеДанные'!I59+'ОсновныеДанные'!I60)/'ОсновныеДанные'!H57</f>
        <v>0.40000000000000002</v>
      </c>
      <c r="C92" s="1">
        <v>3</v>
      </c>
      <c r="D92" s="45"/>
      <c r="E92" s="45"/>
      <c r="F92" s="29"/>
      <c r="G92" s="29"/>
      <c r="H92" s="29"/>
    </row>
    <row r="93" ht="14.25">
      <c r="A93" s="39"/>
      <c r="B93" s="39"/>
      <c r="C93" s="39"/>
      <c r="D93" s="39"/>
      <c r="E93" s="39"/>
      <c r="F93" s="40"/>
      <c r="G93" s="40"/>
      <c r="H93" s="29"/>
    </row>
    <row r="94" ht="14.25">
      <c r="A94" s="41" t="s">
        <v>156</v>
      </c>
      <c r="B94" s="41" t="s">
        <v>157</v>
      </c>
      <c r="C94" s="41" t="s">
        <v>158</v>
      </c>
      <c r="D94" s="41" t="s">
        <v>159</v>
      </c>
      <c r="E94" s="41" t="s">
        <v>160</v>
      </c>
      <c r="F94" s="41" t="s">
        <v>161</v>
      </c>
      <c r="G94" s="41" t="s">
        <v>162</v>
      </c>
      <c r="H94" s="29"/>
    </row>
    <row r="95" ht="14.25">
      <c r="A95" s="1">
        <v>30</v>
      </c>
      <c r="B95" s="1">
        <v>9</v>
      </c>
      <c r="C95" s="1">
        <v>8</v>
      </c>
      <c r="D95" s="1">
        <v>2</v>
      </c>
      <c r="E95" s="1">
        <v>0</v>
      </c>
      <c r="F95" s="1">
        <v>0</v>
      </c>
      <c r="G95" s="1">
        <v>1</v>
      </c>
      <c r="H95" s="29"/>
    </row>
    <row r="96" ht="14.25">
      <c r="A96" s="29"/>
      <c r="B96" s="29"/>
      <c r="C96" s="29" t="s">
        <v>163</v>
      </c>
      <c r="D96" s="29"/>
      <c r="E96" s="29"/>
      <c r="F96" s="29"/>
      <c r="G96" s="29"/>
      <c r="H96" s="29"/>
    </row>
    <row r="97" ht="14.25">
      <c r="A97" t="s">
        <v>164</v>
      </c>
      <c r="B97">
        <f>A95*24</f>
        <v>720</v>
      </c>
      <c r="C97" s="29" t="s">
        <v>165</v>
      </c>
      <c r="D97" s="29"/>
      <c r="E97" s="29"/>
      <c r="F97" s="29"/>
      <c r="G97" s="29"/>
      <c r="H97" s="29"/>
    </row>
    <row r="98" ht="14.25">
      <c r="A98" t="s">
        <v>166</v>
      </c>
      <c r="B98">
        <f>(C95*(A95-B95-F95)-D95*E95)*G95</f>
        <v>168</v>
      </c>
      <c r="C98" s="29" t="s">
        <v>167</v>
      </c>
      <c r="D98" s="29"/>
      <c r="E98" s="29"/>
      <c r="F98" s="29"/>
      <c r="G98" s="29"/>
      <c r="H98" s="29"/>
    </row>
    <row r="99" ht="14.25">
      <c r="A99" t="s">
        <v>168</v>
      </c>
      <c r="B99">
        <f>B98-B10*B98</f>
        <v>142.80000000000001</v>
      </c>
      <c r="C99" s="29" t="s">
        <v>169</v>
      </c>
      <c r="D99" s="29"/>
      <c r="E99" s="29"/>
      <c r="F99" s="29"/>
      <c r="G99" s="29"/>
      <c r="H99" s="29"/>
    </row>
    <row r="100" ht="14.25">
      <c r="A100" s="40"/>
      <c r="B100" s="40"/>
      <c r="C100" s="40"/>
      <c r="D100" s="29"/>
      <c r="E100" s="29"/>
      <c r="F100" s="29"/>
      <c r="G100" s="29"/>
      <c r="H100" s="29"/>
    </row>
    <row r="101" ht="14.25">
      <c r="A101" s="41" t="str">
        <f t="array" ref="A101:B108">A2:B9</f>
        <v xml:space="preserve">Вид оборудования</v>
      </c>
      <c r="B101" s="41" t="str">
        <f/>
        <v>Шт</v>
      </c>
      <c r="C101" s="41" t="s">
        <v>170</v>
      </c>
      <c r="D101" s="29"/>
      <c r="E101" s="29"/>
      <c r="F101" s="29"/>
      <c r="G101" s="29"/>
      <c r="H101" s="29"/>
    </row>
    <row r="102" ht="14.25">
      <c r="A102" s="1" t="str">
        <f/>
        <v xml:space="preserve">Оборудование 1</v>
      </c>
      <c r="B102" s="1">
        <f/>
        <v>2</v>
      </c>
      <c r="C102" s="1">
        <f>$B$99*B102</f>
        <v>285.60000000000002</v>
      </c>
      <c r="D102" s="29"/>
      <c r="E102" s="29"/>
      <c r="F102" s="29"/>
      <c r="G102" s="29"/>
      <c r="H102" s="29"/>
    </row>
    <row r="103" ht="14.25">
      <c r="A103" s="1" t="str">
        <f/>
        <v xml:space="preserve">Оборудование 2</v>
      </c>
      <c r="B103" s="1">
        <f/>
        <v>4</v>
      </c>
      <c r="C103" s="1">
        <f>$B$99*B103</f>
        <v>571.20000000000005</v>
      </c>
      <c r="D103" s="29"/>
      <c r="E103" s="29"/>
      <c r="F103" s="29"/>
      <c r="G103" s="29"/>
      <c r="H103" s="29"/>
    </row>
    <row r="104" ht="14.25">
      <c r="A104" s="1" t="str">
        <f/>
        <v xml:space="preserve">Оборудование 3</v>
      </c>
      <c r="B104" s="1">
        <f/>
        <v>6</v>
      </c>
      <c r="C104" s="1">
        <f>$B$99*B104</f>
        <v>856.80000000000007</v>
      </c>
      <c r="D104" s="29"/>
      <c r="E104" s="29"/>
      <c r="F104" s="29"/>
      <c r="G104" s="29"/>
      <c r="H104" s="29"/>
    </row>
    <row r="105" ht="14.25">
      <c r="A105" s="1" t="str">
        <f/>
        <v xml:space="preserve">Оборудование 4</v>
      </c>
      <c r="B105" s="1">
        <f/>
        <v>6</v>
      </c>
      <c r="C105" s="1">
        <f>$B$99*B105</f>
        <v>856.80000000000007</v>
      </c>
      <c r="D105" s="29"/>
      <c r="E105" s="29"/>
      <c r="F105" s="29"/>
      <c r="G105" s="29"/>
      <c r="H105" s="29"/>
    </row>
    <row r="106" ht="14.25">
      <c r="A106" s="1" t="str">
        <f/>
        <v xml:space="preserve">Оборудование 5</v>
      </c>
      <c r="B106" s="1">
        <f/>
        <v>3</v>
      </c>
      <c r="C106" s="1">
        <f>$B$99*B106</f>
        <v>428.40000000000003</v>
      </c>
      <c r="D106" s="29"/>
      <c r="E106" s="29"/>
      <c r="F106" s="29"/>
      <c r="G106" s="29"/>
      <c r="H106" s="29"/>
    </row>
    <row r="107" ht="14.25">
      <c r="A107" s="1" t="str">
        <f/>
        <v xml:space="preserve">Оборудование 6</v>
      </c>
      <c r="B107" s="1">
        <f/>
        <v>1</v>
      </c>
      <c r="C107" s="1">
        <f>$B$99*B107</f>
        <v>142.80000000000001</v>
      </c>
      <c r="D107" s="29"/>
      <c r="E107" s="29"/>
      <c r="F107" s="29"/>
      <c r="G107" s="29"/>
      <c r="H107" s="29"/>
    </row>
    <row r="108" ht="14.25">
      <c r="A108" s="1" t="str">
        <f/>
        <v xml:space="preserve">Оборудование 7</v>
      </c>
      <c r="B108" s="1">
        <f/>
        <v>1</v>
      </c>
      <c r="C108" s="1">
        <f>$B$99*B108</f>
        <v>142.80000000000001</v>
      </c>
      <c r="D108" s="29"/>
      <c r="E108" s="29"/>
      <c r="F108" s="29"/>
      <c r="G108" s="29"/>
      <c r="H108" s="29"/>
    </row>
    <row r="109" ht="14.25">
      <c r="A109" s="39"/>
      <c r="B109" s="39"/>
      <c r="C109" s="39"/>
      <c r="D109" s="40"/>
      <c r="E109" s="40"/>
      <c r="F109" s="40"/>
      <c r="G109" s="40"/>
      <c r="H109" s="29"/>
    </row>
    <row r="110" ht="114">
      <c r="A110" s="52" t="s">
        <v>134</v>
      </c>
      <c r="B110" s="52" t="s">
        <v>115</v>
      </c>
      <c r="C110" s="53" t="s">
        <v>171</v>
      </c>
      <c r="D110" s="53" t="s">
        <v>172</v>
      </c>
      <c r="E110" s="53" t="s">
        <v>173</v>
      </c>
      <c r="F110" s="53" t="s">
        <v>174</v>
      </c>
      <c r="G110" s="53" t="s">
        <v>175</v>
      </c>
      <c r="H110" s="29"/>
    </row>
    <row r="111" ht="14.25">
      <c r="A111" s="54"/>
      <c r="B111" s="55"/>
      <c r="C111" s="55"/>
      <c r="D111" s="55"/>
      <c r="E111" s="55"/>
      <c r="F111" s="55"/>
      <c r="G111" s="56"/>
      <c r="H111" s="29"/>
    </row>
    <row r="112" ht="14.25">
      <c r="A112" s="36" t="s">
        <v>137</v>
      </c>
      <c r="B112" s="1">
        <f>B102</f>
        <v>2</v>
      </c>
      <c r="C112" s="1">
        <f>$B$99</f>
        <v>142.80000000000001</v>
      </c>
      <c r="D112" s="1">
        <f>C112*B112</f>
        <v>285.60000000000002</v>
      </c>
      <c r="E112" s="57">
        <f>B13*E13+B22*E22+B31*E31</f>
        <v>0.028776119402985075</v>
      </c>
      <c r="F112" s="1">
        <f>D112/E112</f>
        <v>9924.8962655601663</v>
      </c>
      <c r="G112" s="1">
        <f>D13+D22+D31</f>
        <v>670</v>
      </c>
      <c r="H112" s="29"/>
    </row>
    <row r="113" ht="14.25">
      <c r="A113" s="36" t="s">
        <v>138</v>
      </c>
      <c r="B113" s="1">
        <f>B103</f>
        <v>4</v>
      </c>
      <c r="C113" s="1">
        <f>$B$99</f>
        <v>142.80000000000001</v>
      </c>
      <c r="D113" s="1">
        <f>C113*B113</f>
        <v>571.20000000000005</v>
      </c>
      <c r="E113" s="57">
        <f>B14*E13+B23*E22+B32*E31</f>
        <v>0.016492537313432837</v>
      </c>
      <c r="F113" s="1">
        <f>D113/E113</f>
        <v>34633.846153846156</v>
      </c>
      <c r="G113" s="1">
        <f>G112</f>
        <v>670</v>
      </c>
      <c r="H113" s="29"/>
    </row>
    <row r="114" ht="14.25">
      <c r="A114" s="54" t="s">
        <v>176</v>
      </c>
      <c r="B114" s="55"/>
      <c r="C114" s="55"/>
      <c r="D114" s="55">
        <f>MIN(D112:D113)</f>
        <v>285.60000000000002</v>
      </c>
      <c r="E114" s="55"/>
      <c r="F114" s="55">
        <f>MIN(F112:F113)</f>
        <v>9924.8962655601663</v>
      </c>
      <c r="G114" s="56"/>
      <c r="H114" s="29"/>
    </row>
    <row r="115" ht="14.25">
      <c r="A115" s="1" t="s">
        <v>139</v>
      </c>
      <c r="B115" s="1">
        <f>B104</f>
        <v>6</v>
      </c>
      <c r="C115" s="1">
        <f>$B$99</f>
        <v>142.80000000000001</v>
      </c>
      <c r="D115" s="1">
        <f>C115*B115</f>
        <v>856.80000000000007</v>
      </c>
      <c r="E115" s="1">
        <f>B43*E41</f>
        <v>0.20000000000000001</v>
      </c>
      <c r="F115" s="1">
        <f>D115/E115</f>
        <v>4284</v>
      </c>
      <c r="G115" s="1">
        <f>D41</f>
        <v>56</v>
      </c>
      <c r="H115" s="29"/>
    </row>
    <row r="116" ht="14.25">
      <c r="A116" s="54" t="s">
        <v>177</v>
      </c>
      <c r="B116" s="55"/>
      <c r="C116" s="55"/>
      <c r="D116" s="55">
        <f>D115</f>
        <v>856.80000000000007</v>
      </c>
      <c r="E116" s="55"/>
      <c r="F116" s="55">
        <f>F115</f>
        <v>4284</v>
      </c>
      <c r="G116" s="56"/>
      <c r="H116" s="29"/>
    </row>
    <row r="117" ht="14.25">
      <c r="A117" s="1" t="s">
        <v>140</v>
      </c>
      <c r="B117" s="1">
        <v>6</v>
      </c>
      <c r="C117" s="1">
        <f>$B$99</f>
        <v>142.80000000000001</v>
      </c>
      <c r="D117" s="1">
        <f>C117*B117</f>
        <v>856.80000000000007</v>
      </c>
      <c r="E117" s="1">
        <f>B53*E50+B62*E59+B71*E68</f>
        <v>0.10500000000000001</v>
      </c>
      <c r="F117" s="1">
        <f>D117/E117</f>
        <v>8160</v>
      </c>
      <c r="G117" s="1">
        <f>D50+D59+D68</f>
        <v>470</v>
      </c>
      <c r="H117" s="29"/>
    </row>
    <row r="118" ht="14.25">
      <c r="A118" s="1" t="s">
        <v>141</v>
      </c>
      <c r="B118" s="1">
        <v>3</v>
      </c>
      <c r="C118" s="1">
        <f>$B$99</f>
        <v>142.80000000000001</v>
      </c>
      <c r="D118" s="1">
        <f>C118*B118</f>
        <v>428.40000000000003</v>
      </c>
      <c r="E118" s="1">
        <f>B54*E50+B63*E59+B72*E68</f>
        <v>0.29999999999999999</v>
      </c>
      <c r="F118" s="1">
        <f>D118/E118</f>
        <v>1428.0000000000002</v>
      </c>
      <c r="G118" s="1">
        <f>G117</f>
        <v>470</v>
      </c>
      <c r="H118" s="29"/>
    </row>
    <row r="119" ht="14.25">
      <c r="A119" s="1" t="s">
        <v>142</v>
      </c>
      <c r="B119" s="1">
        <v>1</v>
      </c>
      <c r="C119" s="1">
        <f>$B$99</f>
        <v>142.80000000000001</v>
      </c>
      <c r="D119" s="1">
        <f>C119*B119</f>
        <v>142.80000000000001</v>
      </c>
      <c r="E119" s="1">
        <f>B82*E77</f>
        <v>0.10000000000000001</v>
      </c>
      <c r="F119" s="1">
        <f>D119/E119</f>
        <v>1428</v>
      </c>
      <c r="G119" s="1">
        <f>D77</f>
        <v>70</v>
      </c>
      <c r="H119" s="29"/>
    </row>
    <row r="120" ht="14.25">
      <c r="A120" s="1" t="s">
        <v>143</v>
      </c>
      <c r="B120" s="1">
        <v>1</v>
      </c>
      <c r="C120" s="1">
        <f>$B$99</f>
        <v>142.80000000000001</v>
      </c>
      <c r="D120" s="1">
        <f>C120*B120</f>
        <v>142.80000000000001</v>
      </c>
      <c r="E120" s="1">
        <f>B92*E86</f>
        <v>0.40000000000000002</v>
      </c>
      <c r="F120" s="1">
        <f>D120/E120</f>
        <v>357</v>
      </c>
      <c r="G120" s="1">
        <f>D86</f>
        <v>120</v>
      </c>
      <c r="H120" s="29"/>
    </row>
    <row r="121" ht="14.25">
      <c r="A121" s="58" t="s">
        <v>178</v>
      </c>
      <c r="B121" s="58"/>
      <c r="C121" s="58"/>
      <c r="D121" s="58">
        <f>MIN(D117:D120)</f>
        <v>142.80000000000001</v>
      </c>
      <c r="E121" s="58"/>
      <c r="F121" s="59">
        <f>MIN(F117:F120)</f>
        <v>357</v>
      </c>
      <c r="G121" s="58"/>
      <c r="H121" s="29"/>
    </row>
    <row r="122" ht="14.25">
      <c r="A122" s="20"/>
      <c r="B122" s="20"/>
      <c r="C122" s="20"/>
      <c r="D122" s="20">
        <f>MIN(D121,D116,D114)</f>
        <v>142.80000000000001</v>
      </c>
      <c r="E122" s="20"/>
      <c r="F122" s="60">
        <f>MIN(F121,F116,F114)</f>
        <v>357</v>
      </c>
      <c r="G122" s="20"/>
      <c r="H122" s="29"/>
    </row>
  </sheetData>
  <mergeCells count="19">
    <mergeCell ref="A1:B1"/>
    <mergeCell ref="D13:D19"/>
    <mergeCell ref="E13:E19"/>
    <mergeCell ref="D22:D28"/>
    <mergeCell ref="E22:E28"/>
    <mergeCell ref="D31:D37"/>
    <mergeCell ref="E31:E37"/>
    <mergeCell ref="D41:D47"/>
    <mergeCell ref="E41:E47"/>
    <mergeCell ref="D50:D56"/>
    <mergeCell ref="E50:E56"/>
    <mergeCell ref="D59:D65"/>
    <mergeCell ref="E59:E65"/>
    <mergeCell ref="D68:D74"/>
    <mergeCell ref="E68:E74"/>
    <mergeCell ref="D77:D83"/>
    <mergeCell ref="E77:E83"/>
    <mergeCell ref="D86:D92"/>
    <mergeCell ref="E86:E9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Melkikh, Elena</dc:creator>
  <cp:revision>1</cp:revision>
  <dcterms:created xsi:type="dcterms:W3CDTF">2017-02-06T11:32:46Z</dcterms:created>
  <dcterms:modified xsi:type="dcterms:W3CDTF">2024-03-05T12:38:11Z</dcterms:modified>
</cp:coreProperties>
</file>