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160" activeTab="6"/>
  </bookViews>
  <sheets>
    <sheet name="ICDH" sheetId="1" r:id="rId1"/>
    <sheet name="G6PDH 2uL" sheetId="2" r:id="rId2"/>
    <sheet name="MDH 2µl_NO" sheetId="3" r:id="rId3"/>
    <sheet name="PCK activity 2µL" sheetId="4" r:id="rId4"/>
    <sheet name="PK" sheetId="5" r:id="rId5"/>
    <sheet name="MDH_1000" sheetId="6" r:id="rId6"/>
    <sheet name="Feuil3" sheetId="8" r:id="rId7"/>
    <sheet name="Feuil4" sheetId="9" r:id="rId8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" i="1" l="1"/>
  <c r="A15" i="1"/>
  <c r="A18" i="1"/>
  <c r="A14" i="6"/>
  <c r="D13" i="6"/>
  <c r="D15" i="6"/>
  <c r="I14" i="6"/>
  <c r="L12" i="6"/>
  <c r="A18" i="6"/>
  <c r="A13" i="6"/>
  <c r="B13" i="6"/>
  <c r="C13" i="6"/>
  <c r="E13" i="6"/>
  <c r="F13" i="6"/>
  <c r="G13" i="6"/>
  <c r="H13" i="6"/>
  <c r="I13" i="6"/>
  <c r="J13" i="6"/>
  <c r="K13" i="6"/>
  <c r="L13" i="6"/>
  <c r="B14" i="6"/>
  <c r="C14" i="6"/>
  <c r="D14" i="6"/>
  <c r="E14" i="6"/>
  <c r="F14" i="6"/>
  <c r="G14" i="6"/>
  <c r="H14" i="6"/>
  <c r="J14" i="6"/>
  <c r="K14" i="6"/>
  <c r="L14" i="6"/>
  <c r="A15" i="6"/>
  <c r="B15" i="6"/>
  <c r="C15" i="6"/>
  <c r="E15" i="6"/>
  <c r="F15" i="6"/>
  <c r="G15" i="6"/>
  <c r="H15" i="6"/>
  <c r="I15" i="6"/>
  <c r="J15" i="6"/>
  <c r="K15" i="6"/>
  <c r="L15" i="6"/>
  <c r="B12" i="6"/>
  <c r="C12" i="6"/>
  <c r="D12" i="6"/>
  <c r="E12" i="6"/>
  <c r="F12" i="6"/>
  <c r="G12" i="6"/>
  <c r="H12" i="6"/>
  <c r="I12" i="6"/>
  <c r="J12" i="6"/>
  <c r="K12" i="6"/>
  <c r="A12" i="6"/>
  <c r="H28" i="5"/>
  <c r="H30" i="5"/>
  <c r="H32" i="5"/>
  <c r="G28" i="5"/>
  <c r="G30" i="5"/>
  <c r="F28" i="5"/>
  <c r="F30" i="5"/>
  <c r="E28" i="5"/>
  <c r="E30" i="5"/>
  <c r="D28" i="5"/>
  <c r="D30" i="5"/>
  <c r="C28" i="5"/>
  <c r="C30" i="5"/>
  <c r="F31" i="2"/>
  <c r="F24" i="2"/>
  <c r="F34" i="2"/>
  <c r="F32" i="2"/>
  <c r="F25" i="2"/>
  <c r="F35" i="2"/>
  <c r="G31" i="2"/>
  <c r="G24" i="2"/>
  <c r="G34" i="2"/>
  <c r="F37" i="2"/>
  <c r="C17" i="5"/>
  <c r="C19" i="5"/>
  <c r="C32" i="5"/>
  <c r="B12" i="1"/>
  <c r="B15" i="1"/>
  <c r="B18" i="1"/>
  <c r="C12" i="1"/>
  <c r="C15" i="1"/>
  <c r="C18" i="1"/>
  <c r="D12" i="1"/>
  <c r="D15" i="1"/>
  <c r="D18" i="1"/>
  <c r="A13" i="1"/>
  <c r="A16" i="1"/>
  <c r="A19" i="1"/>
  <c r="B13" i="1"/>
  <c r="B16" i="1"/>
  <c r="B19" i="1"/>
  <c r="C13" i="1"/>
  <c r="C16" i="1"/>
  <c r="C19" i="1"/>
  <c r="D13" i="1"/>
  <c r="D16" i="1"/>
  <c r="D19" i="1"/>
  <c r="A20" i="1"/>
  <c r="B20" i="1"/>
  <c r="C20" i="1"/>
  <c r="D20" i="1"/>
  <c r="C23" i="1"/>
  <c r="G42" i="4"/>
  <c r="G44" i="4"/>
  <c r="F42" i="4"/>
  <c r="F44" i="4"/>
  <c r="E42" i="4"/>
  <c r="E44" i="4"/>
  <c r="E31" i="4"/>
  <c r="E33" i="4"/>
  <c r="E46" i="4"/>
  <c r="D42" i="4"/>
  <c r="D44" i="4"/>
  <c r="G31" i="4"/>
  <c r="G33" i="4"/>
  <c r="F31" i="4"/>
  <c r="F33" i="4"/>
  <c r="F46" i="4"/>
  <c r="D31" i="4"/>
  <c r="D33" i="4"/>
  <c r="D17" i="5"/>
  <c r="D19" i="5"/>
  <c r="D32" i="5"/>
  <c r="E17" i="5"/>
  <c r="E19" i="5"/>
  <c r="E32" i="5"/>
  <c r="F17" i="5"/>
  <c r="F19" i="5"/>
  <c r="F32" i="5"/>
  <c r="G17" i="5"/>
  <c r="G19" i="5"/>
  <c r="G32" i="5"/>
  <c r="B28" i="5"/>
  <c r="B17" i="5"/>
  <c r="C3" i="5"/>
  <c r="H9" i="5"/>
  <c r="G9" i="5"/>
  <c r="F9" i="5"/>
  <c r="E9" i="5"/>
  <c r="D9" i="5"/>
  <c r="C9" i="5"/>
  <c r="D6" i="5"/>
  <c r="E6" i="5"/>
  <c r="F6" i="5"/>
  <c r="G6" i="5"/>
  <c r="H6" i="5"/>
  <c r="C6" i="5"/>
  <c r="D46" i="4"/>
  <c r="G46" i="4"/>
  <c r="C42" i="4"/>
  <c r="C44" i="4"/>
  <c r="C31" i="4"/>
  <c r="C33" i="4"/>
  <c r="C46" i="4"/>
  <c r="B42" i="4"/>
  <c r="B31" i="4"/>
  <c r="N10" i="4"/>
  <c r="M10" i="4"/>
  <c r="L10" i="4"/>
  <c r="K10" i="4"/>
  <c r="J10" i="4"/>
  <c r="I10" i="4"/>
  <c r="G10" i="4"/>
  <c r="F10" i="4"/>
  <c r="E10" i="4"/>
  <c r="D10" i="4"/>
  <c r="C10" i="4"/>
  <c r="B10" i="4"/>
  <c r="N7" i="4"/>
  <c r="M7" i="4"/>
  <c r="L7" i="4"/>
  <c r="K7" i="4"/>
  <c r="J7" i="4"/>
  <c r="I7" i="4"/>
  <c r="C7" i="4"/>
  <c r="D7" i="4"/>
  <c r="E7" i="4"/>
  <c r="F7" i="4"/>
  <c r="G7" i="4"/>
  <c r="B7" i="4"/>
  <c r="N4" i="4"/>
  <c r="M4" i="4"/>
  <c r="L4" i="4"/>
  <c r="K4" i="4"/>
  <c r="J4" i="4"/>
  <c r="I4" i="4"/>
  <c r="C4" i="4"/>
  <c r="D4" i="4"/>
  <c r="E4" i="4"/>
  <c r="F4" i="4"/>
  <c r="G4" i="4"/>
  <c r="B4" i="4"/>
  <c r="G19" i="3"/>
  <c r="G9" i="3"/>
  <c r="G21" i="3"/>
  <c r="G23" i="3"/>
  <c r="G26" i="3"/>
  <c r="F19" i="3"/>
  <c r="F9" i="3"/>
  <c r="F21" i="3"/>
  <c r="F23" i="3"/>
  <c r="F26" i="3"/>
  <c r="E19" i="3"/>
  <c r="E9" i="3"/>
  <c r="E21" i="3"/>
  <c r="E23" i="3"/>
  <c r="E26" i="3"/>
  <c r="D19" i="3"/>
  <c r="D9" i="3"/>
  <c r="D21" i="3"/>
  <c r="D23" i="3"/>
  <c r="D26" i="3"/>
  <c r="C19" i="3"/>
  <c r="C9" i="3"/>
  <c r="C21" i="3"/>
  <c r="C23" i="3"/>
  <c r="C26" i="3"/>
  <c r="B19" i="3"/>
  <c r="B9" i="3"/>
  <c r="B21" i="3"/>
  <c r="B23" i="3"/>
  <c r="I31" i="2"/>
  <c r="I24" i="2"/>
  <c r="I34" i="2"/>
  <c r="M32" i="2"/>
  <c r="M25" i="2"/>
  <c r="M35" i="2"/>
  <c r="L32" i="2"/>
  <c r="L25" i="2"/>
  <c r="L35" i="2"/>
  <c r="K32" i="2"/>
  <c r="K25" i="2"/>
  <c r="K35" i="2"/>
  <c r="J32" i="2"/>
  <c r="J25" i="2"/>
  <c r="J35" i="2"/>
  <c r="I32" i="2"/>
  <c r="I25" i="2"/>
  <c r="I35" i="2"/>
  <c r="M31" i="2"/>
  <c r="M24" i="2"/>
  <c r="M34" i="2"/>
  <c r="L31" i="2"/>
  <c r="L24" i="2"/>
  <c r="L34" i="2"/>
  <c r="K31" i="2"/>
  <c r="K24" i="2"/>
  <c r="K34" i="2"/>
  <c r="J31" i="2"/>
  <c r="J24" i="2"/>
  <c r="J34" i="2"/>
  <c r="D32" i="2"/>
  <c r="D25" i="2"/>
  <c r="D35" i="2"/>
  <c r="E32" i="2"/>
  <c r="E25" i="2"/>
  <c r="E35" i="2"/>
  <c r="G32" i="2"/>
  <c r="G25" i="2"/>
  <c r="G35" i="2"/>
  <c r="D31" i="2"/>
  <c r="D24" i="2"/>
  <c r="D34" i="2"/>
  <c r="E31" i="2"/>
  <c r="E24" i="2"/>
  <c r="E34" i="2"/>
  <c r="C32" i="2"/>
  <c r="C31" i="2"/>
  <c r="N25" i="2"/>
  <c r="N24" i="2"/>
  <c r="C25" i="2"/>
  <c r="C24" i="2"/>
  <c r="C19" i="2"/>
  <c r="D19" i="2"/>
  <c r="E19" i="2"/>
  <c r="F19" i="2"/>
  <c r="B19" i="2"/>
  <c r="C14" i="2"/>
  <c r="D14" i="2"/>
  <c r="E14" i="2"/>
  <c r="F14" i="2"/>
  <c r="B14" i="2"/>
  <c r="C35" i="2"/>
  <c r="C34" i="2"/>
  <c r="B21" i="1"/>
  <c r="C21" i="1"/>
  <c r="D21" i="1"/>
  <c r="A21" i="1"/>
</calcChain>
</file>

<file path=xl/sharedStrings.xml><?xml version="1.0" encoding="utf-8"?>
<sst xmlns="http://schemas.openxmlformats.org/spreadsheetml/2006/main" count="273" uniqueCount="85">
  <si>
    <t>V0 (mOD/mi)</t>
  </si>
  <si>
    <t>Vm (mOD/min)</t>
  </si>
  <si>
    <t>V (mOD/min)</t>
  </si>
  <si>
    <t>nmol/puit/min</t>
  </si>
  <si>
    <t>Vol extraction</t>
  </si>
  <si>
    <t>µg prot</t>
  </si>
  <si>
    <t>nmol/mg prot/min</t>
  </si>
  <si>
    <t>mOD/min</t>
  </si>
  <si>
    <t>Vo</t>
  </si>
  <si>
    <t>Vmax</t>
  </si>
  <si>
    <t>nmol</t>
  </si>
  <si>
    <t>gamme G6PDH</t>
  </si>
  <si>
    <t>EB</t>
  </si>
  <si>
    <t>U100</t>
  </si>
  <si>
    <t>U200</t>
  </si>
  <si>
    <t>U400</t>
  </si>
  <si>
    <t>U800</t>
  </si>
  <si>
    <t>M100</t>
  </si>
  <si>
    <t>M200</t>
  </si>
  <si>
    <t>M400</t>
  </si>
  <si>
    <t>M800</t>
  </si>
  <si>
    <t>U1000</t>
  </si>
  <si>
    <t>M1000</t>
  </si>
  <si>
    <t>x2</t>
  </si>
  <si>
    <t>x4</t>
  </si>
  <si>
    <t>x8</t>
  </si>
  <si>
    <t>x10</t>
  </si>
  <si>
    <t>pente vmax</t>
  </si>
  <si>
    <t>a</t>
  </si>
  <si>
    <t>pente vo</t>
  </si>
  <si>
    <t>mDO/min</t>
  </si>
  <si>
    <t>50µL</t>
  </si>
  <si>
    <t>100 µL</t>
  </si>
  <si>
    <t>200 µL</t>
  </si>
  <si>
    <t>400 µL</t>
  </si>
  <si>
    <t>800 µL</t>
  </si>
  <si>
    <t>U937</t>
  </si>
  <si>
    <t>V max</t>
  </si>
  <si>
    <t>FD</t>
  </si>
  <si>
    <t>Vm-V0</t>
  </si>
  <si>
    <t>uL resusp</t>
  </si>
  <si>
    <t>delta mDO/sec</t>
  </si>
  <si>
    <t>gamme pyruvate</t>
  </si>
  <si>
    <t>gamme ATP</t>
  </si>
  <si>
    <t>µM</t>
  </si>
  <si>
    <t>Vm</t>
  </si>
  <si>
    <t>Vo U937</t>
  </si>
  <si>
    <t>mDO</t>
  </si>
  <si>
    <t>moy</t>
  </si>
  <si>
    <t>nmol Vo</t>
  </si>
  <si>
    <t>Vm U937</t>
  </si>
  <si>
    <t>vitesse</t>
  </si>
  <si>
    <t>nmol/min/mg prot</t>
  </si>
  <si>
    <t>mDO/sec</t>
  </si>
  <si>
    <t>µL</t>
  </si>
  <si>
    <t>mean</t>
  </si>
  <si>
    <t>nmol/min/ug Vo</t>
  </si>
  <si>
    <t>nmol/min/ug Vm</t>
  </si>
  <si>
    <t>Activité</t>
  </si>
  <si>
    <t>Vm-Vo</t>
  </si>
  <si>
    <t>Batch</t>
  </si>
  <si>
    <t>Experiment</t>
  </si>
  <si>
    <t>Sample</t>
  </si>
  <si>
    <t>Aliquot</t>
  </si>
  <si>
    <t>G6PDH</t>
  </si>
  <si>
    <t>Pyruvate kinase</t>
  </si>
  <si>
    <t>Malate DH (NAD)</t>
  </si>
  <si>
    <t>Isocitrate DH (NA</t>
  </si>
  <si>
    <t>PEP Carboxykinase</t>
  </si>
  <si>
    <t>RESISTAML_01-1-13/03/2015</t>
  </si>
  <si>
    <t>RESISTAML_01</t>
  </si>
  <si>
    <t>NA</t>
  </si>
  <si>
    <t>HL60</t>
  </si>
  <si>
    <t>MOLM-14</t>
  </si>
  <si>
    <t>KG1-a</t>
  </si>
  <si>
    <t>56-11</t>
  </si>
  <si>
    <t>MOLM14shPCK2</t>
  </si>
  <si>
    <t>U937+Met</t>
  </si>
  <si>
    <t>MOLM14+Met</t>
  </si>
  <si>
    <t>KG1a+E</t>
  </si>
  <si>
    <t>MOLM14+E</t>
  </si>
  <si>
    <t>HL60+Met</t>
  </si>
  <si>
    <t>KG1a+Met</t>
  </si>
  <si>
    <t>MOLM14</t>
  </si>
  <si>
    <t>KG1a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</si>
</sst>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0" fontId="0" fillId="2" borderId="0" xfId="0" applyFill="1"/>
    <xf numFmtId="0" fontId="0" fillId="3" borderId="0" xfId="0" applyFill="1"/>
    <xf numFmtId="166" fontId="1" fillId="0" borderId="0" xfId="0" applyNumberFormat="1" applyFont="1"/>
    <xf numFmtId="165" fontId="1" fillId="0" borderId="0" xfId="0" applyNumberFormat="1" applyFont="1"/>
    <xf numFmtId="0" fontId="0" fillId="4" borderId="0" xfId="0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0" xfId="0" applyFill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ICDH!$A$21:$D$21</c:f>
                <c:numCache>
                  <c:formatCode>General</c:formatCode>
                  <c:ptCount val="4"/>
                  <c:pt idx="0">
                    <c:v>0.0789755739831888</c:v>
                  </c:pt>
                  <c:pt idx="1">
                    <c:v>0.214362272240083</c:v>
                  </c:pt>
                  <c:pt idx="2">
                    <c:v>0.0846166864105591</c:v>
                  </c:pt>
                  <c:pt idx="3">
                    <c:v>0.817961301968749</c:v>
                  </c:pt>
                </c:numCache>
              </c:numRef>
            </c:plus>
            <c:minus>
              <c:numRef>
                <c:f>ICDH!$A$21:$D$21</c:f>
                <c:numCache>
                  <c:formatCode>General</c:formatCode>
                  <c:ptCount val="4"/>
                  <c:pt idx="0">
                    <c:v>0.0789755739831888</c:v>
                  </c:pt>
                  <c:pt idx="1">
                    <c:v>0.214362272240083</c:v>
                  </c:pt>
                  <c:pt idx="2">
                    <c:v>0.0846166864105591</c:v>
                  </c:pt>
                  <c:pt idx="3">
                    <c:v>0.817961301968749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.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ICDH!$A$4:$D$4</c:f>
              <c:numCache>
                <c:formatCode>General</c:formatCode>
                <c:ptCount val="4"/>
                <c:pt idx="0">
                  <c:v>100.0</c:v>
                </c:pt>
                <c:pt idx="1">
                  <c:v>200.0</c:v>
                </c:pt>
                <c:pt idx="2">
                  <c:v>250.0</c:v>
                </c:pt>
                <c:pt idx="3">
                  <c:v>500.0</c:v>
                </c:pt>
              </c:numCache>
            </c:numRef>
          </c:xVal>
          <c:yVal>
            <c:numRef>
              <c:f>ICDH!$A$20:$D$20</c:f>
              <c:numCache>
                <c:formatCode>0.0</c:formatCode>
                <c:ptCount val="4"/>
                <c:pt idx="0">
                  <c:v>13.43712980199695</c:v>
                </c:pt>
                <c:pt idx="1">
                  <c:v>14.30586111581204</c:v>
                </c:pt>
                <c:pt idx="2">
                  <c:v>17.82591527049134</c:v>
                </c:pt>
                <c:pt idx="3">
                  <c:v>17.29000958989113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52664"/>
        <c:axId val="2095948680"/>
      </c:scatterChart>
      <c:valAx>
        <c:axId val="209595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948680"/>
        <c:crosses val="autoZero"/>
        <c:crossBetween val="midCat"/>
      </c:valAx>
      <c:valAx>
        <c:axId val="2095948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9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985148731408574"/>
                  <c:y val="-0.2846292650918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PK!$D$3:$F$3</c:f>
              <c:numCache>
                <c:formatCode>0.000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</c:numCache>
            </c:numRef>
          </c:xVal>
          <c:yVal>
            <c:numRef>
              <c:f>PK!$D$6:$F$6</c:f>
              <c:numCache>
                <c:formatCode>General</c:formatCode>
                <c:ptCount val="3"/>
                <c:pt idx="0">
                  <c:v>-10.3285</c:v>
                </c:pt>
                <c:pt idx="1">
                  <c:v>-5.89</c:v>
                </c:pt>
                <c:pt idx="2">
                  <c:v>-4.4945</c:v>
                </c:pt>
              </c:numCache>
            </c:numRef>
          </c:yVal>
          <c:smooth val="0"/>
        </c:ser>
        <c:ser>
          <c:idx val="1"/>
          <c:order val="1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6407042869641"/>
                  <c:y val="-0.1097222222222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PK!$D$3:$F$3</c:f>
              <c:numCache>
                <c:formatCode>0.000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</c:numCache>
            </c:numRef>
          </c:xVal>
          <c:yVal>
            <c:numRef>
              <c:f>PK!$D$9:$F$9</c:f>
              <c:numCache>
                <c:formatCode>General</c:formatCode>
                <c:ptCount val="3"/>
                <c:pt idx="0">
                  <c:v>-11.058</c:v>
                </c:pt>
                <c:pt idx="1">
                  <c:v>-6.3165</c:v>
                </c:pt>
                <c:pt idx="2">
                  <c:v>-5.2635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68392"/>
        <c:axId val="2097372040"/>
      </c:scatterChart>
      <c:valAx>
        <c:axId val="2097368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72040"/>
        <c:crosses val="autoZero"/>
        <c:crossBetween val="midCat"/>
      </c:valAx>
      <c:valAx>
        <c:axId val="2097372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68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PK!$C$23:$H$23</c:f>
              <c:numCache>
                <c:formatCode>General</c:formatCode>
                <c:ptCount val="6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  <c:pt idx="5">
                  <c:v>7500.0</c:v>
                </c:pt>
              </c:numCache>
            </c:numRef>
          </c:xVal>
          <c:yVal>
            <c:numRef>
              <c:f>PK!$C$32:$H$32</c:f>
              <c:numCache>
                <c:formatCode>General</c:formatCode>
                <c:ptCount val="6"/>
                <c:pt idx="0">
                  <c:v>3.917677932355462</c:v>
                </c:pt>
                <c:pt idx="1">
                  <c:v>7.887992086294673</c:v>
                </c:pt>
                <c:pt idx="2">
                  <c:v>14.488732736025</c:v>
                </c:pt>
                <c:pt idx="3">
                  <c:v>19.52148703311659</c:v>
                </c:pt>
                <c:pt idx="4">
                  <c:v>29.81293159937497</c:v>
                </c:pt>
                <c:pt idx="5">
                  <c:v>287.8140121729926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398888"/>
        <c:axId val="2097404520"/>
      </c:scatterChart>
      <c:valAx>
        <c:axId val="2097398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404520"/>
        <c:crosses val="autoZero"/>
        <c:crossBetween val="midCat"/>
      </c:valAx>
      <c:valAx>
        <c:axId val="209740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7398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49475065617"/>
                  <c:y val="0.2680858121901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Vo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accent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2"/>
                        </a:solidFill>
                      </a:rPr>
                      <a:t>y = 8,3631x</a:t>
                    </a:r>
                    <a:br>
                      <a:rPr lang="en-US" baseline="0">
                        <a:solidFill>
                          <a:schemeClr val="accent2"/>
                        </a:solidFill>
                      </a:rPr>
                    </a:br>
                    <a:r>
                      <a:rPr lang="en-US" baseline="0">
                        <a:solidFill>
                          <a:schemeClr val="accent2"/>
                        </a:solidFill>
                      </a:rPr>
                      <a:t>R² = 0,9991</a:t>
                    </a:r>
                    <a:endParaRPr lang="en-US">
                      <a:solidFill>
                        <a:schemeClr val="accent2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'G6PDH 2uL'!$B$11:$F$11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1.0</c:v>
                </c:pt>
                <c:pt idx="3">
                  <c:v>2.0</c:v>
                </c:pt>
                <c:pt idx="4">
                  <c:v>10.0</c:v>
                </c:pt>
              </c:numCache>
            </c:numRef>
          </c:xVal>
          <c:yVal>
            <c:numRef>
              <c:f>'G6PDH 2uL'!$B$14:$F$14</c:f>
              <c:numCache>
                <c:formatCode>General</c:formatCode>
                <c:ptCount val="5"/>
                <c:pt idx="0">
                  <c:v>1.612</c:v>
                </c:pt>
                <c:pt idx="1">
                  <c:v>4.172</c:v>
                </c:pt>
                <c:pt idx="2">
                  <c:v>8.727</c:v>
                </c:pt>
                <c:pt idx="3">
                  <c:v>15.8865</c:v>
                </c:pt>
                <c:pt idx="4">
                  <c:v>83.7295</c:v>
                </c:pt>
              </c:numCache>
            </c:numRef>
          </c:yVal>
          <c:smooth val="0"/>
        </c:ser>
        <c:ser>
          <c:idx val="1"/>
          <c:order val="1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27171697287839"/>
                  <c:y val="0.45328703703703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Vmax</a:t>
                    </a:r>
                  </a:p>
                  <a:p>
                    <a:pPr>
                      <a:defRPr sz="900" b="0" i="0" u="none" strike="noStrike" kern="1200" baseline="0">
                        <a:solidFill>
                          <a:schemeClr val="accen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y = 8,9461x</a:t>
                    </a:r>
                    <a:b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</a:br>
                    <a:r>
                      <a:rPr lang="en-US" baseline="0">
                        <a:solidFill>
                          <a:schemeClr val="accent1">
                            <a:lumMod val="75000"/>
                          </a:schemeClr>
                        </a:solidFill>
                      </a:rPr>
                      <a:t>R² = 0,9937</a:t>
                    </a:r>
                    <a:endParaRPr lang="en-US">
                      <a:solidFill>
                        <a:schemeClr val="accent1">
                          <a:lumMod val="75000"/>
                        </a:schemeClr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'G6PDH 2uL'!$B$16:$F$16</c:f>
              <c:numCache>
                <c:formatCode>General</c:formatCode>
                <c:ptCount val="5"/>
                <c:pt idx="0">
                  <c:v>0.0</c:v>
                </c:pt>
                <c:pt idx="1">
                  <c:v>0.4</c:v>
                </c:pt>
                <c:pt idx="2">
                  <c:v>1.0</c:v>
                </c:pt>
                <c:pt idx="3">
                  <c:v>2.0</c:v>
                </c:pt>
                <c:pt idx="4">
                  <c:v>10.0</c:v>
                </c:pt>
              </c:numCache>
            </c:numRef>
          </c:xVal>
          <c:yVal>
            <c:numRef>
              <c:f>'G6PDH 2uL'!$B$18:$F$18</c:f>
              <c:numCache>
                <c:formatCode>General</c:formatCode>
                <c:ptCount val="5"/>
                <c:pt idx="0">
                  <c:v>4.559</c:v>
                </c:pt>
                <c:pt idx="1">
                  <c:v>6.375</c:v>
                </c:pt>
                <c:pt idx="2">
                  <c:v>10.874</c:v>
                </c:pt>
                <c:pt idx="3">
                  <c:v>18.06</c:v>
                </c:pt>
                <c:pt idx="4">
                  <c:v>89.123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428504"/>
        <c:axId val="2053432184"/>
      </c:scatterChart>
      <c:valAx>
        <c:axId val="2053428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432184"/>
        <c:crosses val="autoZero"/>
        <c:crossBetween val="midCat"/>
      </c:valAx>
      <c:valAx>
        <c:axId val="20534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3428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'G6PDH 2uL'!$C$33:$G$33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'G6PDH 2uL'!$C$34:$G$34</c:f>
              <c:numCache>
                <c:formatCode>General</c:formatCode>
                <c:ptCount val="5"/>
                <c:pt idx="0">
                  <c:v>211.7261601090755</c:v>
                </c:pt>
                <c:pt idx="1">
                  <c:v>81.22509777554093</c:v>
                </c:pt>
                <c:pt idx="2">
                  <c:v>90.54661811667748</c:v>
                </c:pt>
                <c:pt idx="3">
                  <c:v>109.1740056187623</c:v>
                </c:pt>
                <c:pt idx="4">
                  <c:v>148.158448292426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'G6PDH 2uL'!$C$33:$G$33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'G6PDH 2uL'!$C$35:$G$35</c:f>
              <c:numCache>
                <c:formatCode>General</c:formatCode>
                <c:ptCount val="5"/>
                <c:pt idx="0">
                  <c:v>186.4465487479503</c:v>
                </c:pt>
                <c:pt idx="1">
                  <c:v>132.7717242524697</c:v>
                </c:pt>
                <c:pt idx="2">
                  <c:v>97.4200642311175</c:v>
                </c:pt>
                <c:pt idx="3">
                  <c:v>115.7212280414411</c:v>
                </c:pt>
                <c:pt idx="4">
                  <c:v>55.53657211302897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785624"/>
        <c:axId val="2048790904"/>
      </c:scatterChart>
      <c:valAx>
        <c:axId val="2048785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790904"/>
        <c:crosses val="autoZero"/>
        <c:crossBetween val="midCat"/>
      </c:valAx>
      <c:valAx>
        <c:axId val="204879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785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'G6PDH 2uL'!$I$33:$M$33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'G6PDH 2uL'!$I$34:$M$34</c:f>
              <c:numCache>
                <c:formatCode>General</c:formatCode>
                <c:ptCount val="5"/>
                <c:pt idx="0">
                  <c:v>38.15263741099632</c:v>
                </c:pt>
                <c:pt idx="1">
                  <c:v>48.77041998483178</c:v>
                </c:pt>
                <c:pt idx="2">
                  <c:v>69.854629309378</c:v>
                </c:pt>
                <c:pt idx="3">
                  <c:v>66.1323709969132</c:v>
                </c:pt>
                <c:pt idx="4">
                  <c:v>65.0932036814509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819432"/>
        <c:axId val="2048824856"/>
      </c:scatterChart>
      <c:valAx>
        <c:axId val="2048819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824856"/>
        <c:crosses val="autoZero"/>
        <c:crossBetween val="midCat"/>
      </c:valAx>
      <c:valAx>
        <c:axId val="204882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8819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'MDH 2µl_NO'!$B$26</c:f>
              <c:strCache>
                <c:ptCount val="1"/>
                <c:pt idx="0">
                  <c:v>nmol/mg prot/min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'MDH 2µl_NO'!$C$25:$G$25</c:f>
              <c:numCache>
                <c:formatCode>General</c:formatCode>
                <c:ptCount val="5"/>
                <c:pt idx="0">
                  <c:v>50.0</c:v>
                </c:pt>
                <c:pt idx="1">
                  <c:v>100.0</c:v>
                </c:pt>
                <c:pt idx="2">
                  <c:v>200.0</c:v>
                </c:pt>
                <c:pt idx="3">
                  <c:v>400.0</c:v>
                </c:pt>
                <c:pt idx="4">
                  <c:v>800.0</c:v>
                </c:pt>
              </c:numCache>
            </c:numRef>
          </c:xVal>
          <c:yVal>
            <c:numRef>
              <c:f>'MDH 2µl_NO'!$C$26:$G$26</c:f>
              <c:numCache>
                <c:formatCode>General</c:formatCode>
                <c:ptCount val="5"/>
                <c:pt idx="0">
                  <c:v>177.4997179443786</c:v>
                </c:pt>
                <c:pt idx="1">
                  <c:v>387.2877531449202</c:v>
                </c:pt>
                <c:pt idx="2">
                  <c:v>380.5720088001354</c:v>
                </c:pt>
                <c:pt idx="3">
                  <c:v>438.5682856659332</c:v>
                </c:pt>
                <c:pt idx="4">
                  <c:v>667.5805268799006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054888"/>
        <c:axId val="2096060616"/>
      </c:scatterChart>
      <c:valAx>
        <c:axId val="209605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60616"/>
        <c:crosses val="autoZero"/>
        <c:crossBetween val="midCat"/>
      </c:valAx>
      <c:valAx>
        <c:axId val="209606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6054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'PCK activity 2µL'!$B$4:$G$4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0.015</c:v>
                </c:pt>
                <c:pt idx="5">
                  <c:v>0.0066</c:v>
                </c:pt>
              </c:numCache>
            </c:numRef>
          </c:xVal>
          <c:yVal>
            <c:numRef>
              <c:f>'PCK activity 2µL'!$B$7:$G$7</c:f>
              <c:numCache>
                <c:formatCode>General</c:formatCode>
                <c:ptCount val="6"/>
                <c:pt idx="0">
                  <c:v>-64.7005</c:v>
                </c:pt>
                <c:pt idx="1">
                  <c:v>-71.55250000000001</c:v>
                </c:pt>
                <c:pt idx="2">
                  <c:v>-73.1435</c:v>
                </c:pt>
                <c:pt idx="3">
                  <c:v>-78.9135</c:v>
                </c:pt>
                <c:pt idx="4">
                  <c:v>-77.427</c:v>
                </c:pt>
                <c:pt idx="5">
                  <c:v>-82.615</c:v>
                </c:pt>
              </c:numCache>
            </c:numRef>
          </c:yVal>
          <c:smooth val="0"/>
        </c:ser>
        <c:ser>
          <c:idx val="1"/>
          <c:order val="1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'PCK activity 2µL'!$B$4:$G$4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0.015</c:v>
                </c:pt>
                <c:pt idx="5">
                  <c:v>0.0066</c:v>
                </c:pt>
              </c:numCache>
            </c:numRef>
          </c:xVal>
          <c:yVal>
            <c:numRef>
              <c:f>'PCK activity 2µL'!$B$10:$G$10</c:f>
              <c:numCache>
                <c:formatCode>General</c:formatCode>
                <c:ptCount val="6"/>
                <c:pt idx="0">
                  <c:v>-88.64</c:v>
                </c:pt>
                <c:pt idx="1">
                  <c:v>-85.3805</c:v>
                </c:pt>
                <c:pt idx="2">
                  <c:v>-83.4165</c:v>
                </c:pt>
                <c:pt idx="3">
                  <c:v>-86.5135</c:v>
                </c:pt>
                <c:pt idx="4">
                  <c:v>-85.182</c:v>
                </c:pt>
                <c:pt idx="5">
                  <c:v>-82.007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220776"/>
        <c:axId val="2095215128"/>
      </c:scatterChart>
      <c:valAx>
        <c:axId val="209522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215128"/>
        <c:crosses val="autoZero"/>
        <c:crossBetween val="midCat"/>
      </c:valAx>
      <c:valAx>
        <c:axId val="2095215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22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 ATP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'PCK activity 2µL'!$B$4:$G$4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0.015</c:v>
                </c:pt>
                <c:pt idx="5">
                  <c:v>0.0066</c:v>
                </c:pt>
              </c:numCache>
            </c:numRef>
          </c:xVal>
          <c:yVal>
            <c:numRef>
              <c:f>'PCK activity 2µL'!$I$7:$N$7</c:f>
              <c:numCache>
                <c:formatCode>General</c:formatCode>
                <c:ptCount val="6"/>
                <c:pt idx="0">
                  <c:v>-77.2235</c:v>
                </c:pt>
                <c:pt idx="1">
                  <c:v>-91.5455</c:v>
                </c:pt>
                <c:pt idx="2">
                  <c:v>-82.751</c:v>
                </c:pt>
                <c:pt idx="3">
                  <c:v>-73.476</c:v>
                </c:pt>
                <c:pt idx="4">
                  <c:v>-73.4105</c:v>
                </c:pt>
                <c:pt idx="5">
                  <c:v>-67.695</c:v>
                </c:pt>
              </c:numCache>
            </c:numRef>
          </c:yVal>
          <c:smooth val="0"/>
        </c:ser>
        <c:ser>
          <c:idx val="1"/>
          <c:order val="1"/>
          <c:tx>
            <c:v>Vm ATM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'PCK activity 2µL'!$B$4:$G$4</c:f>
              <c:numCache>
                <c:formatCode>General</c:formatCode>
                <c:ptCount val="6"/>
                <c:pt idx="0">
                  <c:v>0.0</c:v>
                </c:pt>
                <c:pt idx="1">
                  <c:v>0.1</c:v>
                </c:pt>
                <c:pt idx="2">
                  <c:v>0.05</c:v>
                </c:pt>
                <c:pt idx="3">
                  <c:v>0.025</c:v>
                </c:pt>
                <c:pt idx="4">
                  <c:v>0.015</c:v>
                </c:pt>
                <c:pt idx="5">
                  <c:v>0.0066</c:v>
                </c:pt>
              </c:numCache>
            </c:numRef>
          </c:xVal>
          <c:yVal>
            <c:numRef>
              <c:f>'PCK activity 2µL'!$I$10:$N$10</c:f>
              <c:numCache>
                <c:formatCode>General</c:formatCode>
                <c:ptCount val="6"/>
                <c:pt idx="0">
                  <c:v>-86.30249999999999</c:v>
                </c:pt>
                <c:pt idx="1">
                  <c:v>-100.865</c:v>
                </c:pt>
                <c:pt idx="2">
                  <c:v>-86.0375</c:v>
                </c:pt>
                <c:pt idx="3">
                  <c:v>-78.5935</c:v>
                </c:pt>
                <c:pt idx="4">
                  <c:v>-79.3005</c:v>
                </c:pt>
                <c:pt idx="5">
                  <c:v>-80.5325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79640"/>
        <c:axId val="2095174008"/>
      </c:scatterChart>
      <c:valAx>
        <c:axId val="209517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74008"/>
        <c:crosses val="autoZero"/>
        <c:crossBetween val="midCat"/>
      </c:valAx>
      <c:valAx>
        <c:axId val="209517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7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2605173553385"/>
                  <c:y val="-0.09452215322346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'PCK activity 2µL'!$J$4:$L$4</c:f>
              <c:numCache>
                <c:formatCode>General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</c:numCache>
            </c:numRef>
          </c:xVal>
          <c:yVal>
            <c:numRef>
              <c:f>'PCK activity 2µL'!$J$7:$L$7</c:f>
              <c:numCache>
                <c:formatCode>General</c:formatCode>
                <c:ptCount val="3"/>
                <c:pt idx="0">
                  <c:v>-91.5455</c:v>
                </c:pt>
                <c:pt idx="1">
                  <c:v>-82.751</c:v>
                </c:pt>
                <c:pt idx="2">
                  <c:v>-73.476</c:v>
                </c:pt>
              </c:numCache>
            </c:numRef>
          </c:yVal>
          <c:smooth val="0"/>
        </c:ser>
        <c:ser>
          <c:idx val="1"/>
          <c:order val="1"/>
          <c:tx>
            <c:v>Vm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5730971128609"/>
                  <c:y val="0.04981991834354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'PCK activity 2µL'!$J$4:$L$4</c:f>
              <c:numCache>
                <c:formatCode>General</c:formatCode>
                <c:ptCount val="3"/>
                <c:pt idx="0">
                  <c:v>0.1</c:v>
                </c:pt>
                <c:pt idx="1">
                  <c:v>0.05</c:v>
                </c:pt>
                <c:pt idx="2">
                  <c:v>0.025</c:v>
                </c:pt>
              </c:numCache>
            </c:numRef>
          </c:xVal>
          <c:yVal>
            <c:numRef>
              <c:f>'PCK activity 2µL'!$J$10:$L$10</c:f>
              <c:numCache>
                <c:formatCode>General</c:formatCode>
                <c:ptCount val="3"/>
                <c:pt idx="0">
                  <c:v>-100.865</c:v>
                </c:pt>
                <c:pt idx="1">
                  <c:v>-86.0375</c:v>
                </c:pt>
                <c:pt idx="2">
                  <c:v>-78.5935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125576"/>
        <c:axId val="2095121816"/>
      </c:scatterChart>
      <c:valAx>
        <c:axId val="2095125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21816"/>
        <c:crosses val="autoZero"/>
        <c:crossBetween val="midCat"/>
      </c:valAx>
      <c:valAx>
        <c:axId val="209512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125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'PCK activity 2µL'!$C$36:$G$36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xVal>
          <c:yVal>
            <c:numRef>
              <c:f>'PCK activity 2µL'!$C$46:$G$46</c:f>
              <c:numCache>
                <c:formatCode>General</c:formatCode>
                <c:ptCount val="5"/>
                <c:pt idx="0">
                  <c:v>0.709802926955621</c:v>
                </c:pt>
                <c:pt idx="1">
                  <c:v>0.655467535831462</c:v>
                </c:pt>
                <c:pt idx="2">
                  <c:v>0.728663011569677</c:v>
                </c:pt>
                <c:pt idx="3">
                  <c:v>1.557546192367466</c:v>
                </c:pt>
                <c:pt idx="4">
                  <c:v>0.265368675530999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96408"/>
        <c:axId val="2095090936"/>
      </c:scatterChart>
      <c:valAx>
        <c:axId val="2095096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090936"/>
        <c:crosses val="autoZero"/>
        <c:crossBetween val="midCat"/>
      </c:valAx>
      <c:valAx>
        <c:axId val="209509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95096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6</xdr:row>
      <xdr:rowOff>52387</xdr:rowOff>
    </xdr:from>
    <xdr:to>
      <xdr:col>10</xdr:col>
      <xdr:colOff>476250</xdr:colOff>
      <xdr:row>20</xdr:row>
      <xdr:rowOff>128587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3</xdr:row>
      <xdr:rowOff>42862</xdr:rowOff>
    </xdr:from>
    <xdr:to>
      <xdr:col>13</xdr:col>
      <xdr:colOff>19050</xdr:colOff>
      <xdr:row>17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404812</xdr:colOff>
      <xdr:row>42</xdr:row>
      <xdr:rowOff>119062</xdr:rowOff>
    </xdr:from>
    <xdr:to>
      <xdr:col>8</xdr:col>
      <xdr:colOff>404812</xdr:colOff>
      <xdr:row>57</xdr:row>
      <xdr:rowOff>4762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61912</xdr:colOff>
      <xdr:row>37</xdr:row>
      <xdr:rowOff>176212</xdr:rowOff>
    </xdr:from>
    <xdr:to>
      <xdr:col>14</xdr:col>
      <xdr:colOff>61912</xdr:colOff>
      <xdr:row>52</xdr:row>
      <xdr:rowOff>61912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71437</xdr:colOff>
      <xdr:row>10</xdr:row>
      <xdr:rowOff>147637</xdr:rowOff>
    </xdr:from>
    <xdr:to>
      <xdr:col>13</xdr:col>
      <xdr:colOff>71437</xdr:colOff>
      <xdr:row>25</xdr:row>
      <xdr:rowOff>33337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</xdr:colOff>
      <xdr:row>8</xdr:row>
      <xdr:rowOff>71437</xdr:rowOff>
    </xdr:from>
    <xdr:to>
      <xdr:col>6</xdr:col>
      <xdr:colOff>52387</xdr:colOff>
      <xdr:row>22</xdr:row>
      <xdr:rowOff>147637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11</xdr:row>
      <xdr:rowOff>9525</xdr:rowOff>
    </xdr:from>
    <xdr:to>
      <xdr:col>10</xdr:col>
      <xdr:colOff>419100</xdr:colOff>
      <xdr:row>19</xdr:row>
      <xdr:rowOff>114300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481012</xdr:colOff>
      <xdr:row>11</xdr:row>
      <xdr:rowOff>23812</xdr:rowOff>
    </xdr:from>
    <xdr:to>
      <xdr:col>15</xdr:col>
      <xdr:colOff>85725</xdr:colOff>
      <xdr:row>19</xdr:row>
      <xdr:rowOff>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385762</xdr:colOff>
      <xdr:row>29</xdr:row>
      <xdr:rowOff>90487</xdr:rowOff>
    </xdr:from>
    <xdr:to>
      <xdr:col>13</xdr:col>
      <xdr:colOff>385762</xdr:colOff>
      <xdr:row>43</xdr:row>
      <xdr:rowOff>166687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195262</xdr:colOff>
      <xdr:row>0</xdr:row>
      <xdr:rowOff>61912</xdr:rowOff>
    </xdr:from>
    <xdr:to>
      <xdr:col>14</xdr:col>
      <xdr:colOff>195262</xdr:colOff>
      <xdr:row>14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652462</xdr:colOff>
      <xdr:row>21</xdr:row>
      <xdr:rowOff>23812</xdr:rowOff>
    </xdr:from>
    <xdr:to>
      <xdr:col>18</xdr:col>
      <xdr:colOff>652462</xdr:colOff>
      <xdr:row>35</xdr:row>
      <xdr:rowOff>100012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32" sqref="D32"/>
    </sheetView>
  </sheetViews>
  <sheetFormatPr baseColWidth="10" defaultRowHeight="14" x14ac:dyDescent="0"/>
  <cols>
    <col min="1" max="1" width="12" bestFit="1" customWidth="1"/>
  </cols>
  <sheetData>
    <row r="1" spans="1:4">
      <c r="A1" t="s">
        <v>5</v>
      </c>
    </row>
    <row r="2" spans="1:4">
      <c r="A2">
        <v>500</v>
      </c>
      <c r="B2">
        <v>500</v>
      </c>
      <c r="C2">
        <v>500</v>
      </c>
      <c r="D2">
        <v>500</v>
      </c>
    </row>
    <row r="3" spans="1:4">
      <c r="A3" t="s">
        <v>4</v>
      </c>
    </row>
    <row r="4" spans="1:4">
      <c r="A4">
        <v>100</v>
      </c>
      <c r="B4">
        <v>200</v>
      </c>
      <c r="C4">
        <v>250</v>
      </c>
      <c r="D4">
        <v>500</v>
      </c>
    </row>
    <row r="5" spans="1:4">
      <c r="A5" t="s">
        <v>0</v>
      </c>
    </row>
    <row r="6" spans="1:4">
      <c r="A6">
        <v>-0.05</v>
      </c>
      <c r="B6">
        <v>-0.13</v>
      </c>
      <c r="C6">
        <v>-0.13</v>
      </c>
      <c r="D6">
        <v>-0.1</v>
      </c>
    </row>
    <row r="7" spans="1:4">
      <c r="A7">
        <v>-0.23</v>
      </c>
      <c r="B7">
        <v>-0.14000000000000001</v>
      </c>
      <c r="C7">
        <v>-0.13</v>
      </c>
      <c r="D7">
        <v>-0.12</v>
      </c>
    </row>
    <row r="8" spans="1:4">
      <c r="A8" t="s">
        <v>1</v>
      </c>
    </row>
    <row r="9" spans="1:4">
      <c r="A9">
        <v>11.84</v>
      </c>
      <c r="B9">
        <v>6.11</v>
      </c>
      <c r="C9">
        <v>6.16</v>
      </c>
      <c r="D9">
        <v>2.81</v>
      </c>
    </row>
    <row r="10" spans="1:4">
      <c r="A10">
        <v>11.7</v>
      </c>
      <c r="B10">
        <v>6.3</v>
      </c>
      <c r="C10">
        <v>6.22</v>
      </c>
      <c r="D10">
        <v>3.1</v>
      </c>
    </row>
    <row r="11" spans="1:4">
      <c r="A11" t="s">
        <v>2</v>
      </c>
    </row>
    <row r="12" spans="1:4">
      <c r="A12">
        <f t="shared" ref="A12:D13" si="0">A9-AVERAGE(A$6:A$7)</f>
        <v>11.98</v>
      </c>
      <c r="B12">
        <f t="shared" si="0"/>
        <v>6.2450000000000001</v>
      </c>
      <c r="C12">
        <f t="shared" si="0"/>
        <v>6.29</v>
      </c>
      <c r="D12">
        <f t="shared" si="0"/>
        <v>2.92</v>
      </c>
    </row>
    <row r="13" spans="1:4">
      <c r="A13">
        <f t="shared" si="0"/>
        <v>11.84</v>
      </c>
      <c r="B13">
        <f t="shared" si="0"/>
        <v>6.4349999999999996</v>
      </c>
      <c r="C13">
        <f t="shared" si="0"/>
        <v>6.35</v>
      </c>
      <c r="D13">
        <f t="shared" si="0"/>
        <v>3.21</v>
      </c>
    </row>
    <row r="14" spans="1:4">
      <c r="A14" t="s">
        <v>3</v>
      </c>
    </row>
    <row r="15" spans="1:4">
      <c r="A15">
        <f>A12/6.22/2.85</f>
        <v>0.67580526879900715</v>
      </c>
      <c r="B15">
        <f t="shared" ref="B15:D15" si="1">B12/6.22/2.85</f>
        <v>0.35228747108929886</v>
      </c>
      <c r="C15">
        <f t="shared" si="1"/>
        <v>0.35482597168161562</v>
      </c>
      <c r="D15">
        <f t="shared" si="1"/>
        <v>0.16472048287922378</v>
      </c>
    </row>
    <row r="16" spans="1:4">
      <c r="A16">
        <f>A13/6.22/2.85</f>
        <v>0.66790771140068828</v>
      </c>
      <c r="B16">
        <f t="shared" ref="B16:D16" si="2">B13/6.22/2.85</f>
        <v>0.36300558470130306</v>
      </c>
      <c r="C16">
        <f t="shared" si="2"/>
        <v>0.35821063913803797</v>
      </c>
      <c r="D16">
        <f t="shared" si="2"/>
        <v>0.18107970891859876</v>
      </c>
    </row>
    <row r="17" spans="1:4">
      <c r="A17" t="s">
        <v>6</v>
      </c>
    </row>
    <row r="18" spans="1:4">
      <c r="A18" s="2">
        <f>A15*A$4/10/A$2*1000</f>
        <v>13.516105375980143</v>
      </c>
      <c r="B18" s="2">
        <f t="shared" ref="B18:D18" si="3">B15*B$4/10/B$2*1000</f>
        <v>14.091498843571955</v>
      </c>
      <c r="C18" s="2">
        <f t="shared" si="3"/>
        <v>17.741298584080781</v>
      </c>
      <c r="D18" s="2">
        <f t="shared" si="3"/>
        <v>16.472048287922377</v>
      </c>
    </row>
    <row r="19" spans="1:4">
      <c r="A19" s="2">
        <f>A16*A$4/10/A$2*1000</f>
        <v>13.358154228013765</v>
      </c>
      <c r="B19" s="2">
        <f t="shared" ref="B19:D19" si="4">B16*B$4/10/B$2*1000</f>
        <v>14.520223388052122</v>
      </c>
      <c r="C19" s="2">
        <f t="shared" si="4"/>
        <v>17.910531956901899</v>
      </c>
      <c r="D19" s="2">
        <f t="shared" si="4"/>
        <v>18.107970891859875</v>
      </c>
    </row>
    <row r="20" spans="1:4">
      <c r="A20" s="3">
        <f>AVERAGE(A18:A19)</f>
        <v>13.437129801996953</v>
      </c>
      <c r="B20" s="3">
        <f t="shared" ref="B20:D20" si="5">AVERAGE(B18:B19)</f>
        <v>14.305861115812039</v>
      </c>
      <c r="C20" s="3">
        <f t="shared" si="5"/>
        <v>17.82591527049134</v>
      </c>
      <c r="D20" s="3">
        <f t="shared" si="5"/>
        <v>17.290009589891127</v>
      </c>
    </row>
    <row r="21" spans="1:4">
      <c r="A21" s="1">
        <f>_xlfn.STDEV.P(A18:A19)</f>
        <v>7.8975573983188774E-2</v>
      </c>
      <c r="B21" s="1">
        <f t="shared" ref="B21:D21" si="6">_xlfn.STDEV.P(B18:B19)</f>
        <v>0.21436227224008331</v>
      </c>
      <c r="C21" s="1">
        <f t="shared" si="6"/>
        <v>8.4616686410559083E-2</v>
      </c>
      <c r="D21" s="1">
        <f t="shared" si="6"/>
        <v>0.81796130196874905</v>
      </c>
    </row>
    <row r="23" spans="1:4">
      <c r="C23" s="2">
        <f>AVERAGE(A18:D20)</f>
        <v>15.714728944547865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opLeftCell="A28" workbookViewId="0">
      <selection activeCell="F37" sqref="F37"/>
    </sheetView>
  </sheetViews>
  <sheetFormatPr baseColWidth="10" defaultRowHeight="14" x14ac:dyDescent="0"/>
  <sheetData>
    <row r="1" spans="1:6">
      <c r="A1" t="s">
        <v>7</v>
      </c>
    </row>
    <row r="2" spans="1:6">
      <c r="B2" t="s">
        <v>28</v>
      </c>
      <c r="C2" t="s">
        <v>29</v>
      </c>
      <c r="D2">
        <v>8.3630999999999993</v>
      </c>
    </row>
    <row r="3" spans="1:6">
      <c r="B3" t="s">
        <v>28</v>
      </c>
      <c r="C3" t="s">
        <v>27</v>
      </c>
      <c r="D3">
        <v>8.9460999999999995</v>
      </c>
    </row>
    <row r="9" spans="1:6">
      <c r="B9" s="12" t="s">
        <v>11</v>
      </c>
      <c r="C9" s="12"/>
      <c r="D9" s="12"/>
      <c r="E9" s="12"/>
      <c r="F9" s="12"/>
    </row>
    <row r="10" spans="1:6">
      <c r="A10" t="s">
        <v>8</v>
      </c>
    </row>
    <row r="11" spans="1:6">
      <c r="A11" t="s">
        <v>10</v>
      </c>
      <c r="B11">
        <v>0</v>
      </c>
      <c r="C11">
        <v>0.4</v>
      </c>
      <c r="D11">
        <v>1</v>
      </c>
      <c r="E11">
        <v>2</v>
      </c>
      <c r="F11">
        <v>10</v>
      </c>
    </row>
    <row r="12" spans="1:6">
      <c r="B12">
        <v>1.8240000000000001</v>
      </c>
      <c r="C12">
        <v>4.0119999999999996</v>
      </c>
      <c r="D12">
        <v>8.9120000000000008</v>
      </c>
      <c r="E12">
        <v>16.390999999999998</v>
      </c>
      <c r="F12">
        <v>83.063999999999993</v>
      </c>
    </row>
    <row r="13" spans="1:6">
      <c r="B13">
        <v>1.4</v>
      </c>
      <c r="C13">
        <v>4.3319999999999999</v>
      </c>
      <c r="D13">
        <v>8.5419999999999998</v>
      </c>
      <c r="E13">
        <v>15.382</v>
      </c>
      <c r="F13">
        <v>84.394999999999996</v>
      </c>
    </row>
    <row r="14" spans="1:6">
      <c r="B14" s="4">
        <f>AVERAGE(B12:B13)</f>
        <v>1.6120000000000001</v>
      </c>
      <c r="C14" s="4">
        <f t="shared" ref="C14:F14" si="0">AVERAGE(C12:C13)</f>
        <v>4.1719999999999997</v>
      </c>
      <c r="D14" s="4">
        <f t="shared" si="0"/>
        <v>8.7270000000000003</v>
      </c>
      <c r="E14" s="4">
        <f t="shared" si="0"/>
        <v>15.886499999999998</v>
      </c>
      <c r="F14" s="4">
        <f t="shared" si="0"/>
        <v>83.729500000000002</v>
      </c>
    </row>
    <row r="15" spans="1:6">
      <c r="A15" t="s">
        <v>9</v>
      </c>
    </row>
    <row r="16" spans="1:6">
      <c r="A16" t="s">
        <v>10</v>
      </c>
      <c r="B16">
        <v>0</v>
      </c>
      <c r="C16">
        <v>0.4</v>
      </c>
      <c r="D16">
        <v>1</v>
      </c>
      <c r="E16">
        <v>2</v>
      </c>
      <c r="F16">
        <v>10</v>
      </c>
    </row>
    <row r="17" spans="1:14">
      <c r="B17" s="5">
        <v>2.3820000000000001</v>
      </c>
      <c r="C17" s="5">
        <v>4.556</v>
      </c>
      <c r="D17" s="5">
        <v>3.8969999999999998</v>
      </c>
      <c r="E17" s="5">
        <v>6.8380000000000001</v>
      </c>
      <c r="F17" s="5">
        <v>8.0239999999999991</v>
      </c>
    </row>
    <row r="18" spans="1:14">
      <c r="B18">
        <v>4.5590000000000002</v>
      </c>
      <c r="C18">
        <v>6.375</v>
      </c>
      <c r="D18">
        <v>10.874000000000001</v>
      </c>
      <c r="E18">
        <v>18.059999999999999</v>
      </c>
      <c r="F18">
        <v>89.123000000000005</v>
      </c>
    </row>
    <row r="19" spans="1:14">
      <c r="B19" s="4">
        <f>AVERAGE(B17:B18)</f>
        <v>3.4705000000000004</v>
      </c>
      <c r="C19" s="4">
        <f t="shared" ref="C19:F19" si="1">AVERAGE(C17:C18)</f>
        <v>5.4655000000000005</v>
      </c>
      <c r="D19" s="4">
        <f t="shared" si="1"/>
        <v>7.3855000000000004</v>
      </c>
      <c r="E19" s="4">
        <f t="shared" si="1"/>
        <v>12.449</v>
      </c>
      <c r="F19" s="4">
        <f t="shared" si="1"/>
        <v>48.573500000000003</v>
      </c>
    </row>
    <row r="20" spans="1:14">
      <c r="A20" t="s">
        <v>8</v>
      </c>
      <c r="D20" t="s">
        <v>23</v>
      </c>
      <c r="E20" t="s">
        <v>24</v>
      </c>
      <c r="F20" t="s">
        <v>25</v>
      </c>
      <c r="G20" t="s">
        <v>26</v>
      </c>
      <c r="J20" t="s">
        <v>23</v>
      </c>
      <c r="K20" t="s">
        <v>24</v>
      </c>
      <c r="L20" t="s">
        <v>25</v>
      </c>
      <c r="M20" t="s">
        <v>26</v>
      </c>
    </row>
    <row r="21" spans="1:14">
      <c r="B21" t="s">
        <v>12</v>
      </c>
      <c r="C21" t="s">
        <v>13</v>
      </c>
      <c r="D21" t="s">
        <v>14</v>
      </c>
      <c r="E21" t="s">
        <v>15</v>
      </c>
      <c r="F21" t="s">
        <v>16</v>
      </c>
      <c r="G21" t="s">
        <v>21</v>
      </c>
      <c r="H21" t="s">
        <v>12</v>
      </c>
      <c r="I21" t="s">
        <v>17</v>
      </c>
      <c r="J21" t="s">
        <v>18</v>
      </c>
      <c r="K21" t="s">
        <v>19</v>
      </c>
      <c r="L21" t="s">
        <v>20</v>
      </c>
      <c r="M21" t="s">
        <v>22</v>
      </c>
    </row>
    <row r="22" spans="1:14">
      <c r="B22">
        <v>1.2290000000000001</v>
      </c>
      <c r="C22">
        <v>4.2220000000000004</v>
      </c>
      <c r="D22">
        <v>1.954</v>
      </c>
      <c r="E22">
        <v>1.2629999999999999</v>
      </c>
      <c r="F22">
        <v>1.52</v>
      </c>
      <c r="G22">
        <v>1.093</v>
      </c>
      <c r="H22">
        <v>0.92100000000000004</v>
      </c>
      <c r="I22">
        <v>1.7330000000000001</v>
      </c>
      <c r="J22">
        <v>2.2519999999999998</v>
      </c>
      <c r="K22">
        <v>1.6259999999999999</v>
      </c>
      <c r="L22">
        <v>2.319</v>
      </c>
      <c r="M22">
        <v>0.96099999999999997</v>
      </c>
    </row>
    <row r="23" spans="1:14">
      <c r="B23">
        <v>1.343</v>
      </c>
      <c r="C23">
        <v>3.8889999999999998</v>
      </c>
      <c r="D23">
        <v>2.153</v>
      </c>
      <c r="E23">
        <v>1.944</v>
      </c>
      <c r="F23">
        <v>1.1140000000000001</v>
      </c>
      <c r="G23">
        <v>1.123</v>
      </c>
      <c r="H23">
        <v>1.0940000000000001</v>
      </c>
      <c r="I23">
        <v>3.0019999999999998</v>
      </c>
      <c r="J23">
        <v>4.4880000000000004</v>
      </c>
      <c r="K23">
        <v>1.6040000000000001</v>
      </c>
      <c r="L23">
        <v>1.2669999999999999</v>
      </c>
      <c r="M23">
        <v>0.77900000000000003</v>
      </c>
    </row>
    <row r="24" spans="1:14">
      <c r="A24" t="s">
        <v>10</v>
      </c>
      <c r="C24">
        <f>(C22-0)/$D$2*100/2*1/0.5*1/20</f>
        <v>2.5241836161232083</v>
      </c>
      <c r="D24">
        <f>(D22-0)/$D$2*100/2*1/0.5*2/20</f>
        <v>2.3364541856488623</v>
      </c>
      <c r="E24">
        <f>(E22-0)/$D$2*100/2*1/0.5*4/20</f>
        <v>3.0204110915808728</v>
      </c>
      <c r="F24">
        <f>(F22-0)/$D$2*100/2*1/0.5*8/20</f>
        <v>7.2700314476689272</v>
      </c>
      <c r="G24">
        <f>(G22-0)/$D$2*100/2*1/0.5*10/20</f>
        <v>6.5346582009063621</v>
      </c>
      <c r="I24">
        <f>(I22-0*100*1)/($D$2*2*0.5*20)</f>
        <v>1.0360990541784746E-2</v>
      </c>
      <c r="J24">
        <f>(J22-0)/$D$2*100/2*1/0.5*1/20</f>
        <v>1.3463906924465807</v>
      </c>
      <c r="K24">
        <f>(K22-0)/$D$2*100/2*1/0.5*2/20</f>
        <v>1.9442551207088283</v>
      </c>
      <c r="L24">
        <f>(L22-0)/$D$2*100/2*1/0.5*4/20</f>
        <v>5.5457904365606066</v>
      </c>
      <c r="M24">
        <f>(M22-0)/$D$2*100/2*1/0.5*8/20</f>
        <v>4.5963817244801568</v>
      </c>
      <c r="N24">
        <f>(N22-0)/$D$2*100/2*1/0.5*10/20</f>
        <v>0</v>
      </c>
    </row>
    <row r="25" spans="1:14">
      <c r="C25">
        <f>(C23-0)/$D$2*100/2*1/0.5*1/20</f>
        <v>2.3250947615118798</v>
      </c>
      <c r="D25">
        <f>(D23-0)/$D$2*100/2*1/0.5*2/20</f>
        <v>2.574404228097237</v>
      </c>
      <c r="E25">
        <f>(E23-0)/$D$2*100/2*1/0.5*4/20</f>
        <v>4.648993794167235</v>
      </c>
      <c r="F25">
        <f>(F23-0)/$D$2*100/2*1/0.5*8/20</f>
        <v>5.3281677846731474</v>
      </c>
      <c r="G25">
        <f>(G23-0)/$D$2*100/2*1/0.5*10/20</f>
        <v>6.7140175293850373</v>
      </c>
      <c r="I25">
        <f>(I23-0*100*1)/($D$2*2*0.5*20)</f>
        <v>1.7947890136432661E-2</v>
      </c>
      <c r="J25">
        <f>(J23-0)/$D$2*100/2*1/0.5*1/20</f>
        <v>2.6832155540409661</v>
      </c>
      <c r="K25">
        <f>(K23-0)/$D$2*100/2*1/0.5*2/20</f>
        <v>1.9179490858652894</v>
      </c>
      <c r="L25">
        <f>(L23-0)/$D$2*100/2*1/0.5*4/20</f>
        <v>3.029976922433069</v>
      </c>
      <c r="M25">
        <f>(M23-0)/$D$2*100/2*1/0.5*8/20</f>
        <v>3.7258911169303253</v>
      </c>
      <c r="N25">
        <f>(N23-0)/$D$2*100/2*1/0.5*10/20</f>
        <v>0</v>
      </c>
    </row>
    <row r="27" spans="1:14">
      <c r="A27" t="s">
        <v>9</v>
      </c>
      <c r="D27" t="s">
        <v>23</v>
      </c>
      <c r="E27" t="s">
        <v>24</v>
      </c>
      <c r="F27" t="s">
        <v>25</v>
      </c>
      <c r="G27" t="s">
        <v>26</v>
      </c>
      <c r="J27" t="s">
        <v>23</v>
      </c>
      <c r="K27" s="6" t="s">
        <v>24</v>
      </c>
      <c r="L27" s="6" t="s">
        <v>25</v>
      </c>
      <c r="M27" s="6" t="s">
        <v>26</v>
      </c>
    </row>
    <row r="28" spans="1:14">
      <c r="B28" t="s">
        <v>12</v>
      </c>
      <c r="C28" t="s">
        <v>13</v>
      </c>
      <c r="D28" t="s">
        <v>14</v>
      </c>
      <c r="E28" t="s">
        <v>15</v>
      </c>
      <c r="F28" t="s">
        <v>16</v>
      </c>
      <c r="G28" t="s">
        <v>21</v>
      </c>
      <c r="H28" t="s">
        <v>12</v>
      </c>
      <c r="I28" t="s">
        <v>17</v>
      </c>
      <c r="J28" t="s">
        <v>18</v>
      </c>
      <c r="K28" t="s">
        <v>19</v>
      </c>
      <c r="L28" t="s">
        <v>20</v>
      </c>
      <c r="M28" t="s">
        <v>22</v>
      </c>
    </row>
    <row r="29" spans="1:14">
      <c r="B29">
        <v>3.3559999999999999</v>
      </c>
      <c r="C29">
        <v>383.34100000000001</v>
      </c>
      <c r="D29">
        <v>74.754999999999995</v>
      </c>
      <c r="E29">
        <v>41.853000000000002</v>
      </c>
      <c r="F29">
        <v>26.042999999999999</v>
      </c>
      <c r="G29">
        <v>27.678000000000001</v>
      </c>
      <c r="H29">
        <v>5.46</v>
      </c>
      <c r="I29">
        <v>68.281999999999996</v>
      </c>
      <c r="J29">
        <v>44.835000000000001</v>
      </c>
      <c r="K29">
        <v>32.116</v>
      </c>
      <c r="L29">
        <v>16.030999999999999</v>
      </c>
      <c r="M29">
        <v>12.468999999999999</v>
      </c>
    </row>
    <row r="30" spans="1:14">
      <c r="B30">
        <v>5.7430000000000003</v>
      </c>
      <c r="C30">
        <v>337.75400000000002</v>
      </c>
      <c r="D30">
        <v>121.08199999999999</v>
      </c>
      <c r="E30">
        <v>45.655999999999999</v>
      </c>
      <c r="F30">
        <v>27.073</v>
      </c>
      <c r="G30">
        <v>11.138</v>
      </c>
      <c r="H30">
        <v>5.5380000000000003</v>
      </c>
      <c r="I30">
        <v>70.692999999999998</v>
      </c>
      <c r="J30">
        <v>44.792999999999999</v>
      </c>
      <c r="K30">
        <v>21.74</v>
      </c>
      <c r="L30">
        <v>14.818</v>
      </c>
      <c r="M30">
        <v>11.842000000000001</v>
      </c>
    </row>
    <row r="31" spans="1:14">
      <c r="C31">
        <f>(C29-0)/$D$3*100/2*1/0.5*1/20</f>
        <v>214.25034372519872</v>
      </c>
      <c r="D31">
        <f>(D29-0)/$D$3*100/2*1/0.5*2/20</f>
        <v>83.561551961189792</v>
      </c>
      <c r="E31">
        <f>(E29-0)/$D$3*100/2*1/0.5*4/20</f>
        <v>93.567029208258347</v>
      </c>
      <c r="F31">
        <f>(F29-0)/$D$3*100/2*1/0.5*8/20</f>
        <v>116.44403706643118</v>
      </c>
      <c r="G31">
        <f>(G29-0)/$D$3*100/2*1/0.5*10/20</f>
        <v>154.69310649333229</v>
      </c>
      <c r="I31">
        <f>(I29-0)/$D$3*100/2*1/0.5*1/20</f>
        <v>38.162998401538104</v>
      </c>
      <c r="J31">
        <f>(J29-0)/$D$3*100/2*1/0.5*2/20</f>
        <v>50.116810677278366</v>
      </c>
      <c r="K31">
        <f>(K29-0)/$D$3*100/2*1/0.5*4/20</f>
        <v>71.798884430086858</v>
      </c>
      <c r="L31">
        <f>(L29-0)/$D$3*100/2*1/0.5*8/20</f>
        <v>71.678161433473804</v>
      </c>
      <c r="M31">
        <f>(M29-0)/$D$3*100/2*1/0.5*10/20</f>
        <v>69.689585405931069</v>
      </c>
    </row>
    <row r="32" spans="1:14">
      <c r="C32">
        <f>(C30-0)/$D$3*100/2*1/0.5*1/20</f>
        <v>188.77164350946222</v>
      </c>
      <c r="D32">
        <f>(D30-0)/$D$3*100/2*1/0.5*2/20</f>
        <v>135.34612848056696</v>
      </c>
      <c r="E32">
        <f>(E30-0)/$D$3*100/2*1/0.5*4/20</f>
        <v>102.06905802528476</v>
      </c>
      <c r="F32">
        <f>(F30-0)/$D$3*100/2*1/0.5*8/20</f>
        <v>121.04939582611419</v>
      </c>
      <c r="G32">
        <f>(G30-0)/$D$3*100/2*1/0.5*10/20</f>
        <v>62.250589642414013</v>
      </c>
      <c r="I32">
        <f>(I30-0)/$D$3*100/2*1/0.5*1/20</f>
        <v>39.510512960955054</v>
      </c>
      <c r="J32">
        <f>(J30-0)/$D$3*100/2*1/0.5*2/20</f>
        <v>50.069862845262179</v>
      </c>
      <c r="K32">
        <f>(K30-0)/$D$3*100/2*1/0.5*4/20</f>
        <v>48.602184191994283</v>
      </c>
      <c r="L32">
        <f>(L30-0)/$D$3*100/2*1/0.5*8/20</f>
        <v>66.254569030080148</v>
      </c>
      <c r="M32">
        <f>(M30-0)/$D$3*100/2*1/0.5*10/20</f>
        <v>66.185265087580063</v>
      </c>
    </row>
    <row r="33" spans="3:13">
      <c r="C33">
        <v>1</v>
      </c>
      <c r="D33">
        <v>2</v>
      </c>
      <c r="E33">
        <v>4</v>
      </c>
      <c r="F33">
        <v>8</v>
      </c>
      <c r="G33">
        <v>10</v>
      </c>
      <c r="I33">
        <v>1</v>
      </c>
      <c r="J33">
        <v>2</v>
      </c>
      <c r="K33">
        <v>4</v>
      </c>
      <c r="L33">
        <v>8</v>
      </c>
      <c r="M33">
        <v>10</v>
      </c>
    </row>
    <row r="34" spans="3:13">
      <c r="C34">
        <f>C31-C24</f>
        <v>211.72616010907552</v>
      </c>
      <c r="D34">
        <f t="shared" ref="D34:G35" si="2">D31-D24</f>
        <v>81.225097775540931</v>
      </c>
      <c r="E34">
        <f t="shared" si="2"/>
        <v>90.546618116677479</v>
      </c>
      <c r="F34">
        <f t="shared" si="2"/>
        <v>109.17400561876225</v>
      </c>
      <c r="G34">
        <f t="shared" si="2"/>
        <v>148.15844829242593</v>
      </c>
      <c r="I34">
        <f>I31-I24</f>
        <v>38.15263741099632</v>
      </c>
      <c r="J34">
        <f t="shared" ref="J34:M34" si="3">J31-J24</f>
        <v>48.770419984831783</v>
      </c>
      <c r="K34">
        <f t="shared" si="3"/>
        <v>69.854629309378026</v>
      </c>
      <c r="L34">
        <f t="shared" si="3"/>
        <v>66.132370996913195</v>
      </c>
      <c r="M34">
        <f t="shared" si="3"/>
        <v>65.093203681450916</v>
      </c>
    </row>
    <row r="35" spans="3:13">
      <c r="C35">
        <f>C32-C25</f>
        <v>186.44654874795035</v>
      </c>
      <c r="D35">
        <f t="shared" si="2"/>
        <v>132.77172425246971</v>
      </c>
      <c r="E35">
        <f t="shared" si="2"/>
        <v>97.420064231117522</v>
      </c>
      <c r="F35">
        <f t="shared" si="2"/>
        <v>115.72122804144105</v>
      </c>
      <c r="G35">
        <f t="shared" si="2"/>
        <v>55.536572113028974</v>
      </c>
      <c r="I35">
        <f>I32-I25</f>
        <v>39.492565070818621</v>
      </c>
      <c r="J35">
        <f t="shared" ref="J35:M35" si="4">J32-J25</f>
        <v>47.386647291221216</v>
      </c>
      <c r="K35">
        <f t="shared" si="4"/>
        <v>46.684235106128995</v>
      </c>
      <c r="L35">
        <f t="shared" si="4"/>
        <v>63.224592107647076</v>
      </c>
      <c r="M35">
        <f t="shared" si="4"/>
        <v>62.459373970649736</v>
      </c>
    </row>
    <row r="37" spans="3:13">
      <c r="F37">
        <f>AVERAGE(F34:F35,G34)</f>
        <v>124.35122731754308</v>
      </c>
    </row>
  </sheetData>
  <mergeCells count="1">
    <mergeCell ref="B9:F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workbookViewId="0">
      <selection activeCell="D33" sqref="D33"/>
    </sheetView>
  </sheetViews>
  <sheetFormatPr baseColWidth="10" defaultRowHeight="14" x14ac:dyDescent="0"/>
  <cols>
    <col min="1" max="1" width="17.5" customWidth="1"/>
  </cols>
  <sheetData>
    <row r="1" spans="1:7">
      <c r="A1" t="s">
        <v>30</v>
      </c>
      <c r="B1" t="s">
        <v>36</v>
      </c>
    </row>
    <row r="2" spans="1:7">
      <c r="A2" t="s">
        <v>8</v>
      </c>
    </row>
    <row r="3" spans="1:7">
      <c r="A3" t="s">
        <v>38</v>
      </c>
      <c r="B3">
        <v>0</v>
      </c>
      <c r="C3">
        <v>1</v>
      </c>
      <c r="D3">
        <v>2</v>
      </c>
      <c r="E3">
        <v>4</v>
      </c>
      <c r="F3">
        <v>8</v>
      </c>
      <c r="G3">
        <v>16</v>
      </c>
    </row>
    <row r="4" spans="1:7">
      <c r="B4" t="s">
        <v>12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</row>
    <row r="5" spans="1:7">
      <c r="B5">
        <v>1.2290000000000001</v>
      </c>
      <c r="C5">
        <v>3.37</v>
      </c>
      <c r="D5">
        <v>1.954</v>
      </c>
      <c r="E5">
        <v>1.2629999999999999</v>
      </c>
      <c r="F5">
        <v>1.52</v>
      </c>
      <c r="G5">
        <v>1.093</v>
      </c>
    </row>
    <row r="6" spans="1:7">
      <c r="B6">
        <v>1.343</v>
      </c>
      <c r="C6">
        <v>2.7429999999999999</v>
      </c>
      <c r="D6">
        <v>2.153</v>
      </c>
      <c r="E6">
        <v>1.944</v>
      </c>
      <c r="F6">
        <v>1.1140000000000001</v>
      </c>
      <c r="G6">
        <v>1.123</v>
      </c>
    </row>
    <row r="7" spans="1:7">
      <c r="B7">
        <v>0.92100000000000004</v>
      </c>
      <c r="C7">
        <v>1.7330000000000001</v>
      </c>
      <c r="D7">
        <v>2.2519999999999998</v>
      </c>
      <c r="E7">
        <v>1.6259999999999999</v>
      </c>
      <c r="F7">
        <v>2.319</v>
      </c>
      <c r="G7">
        <v>0.96099999999999997</v>
      </c>
    </row>
    <row r="8" spans="1:7">
      <c r="B8">
        <v>1.0940000000000001</v>
      </c>
      <c r="C8">
        <v>3.0019999999999998</v>
      </c>
      <c r="D8">
        <v>4.4880000000000004</v>
      </c>
      <c r="E8">
        <v>1.6040000000000001</v>
      </c>
      <c r="F8">
        <v>1.2669999999999999</v>
      </c>
      <c r="G8">
        <v>0.77900000000000003</v>
      </c>
    </row>
    <row r="9" spans="1:7">
      <c r="B9" s="4">
        <f>AVERAGE(B5:B8)</f>
        <v>1.1467500000000002</v>
      </c>
      <c r="C9" s="4">
        <f t="shared" ref="C9:G9" si="0">AVERAGE(C5:C8)</f>
        <v>2.7119999999999997</v>
      </c>
      <c r="D9" s="4">
        <f t="shared" si="0"/>
        <v>2.7117500000000003</v>
      </c>
      <c r="E9" s="4">
        <f t="shared" si="0"/>
        <v>1.6092500000000001</v>
      </c>
      <c r="F9" s="4">
        <f t="shared" si="0"/>
        <v>1.5550000000000002</v>
      </c>
      <c r="G9" s="4">
        <f t="shared" si="0"/>
        <v>0.98899999999999999</v>
      </c>
    </row>
    <row r="12" spans="1:7">
      <c r="A12" t="s">
        <v>37</v>
      </c>
    </row>
    <row r="13" spans="1:7">
      <c r="A13" t="s">
        <v>38</v>
      </c>
      <c r="B13">
        <v>0</v>
      </c>
      <c r="C13">
        <v>1</v>
      </c>
      <c r="D13">
        <v>2</v>
      </c>
      <c r="E13">
        <v>4</v>
      </c>
      <c r="F13">
        <v>8</v>
      </c>
      <c r="G13">
        <v>16</v>
      </c>
    </row>
    <row r="14" spans="1:7">
      <c r="B14" t="s">
        <v>12</v>
      </c>
      <c r="C14" t="s">
        <v>31</v>
      </c>
      <c r="D14" t="s">
        <v>32</v>
      </c>
      <c r="E14" t="s">
        <v>33</v>
      </c>
      <c r="F14" t="s">
        <v>34</v>
      </c>
      <c r="G14" t="s">
        <v>35</v>
      </c>
    </row>
    <row r="15" spans="1:7">
      <c r="B15">
        <v>3.3559999999999999</v>
      </c>
      <c r="C15">
        <v>48.838999999999999</v>
      </c>
      <c r="D15">
        <v>74.754999999999995</v>
      </c>
      <c r="E15">
        <v>41.853000000000002</v>
      </c>
      <c r="F15">
        <v>26.042999999999999</v>
      </c>
      <c r="G15">
        <v>27.678000000000001</v>
      </c>
    </row>
    <row r="16" spans="1:7">
      <c r="B16">
        <v>5.7430000000000003</v>
      </c>
      <c r="C16">
        <v>74.757000000000005</v>
      </c>
      <c r="D16">
        <v>121.08199999999999</v>
      </c>
      <c r="E16">
        <v>45.655999999999999</v>
      </c>
      <c r="F16">
        <v>27.073</v>
      </c>
      <c r="G16">
        <v>11.138</v>
      </c>
    </row>
    <row r="17" spans="1:7">
      <c r="B17">
        <v>5.46</v>
      </c>
      <c r="C17">
        <v>68.281999999999996</v>
      </c>
      <c r="D17">
        <v>44.835000000000001</v>
      </c>
      <c r="E17">
        <v>32.116</v>
      </c>
      <c r="F17">
        <v>16.030999999999999</v>
      </c>
      <c r="G17">
        <v>12.468999999999999</v>
      </c>
    </row>
    <row r="18" spans="1:7">
      <c r="B18">
        <v>5.5380000000000003</v>
      </c>
      <c r="C18">
        <v>70.692999999999998</v>
      </c>
      <c r="D18">
        <v>44.792999999999999</v>
      </c>
      <c r="E18">
        <v>21.74</v>
      </c>
      <c r="F18">
        <v>14.818</v>
      </c>
      <c r="G18">
        <v>11.842000000000001</v>
      </c>
    </row>
    <row r="19" spans="1:7">
      <c r="B19" s="4">
        <f>AVERAGE(B15:B18)</f>
        <v>5.0242500000000003</v>
      </c>
      <c r="C19" s="4">
        <f t="shared" ref="C19" si="1">AVERAGE(C15:C18)</f>
        <v>65.642749999999992</v>
      </c>
      <c r="D19" s="4">
        <f t="shared" ref="D19" si="2">AVERAGE(D15:D18)</f>
        <v>71.366249999999994</v>
      </c>
      <c r="E19" s="4">
        <f t="shared" ref="E19" si="3">AVERAGE(E15:E18)</f>
        <v>35.341250000000002</v>
      </c>
      <c r="F19" s="4">
        <f t="shared" ref="F19" si="4">AVERAGE(F15:F18)</f>
        <v>20.991249999999997</v>
      </c>
      <c r="G19" s="4">
        <f t="shared" ref="G19" si="5">AVERAGE(G15:G18)</f>
        <v>15.781750000000001</v>
      </c>
    </row>
    <row r="21" spans="1:7">
      <c r="A21" t="s">
        <v>39</v>
      </c>
      <c r="B21">
        <f>B19-B9</f>
        <v>3.8775000000000004</v>
      </c>
      <c r="C21">
        <f t="shared" ref="C21:G21" si="6">C19-C9</f>
        <v>62.930749999999989</v>
      </c>
      <c r="D21">
        <f t="shared" si="6"/>
        <v>68.654499999999999</v>
      </c>
      <c r="E21">
        <f t="shared" si="6"/>
        <v>33.731999999999999</v>
      </c>
      <c r="F21">
        <f t="shared" si="6"/>
        <v>19.436249999999998</v>
      </c>
      <c r="G21">
        <f t="shared" si="6"/>
        <v>14.79275</v>
      </c>
    </row>
    <row r="23" spans="1:7">
      <c r="A23" t="s">
        <v>3</v>
      </c>
      <c r="B23" s="1">
        <f>B21/6.22/2.85</f>
        <v>0.21873413437129804</v>
      </c>
      <c r="C23" s="1">
        <f t="shared" ref="C23:G23" si="7">C21/6.22/2.85</f>
        <v>3.549994358887572</v>
      </c>
      <c r="D23" s="1">
        <f>(D21/6.22/2.85)</f>
        <v>3.8728775314492019</v>
      </c>
      <c r="E23" s="1">
        <f t="shared" si="7"/>
        <v>1.9028600440006769</v>
      </c>
      <c r="F23" s="1">
        <f t="shared" si="7"/>
        <v>1.0964207141648332</v>
      </c>
      <c r="G23" s="1">
        <f t="shared" si="7"/>
        <v>0.83447565859987582</v>
      </c>
    </row>
    <row r="25" spans="1:7">
      <c r="B25" t="s">
        <v>40</v>
      </c>
      <c r="C25">
        <v>50</v>
      </c>
      <c r="D25">
        <v>100</v>
      </c>
      <c r="E25">
        <v>200</v>
      </c>
      <c r="F25">
        <v>400</v>
      </c>
      <c r="G25">
        <v>800</v>
      </c>
    </row>
    <row r="26" spans="1:7">
      <c r="B26" t="s">
        <v>6</v>
      </c>
      <c r="C26">
        <f>C23*50/2/500*1000</f>
        <v>177.4997179443786</v>
      </c>
      <c r="D26">
        <f>D23*100/2/500*1000</f>
        <v>387.2877531449202</v>
      </c>
      <c r="E26">
        <f>E23*200/2/500*1000</f>
        <v>380.57200880013539</v>
      </c>
      <c r="F26">
        <f>F23*400/2/500*1000</f>
        <v>438.56828566593327</v>
      </c>
      <c r="G26">
        <f>G23*800/2/500*1000</f>
        <v>667.58052687990062</v>
      </c>
    </row>
    <row r="28" spans="1:7">
      <c r="A28" t="s">
        <v>46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"/>
  <sheetViews>
    <sheetView topLeftCell="A33" workbookViewId="0">
      <selection activeCell="C51" sqref="C51"/>
    </sheetView>
  </sheetViews>
  <sheetFormatPr baseColWidth="10" defaultRowHeight="14" x14ac:dyDescent="0"/>
  <sheetData>
    <row r="1" spans="1:15">
      <c r="A1" t="s">
        <v>41</v>
      </c>
    </row>
    <row r="3" spans="1:15">
      <c r="A3" t="s">
        <v>42</v>
      </c>
      <c r="B3">
        <v>0</v>
      </c>
      <c r="C3">
        <v>500</v>
      </c>
      <c r="D3">
        <v>250</v>
      </c>
      <c r="E3">
        <v>125</v>
      </c>
      <c r="F3">
        <v>75</v>
      </c>
      <c r="G3">
        <v>33</v>
      </c>
      <c r="H3" t="s">
        <v>43</v>
      </c>
      <c r="I3">
        <v>0</v>
      </c>
      <c r="J3">
        <v>500</v>
      </c>
      <c r="K3">
        <v>250</v>
      </c>
      <c r="L3">
        <v>125</v>
      </c>
      <c r="M3">
        <v>75</v>
      </c>
      <c r="N3">
        <v>33</v>
      </c>
      <c r="O3" t="s">
        <v>44</v>
      </c>
    </row>
    <row r="4" spans="1:15">
      <c r="A4" t="s">
        <v>10</v>
      </c>
      <c r="B4">
        <f>(2*B3)/1000000*100</f>
        <v>0</v>
      </c>
      <c r="C4">
        <f t="shared" ref="C4:G4" si="0">(2*C3)/1000000*100</f>
        <v>0.1</v>
      </c>
      <c r="D4">
        <f t="shared" si="0"/>
        <v>0.05</v>
      </c>
      <c r="E4">
        <f t="shared" si="0"/>
        <v>2.5000000000000001E-2</v>
      </c>
      <c r="F4">
        <f t="shared" si="0"/>
        <v>1.4999999999999999E-2</v>
      </c>
      <c r="G4">
        <f t="shared" si="0"/>
        <v>6.6000000000000008E-3</v>
      </c>
      <c r="I4">
        <f>(2*I3)/1000000*100</f>
        <v>0</v>
      </c>
      <c r="J4">
        <f t="shared" ref="J4" si="1">(2*J3)/1000000*100</f>
        <v>0.1</v>
      </c>
      <c r="K4">
        <f t="shared" ref="K4" si="2">(2*K3)/1000000*100</f>
        <v>0.05</v>
      </c>
      <c r="L4">
        <f t="shared" ref="L4" si="3">(2*L3)/1000000*100</f>
        <v>2.5000000000000001E-2</v>
      </c>
      <c r="M4">
        <f t="shared" ref="M4" si="4">(2*M3)/1000000*100</f>
        <v>1.4999999999999999E-2</v>
      </c>
      <c r="N4">
        <f t="shared" ref="N4" si="5">(2*N3)/1000000*100</f>
        <v>6.6000000000000008E-3</v>
      </c>
    </row>
    <row r="5" spans="1:15">
      <c r="A5" t="s">
        <v>8</v>
      </c>
      <c r="B5">
        <v>-67.372</v>
      </c>
      <c r="C5">
        <v>-66.774000000000001</v>
      </c>
      <c r="D5">
        <v>-76.293000000000006</v>
      </c>
      <c r="E5">
        <v>-75.367999999999995</v>
      </c>
      <c r="F5">
        <v>-74.954999999999998</v>
      </c>
      <c r="G5">
        <v>-87.126999999999995</v>
      </c>
      <c r="I5">
        <v>-81.075999999999993</v>
      </c>
      <c r="J5">
        <v>-92.9</v>
      </c>
      <c r="K5">
        <v>-80.680000000000007</v>
      </c>
      <c r="L5">
        <v>-80.8</v>
      </c>
      <c r="M5">
        <v>-72.019000000000005</v>
      </c>
      <c r="N5">
        <v>-65.519000000000005</v>
      </c>
    </row>
    <row r="6" spans="1:15">
      <c r="B6">
        <v>-62.029000000000003</v>
      </c>
      <c r="C6">
        <v>-76.331000000000003</v>
      </c>
      <c r="D6">
        <v>-69.994</v>
      </c>
      <c r="E6">
        <v>-82.459000000000003</v>
      </c>
      <c r="F6">
        <v>-79.899000000000001</v>
      </c>
      <c r="G6">
        <v>-78.102999999999994</v>
      </c>
      <c r="I6">
        <v>-73.370999999999995</v>
      </c>
      <c r="J6">
        <v>-90.191000000000003</v>
      </c>
      <c r="K6">
        <v>-84.822000000000003</v>
      </c>
      <c r="L6">
        <v>-66.152000000000001</v>
      </c>
      <c r="M6">
        <v>-74.802000000000007</v>
      </c>
      <c r="N6">
        <v>-69.870999999999995</v>
      </c>
    </row>
    <row r="7" spans="1:15">
      <c r="B7" s="4">
        <f>AVERAGE(B5:B6)</f>
        <v>-64.700500000000005</v>
      </c>
      <c r="C7" s="4">
        <f t="shared" ref="C7:G7" si="6">AVERAGE(C5:C6)</f>
        <v>-71.552500000000009</v>
      </c>
      <c r="D7" s="4">
        <f t="shared" si="6"/>
        <v>-73.143500000000003</v>
      </c>
      <c r="E7" s="4">
        <f t="shared" si="6"/>
        <v>-78.913499999999999</v>
      </c>
      <c r="F7" s="4">
        <f t="shared" si="6"/>
        <v>-77.426999999999992</v>
      </c>
      <c r="G7" s="4">
        <f t="shared" si="6"/>
        <v>-82.614999999999995</v>
      </c>
      <c r="I7" s="4">
        <f>AVERAGE(I5:I6)</f>
        <v>-77.223500000000001</v>
      </c>
      <c r="J7" s="4">
        <f t="shared" ref="J7" si="7">AVERAGE(J5:J6)</f>
        <v>-91.545500000000004</v>
      </c>
      <c r="K7" s="4">
        <f t="shared" ref="K7" si="8">AVERAGE(K5:K6)</f>
        <v>-82.751000000000005</v>
      </c>
      <c r="L7" s="4">
        <f t="shared" ref="L7" si="9">AVERAGE(L5:L6)</f>
        <v>-73.475999999999999</v>
      </c>
      <c r="M7" s="4">
        <f t="shared" ref="M7" si="10">AVERAGE(M5:M6)</f>
        <v>-73.410500000000013</v>
      </c>
      <c r="N7" s="4">
        <f t="shared" ref="N7" si="11">AVERAGE(N5:N6)</f>
        <v>-67.694999999999993</v>
      </c>
    </row>
    <row r="8" spans="1:15">
      <c r="A8" t="s">
        <v>45</v>
      </c>
      <c r="B8">
        <v>-85.05</v>
      </c>
      <c r="C8">
        <v>-90.697000000000003</v>
      </c>
      <c r="D8">
        <v>-86.73</v>
      </c>
      <c r="E8">
        <v>-84.004999999999995</v>
      </c>
      <c r="F8">
        <v>-86.162000000000006</v>
      </c>
      <c r="G8">
        <v>-81.599000000000004</v>
      </c>
      <c r="I8">
        <v>-87.581999999999994</v>
      </c>
      <c r="J8">
        <v>-103.21299999999999</v>
      </c>
      <c r="K8">
        <v>-86.558999999999997</v>
      </c>
      <c r="L8">
        <v>-82.638999999999996</v>
      </c>
      <c r="M8">
        <v>-79.41</v>
      </c>
      <c r="N8">
        <v>-83.447000000000003</v>
      </c>
    </row>
    <row r="9" spans="1:15">
      <c r="B9">
        <v>-92.23</v>
      </c>
      <c r="C9">
        <v>-80.063999999999993</v>
      </c>
      <c r="D9">
        <v>-80.102999999999994</v>
      </c>
      <c r="E9">
        <v>-89.022000000000006</v>
      </c>
      <c r="F9">
        <v>-84.201999999999998</v>
      </c>
      <c r="G9">
        <v>-82.415000000000006</v>
      </c>
      <c r="I9">
        <v>-85.022999999999996</v>
      </c>
      <c r="J9">
        <v>-98.516999999999996</v>
      </c>
      <c r="K9">
        <v>-85.516000000000005</v>
      </c>
      <c r="L9">
        <v>-74.548000000000002</v>
      </c>
      <c r="M9">
        <v>-79.191000000000003</v>
      </c>
      <c r="N9">
        <v>-77.617999999999995</v>
      </c>
    </row>
    <row r="10" spans="1:15">
      <c r="B10" s="4">
        <f>AVERAGE(B8:B9)</f>
        <v>-88.64</v>
      </c>
      <c r="C10" s="4">
        <f t="shared" ref="C10" si="12">AVERAGE(C8:C9)</f>
        <v>-85.380499999999998</v>
      </c>
      <c r="D10" s="4">
        <f t="shared" ref="D10" si="13">AVERAGE(D8:D9)</f>
        <v>-83.416499999999999</v>
      </c>
      <c r="E10" s="4">
        <f t="shared" ref="E10" si="14">AVERAGE(E8:E9)</f>
        <v>-86.513499999999993</v>
      </c>
      <c r="F10" s="4">
        <f t="shared" ref="F10" si="15">AVERAGE(F8:F9)</f>
        <v>-85.182000000000002</v>
      </c>
      <c r="G10" s="4">
        <f t="shared" ref="G10" si="16">AVERAGE(G8:G9)</f>
        <v>-82.007000000000005</v>
      </c>
      <c r="I10" s="4">
        <f>AVERAGE(I8:I9)</f>
        <v>-86.302499999999995</v>
      </c>
      <c r="J10" s="4">
        <f t="shared" ref="J10" si="17">AVERAGE(J8:J9)</f>
        <v>-100.86499999999999</v>
      </c>
      <c r="K10" s="4">
        <f t="shared" ref="K10" si="18">AVERAGE(K8:K9)</f>
        <v>-86.037499999999994</v>
      </c>
      <c r="L10" s="4">
        <f t="shared" ref="L10" si="19">AVERAGE(L8:L9)</f>
        <v>-78.593500000000006</v>
      </c>
      <c r="M10" s="4">
        <f t="shared" ref="M10" si="20">AVERAGE(M8:M9)</f>
        <v>-79.3005</v>
      </c>
      <c r="N10" s="4">
        <f t="shared" ref="N10" si="21">AVERAGE(N8:N9)</f>
        <v>-80.532499999999999</v>
      </c>
    </row>
    <row r="24" spans="1:7">
      <c r="A24" t="s">
        <v>46</v>
      </c>
    </row>
    <row r="25" spans="1:7">
      <c r="A25" t="s">
        <v>38</v>
      </c>
      <c r="C25">
        <v>1</v>
      </c>
      <c r="D25">
        <v>2</v>
      </c>
      <c r="E25">
        <v>4</v>
      </c>
      <c r="F25">
        <v>8</v>
      </c>
      <c r="G25">
        <v>16</v>
      </c>
    </row>
    <row r="26" spans="1:7">
      <c r="A26" t="s">
        <v>47</v>
      </c>
      <c r="B26" t="s">
        <v>12</v>
      </c>
      <c r="C26">
        <v>50</v>
      </c>
      <c r="D26">
        <v>100</v>
      </c>
      <c r="E26">
        <v>200</v>
      </c>
      <c r="F26">
        <v>400</v>
      </c>
      <c r="G26">
        <v>800</v>
      </c>
    </row>
    <row r="27" spans="1:7">
      <c r="B27">
        <v>-77.275999999999996</v>
      </c>
      <c r="C27">
        <v>-68.98</v>
      </c>
      <c r="D27">
        <v>-79.903000000000006</v>
      </c>
      <c r="E27">
        <v>-72.834999999999994</v>
      </c>
      <c r="F27">
        <v>-69.507999999999996</v>
      </c>
      <c r="G27">
        <v>-78.867999999999995</v>
      </c>
    </row>
    <row r="28" spans="1:7">
      <c r="B28">
        <v>-71.771000000000001</v>
      </c>
      <c r="C28">
        <v>-24.687000000000001</v>
      </c>
      <c r="D28">
        <v>-77.12</v>
      </c>
      <c r="E28">
        <v>-72.802000000000007</v>
      </c>
      <c r="F28">
        <v>-75.200999999999993</v>
      </c>
      <c r="G28">
        <v>-77.507999999999996</v>
      </c>
    </row>
    <row r="29" spans="1:7">
      <c r="B29">
        <v>-73.471000000000004</v>
      </c>
      <c r="C29">
        <v>-73.561999999999998</v>
      </c>
      <c r="D29">
        <v>-74.503</v>
      </c>
      <c r="E29">
        <v>-77.656000000000006</v>
      </c>
      <c r="F29">
        <v>-66.784999999999997</v>
      </c>
      <c r="G29">
        <v>-75.533000000000001</v>
      </c>
    </row>
    <row r="30" spans="1:7">
      <c r="B30">
        <v>-75.489000000000004</v>
      </c>
      <c r="C30">
        <v>-46.854999999999997</v>
      </c>
      <c r="D30">
        <v>-75.402000000000001</v>
      </c>
      <c r="E30">
        <v>-68.061999999999998</v>
      </c>
      <c r="F30">
        <v>-74.167000000000002</v>
      </c>
      <c r="G30">
        <v>-68.078000000000003</v>
      </c>
    </row>
    <row r="31" spans="1:7">
      <c r="A31" s="4" t="s">
        <v>48</v>
      </c>
      <c r="B31" s="4">
        <f>AVERAGE(B27:B30)</f>
        <v>-74.501750000000001</v>
      </c>
      <c r="C31" s="4">
        <f t="shared" ref="C31:G31" si="22">AVERAGE(C27:C30)</f>
        <v>-53.520999999999994</v>
      </c>
      <c r="D31" s="4">
        <f t="shared" si="22"/>
        <v>-76.731999999999999</v>
      </c>
      <c r="E31" s="4">
        <f t="shared" si="22"/>
        <v>-72.838750000000005</v>
      </c>
      <c r="F31" s="4">
        <f t="shared" si="22"/>
        <v>-71.41525</v>
      </c>
      <c r="G31" s="4">
        <f t="shared" si="22"/>
        <v>-74.996749999999992</v>
      </c>
    </row>
    <row r="33" spans="1:7">
      <c r="A33" t="s">
        <v>49</v>
      </c>
      <c r="C33">
        <f>(C31-(-69.069))/-231.64*50/2*1/0.5*1/20</f>
        <v>-0.16780348817130042</v>
      </c>
      <c r="D33">
        <f>(D31-(-69.069))/-231.64*100/2*1/0.5*1/20</f>
        <v>0.16540752892419266</v>
      </c>
      <c r="E33">
        <f>(E31-(-69.069))/-231.64*200/2*1/0.5*1/20</f>
        <v>0.16274175444655509</v>
      </c>
      <c r="F33">
        <f>(F31-(-69.069))/-231.64*400/2*1/0.5*1/20</f>
        <v>0.20257727508202367</v>
      </c>
      <c r="G33">
        <f>(G31-(-69.069))/-231.64*800/2*1/0.5*1/20</f>
        <v>1.0236142289759953</v>
      </c>
    </row>
    <row r="35" spans="1:7">
      <c r="A35" t="s">
        <v>50</v>
      </c>
    </row>
    <row r="36" spans="1:7">
      <c r="C36">
        <v>1</v>
      </c>
      <c r="D36">
        <v>2</v>
      </c>
      <c r="E36">
        <v>4</v>
      </c>
      <c r="F36">
        <v>8</v>
      </c>
      <c r="G36">
        <v>16</v>
      </c>
    </row>
    <row r="37" spans="1:7">
      <c r="A37" t="s">
        <v>47</v>
      </c>
      <c r="B37" t="s">
        <v>12</v>
      </c>
      <c r="C37">
        <v>50</v>
      </c>
      <c r="D37">
        <v>100</v>
      </c>
      <c r="E37">
        <v>200</v>
      </c>
      <c r="F37">
        <v>400</v>
      </c>
      <c r="G37">
        <v>800</v>
      </c>
    </row>
    <row r="38" spans="1:7">
      <c r="B38">
        <v>-88.792000000000002</v>
      </c>
      <c r="C38">
        <v>-115.67</v>
      </c>
      <c r="D38">
        <v>-118.258</v>
      </c>
      <c r="E38">
        <v>-85.6</v>
      </c>
      <c r="F38">
        <v>-91.683000000000007</v>
      </c>
      <c r="G38">
        <v>-80.061999999999998</v>
      </c>
    </row>
    <row r="39" spans="1:7">
      <c r="B39">
        <v>-75.358000000000004</v>
      </c>
      <c r="C39">
        <v>-118.437</v>
      </c>
      <c r="D39">
        <v>-110.42</v>
      </c>
      <c r="E39">
        <v>-97.667000000000002</v>
      </c>
      <c r="F39">
        <v>-91.004000000000005</v>
      </c>
      <c r="G39">
        <v>-82.515000000000001</v>
      </c>
    </row>
    <row r="40" spans="1:7">
      <c r="B40">
        <v>-80.715999999999994</v>
      </c>
      <c r="C40">
        <v>-121.655</v>
      </c>
      <c r="D40">
        <v>-102.81399999999999</v>
      </c>
      <c r="E40">
        <v>-79.275000000000006</v>
      </c>
      <c r="F40">
        <v>-76.418999999999997</v>
      </c>
      <c r="G40">
        <v>-73.132999999999996</v>
      </c>
    </row>
    <row r="41" spans="1:7">
      <c r="B41">
        <v>-79.052999999999997</v>
      </c>
      <c r="C41">
        <v>-121.392</v>
      </c>
      <c r="D41">
        <v>-96.902000000000001</v>
      </c>
      <c r="E41">
        <v>-96.328000000000003</v>
      </c>
      <c r="F41">
        <v>-98.712999999999994</v>
      </c>
      <c r="G41">
        <v>-70.424000000000007</v>
      </c>
    </row>
    <row r="42" spans="1:7">
      <c r="A42" s="4" t="s">
        <v>48</v>
      </c>
      <c r="B42" s="4">
        <f>AVERAGE(B38:B41)</f>
        <v>-80.979749999999996</v>
      </c>
      <c r="C42" s="4">
        <f t="shared" ref="C42" si="23">AVERAGE(C38:C41)</f>
        <v>-119.2885</v>
      </c>
      <c r="D42" s="4">
        <f t="shared" ref="D42" si="24">AVERAGE(D38:D41)</f>
        <v>-107.09849999999999</v>
      </c>
      <c r="E42" s="4">
        <f t="shared" ref="E42" si="25">AVERAGE(E38:E41)</f>
        <v>-89.717500000000001</v>
      </c>
      <c r="F42" s="4">
        <f t="shared" ref="F42" si="26">AVERAGE(F38:F41)</f>
        <v>-89.45474999999999</v>
      </c>
      <c r="G42" s="4">
        <f t="shared" ref="G42" si="27">AVERAGE(G38:G41)</f>
        <v>-76.533500000000004</v>
      </c>
    </row>
    <row r="44" spans="1:7">
      <c r="A44" t="s">
        <v>49</v>
      </c>
      <c r="C44" s="9">
        <f>(C42-(-69.069))/-231.64*50/2*1/0.5*1/20</f>
        <v>0.54199943878432044</v>
      </c>
      <c r="D44" s="9">
        <f>(D42-(-69.069))/-231.64*100/2*1/0.5*1/20</f>
        <v>0.82087506475565508</v>
      </c>
      <c r="E44" s="9">
        <f>(E42-(-69.069))/-231.64*200/2*1/0.5*1/20</f>
        <v>0.89140476601623209</v>
      </c>
      <c r="F44">
        <f>(F42-(-69.069))/-231.64*400/2*1/0.5*1/20</f>
        <v>1.7601234674494894</v>
      </c>
      <c r="G44">
        <f>(G42-(-69.069))/-231.64*800/2*1/0.5*1/20</f>
        <v>1.288982904506994</v>
      </c>
    </row>
    <row r="45" spans="1:7">
      <c r="C45" s="9"/>
      <c r="D45" s="9"/>
      <c r="E45" s="9"/>
    </row>
    <row r="46" spans="1:7">
      <c r="A46" t="s">
        <v>51</v>
      </c>
      <c r="C46" s="9">
        <f>C44-C33</f>
        <v>0.70980292695562086</v>
      </c>
      <c r="D46" s="9">
        <f t="shared" ref="D46:G46" si="28">D44-D33</f>
        <v>0.65546753583146244</v>
      </c>
      <c r="E46" s="9">
        <f t="shared" si="28"/>
        <v>0.72866301156967705</v>
      </c>
      <c r="F46">
        <f t="shared" si="28"/>
        <v>1.5575461923674658</v>
      </c>
      <c r="G46">
        <f t="shared" si="28"/>
        <v>0.26536867553099874</v>
      </c>
    </row>
    <row r="47" spans="1:7">
      <c r="A47" t="s">
        <v>52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0" workbookViewId="0">
      <selection activeCell="A40" sqref="A40:L43"/>
    </sheetView>
  </sheetViews>
  <sheetFormatPr baseColWidth="10" defaultRowHeight="14" x14ac:dyDescent="0"/>
  <sheetData>
    <row r="1" spans="1:8">
      <c r="A1" t="s">
        <v>53</v>
      </c>
    </row>
    <row r="2" spans="1:8">
      <c r="A2" t="s">
        <v>43</v>
      </c>
    </row>
    <row r="3" spans="1:8">
      <c r="C3" s="7">
        <f>(2*C2)/1000000*100</f>
        <v>0</v>
      </c>
      <c r="D3" s="7">
        <v>0.1</v>
      </c>
      <c r="E3" s="7">
        <v>0.05</v>
      </c>
      <c r="F3" s="7">
        <v>2.5000000000000001E-2</v>
      </c>
      <c r="G3" s="7">
        <v>1.4999999999999999E-2</v>
      </c>
      <c r="H3" s="8">
        <v>6.6E-3</v>
      </c>
    </row>
    <row r="4" spans="1:8">
      <c r="A4" t="s">
        <v>8</v>
      </c>
      <c r="C4">
        <v>-2.3860000000000001</v>
      </c>
      <c r="D4">
        <v>-9.4600000000000009</v>
      </c>
      <c r="E4">
        <v>-5.6120000000000001</v>
      </c>
      <c r="F4">
        <v>-4.327</v>
      </c>
      <c r="G4">
        <v>-3.3769999999999998</v>
      </c>
      <c r="H4">
        <v>-1.736</v>
      </c>
    </row>
    <row r="5" spans="1:8">
      <c r="C5">
        <v>-2.286</v>
      </c>
      <c r="D5">
        <v>-11.196999999999999</v>
      </c>
      <c r="E5">
        <v>-6.1680000000000001</v>
      </c>
      <c r="F5">
        <v>-4.6619999999999999</v>
      </c>
      <c r="G5">
        <v>-5.9880000000000004</v>
      </c>
      <c r="H5">
        <v>-5.1219999999999999</v>
      </c>
    </row>
    <row r="6" spans="1:8">
      <c r="B6" t="s">
        <v>48</v>
      </c>
      <c r="C6" s="4">
        <f>AVERAGE(C4:C5)</f>
        <v>-2.3360000000000003</v>
      </c>
      <c r="D6" s="4">
        <f t="shared" ref="D6:H6" si="0">AVERAGE(D4:D5)</f>
        <v>-10.3285</v>
      </c>
      <c r="E6" s="4">
        <f t="shared" si="0"/>
        <v>-5.8900000000000006</v>
      </c>
      <c r="F6" s="4">
        <f t="shared" si="0"/>
        <v>-4.4945000000000004</v>
      </c>
      <c r="G6" s="4">
        <f t="shared" si="0"/>
        <v>-4.6825000000000001</v>
      </c>
      <c r="H6" s="4">
        <f t="shared" si="0"/>
        <v>-3.4289999999999998</v>
      </c>
    </row>
    <row r="7" spans="1:8">
      <c r="A7" t="s">
        <v>45</v>
      </c>
      <c r="C7">
        <v>-2.173</v>
      </c>
      <c r="D7">
        <v>-10.063000000000001</v>
      </c>
      <c r="E7">
        <v>-5.0830000000000002</v>
      </c>
      <c r="F7">
        <v>-6.0220000000000002</v>
      </c>
      <c r="G7">
        <v>-7.2809999999999997</v>
      </c>
      <c r="H7">
        <v>-4.5380000000000003</v>
      </c>
    </row>
    <row r="8" spans="1:8">
      <c r="C8">
        <v>-1.516</v>
      </c>
      <c r="D8">
        <v>-12.053000000000001</v>
      </c>
      <c r="E8">
        <v>-7.55</v>
      </c>
      <c r="F8">
        <v>-4.5049999999999999</v>
      </c>
      <c r="G8">
        <v>-4.6050000000000004</v>
      </c>
      <c r="H8">
        <v>-2.29</v>
      </c>
    </row>
    <row r="9" spans="1:8">
      <c r="C9" s="4">
        <f>AVERAGE(C7:C8)</f>
        <v>-1.8445</v>
      </c>
      <c r="D9" s="4">
        <f t="shared" ref="D9" si="1">AVERAGE(D7:D8)</f>
        <v>-11.058</v>
      </c>
      <c r="E9" s="4">
        <f t="shared" ref="E9" si="2">AVERAGE(E7:E8)</f>
        <v>-6.3164999999999996</v>
      </c>
      <c r="F9" s="4">
        <f t="shared" ref="F9" si="3">AVERAGE(F7:F8)</f>
        <v>-5.2635000000000005</v>
      </c>
      <c r="G9" s="4">
        <f t="shared" ref="G9" si="4">AVERAGE(G7:G8)</f>
        <v>-5.9429999999999996</v>
      </c>
      <c r="H9" s="4">
        <f t="shared" ref="H9" si="5">AVERAGE(H7:H8)</f>
        <v>-3.4140000000000001</v>
      </c>
    </row>
    <row r="11" spans="1:8">
      <c r="A11" t="s">
        <v>8</v>
      </c>
      <c r="C11" s="6">
        <v>1</v>
      </c>
      <c r="D11" s="6">
        <v>2</v>
      </c>
      <c r="E11" s="6">
        <v>4</v>
      </c>
      <c r="F11" s="6">
        <v>8</v>
      </c>
      <c r="G11" s="6">
        <v>16</v>
      </c>
    </row>
    <row r="12" spans="1:8">
      <c r="A12" t="s">
        <v>54</v>
      </c>
      <c r="B12" t="s">
        <v>12</v>
      </c>
      <c r="C12">
        <v>50</v>
      </c>
      <c r="D12">
        <v>100</v>
      </c>
      <c r="E12">
        <v>200</v>
      </c>
      <c r="F12">
        <v>400</v>
      </c>
      <c r="G12">
        <v>800</v>
      </c>
    </row>
    <row r="13" spans="1:8">
      <c r="B13">
        <v>-2.13</v>
      </c>
      <c r="C13">
        <v>-29.143999999999998</v>
      </c>
      <c r="D13">
        <v>-18.015999999999998</v>
      </c>
      <c r="E13">
        <v>-9.3680000000000003</v>
      </c>
      <c r="F13">
        <v>-3.9390000000000001</v>
      </c>
      <c r="G13">
        <v>-3.9249999999999998</v>
      </c>
      <c r="H13">
        <v>-5.5460000000000003</v>
      </c>
    </row>
    <row r="14" spans="1:8">
      <c r="B14">
        <v>-1.351</v>
      </c>
      <c r="C14">
        <v>-0.76200000000000001</v>
      </c>
      <c r="D14">
        <v>-18.402000000000001</v>
      </c>
      <c r="E14">
        <v>-10.493</v>
      </c>
      <c r="F14">
        <v>-6.6029999999999998</v>
      </c>
      <c r="G14">
        <v>-3.5950000000000002</v>
      </c>
      <c r="H14">
        <v>-5.7409999999999997</v>
      </c>
    </row>
    <row r="15" spans="1:8">
      <c r="B15">
        <v>-1.6539999999999999</v>
      </c>
      <c r="C15">
        <v>-25.97</v>
      </c>
      <c r="D15">
        <v>-17.61</v>
      </c>
      <c r="E15">
        <v>-9.2989999999999995</v>
      </c>
      <c r="F15">
        <v>-4.4429999999999996</v>
      </c>
      <c r="G15">
        <v>-2.923</v>
      </c>
      <c r="H15">
        <v>-5.7409999999999997</v>
      </c>
    </row>
    <row r="16" spans="1:8">
      <c r="B16">
        <v>-1.347</v>
      </c>
      <c r="C16">
        <v>-1.3009999999999999</v>
      </c>
      <c r="D16">
        <v>-16.617999999999999</v>
      </c>
      <c r="E16">
        <v>-8.6630000000000003</v>
      </c>
      <c r="F16">
        <v>-4.548</v>
      </c>
      <c r="G16">
        <v>-6.1909999999999998</v>
      </c>
      <c r="H16">
        <v>-5.4210000000000003</v>
      </c>
    </row>
    <row r="17" spans="1:8">
      <c r="A17" t="s">
        <v>55</v>
      </c>
      <c r="B17">
        <f>AVERAGE(B13:B16)</f>
        <v>-1.6204999999999998</v>
      </c>
      <c r="C17">
        <f t="shared" ref="C17:G17" si="6">AVERAGE(C13:C16)</f>
        <v>-14.29425</v>
      </c>
      <c r="D17">
        <f t="shared" si="6"/>
        <v>-17.6615</v>
      </c>
      <c r="E17">
        <f t="shared" si="6"/>
        <v>-9.4557500000000001</v>
      </c>
      <c r="F17">
        <f t="shared" si="6"/>
        <v>-4.8832500000000003</v>
      </c>
      <c r="G17">
        <f t="shared" si="6"/>
        <v>-4.1585000000000001</v>
      </c>
    </row>
    <row r="19" spans="1:8">
      <c r="A19" t="s">
        <v>56</v>
      </c>
      <c r="C19">
        <f>(C17-(-2.2757))/(-79.356)*50/2*1/0.5*1/20</f>
        <v>0.37862764000201621</v>
      </c>
      <c r="D19">
        <f t="shared" ref="D19:G19" si="7">(D17-(-2.2757))/(-79.356)*50/2*1/0.5*1/20</f>
        <v>0.48470815061243011</v>
      </c>
      <c r="E19">
        <f t="shared" si="7"/>
        <v>0.22619745198850749</v>
      </c>
      <c r="F19">
        <f t="shared" si="7"/>
        <v>8.2147222642270284E-2</v>
      </c>
      <c r="G19">
        <f t="shared" si="7"/>
        <v>5.9314985634356575E-2</v>
      </c>
    </row>
    <row r="22" spans="1:8">
      <c r="A22" t="s">
        <v>45</v>
      </c>
      <c r="C22" s="6">
        <v>1</v>
      </c>
      <c r="D22" s="6">
        <v>2</v>
      </c>
      <c r="E22" s="6">
        <v>4</v>
      </c>
      <c r="F22" s="6">
        <v>8</v>
      </c>
      <c r="G22" s="6">
        <v>16</v>
      </c>
    </row>
    <row r="23" spans="1:8">
      <c r="A23" t="s">
        <v>54</v>
      </c>
      <c r="B23" t="s">
        <v>12</v>
      </c>
      <c r="C23">
        <v>50</v>
      </c>
      <c r="D23">
        <v>100</v>
      </c>
      <c r="E23">
        <v>200</v>
      </c>
      <c r="F23">
        <v>400</v>
      </c>
      <c r="G23">
        <v>800</v>
      </c>
      <c r="H23">
        <v>7500</v>
      </c>
    </row>
    <row r="24" spans="1:8">
      <c r="B24">
        <v>-2.0390000000000001</v>
      </c>
      <c r="C24">
        <v>-136.172</v>
      </c>
      <c r="D24">
        <v>-133.47900000000001</v>
      </c>
      <c r="E24">
        <v>-115.164</v>
      </c>
      <c r="F24">
        <v>-84.950999999999993</v>
      </c>
      <c r="G24">
        <v>-56.868000000000002</v>
      </c>
      <c r="H24">
        <v>-66.917000000000002</v>
      </c>
    </row>
    <row r="25" spans="1:8">
      <c r="B25">
        <v>-1.9259999999999999</v>
      </c>
      <c r="C25">
        <v>-140.77500000000001</v>
      </c>
      <c r="D25">
        <v>-133.19300000000001</v>
      </c>
      <c r="E25">
        <v>-126.63800000000001</v>
      </c>
      <c r="F25">
        <v>-90.694999999999993</v>
      </c>
      <c r="G25">
        <v>-70.22</v>
      </c>
      <c r="H25">
        <v>-64.221999999999994</v>
      </c>
    </row>
    <row r="26" spans="1:8">
      <c r="B26">
        <v>-2.7040000000000002</v>
      </c>
      <c r="C26">
        <v>-136.005</v>
      </c>
      <c r="D26">
        <v>-137.279</v>
      </c>
      <c r="E26">
        <v>-112.33499999999999</v>
      </c>
      <c r="F26">
        <v>-83.575000000000003</v>
      </c>
      <c r="G26">
        <v>-69.537999999999997</v>
      </c>
      <c r="H26">
        <v>-48.31</v>
      </c>
    </row>
    <row r="27" spans="1:8">
      <c r="B27">
        <v>-1.7050000000000001</v>
      </c>
      <c r="C27">
        <v>-141.65100000000001</v>
      </c>
      <c r="D27">
        <v>-136.691</v>
      </c>
      <c r="E27">
        <v>-122.053</v>
      </c>
      <c r="F27">
        <v>-61.015000000000001</v>
      </c>
      <c r="G27">
        <v>-49.530999999999999</v>
      </c>
      <c r="H27">
        <v>-73.278000000000006</v>
      </c>
    </row>
    <row r="28" spans="1:8">
      <c r="A28" t="s">
        <v>55</v>
      </c>
      <c r="B28">
        <f>AVERAGE(B24:B27)</f>
        <v>-2.0935000000000001</v>
      </c>
      <c r="C28">
        <f t="shared" ref="C28" si="8">AVERAGE(C24:C27)</f>
        <v>-138.65075000000002</v>
      </c>
      <c r="D28">
        <f t="shared" ref="D28" si="9">AVERAGE(D24:D27)</f>
        <v>-135.16050000000001</v>
      </c>
      <c r="E28">
        <f t="shared" ref="E28" si="10">AVERAGE(E24:E27)</f>
        <v>-119.0475</v>
      </c>
      <c r="F28">
        <f t="shared" ref="F28" si="11">AVERAGE(F24:F27)</f>
        <v>-80.058999999999997</v>
      </c>
      <c r="G28">
        <f>AVERAGE(G24:G27)</f>
        <v>-61.539249999999996</v>
      </c>
      <c r="H28">
        <f>AVERAGE(H24:H27)</f>
        <v>-63.181750000000008</v>
      </c>
    </row>
    <row r="30" spans="1:8">
      <c r="A30" t="s">
        <v>57</v>
      </c>
      <c r="C30">
        <f>(C28-(-2.2757))/(-79.356)*50/2*1/0.5*1/20</f>
        <v>4.2963055723574781</v>
      </c>
      <c r="D30">
        <f>(D28-(-2.2757))/(-79.356)*50/2*1/0.5*1/20*2</f>
        <v>8.3727002369071037</v>
      </c>
      <c r="E30">
        <f>(E28-(-2.2757))/(-79.356)*50/2*1/0.5*1/20*4</f>
        <v>14.714930188013508</v>
      </c>
      <c r="F30">
        <f>(F28-(-2.2757))/(-79.356)*50/2*1/0.5*1/20*8</f>
        <v>19.603634255758859</v>
      </c>
      <c r="G30">
        <f>(G28-(-2.2757))/(-79.356)*50/2*1/0.5*1/20*16</f>
        <v>29.872246585009322</v>
      </c>
      <c r="H30">
        <f>(H28-(-2.2757))/(-79.356)*50/2*1/0.5*1/20*150</f>
        <v>287.81401217299265</v>
      </c>
    </row>
    <row r="32" spans="1:8">
      <c r="A32" t="s">
        <v>58</v>
      </c>
      <c r="C32">
        <f>C30-C19</f>
        <v>3.917677932355462</v>
      </c>
      <c r="D32">
        <f t="shared" ref="D32:H32" si="12">D30-D19</f>
        <v>7.8879920862946733</v>
      </c>
      <c r="E32">
        <f t="shared" si="12"/>
        <v>14.488732736025</v>
      </c>
      <c r="F32">
        <f t="shared" si="12"/>
        <v>19.521487033116589</v>
      </c>
      <c r="G32">
        <f t="shared" si="12"/>
        <v>29.812931599374966</v>
      </c>
      <c r="H32">
        <f t="shared" si="12"/>
        <v>287.81401217299265</v>
      </c>
    </row>
    <row r="33" spans="1:12">
      <c r="A33" t="s">
        <v>59</v>
      </c>
    </row>
    <row r="40" spans="1:12">
      <c r="A40">
        <v>-6.3390000000000004</v>
      </c>
      <c r="B40">
        <v>-5.7169999999999996</v>
      </c>
      <c r="C40">
        <v>-5.7539999999999996</v>
      </c>
      <c r="D40">
        <v>-5.3710000000000004</v>
      </c>
      <c r="E40">
        <v>-5.63</v>
      </c>
      <c r="F40">
        <v>-5.6070000000000002</v>
      </c>
      <c r="G40">
        <v>-5.8170000000000002</v>
      </c>
      <c r="H40">
        <v>-5.6619999999999999</v>
      </c>
      <c r="I40">
        <v>-5.3970000000000002</v>
      </c>
      <c r="J40">
        <v>-5.1989999999999998</v>
      </c>
      <c r="K40">
        <v>-5.6609999999999996</v>
      </c>
      <c r="L40" s="10">
        <v>-7.1449999999999996</v>
      </c>
    </row>
    <row r="41" spans="1:12">
      <c r="A41">
        <v>-4.1589999999999998</v>
      </c>
      <c r="B41">
        <v>-5.1689999999999996</v>
      </c>
      <c r="C41">
        <v>-6.3810000000000002</v>
      </c>
      <c r="D41" s="10">
        <v>-5.7409999999999997</v>
      </c>
      <c r="E41">
        <v>-4.9909999999999997</v>
      </c>
      <c r="F41">
        <v>-5.4560000000000004</v>
      </c>
      <c r="G41">
        <v>-5.4690000000000003</v>
      </c>
      <c r="H41">
        <v>-5.16</v>
      </c>
      <c r="I41">
        <v>-6.0229999999999997</v>
      </c>
      <c r="J41">
        <v>-4.734</v>
      </c>
      <c r="K41">
        <v>-4.8819999999999997</v>
      </c>
      <c r="L41">
        <v>-5.7640000000000002</v>
      </c>
    </row>
    <row r="42" spans="1:12">
      <c r="A42" s="10">
        <v>-5.5460000000000003</v>
      </c>
      <c r="B42">
        <v>-4.9409999999999998</v>
      </c>
      <c r="C42">
        <v>-4.2220000000000004</v>
      </c>
      <c r="D42" s="11">
        <v>-6.1680000000000001</v>
      </c>
      <c r="E42">
        <v>-6.3780000000000001</v>
      </c>
      <c r="F42">
        <v>-4.9139999999999997</v>
      </c>
      <c r="G42">
        <v>-4.4459999999999997</v>
      </c>
      <c r="H42">
        <v>-5.86</v>
      </c>
      <c r="I42" s="10">
        <v>-5.4210000000000003</v>
      </c>
      <c r="J42">
        <v>-5.4329999999999998</v>
      </c>
      <c r="K42">
        <v>-5.0949999999999998</v>
      </c>
      <c r="L42">
        <v>-5.78</v>
      </c>
    </row>
    <row r="43" spans="1:12">
      <c r="A43">
        <v>-4.734</v>
      </c>
      <c r="B43">
        <v>-5.2859999999999996</v>
      </c>
      <c r="C43" s="11">
        <v>-5.53</v>
      </c>
      <c r="D43" s="10">
        <v>-5.7409999999999997</v>
      </c>
      <c r="E43">
        <v>-5.8369999999999997</v>
      </c>
      <c r="F43">
        <v>-5.72</v>
      </c>
      <c r="G43">
        <v>-5.7489999999999997</v>
      </c>
      <c r="H43">
        <v>-4.6980000000000004</v>
      </c>
      <c r="I43">
        <v>-4.6319999999999997</v>
      </c>
      <c r="J43">
        <v>-4.9850000000000003</v>
      </c>
      <c r="K43">
        <v>-5.3630000000000004</v>
      </c>
      <c r="L43">
        <v>-5.0339999999999998</v>
      </c>
    </row>
    <row r="44" spans="1:12">
      <c r="A44">
        <v>-18.437999999999999</v>
      </c>
      <c r="B44">
        <v>-16.173999999999999</v>
      </c>
      <c r="C44">
        <v>-21.065000000000001</v>
      </c>
      <c r="D44" s="11">
        <v>-6.3490000000000002</v>
      </c>
      <c r="E44">
        <v>-25.727</v>
      </c>
      <c r="F44">
        <v>-46.613</v>
      </c>
      <c r="G44">
        <v>-20.209</v>
      </c>
      <c r="H44">
        <v>-48.459000000000003</v>
      </c>
      <c r="I44">
        <v>-25.029</v>
      </c>
      <c r="J44">
        <v>-17.748000000000001</v>
      </c>
      <c r="K44">
        <v>-22.783999999999999</v>
      </c>
      <c r="L44" s="10">
        <v>-61.125999999999998</v>
      </c>
    </row>
    <row r="45" spans="1:12">
      <c r="A45">
        <v>-7.11</v>
      </c>
      <c r="B45">
        <v>-25.283999999999999</v>
      </c>
      <c r="C45">
        <v>-37.433999999999997</v>
      </c>
      <c r="D45" s="10">
        <v>-64.221999999999994</v>
      </c>
      <c r="E45">
        <v>-6.6150000000000002</v>
      </c>
      <c r="F45">
        <v>-70.483999999999995</v>
      </c>
      <c r="G45">
        <v>-24.352</v>
      </c>
      <c r="H45">
        <v>-18.434999999999999</v>
      </c>
      <c r="I45">
        <v>-26.224</v>
      </c>
      <c r="J45">
        <v>-13.694000000000001</v>
      </c>
      <c r="K45">
        <v>-6.2450000000000001</v>
      </c>
      <c r="L45">
        <v>-17.727</v>
      </c>
    </row>
    <row r="46" spans="1:12">
      <c r="A46" s="10">
        <v>-66.917000000000002</v>
      </c>
      <c r="B46">
        <v>-74.066999999999993</v>
      </c>
      <c r="C46">
        <v>-6.1470000000000002</v>
      </c>
      <c r="D46">
        <v>-53.331000000000003</v>
      </c>
      <c r="E46">
        <v>-52.552</v>
      </c>
      <c r="F46">
        <v>-50.088000000000001</v>
      </c>
      <c r="G46">
        <v>-6.5049999999999999</v>
      </c>
      <c r="H46">
        <v>-21.616</v>
      </c>
      <c r="I46" s="10">
        <v>-73.278000000000006</v>
      </c>
      <c r="J46">
        <v>-26.655000000000001</v>
      </c>
      <c r="K46">
        <v>-13.406000000000001</v>
      </c>
      <c r="L46">
        <v>-17.626999999999999</v>
      </c>
    </row>
    <row r="47" spans="1:12">
      <c r="A47">
        <v>-23.141999999999999</v>
      </c>
      <c r="B47">
        <v>-66.878</v>
      </c>
      <c r="C47" s="11">
        <v>-23.885999999999999</v>
      </c>
      <c r="D47" s="10">
        <v>-48.31</v>
      </c>
      <c r="E47">
        <v>-24.327000000000002</v>
      </c>
      <c r="F47">
        <v>-24.574999999999999</v>
      </c>
      <c r="G47">
        <v>-41.973999999999997</v>
      </c>
      <c r="H47">
        <v>-19.209</v>
      </c>
      <c r="I47">
        <v>-6.8979999999999997</v>
      </c>
      <c r="J47">
        <v>-62.042000000000002</v>
      </c>
      <c r="K47">
        <v>-23.356000000000002</v>
      </c>
      <c r="L47">
        <v>-18.614999999999998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J27" sqref="J27"/>
    </sheetView>
  </sheetViews>
  <sheetFormatPr baseColWidth="10" defaultRowHeight="14" x14ac:dyDescent="0"/>
  <sheetData>
    <row r="1" spans="1:12">
      <c r="A1">
        <v>-0.97299999999999998</v>
      </c>
      <c r="B1">
        <v>-0.96099999999999997</v>
      </c>
      <c r="C1">
        <v>-1.181</v>
      </c>
      <c r="D1">
        <v>-1.903</v>
      </c>
      <c r="E1">
        <v>-1.3240000000000001</v>
      </c>
      <c r="F1">
        <v>-1.538</v>
      </c>
      <c r="G1">
        <v>-0.70499999999999996</v>
      </c>
      <c r="H1">
        <v>-1.069</v>
      </c>
      <c r="I1">
        <v>-0.92900000000000005</v>
      </c>
      <c r="J1">
        <v>-1.0609999999999999</v>
      </c>
      <c r="K1">
        <v>-0.75700000000000001</v>
      </c>
      <c r="L1" s="10">
        <v>-0.59099999999999997</v>
      </c>
    </row>
    <row r="2" spans="1:12">
      <c r="A2">
        <v>-0.38500000000000001</v>
      </c>
      <c r="B2">
        <v>-0.91900000000000004</v>
      </c>
      <c r="C2">
        <v>-0.88600000000000001</v>
      </c>
      <c r="D2" s="10">
        <v>-0.81499999999999995</v>
      </c>
      <c r="E2">
        <v>-0.97499999999999998</v>
      </c>
      <c r="F2">
        <v>-0.95799999999999996</v>
      </c>
      <c r="G2">
        <v>-0.90100000000000002</v>
      </c>
      <c r="H2">
        <v>-0.76500000000000001</v>
      </c>
      <c r="I2">
        <v>-0.82299999999999995</v>
      </c>
      <c r="J2">
        <v>-0.65200000000000002</v>
      </c>
      <c r="K2">
        <v>-0.55900000000000005</v>
      </c>
      <c r="L2">
        <v>-0.53</v>
      </c>
    </row>
    <row r="3" spans="1:12">
      <c r="A3" s="10">
        <v>-1.0649999999999999</v>
      </c>
      <c r="B3">
        <v>-1.1240000000000001</v>
      </c>
      <c r="C3">
        <v>-1.04</v>
      </c>
      <c r="D3" s="11">
        <v>-0.70599999999999996</v>
      </c>
      <c r="E3">
        <v>-0.81499999999999995</v>
      </c>
      <c r="F3">
        <v>-0.9</v>
      </c>
      <c r="G3">
        <v>-1.0529999999999999</v>
      </c>
      <c r="H3">
        <v>-0.88100000000000001</v>
      </c>
      <c r="I3" s="10">
        <v>-0.84799999999999998</v>
      </c>
      <c r="J3">
        <v>-0.82399999999999995</v>
      </c>
      <c r="K3">
        <v>-0.53900000000000003</v>
      </c>
      <c r="L3">
        <v>-0.60499999999999998</v>
      </c>
    </row>
    <row r="4" spans="1:12">
      <c r="A4">
        <v>-0.96499999999999997</v>
      </c>
      <c r="B4">
        <v>-0.86599999999999999</v>
      </c>
      <c r="C4" s="11">
        <v>-0.93500000000000005</v>
      </c>
      <c r="D4" s="10">
        <v>-1.109</v>
      </c>
      <c r="E4">
        <v>-1.1830000000000001</v>
      </c>
      <c r="F4">
        <v>-0.92400000000000004</v>
      </c>
      <c r="G4">
        <v>-0.94899999999999995</v>
      </c>
      <c r="H4">
        <v>-1.0009999999999999</v>
      </c>
      <c r="I4">
        <v>-1.0569999999999999</v>
      </c>
      <c r="J4">
        <v>-5.8999999999999997E-2</v>
      </c>
      <c r="K4">
        <v>-0.58099999999999996</v>
      </c>
      <c r="L4">
        <v>-0.64300000000000002</v>
      </c>
    </row>
    <row r="5" spans="1:12">
      <c r="A5">
        <v>-7.8570000000000002</v>
      </c>
      <c r="B5">
        <v>-17.713999999999999</v>
      </c>
      <c r="C5">
        <v>-19.300999999999998</v>
      </c>
      <c r="D5">
        <v>-0.56999999999999995</v>
      </c>
      <c r="E5">
        <v>-20.486000000000001</v>
      </c>
      <c r="F5">
        <v>-1.284</v>
      </c>
      <c r="G5">
        <v>-20.628</v>
      </c>
      <c r="H5">
        <v>-20.715</v>
      </c>
      <c r="I5">
        <v>-17.282</v>
      </c>
      <c r="J5">
        <v>-19.995000000000001</v>
      </c>
      <c r="K5">
        <v>-17.751999999999999</v>
      </c>
      <c r="L5" s="10">
        <v>-14.282</v>
      </c>
    </row>
    <row r="6" spans="1:12">
      <c r="A6">
        <v>-2.54</v>
      </c>
      <c r="B6">
        <v>-16.117000000000001</v>
      </c>
      <c r="C6">
        <v>-3.1749999999999998</v>
      </c>
      <c r="D6" s="10">
        <v>-11.917999999999999</v>
      </c>
      <c r="E6">
        <v>-2.9289999999999998</v>
      </c>
      <c r="F6">
        <v>-17.850999999999999</v>
      </c>
      <c r="G6">
        <v>-18.683</v>
      </c>
      <c r="H6">
        <v>-20.469000000000001</v>
      </c>
      <c r="I6">
        <v>-19.678999999999998</v>
      </c>
      <c r="J6">
        <v>-16.544</v>
      </c>
      <c r="K6">
        <v>-3.028</v>
      </c>
      <c r="L6">
        <v>-17.634</v>
      </c>
    </row>
    <row r="7" spans="1:12">
      <c r="A7" s="10">
        <v>-9.3190000000000008</v>
      </c>
      <c r="B7">
        <v>-15.794</v>
      </c>
      <c r="C7">
        <v>-3.0659999999999998</v>
      </c>
      <c r="D7" s="11">
        <v>-1.097</v>
      </c>
      <c r="E7">
        <v>-2.9609999999999999</v>
      </c>
      <c r="F7">
        <v>-20.873999999999999</v>
      </c>
      <c r="G7">
        <v>-2.4409999999999998</v>
      </c>
      <c r="H7">
        <v>-20.384</v>
      </c>
      <c r="I7" s="10">
        <v>-12.102</v>
      </c>
      <c r="J7">
        <v>-17.702000000000002</v>
      </c>
      <c r="K7">
        <v>-15.388</v>
      </c>
      <c r="L7">
        <v>-18.87</v>
      </c>
    </row>
    <row r="8" spans="1:12">
      <c r="A8">
        <v>-16.407</v>
      </c>
      <c r="B8">
        <v>-19.34</v>
      </c>
      <c r="C8" s="11">
        <v>-16.992999999999999</v>
      </c>
      <c r="D8" s="10">
        <v>-9.3049999999999997</v>
      </c>
      <c r="E8">
        <v>-19.338000000000001</v>
      </c>
      <c r="F8">
        <v>-18.399000000000001</v>
      </c>
      <c r="G8">
        <v>-9.9290000000000003</v>
      </c>
      <c r="H8">
        <v>-15.829000000000001</v>
      </c>
      <c r="I8">
        <v>-2.008</v>
      </c>
      <c r="J8">
        <v>-16.280999999999999</v>
      </c>
      <c r="K8">
        <v>-18.946999999999999</v>
      </c>
      <c r="L8">
        <v>-15.785</v>
      </c>
    </row>
    <row r="12" spans="1:12">
      <c r="A12">
        <f>(A5-A1)/2.85/6.22*(50/5)/0.5*20</f>
        <v>-155.33367180007897</v>
      </c>
      <c r="B12">
        <f t="shared" ref="B12:L12" si="0">(B5-B1)/2.85/6.22*(50/5)/0.5*20</f>
        <v>-378.02222598296385</v>
      </c>
      <c r="C12">
        <f t="shared" si="0"/>
        <v>-408.86782873582666</v>
      </c>
      <c r="D12">
        <f t="shared" si="0"/>
        <v>30.078411462740458</v>
      </c>
      <c r="E12">
        <f t="shared" si="0"/>
        <v>-432.37998533310758</v>
      </c>
      <c r="F12">
        <f t="shared" si="0"/>
        <v>5.7313702262086084</v>
      </c>
      <c r="G12">
        <f t="shared" si="0"/>
        <v>-449.55153156202402</v>
      </c>
      <c r="H12">
        <f t="shared" si="0"/>
        <v>-443.3011789924974</v>
      </c>
      <c r="I12">
        <f t="shared" si="0"/>
        <v>-368.99644609917073</v>
      </c>
      <c r="J12">
        <f t="shared" si="0"/>
        <v>-427.23529079934565</v>
      </c>
      <c r="K12">
        <f t="shared" si="0"/>
        <v>-383.48282281265858</v>
      </c>
      <c r="L12" s="10">
        <f t="shared" si="0"/>
        <v>-308.92988097252783</v>
      </c>
    </row>
    <row r="13" spans="1:12">
      <c r="A13">
        <f t="shared" ref="A13:L13" si="1">(A6-A2)/2.85/6.22*(50/5)/0.5*20</f>
        <v>-48.626389123935247</v>
      </c>
      <c r="B13">
        <f t="shared" si="1"/>
        <v>-342.93450668471826</v>
      </c>
      <c r="C13">
        <f t="shared" si="1"/>
        <v>-51.650025385005911</v>
      </c>
      <c r="D13" s="10">
        <f t="shared" si="1"/>
        <v>-250.5330851243865</v>
      </c>
      <c r="E13">
        <f t="shared" si="1"/>
        <v>-44.090934732329217</v>
      </c>
      <c r="F13">
        <f t="shared" si="1"/>
        <v>-381.1812489422914</v>
      </c>
      <c r="G13">
        <f t="shared" si="1"/>
        <v>-401.24104473402156</v>
      </c>
      <c r="H13">
        <f t="shared" si="1"/>
        <v>-444.60991707564733</v>
      </c>
      <c r="I13">
        <f t="shared" si="1"/>
        <v>-425.47526372200593</v>
      </c>
      <c r="J13">
        <f t="shared" si="1"/>
        <v>-358.5942347830993</v>
      </c>
      <c r="K13">
        <f t="shared" si="1"/>
        <v>-55.711626332712797</v>
      </c>
      <c r="L13">
        <f t="shared" si="1"/>
        <v>-385.94234783099228</v>
      </c>
    </row>
    <row r="14" spans="1:12">
      <c r="A14" s="10">
        <f t="shared" ref="A14:L14" si="2">(A7-A3)/2.85/6.22*(50/5)/0.5*20</f>
        <v>-186.24696790207031</v>
      </c>
      <c r="B14">
        <f t="shared" si="2"/>
        <v>-331.02047723811131</v>
      </c>
      <c r="C14">
        <f t="shared" si="2"/>
        <v>-45.715575111411965</v>
      </c>
      <c r="D14" s="11">
        <f t="shared" si="2"/>
        <v>-8.8226998364077396</v>
      </c>
      <c r="E14">
        <f t="shared" si="2"/>
        <v>-48.423309076549899</v>
      </c>
      <c r="F14">
        <f t="shared" si="2"/>
        <v>-450.70231849720761</v>
      </c>
      <c r="G14">
        <f t="shared" si="2"/>
        <v>-31.319456196761998</v>
      </c>
      <c r="H14">
        <f t="shared" si="2"/>
        <v>-440.07446268404129</v>
      </c>
      <c r="I14" s="10">
        <f t="shared" si="2"/>
        <v>-253.94031703051843</v>
      </c>
      <c r="J14">
        <f t="shared" si="2"/>
        <v>-380.84278219664918</v>
      </c>
      <c r="K14">
        <f t="shared" si="2"/>
        <v>-335.05951373610878</v>
      </c>
      <c r="L14">
        <f t="shared" si="2"/>
        <v>-412.13967394370172</v>
      </c>
    </row>
    <row r="15" spans="1:12">
      <c r="A15">
        <f t="shared" ref="A15:L15" si="3">(A8-A4)/2.85/6.22*(50/5)/0.5*20</f>
        <v>-348.44023241383195</v>
      </c>
      <c r="B15">
        <f t="shared" si="3"/>
        <v>-416.85564393298364</v>
      </c>
      <c r="C15" s="11">
        <f t="shared" si="3"/>
        <v>-362.33993343487333</v>
      </c>
      <c r="D15" s="10">
        <f t="shared" si="3"/>
        <v>-184.93822981892026</v>
      </c>
      <c r="E15">
        <f t="shared" si="3"/>
        <v>-409.65758447565861</v>
      </c>
      <c r="F15">
        <f t="shared" si="3"/>
        <v>-394.31375867321037</v>
      </c>
      <c r="G15">
        <f t="shared" si="3"/>
        <v>-202.62875839115475</v>
      </c>
      <c r="H15">
        <f t="shared" si="3"/>
        <v>-334.58566029220958</v>
      </c>
      <c r="I15">
        <f t="shared" si="3"/>
        <v>-21.458791673718061</v>
      </c>
      <c r="J15">
        <f t="shared" si="3"/>
        <v>-366.04050318722847</v>
      </c>
      <c r="K15">
        <f t="shared" si="3"/>
        <v>-414.41868336435948</v>
      </c>
      <c r="L15">
        <f t="shared" si="3"/>
        <v>-341.67089750098717</v>
      </c>
    </row>
    <row r="18" spans="1:1">
      <c r="A18">
        <f>AVERAGE(A14,D13,D15,I14,L12)</f>
        <v>-236.91769616968469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abSelected="1" workbookViewId="0">
      <selection activeCell="L15" sqref="L15"/>
    </sheetView>
  </sheetViews>
  <sheetFormatPr baseColWidth="10" defaultRowHeight="14" x14ac:dyDescent="0"/>
  <cols>
    <col min="3" max="3" width="16.6640625" customWidth="1"/>
    <col min="5" max="5" width="17" customWidth="1"/>
    <col min="6" max="6" width="18.83203125" customWidth="1"/>
    <col min="7" max="7" width="22" customWidth="1"/>
    <col min="8" max="8" width="18.33203125" customWidth="1"/>
    <col min="9" max="9" width="22.5" customWidth="1"/>
  </cols>
  <sheetData>
    <row r="1" spans="1:1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</row>
    <row r="2" spans="1:15">
      <c r="A2" t="s">
        <v>69</v>
      </c>
      <c r="B2" t="s">
        <v>70</v>
      </c>
      <c r="C2" t="s">
        <v>72</v>
      </c>
      <c r="D2">
        <v>1</v>
      </c>
      <c r="E2">
        <v>49.39</v>
      </c>
      <c r="F2">
        <v>94.73</v>
      </c>
      <c r="G2">
        <v>365.19</v>
      </c>
      <c r="H2">
        <v>3.89</v>
      </c>
      <c r="I2">
        <v>1.1200000000000001</v>
      </c>
    </row>
    <row r="3" spans="1:15">
      <c r="A3" t="s">
        <v>69</v>
      </c>
      <c r="B3" t="s">
        <v>70</v>
      </c>
      <c r="C3" t="s">
        <v>72</v>
      </c>
      <c r="D3">
        <v>2</v>
      </c>
      <c r="E3">
        <v>62.83</v>
      </c>
      <c r="F3">
        <v>94.61</v>
      </c>
      <c r="G3">
        <v>435.75</v>
      </c>
      <c r="H3">
        <v>4.7300000000000004</v>
      </c>
      <c r="I3">
        <v>1.64</v>
      </c>
    </row>
    <row r="4" spans="1:15">
      <c r="A4" t="s">
        <v>69</v>
      </c>
      <c r="B4" t="s">
        <v>70</v>
      </c>
      <c r="C4" t="s">
        <v>72</v>
      </c>
      <c r="D4">
        <v>3</v>
      </c>
      <c r="E4">
        <v>65.48</v>
      </c>
      <c r="F4">
        <v>117.1</v>
      </c>
      <c r="G4">
        <v>411.07</v>
      </c>
      <c r="H4">
        <v>3.01</v>
      </c>
      <c r="I4">
        <v>0.23</v>
      </c>
    </row>
    <row r="5" spans="1:15">
      <c r="A5" t="s">
        <v>69</v>
      </c>
      <c r="B5" t="s">
        <v>70</v>
      </c>
      <c r="C5" s="10" t="s">
        <v>83</v>
      </c>
      <c r="D5" s="10">
        <v>1</v>
      </c>
      <c r="E5" s="10">
        <v>45.28</v>
      </c>
      <c r="F5" s="10">
        <v>65.34</v>
      </c>
      <c r="G5" s="10">
        <v>611.48</v>
      </c>
      <c r="H5" s="10">
        <v>8.98</v>
      </c>
      <c r="I5" s="10">
        <v>1.44</v>
      </c>
    </row>
    <row r="6" spans="1:15">
      <c r="A6" t="s">
        <v>69</v>
      </c>
      <c r="B6" t="s">
        <v>70</v>
      </c>
      <c r="C6" s="10" t="s">
        <v>83</v>
      </c>
      <c r="D6" s="10">
        <v>2</v>
      </c>
      <c r="E6" s="10">
        <v>13.21</v>
      </c>
      <c r="F6" s="10">
        <v>73.849999999999994</v>
      </c>
      <c r="G6" s="10">
        <v>494.21</v>
      </c>
      <c r="H6" s="10">
        <v>7.51</v>
      </c>
      <c r="I6" s="10">
        <v>1.0900000000000001</v>
      </c>
    </row>
    <row r="7" spans="1:15">
      <c r="A7" t="s">
        <v>69</v>
      </c>
      <c r="B7" t="s">
        <v>70</v>
      </c>
      <c r="C7" s="10" t="s">
        <v>83</v>
      </c>
      <c r="D7" s="10">
        <v>3</v>
      </c>
      <c r="E7" s="10">
        <v>10.96</v>
      </c>
      <c r="F7" s="10">
        <v>46.17</v>
      </c>
      <c r="G7" s="10">
        <v>445.94</v>
      </c>
      <c r="H7" s="10">
        <v>8.69</v>
      </c>
      <c r="I7" s="10">
        <v>1.01</v>
      </c>
    </row>
    <row r="8" spans="1:15">
      <c r="A8" t="s">
        <v>69</v>
      </c>
      <c r="B8" t="s">
        <v>70</v>
      </c>
      <c r="C8" t="s">
        <v>36</v>
      </c>
      <c r="D8">
        <v>1</v>
      </c>
      <c r="E8">
        <v>25.92</v>
      </c>
      <c r="F8">
        <v>176.34</v>
      </c>
      <c r="G8">
        <v>411.48</v>
      </c>
      <c r="H8">
        <v>13.95</v>
      </c>
      <c r="I8">
        <v>1.2</v>
      </c>
    </row>
    <row r="9" spans="1:15">
      <c r="A9" t="s">
        <v>69</v>
      </c>
      <c r="B9" t="s">
        <v>70</v>
      </c>
      <c r="C9" t="s">
        <v>36</v>
      </c>
      <c r="D9">
        <v>2</v>
      </c>
      <c r="E9">
        <v>53.99</v>
      </c>
      <c r="F9">
        <v>299.13</v>
      </c>
      <c r="G9">
        <v>350.78</v>
      </c>
      <c r="H9">
        <v>13.84</v>
      </c>
      <c r="I9">
        <v>1.34</v>
      </c>
    </row>
    <row r="10" spans="1:15">
      <c r="A10" t="s">
        <v>69</v>
      </c>
      <c r="B10" t="s">
        <v>70</v>
      </c>
      <c r="C10" t="s">
        <v>36</v>
      </c>
      <c r="D10">
        <v>3</v>
      </c>
      <c r="E10">
        <v>111.95</v>
      </c>
      <c r="F10">
        <v>265.97000000000003</v>
      </c>
      <c r="G10">
        <v>393.16</v>
      </c>
      <c r="H10">
        <v>10.32</v>
      </c>
      <c r="I10">
        <v>1.42</v>
      </c>
    </row>
    <row r="11" spans="1:15">
      <c r="A11" t="s">
        <v>69</v>
      </c>
      <c r="B11" t="s">
        <v>70</v>
      </c>
      <c r="C11" t="s">
        <v>84</v>
      </c>
      <c r="D11">
        <v>1</v>
      </c>
      <c r="E11">
        <v>43.47</v>
      </c>
      <c r="F11">
        <v>42.93</v>
      </c>
      <c r="G11">
        <v>523.83000000000004</v>
      </c>
      <c r="H11">
        <v>2.83</v>
      </c>
      <c r="I11">
        <v>0.37</v>
      </c>
    </row>
    <row r="12" spans="1:15">
      <c r="A12" t="s">
        <v>69</v>
      </c>
      <c r="B12" t="s">
        <v>70</v>
      </c>
      <c r="C12" t="s">
        <v>84</v>
      </c>
      <c r="D12">
        <v>2</v>
      </c>
      <c r="E12">
        <v>40.869999999999997</v>
      </c>
      <c r="F12">
        <v>33.32</v>
      </c>
      <c r="G12">
        <v>485</v>
      </c>
      <c r="H12">
        <v>2.42</v>
      </c>
      <c r="I12">
        <v>0.54</v>
      </c>
    </row>
    <row r="13" spans="1:15">
      <c r="A13" t="s">
        <v>69</v>
      </c>
      <c r="B13" t="s">
        <v>70</v>
      </c>
      <c r="C13" t="s">
        <v>84</v>
      </c>
      <c r="D13">
        <v>3</v>
      </c>
      <c r="E13">
        <v>46.8</v>
      </c>
      <c r="F13">
        <v>123.7</v>
      </c>
      <c r="G13">
        <v>507.08</v>
      </c>
      <c r="H13">
        <v>5.9</v>
      </c>
      <c r="I13">
        <v>1.97</v>
      </c>
    </row>
    <row r="14" spans="1:15">
      <c r="A14" t="s">
        <v>69</v>
      </c>
      <c r="B14" t="s">
        <v>70</v>
      </c>
      <c r="C14" t="s">
        <v>75</v>
      </c>
      <c r="D14">
        <v>1</v>
      </c>
      <c r="E14">
        <v>81.540000000000006</v>
      </c>
      <c r="F14">
        <v>179.71</v>
      </c>
      <c r="G14">
        <v>138.16999999999999</v>
      </c>
      <c r="H14">
        <v>6.07</v>
      </c>
      <c r="I14">
        <v>0.85</v>
      </c>
    </row>
    <row r="15" spans="1:15">
      <c r="A15" t="s">
        <v>69</v>
      </c>
      <c r="B15" t="s">
        <v>70</v>
      </c>
      <c r="C15" t="s">
        <v>75</v>
      </c>
      <c r="D15">
        <v>2</v>
      </c>
      <c r="E15">
        <v>88.46</v>
      </c>
      <c r="F15">
        <v>74.89</v>
      </c>
      <c r="G15" t="s">
        <v>71</v>
      </c>
      <c r="H15">
        <v>8.67</v>
      </c>
      <c r="I15" t="s">
        <v>71</v>
      </c>
      <c r="O15" s="13"/>
    </row>
    <row r="16" spans="1:15">
      <c r="A16" t="s">
        <v>69</v>
      </c>
      <c r="B16" t="s">
        <v>70</v>
      </c>
      <c r="C16" t="s">
        <v>75</v>
      </c>
      <c r="D16">
        <v>3</v>
      </c>
      <c r="E16">
        <v>65.75</v>
      </c>
      <c r="F16">
        <v>222.06</v>
      </c>
      <c r="G16" t="s">
        <v>71</v>
      </c>
      <c r="H16">
        <v>8.02</v>
      </c>
      <c r="I16" t="s">
        <v>71</v>
      </c>
    </row>
    <row r="17" spans="1:15">
      <c r="A17" t="s">
        <v>69</v>
      </c>
      <c r="B17" t="s">
        <v>70</v>
      </c>
      <c r="C17" s="10" t="s">
        <v>76</v>
      </c>
      <c r="D17" s="10">
        <v>1</v>
      </c>
      <c r="E17" s="10">
        <v>55.85</v>
      </c>
      <c r="F17" s="10">
        <v>199.55</v>
      </c>
      <c r="G17" s="10">
        <v>12.7</v>
      </c>
      <c r="H17" s="10">
        <v>16.059999999999999</v>
      </c>
      <c r="I17" s="10" t="s">
        <v>71</v>
      </c>
    </row>
    <row r="18" spans="1:15">
      <c r="A18" t="s">
        <v>69</v>
      </c>
      <c r="B18" t="s">
        <v>70</v>
      </c>
      <c r="C18" s="10" t="s">
        <v>76</v>
      </c>
      <c r="D18" s="10">
        <v>2</v>
      </c>
      <c r="E18" s="10">
        <v>37.64</v>
      </c>
      <c r="F18" s="10">
        <v>118.31</v>
      </c>
      <c r="G18" s="10">
        <v>8.8000000000000007</v>
      </c>
      <c r="H18" s="10">
        <v>17.36</v>
      </c>
      <c r="I18" s="10">
        <v>0.51</v>
      </c>
    </row>
    <row r="19" spans="1:15">
      <c r="A19" t="s">
        <v>69</v>
      </c>
      <c r="B19" t="s">
        <v>70</v>
      </c>
      <c r="C19" s="10" t="s">
        <v>76</v>
      </c>
      <c r="D19" s="10">
        <v>3</v>
      </c>
      <c r="E19" s="10">
        <v>73.41</v>
      </c>
      <c r="F19" s="10">
        <v>159.30000000000001</v>
      </c>
      <c r="G19" s="10">
        <v>195.41</v>
      </c>
      <c r="H19" s="10">
        <v>13.26</v>
      </c>
      <c r="I19" s="10">
        <v>0.76</v>
      </c>
      <c r="O19" s="13"/>
    </row>
    <row r="20" spans="1:15">
      <c r="A20" t="s">
        <v>69</v>
      </c>
      <c r="B20" t="s">
        <v>70</v>
      </c>
      <c r="C20" t="s">
        <v>81</v>
      </c>
      <c r="D20">
        <v>1</v>
      </c>
      <c r="E20">
        <v>49.1</v>
      </c>
      <c r="F20">
        <v>74.25</v>
      </c>
      <c r="G20">
        <v>444.98</v>
      </c>
      <c r="H20">
        <v>4.1399999999999997</v>
      </c>
      <c r="I20">
        <v>0.87</v>
      </c>
    </row>
    <row r="21" spans="1:15">
      <c r="A21" t="s">
        <v>69</v>
      </c>
      <c r="B21" t="s">
        <v>70</v>
      </c>
      <c r="C21" t="s">
        <v>81</v>
      </c>
      <c r="D21">
        <v>2</v>
      </c>
      <c r="E21">
        <v>38.479999999999997</v>
      </c>
      <c r="F21">
        <v>90.24</v>
      </c>
      <c r="G21">
        <v>396.73</v>
      </c>
      <c r="H21">
        <v>3.58</v>
      </c>
      <c r="I21">
        <v>1.62</v>
      </c>
    </row>
    <row r="22" spans="1:15">
      <c r="A22" t="s">
        <v>69</v>
      </c>
      <c r="B22" t="s">
        <v>70</v>
      </c>
      <c r="C22" t="s">
        <v>81</v>
      </c>
      <c r="D22">
        <v>3</v>
      </c>
      <c r="E22">
        <v>15.52</v>
      </c>
      <c r="F22">
        <v>72.56</v>
      </c>
      <c r="G22">
        <v>451.7</v>
      </c>
      <c r="H22">
        <v>3.38</v>
      </c>
      <c r="I22">
        <v>0.74</v>
      </c>
    </row>
    <row r="23" spans="1:15">
      <c r="A23" t="s">
        <v>69</v>
      </c>
      <c r="B23" t="s">
        <v>70</v>
      </c>
      <c r="C23" t="s">
        <v>78</v>
      </c>
      <c r="D23">
        <v>1</v>
      </c>
      <c r="E23">
        <v>46.04</v>
      </c>
      <c r="F23">
        <v>59.15</v>
      </c>
      <c r="G23">
        <v>488.23</v>
      </c>
      <c r="H23">
        <v>6.66</v>
      </c>
      <c r="I23">
        <v>1.1499999999999999</v>
      </c>
    </row>
    <row r="24" spans="1:15">
      <c r="A24" t="s">
        <v>69</v>
      </c>
      <c r="B24" t="s">
        <v>70</v>
      </c>
      <c r="C24" t="s">
        <v>78</v>
      </c>
      <c r="D24">
        <v>2</v>
      </c>
      <c r="E24">
        <v>29.99</v>
      </c>
      <c r="F24">
        <v>33.75</v>
      </c>
      <c r="G24">
        <v>448.94</v>
      </c>
      <c r="H24">
        <v>4.82</v>
      </c>
      <c r="I24">
        <v>1.45</v>
      </c>
    </row>
    <row r="25" spans="1:15">
      <c r="A25" t="s">
        <v>69</v>
      </c>
      <c r="B25" t="s">
        <v>70</v>
      </c>
      <c r="C25" t="s">
        <v>78</v>
      </c>
      <c r="D25">
        <v>3</v>
      </c>
      <c r="E25">
        <v>10.54</v>
      </c>
      <c r="F25">
        <v>87.43</v>
      </c>
      <c r="G25">
        <v>388.68</v>
      </c>
      <c r="H25">
        <v>8.77</v>
      </c>
      <c r="I25">
        <v>0.95</v>
      </c>
    </row>
    <row r="26" spans="1:15">
      <c r="A26" t="s">
        <v>69</v>
      </c>
      <c r="B26" t="s">
        <v>70</v>
      </c>
      <c r="C26" t="s">
        <v>80</v>
      </c>
      <c r="D26">
        <v>1</v>
      </c>
      <c r="E26">
        <v>30.02</v>
      </c>
      <c r="F26">
        <v>37.799999999999997</v>
      </c>
      <c r="G26">
        <v>414.26</v>
      </c>
      <c r="H26">
        <v>7.02</v>
      </c>
      <c r="I26">
        <v>1.08</v>
      </c>
    </row>
    <row r="27" spans="1:15">
      <c r="A27" t="s">
        <v>69</v>
      </c>
      <c r="B27" t="s">
        <v>70</v>
      </c>
      <c r="C27" t="s">
        <v>80</v>
      </c>
      <c r="D27">
        <v>2</v>
      </c>
      <c r="E27">
        <v>22.22</v>
      </c>
      <c r="F27">
        <v>81.5</v>
      </c>
      <c r="G27">
        <v>482.75</v>
      </c>
      <c r="H27">
        <v>8.76</v>
      </c>
      <c r="I27">
        <v>1.99</v>
      </c>
    </row>
    <row r="28" spans="1:15">
      <c r="A28" t="s">
        <v>69</v>
      </c>
      <c r="B28" t="s">
        <v>70</v>
      </c>
      <c r="C28" t="s">
        <v>80</v>
      </c>
      <c r="D28">
        <v>3</v>
      </c>
      <c r="E28">
        <v>12.64</v>
      </c>
      <c r="F28">
        <v>46.88</v>
      </c>
      <c r="G28">
        <v>427.37</v>
      </c>
      <c r="H28">
        <v>9.27</v>
      </c>
      <c r="I28">
        <v>1.24</v>
      </c>
    </row>
    <row r="29" spans="1:15">
      <c r="A29" t="s">
        <v>69</v>
      </c>
      <c r="B29" t="s">
        <v>70</v>
      </c>
      <c r="C29" t="s">
        <v>77</v>
      </c>
      <c r="D29">
        <v>1</v>
      </c>
      <c r="E29">
        <v>90.73</v>
      </c>
      <c r="F29">
        <v>232.43</v>
      </c>
      <c r="G29">
        <v>486.65</v>
      </c>
      <c r="H29">
        <v>11.14</v>
      </c>
      <c r="I29">
        <v>1.87</v>
      </c>
    </row>
    <row r="30" spans="1:15">
      <c r="A30" t="s">
        <v>69</v>
      </c>
      <c r="B30" t="s">
        <v>70</v>
      </c>
      <c r="C30" t="s">
        <v>77</v>
      </c>
      <c r="D30">
        <v>2</v>
      </c>
      <c r="E30">
        <v>50.17</v>
      </c>
      <c r="F30">
        <v>194.99</v>
      </c>
      <c r="G30">
        <v>495.61</v>
      </c>
      <c r="H30">
        <v>10.71</v>
      </c>
      <c r="I30">
        <v>0.97</v>
      </c>
    </row>
    <row r="31" spans="1:15">
      <c r="A31" t="s">
        <v>69</v>
      </c>
      <c r="B31" t="s">
        <v>70</v>
      </c>
      <c r="C31" t="s">
        <v>77</v>
      </c>
      <c r="D31">
        <v>3</v>
      </c>
      <c r="E31">
        <v>97.02</v>
      </c>
      <c r="F31">
        <v>234.39</v>
      </c>
      <c r="G31">
        <v>454.65</v>
      </c>
      <c r="H31">
        <v>11.03</v>
      </c>
      <c r="I31">
        <v>0.87</v>
      </c>
    </row>
    <row r="32" spans="1:15">
      <c r="A32" t="s">
        <v>69</v>
      </c>
      <c r="B32" t="s">
        <v>70</v>
      </c>
      <c r="C32" t="s">
        <v>82</v>
      </c>
      <c r="D32">
        <v>1</v>
      </c>
      <c r="E32">
        <v>48.53</v>
      </c>
      <c r="F32">
        <v>56.03</v>
      </c>
      <c r="G32">
        <v>467.21</v>
      </c>
      <c r="H32">
        <v>4.34</v>
      </c>
      <c r="I32">
        <v>0.91</v>
      </c>
    </row>
    <row r="33" spans="1:9">
      <c r="A33" t="s">
        <v>69</v>
      </c>
      <c r="B33" t="s">
        <v>70</v>
      </c>
      <c r="C33" t="s">
        <v>82</v>
      </c>
      <c r="D33">
        <v>2</v>
      </c>
      <c r="E33">
        <v>27.62</v>
      </c>
      <c r="F33">
        <v>55.94</v>
      </c>
      <c r="G33">
        <v>417.24</v>
      </c>
      <c r="H33">
        <v>2.5299999999999998</v>
      </c>
      <c r="I33">
        <v>1.51</v>
      </c>
    </row>
    <row r="34" spans="1:9">
      <c r="A34" t="s">
        <v>69</v>
      </c>
      <c r="B34" t="s">
        <v>70</v>
      </c>
      <c r="C34" t="s">
        <v>82</v>
      </c>
      <c r="D34">
        <v>3</v>
      </c>
      <c r="E34">
        <v>12.04</v>
      </c>
      <c r="F34">
        <v>62.86</v>
      </c>
      <c r="G34">
        <v>363.67</v>
      </c>
      <c r="H34">
        <v>2.82</v>
      </c>
      <c r="I34">
        <v>1.41</v>
      </c>
    </row>
    <row r="35" spans="1:9">
      <c r="A35" t="s">
        <v>69</v>
      </c>
      <c r="B35" t="s">
        <v>70</v>
      </c>
      <c r="C35" t="s">
        <v>79</v>
      </c>
      <c r="D35">
        <v>1</v>
      </c>
      <c r="E35">
        <v>60.89</v>
      </c>
      <c r="F35">
        <v>14.03</v>
      </c>
      <c r="G35">
        <v>507.25</v>
      </c>
      <c r="H35">
        <v>6.36</v>
      </c>
      <c r="I35">
        <v>1.08</v>
      </c>
    </row>
    <row r="36" spans="1:9">
      <c r="A36" t="s">
        <v>69</v>
      </c>
      <c r="B36" t="s">
        <v>70</v>
      </c>
      <c r="C36" t="s">
        <v>79</v>
      </c>
      <c r="D36">
        <v>2</v>
      </c>
      <c r="E36">
        <v>44.06</v>
      </c>
      <c r="F36">
        <v>132.36000000000001</v>
      </c>
      <c r="G36">
        <v>498.3</v>
      </c>
      <c r="H36">
        <v>6.48</v>
      </c>
      <c r="I36">
        <v>1.68</v>
      </c>
    </row>
    <row r="37" spans="1:9">
      <c r="A37" t="s">
        <v>69</v>
      </c>
      <c r="B37" t="s">
        <v>70</v>
      </c>
      <c r="C37" t="s">
        <v>79</v>
      </c>
      <c r="D37">
        <v>3</v>
      </c>
      <c r="E37">
        <v>62.23</v>
      </c>
      <c r="F37">
        <v>68.48</v>
      </c>
      <c r="G37">
        <v>380.45</v>
      </c>
      <c r="H37">
        <v>3.41</v>
      </c>
      <c r="I37">
        <v>1.4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21" sqref="F21"/>
    </sheetView>
  </sheetViews>
  <sheetFormatPr baseColWidth="10" defaultRowHeight="14" x14ac:dyDescent="0"/>
  <cols>
    <col min="1" max="1" width="21.5" customWidth="1"/>
    <col min="2" max="2" width="18" customWidth="1"/>
    <col min="4" max="4" width="17" customWidth="1"/>
    <col min="5" max="6" width="17.33203125" customWidth="1"/>
  </cols>
  <sheetData>
    <row r="1" spans="1:7">
      <c r="A1" t="s">
        <v>61</v>
      </c>
      <c r="B1" t="s">
        <v>62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 t="s">
        <v>70</v>
      </c>
      <c r="B2" t="s">
        <v>72</v>
      </c>
      <c r="C2">
        <v>59.23</v>
      </c>
      <c r="D2">
        <v>102.15</v>
      </c>
      <c r="E2">
        <v>404.01</v>
      </c>
      <c r="F2">
        <v>3.87</v>
      </c>
      <c r="G2">
        <v>1</v>
      </c>
    </row>
    <row r="3" spans="1:7">
      <c r="A3" s="10" t="s">
        <v>70</v>
      </c>
      <c r="B3" s="10" t="s">
        <v>73</v>
      </c>
      <c r="C3" s="10">
        <v>23.15</v>
      </c>
      <c r="D3" s="10">
        <v>61.79</v>
      </c>
      <c r="E3" s="10">
        <v>517.21</v>
      </c>
      <c r="F3" s="10">
        <v>8.4</v>
      </c>
      <c r="G3" s="10">
        <v>1.18</v>
      </c>
    </row>
    <row r="4" spans="1:7">
      <c r="A4" t="s">
        <v>70</v>
      </c>
      <c r="B4" t="s">
        <v>36</v>
      </c>
      <c r="C4">
        <v>63.95</v>
      </c>
      <c r="D4">
        <v>247.15</v>
      </c>
      <c r="E4">
        <v>385.14</v>
      </c>
      <c r="F4">
        <v>12.7</v>
      </c>
      <c r="G4">
        <v>1.32</v>
      </c>
    </row>
    <row r="5" spans="1:7">
      <c r="A5" t="s">
        <v>70</v>
      </c>
      <c r="B5" t="s">
        <v>74</v>
      </c>
      <c r="C5">
        <v>43.71</v>
      </c>
      <c r="D5">
        <v>66.650000000000006</v>
      </c>
      <c r="E5">
        <v>505.3</v>
      </c>
      <c r="F5">
        <v>3.71</v>
      </c>
      <c r="G5">
        <v>0.96</v>
      </c>
    </row>
    <row r="6" spans="1:7">
      <c r="A6" t="s">
        <v>70</v>
      </c>
      <c r="B6" t="s">
        <v>75</v>
      </c>
      <c r="C6">
        <v>78.59</v>
      </c>
      <c r="D6">
        <v>158.88</v>
      </c>
      <c r="E6">
        <v>138.16999999999999</v>
      </c>
      <c r="F6">
        <v>7.59</v>
      </c>
      <c r="G6">
        <v>0.85</v>
      </c>
    </row>
    <row r="7" spans="1:7">
      <c r="A7" s="10" t="s">
        <v>70</v>
      </c>
      <c r="B7" s="10" t="s">
        <v>76</v>
      </c>
      <c r="C7" s="10">
        <v>55.63</v>
      </c>
      <c r="D7" s="10">
        <v>159.05000000000001</v>
      </c>
      <c r="E7" s="10">
        <v>72.3</v>
      </c>
      <c r="F7" s="10">
        <v>15.56</v>
      </c>
      <c r="G7" s="10">
        <v>0.63</v>
      </c>
    </row>
    <row r="8" spans="1:7">
      <c r="A8" t="s">
        <v>70</v>
      </c>
      <c r="B8" t="s">
        <v>81</v>
      </c>
      <c r="C8">
        <v>34.369999999999997</v>
      </c>
      <c r="D8">
        <v>79.010000000000005</v>
      </c>
      <c r="E8">
        <v>431.14</v>
      </c>
      <c r="F8">
        <v>3.7</v>
      </c>
      <c r="G8">
        <v>1.08</v>
      </c>
    </row>
    <row r="9" spans="1:7">
      <c r="A9" t="s">
        <v>70</v>
      </c>
      <c r="B9" t="s">
        <v>78</v>
      </c>
      <c r="C9">
        <v>28.85</v>
      </c>
      <c r="D9">
        <v>60.11</v>
      </c>
      <c r="E9">
        <v>441.95</v>
      </c>
      <c r="F9">
        <v>6.75</v>
      </c>
      <c r="G9">
        <v>1.18</v>
      </c>
    </row>
    <row r="10" spans="1:7">
      <c r="A10" t="s">
        <v>70</v>
      </c>
      <c r="B10" t="s">
        <v>80</v>
      </c>
      <c r="C10">
        <v>21.63</v>
      </c>
      <c r="D10">
        <v>55.4</v>
      </c>
      <c r="E10">
        <v>441.46</v>
      </c>
      <c r="F10">
        <v>8.35</v>
      </c>
      <c r="G10">
        <v>1.44</v>
      </c>
    </row>
    <row r="11" spans="1:7">
      <c r="A11" t="s">
        <v>70</v>
      </c>
      <c r="B11" t="s">
        <v>77</v>
      </c>
      <c r="C11">
        <v>79.31</v>
      </c>
      <c r="D11">
        <v>220.61</v>
      </c>
      <c r="E11">
        <v>478.97</v>
      </c>
      <c r="F11">
        <v>10.96</v>
      </c>
      <c r="G11">
        <v>1.24</v>
      </c>
    </row>
    <row r="12" spans="1:7">
      <c r="A12" t="s">
        <v>70</v>
      </c>
      <c r="B12" t="s">
        <v>82</v>
      </c>
      <c r="C12">
        <v>29.4</v>
      </c>
      <c r="D12">
        <v>58.28</v>
      </c>
      <c r="E12">
        <v>416.04</v>
      </c>
      <c r="F12">
        <v>3.23</v>
      </c>
      <c r="G12">
        <v>1.28</v>
      </c>
    </row>
    <row r="13" spans="1:7">
      <c r="A13" t="s">
        <v>70</v>
      </c>
      <c r="B13" t="s">
        <v>79</v>
      </c>
      <c r="C13">
        <v>55.72</v>
      </c>
      <c r="D13">
        <v>71.62</v>
      </c>
      <c r="E13">
        <v>462</v>
      </c>
      <c r="F13">
        <v>5.42</v>
      </c>
      <c r="G13">
        <v>1.39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ICDH</vt:lpstr>
      <vt:lpstr>G6PDH 2uL</vt:lpstr>
      <vt:lpstr>MDH 2µl_NO</vt:lpstr>
      <vt:lpstr>PCK activity 2µL</vt:lpstr>
      <vt:lpstr>PK</vt:lpstr>
      <vt:lpstr>MDH_1000</vt:lpstr>
      <vt:lpstr>Feuil3</vt:lpstr>
      <vt:lpstr>Feuil4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PFE3</dc:creator>
  <cp:lastModifiedBy>Sonia Zag</cp:lastModifiedBy>
  <dcterms:created xsi:type="dcterms:W3CDTF">2015-03-09T16:20:26Z</dcterms:created>
  <dcterms:modified xsi:type="dcterms:W3CDTF">2015-03-13T11:10:34Z</dcterms:modified>
</cp:coreProperties>
</file>