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t-share.inserm.lan\CRCT18\UTILISATEURS\Estelle\2020 05 22\Dosages proteines\"/>
    </mc:Choice>
  </mc:AlternateContent>
  <bookViews>
    <workbookView xWindow="0" yWindow="0" windowWidth="28800" windowHeight="12300" activeTab="1"/>
  </bookViews>
  <sheets>
    <sheet name="dosage 1 saturé" sheetId="1" r:id="rId1"/>
    <sheet name="dosage 2 ok" sheetId="4" r:id="rId2"/>
  </sheets>
  <calcPr calcId="162913" concurrentCalc="0"/>
</workbook>
</file>

<file path=xl/calcChain.xml><?xml version="1.0" encoding="utf-8"?>
<calcChain xmlns="http://schemas.openxmlformats.org/spreadsheetml/2006/main">
  <c r="J16" i="4" l="1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4" i="4"/>
  <c r="J12" i="4"/>
  <c r="J10" i="4"/>
  <c r="J8" i="4"/>
  <c r="J6" i="4"/>
  <c r="J4" i="4"/>
  <c r="J2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10" i="4"/>
  <c r="I8" i="4"/>
  <c r="I6" i="4"/>
  <c r="I4" i="4"/>
  <c r="I2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G10" i="4"/>
  <c r="G8" i="4"/>
  <c r="G6" i="4"/>
  <c r="G4" i="4"/>
  <c r="G2" i="4"/>
  <c r="C62" i="4"/>
  <c r="C60" i="4"/>
  <c r="C54" i="4"/>
  <c r="D60" i="4"/>
  <c r="C58" i="4"/>
  <c r="D58" i="4"/>
  <c r="C56" i="4"/>
  <c r="D56" i="4"/>
  <c r="D54" i="4"/>
  <c r="K42" i="4"/>
  <c r="C42" i="4"/>
  <c r="D42" i="4"/>
  <c r="H42" i="4"/>
  <c r="K40" i="4"/>
  <c r="C40" i="4"/>
  <c r="D40" i="4"/>
  <c r="H40" i="4"/>
  <c r="K38" i="4"/>
  <c r="C38" i="4"/>
  <c r="D38" i="4"/>
  <c r="H38" i="4"/>
  <c r="K36" i="4"/>
  <c r="C36" i="4"/>
  <c r="D36" i="4"/>
  <c r="H36" i="4"/>
  <c r="K34" i="4"/>
  <c r="C34" i="4"/>
  <c r="D34" i="4"/>
  <c r="H34" i="4"/>
  <c r="K32" i="4"/>
  <c r="C32" i="4"/>
  <c r="D32" i="4"/>
  <c r="H32" i="4"/>
  <c r="K30" i="4"/>
  <c r="C30" i="4"/>
  <c r="D30" i="4"/>
  <c r="H30" i="4"/>
  <c r="K28" i="4"/>
  <c r="C28" i="4"/>
  <c r="D28" i="4"/>
  <c r="H28" i="4"/>
  <c r="K26" i="4"/>
  <c r="C26" i="4"/>
  <c r="D26" i="4"/>
  <c r="H26" i="4"/>
  <c r="K24" i="4"/>
  <c r="C24" i="4"/>
  <c r="D24" i="4"/>
  <c r="H24" i="4"/>
  <c r="K22" i="4"/>
  <c r="C22" i="4"/>
  <c r="D22" i="4"/>
  <c r="H22" i="4"/>
  <c r="K20" i="4"/>
  <c r="C20" i="4"/>
  <c r="D20" i="4"/>
  <c r="H20" i="4"/>
  <c r="K18" i="4"/>
  <c r="C18" i="4"/>
  <c r="D18" i="4"/>
  <c r="H18" i="4"/>
  <c r="K16" i="4"/>
  <c r="C16" i="4"/>
  <c r="D16" i="4"/>
  <c r="H16" i="4"/>
  <c r="K14" i="4"/>
  <c r="C14" i="4"/>
  <c r="D14" i="4"/>
  <c r="H14" i="4"/>
  <c r="K12" i="4"/>
  <c r="C12" i="4"/>
  <c r="D12" i="4"/>
  <c r="H12" i="4"/>
  <c r="K10" i="4"/>
  <c r="C10" i="4"/>
  <c r="D10" i="4"/>
  <c r="H10" i="4"/>
  <c r="K8" i="4"/>
  <c r="C8" i="4"/>
  <c r="D8" i="4"/>
  <c r="H8" i="4"/>
  <c r="K6" i="4"/>
  <c r="C6" i="4"/>
  <c r="D6" i="4"/>
  <c r="H6" i="4"/>
  <c r="K4" i="4"/>
  <c r="C4" i="4"/>
  <c r="D4" i="4"/>
  <c r="H4" i="4"/>
  <c r="K2" i="4"/>
  <c r="C2" i="4"/>
  <c r="D2" i="4"/>
  <c r="H2" i="4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2" i="1"/>
  <c r="C62" i="1"/>
  <c r="C54" i="1"/>
  <c r="K42" i="1"/>
  <c r="C42" i="1"/>
  <c r="D42" i="1"/>
  <c r="H42" i="1"/>
  <c r="K40" i="1"/>
  <c r="C40" i="1"/>
  <c r="D40" i="1"/>
  <c r="H40" i="1"/>
  <c r="K38" i="1"/>
  <c r="C38" i="1"/>
  <c r="D38" i="1"/>
  <c r="H38" i="1"/>
  <c r="K36" i="1"/>
  <c r="C36" i="1"/>
  <c r="D36" i="1"/>
  <c r="H36" i="1"/>
  <c r="K34" i="1"/>
  <c r="C34" i="1"/>
  <c r="D34" i="1"/>
  <c r="H34" i="1"/>
  <c r="K32" i="1"/>
  <c r="C32" i="1"/>
  <c r="D32" i="1"/>
  <c r="H32" i="1"/>
  <c r="K30" i="1"/>
  <c r="C30" i="1"/>
  <c r="D30" i="1"/>
  <c r="H30" i="1"/>
  <c r="K28" i="1"/>
  <c r="C28" i="1"/>
  <c r="D28" i="1"/>
  <c r="H28" i="1"/>
  <c r="K26" i="1"/>
  <c r="C26" i="1"/>
  <c r="D26" i="1"/>
  <c r="H26" i="1"/>
  <c r="K24" i="1"/>
  <c r="C24" i="1"/>
  <c r="D24" i="1"/>
  <c r="H24" i="1"/>
  <c r="K22" i="1"/>
  <c r="C22" i="1"/>
  <c r="D22" i="1"/>
  <c r="H22" i="1"/>
  <c r="K20" i="1"/>
  <c r="C20" i="1"/>
  <c r="D20" i="1"/>
  <c r="H20" i="1"/>
  <c r="K18" i="1"/>
  <c r="C18" i="1"/>
  <c r="D18" i="1"/>
  <c r="H18" i="1"/>
  <c r="K16" i="1"/>
  <c r="C16" i="1"/>
  <c r="D16" i="1"/>
  <c r="H16" i="1"/>
  <c r="K14" i="1"/>
  <c r="C14" i="1"/>
  <c r="D14" i="1"/>
  <c r="H14" i="1"/>
  <c r="C12" i="1"/>
  <c r="D12" i="1"/>
  <c r="C10" i="1"/>
  <c r="D10" i="1"/>
  <c r="C8" i="1"/>
  <c r="D8" i="1"/>
  <c r="C6" i="1"/>
  <c r="D6" i="1"/>
  <c r="C4" i="1"/>
  <c r="D4" i="1"/>
  <c r="C2" i="1"/>
  <c r="D2" i="1"/>
  <c r="K12" i="1"/>
  <c r="D54" i="1"/>
  <c r="C56" i="1"/>
  <c r="C58" i="1"/>
  <c r="C60" i="1"/>
  <c r="D56" i="1"/>
  <c r="D58" i="1"/>
  <c r="D60" i="1"/>
  <c r="K4" i="1"/>
  <c r="K10" i="1"/>
  <c r="K8" i="1"/>
  <c r="K6" i="1"/>
  <c r="K2" i="1"/>
  <c r="H12" i="1"/>
  <c r="H4" i="1"/>
  <c r="H2" i="1"/>
  <c r="H10" i="1"/>
  <c r="H8" i="1"/>
  <c r="H6" i="1"/>
</calcChain>
</file>

<file path=xl/sharedStrings.xml><?xml version="1.0" encoding="utf-8"?>
<sst xmlns="http://schemas.openxmlformats.org/spreadsheetml/2006/main" count="157" uniqueCount="38">
  <si>
    <t>échantillon</t>
  </si>
  <si>
    <t>DO mesurée</t>
  </si>
  <si>
    <t>DO moyenne</t>
  </si>
  <si>
    <t>DO corrigée</t>
  </si>
  <si>
    <t>dilution</t>
  </si>
  <si>
    <t>µg / puits</t>
  </si>
  <si>
    <t>µg / µL</t>
  </si>
  <si>
    <t>DO corrigé</t>
  </si>
  <si>
    <t>volume dosé (µL)</t>
  </si>
  <si>
    <t>SD</t>
  </si>
  <si>
    <t>Pl1</t>
  </si>
  <si>
    <t>Pl2</t>
  </si>
  <si>
    <t xml:space="preserve"> </t>
  </si>
  <si>
    <t>MOLM13 IDHwt 20.05.2023</t>
  </si>
  <si>
    <t>#108 - 20.05.2023</t>
  </si>
  <si>
    <t>#115 - 20.05.2023</t>
  </si>
  <si>
    <t>K562 IDHwt 20.05.2023</t>
  </si>
  <si>
    <t>#111 - 20.05.2023</t>
  </si>
  <si>
    <t>#119 - 20.05.2023</t>
  </si>
  <si>
    <t>MOLM13 IDHwt 24.05.2023 R1</t>
  </si>
  <si>
    <t>#108 - 24.05.2023 R1</t>
  </si>
  <si>
    <t>#115 - 24.05.2023 R1</t>
  </si>
  <si>
    <t>K562 IDHwt 24.05.2023 R1</t>
  </si>
  <si>
    <t>#111 - 24.05.2023 R1</t>
  </si>
  <si>
    <t>#119 - 24.05.2023 R1</t>
  </si>
  <si>
    <t>MOLM13 IDHwt 24.05.2023 R2</t>
  </si>
  <si>
    <t>#108 - 24.05.2023 R2</t>
  </si>
  <si>
    <t>#115 - 24.05.2023 R2</t>
  </si>
  <si>
    <t>K562 IDHwt 24.05.2023 R2</t>
  </si>
  <si>
    <t>#111 - 24.05.2023 R2</t>
  </si>
  <si>
    <t>#119 - 24.05.2023 R2</t>
  </si>
  <si>
    <t>MOLM13 IDHwt 23.06.2023</t>
  </si>
  <si>
    <t>#108 - 23.06.2023</t>
  </si>
  <si>
    <t>#115 - 23.06.2023</t>
  </si>
  <si>
    <t>150 µg</t>
  </si>
  <si>
    <t>Pellet 2 millions + 250 µL tampon lyse 1X avec inhibitors. Dosage 1 µL</t>
  </si>
  <si>
    <t>100 µg</t>
  </si>
  <si>
    <t>qsp 50 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</si>
</sst>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8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2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right"/>
    </xf>
    <xf numFmtId="0" fontId="1" fillId="0" borderId="2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31" xfId="0" applyFont="1" applyFill="1" applyBorder="1" applyAlignment="1">
      <alignment horizontal="center" wrapText="1"/>
    </xf>
    <xf numFmtId="1" fontId="1" fillId="0" borderId="0" xfId="0" applyNumberFormat="1" applyFont="1" applyFill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right"/>
    </xf>
    <xf numFmtId="0" fontId="1" fillId="6" borderId="14" xfId="0" applyFont="1" applyFill="1" applyBorder="1" applyAlignment="1">
      <alignment horizontal="right"/>
    </xf>
    <xf numFmtId="2" fontId="3" fillId="4" borderId="8" xfId="1" applyNumberFormat="1" applyBorder="1" applyAlignment="1">
      <alignment horizontal="center"/>
    </xf>
    <xf numFmtId="2" fontId="3" fillId="4" borderId="6" xfId="1" applyNumberFormat="1" applyBorder="1" applyAlignment="1">
      <alignment horizontal="center"/>
    </xf>
    <xf numFmtId="0" fontId="2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2" fontId="1" fillId="7" borderId="5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2" fontId="1" fillId="8" borderId="5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2" fontId="1" fillId="9" borderId="5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2" fontId="1" fillId="9" borderId="9" xfId="0" applyNumberFormat="1" applyFont="1" applyFill="1" applyBorder="1" applyAlignment="1">
      <alignment horizontal="center" vertical="center"/>
    </xf>
    <xf numFmtId="2" fontId="1" fillId="9" borderId="2" xfId="0" applyNumberFormat="1" applyFont="1" applyFill="1" applyBorder="1" applyAlignment="1">
      <alignment horizontal="center" vertical="center"/>
    </xf>
    <xf numFmtId="2" fontId="1" fillId="9" borderId="28" xfId="0" applyNumberFormat="1" applyFont="1" applyFill="1" applyBorder="1" applyAlignment="1">
      <alignment horizontal="center" vertical="center"/>
    </xf>
    <xf numFmtId="2" fontId="1" fillId="9" borderId="20" xfId="0" applyNumberFormat="1" applyFont="1" applyFill="1" applyBorder="1" applyAlignment="1">
      <alignment horizontal="center" vertical="center"/>
    </xf>
    <xf numFmtId="2" fontId="1" fillId="9" borderId="27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1" fillId="8" borderId="27" xfId="0" applyNumberFormat="1" applyFont="1" applyFill="1" applyBorder="1" applyAlignment="1">
      <alignment horizontal="center" vertical="center"/>
    </xf>
    <xf numFmtId="2" fontId="1" fillId="8" borderId="20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7" borderId="27" xfId="0" applyNumberFormat="1" applyFont="1" applyFill="1" applyBorder="1" applyAlignment="1">
      <alignment horizontal="center" vertical="center"/>
    </xf>
    <xf numFmtId="2" fontId="1" fillId="7" borderId="20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9" xfId="0" applyNumberFormat="1" applyFont="1" applyFill="1" applyBorder="1" applyAlignment="1">
      <alignment horizontal="center"/>
    </xf>
    <xf numFmtId="165" fontId="1" fillId="7" borderId="5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5" fontId="1" fillId="8" borderId="5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5" fontId="1" fillId="9" borderId="5" xfId="0" applyNumberFormat="1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165" fontId="1" fillId="9" borderId="9" xfId="0" applyNumberFormat="1" applyFont="1" applyFill="1" applyBorder="1" applyAlignment="1">
      <alignment horizontal="center"/>
    </xf>
    <xf numFmtId="2" fontId="1" fillId="0" borderId="0" xfId="0" applyNumberFormat="1" applyFont="1"/>
    <xf numFmtId="2" fontId="5" fillId="5" borderId="0" xfId="2" applyNumberFormat="1" applyFont="1"/>
  </cellXfs>
  <cellStyles count="3">
    <cellStyle name="Insatisfaisant" xfId="1" builtinId="27"/>
    <cellStyle name="Neutre" xfId="2" builtinId="2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CCFFCC"/>
      <color rgb="FFFFFF99"/>
      <color rgb="FFFFC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7953373690311889"/>
                  <c:y val="8.8898623914203875E-2"/>
                </c:manualLayout>
              </c:layout>
              <c:numFmt formatCode="General" sourceLinked="0"/>
            </c:trendlineLbl>
          </c:trendline>
          <c:xVal>
            <c:numRef>
              <c:f>'dosage 1 saturé'!$A$54:$A$63</c:f>
              <c:numCache>
                <c:formatCode>General</c:formatCode>
                <c:ptCount val="10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</c:numCache>
            </c:numRef>
          </c:xVal>
          <c:yVal>
            <c:numRef>
              <c:f>'dosage 1 saturé'!$D$54:$D$63</c:f>
              <c:numCache>
                <c:formatCode>General</c:formatCode>
                <c:ptCount val="10"/>
                <c:pt idx="0">
                  <c:v>0</c:v>
                </c:pt>
                <c:pt idx="2">
                  <c:v>0.10049999999999998</c:v>
                </c:pt>
                <c:pt idx="4">
                  <c:v>0.1825</c:v>
                </c:pt>
                <c:pt idx="6">
                  <c:v>0.41200000000000003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D-45DA-AEFA-419DBBC9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46640"/>
        <c:axId val="1432347184"/>
      </c:scatterChart>
      <c:valAx>
        <c:axId val="143234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proteines (µg)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347184"/>
        <c:crosses val="autoZero"/>
        <c:crossBetween val="midCat"/>
      </c:valAx>
      <c:valAx>
        <c:axId val="143234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DO</a:t>
                </a:r>
                <a:r>
                  <a:rPr lang="fr-FR" baseline="0"/>
                  <a:t> 590 nm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34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7953373690311889"/>
                  <c:y val="8.8898623914203875E-2"/>
                </c:manualLayout>
              </c:layout>
              <c:numFmt formatCode="General" sourceLinked="0"/>
            </c:trendlineLbl>
          </c:trendline>
          <c:xVal>
            <c:numRef>
              <c:f>'dosage 2 ok'!$A$54:$A$63</c:f>
              <c:numCache>
                <c:formatCode>General</c:formatCode>
                <c:ptCount val="10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</c:numCache>
            </c:numRef>
          </c:xVal>
          <c:yVal>
            <c:numRef>
              <c:f>'dosage 2 ok'!$D$54:$D$63</c:f>
              <c:numCache>
                <c:formatCode>General</c:formatCode>
                <c:ptCount val="10"/>
                <c:pt idx="0">
                  <c:v>0</c:v>
                </c:pt>
                <c:pt idx="2">
                  <c:v>0.10449999999999998</c:v>
                </c:pt>
                <c:pt idx="4">
                  <c:v>0.18049999999999999</c:v>
                </c:pt>
                <c:pt idx="6">
                  <c:v>0.39949999999999997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5-4D3A-BCA8-4049E2BC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46640"/>
        <c:axId val="1432347184"/>
      </c:scatterChart>
      <c:valAx>
        <c:axId val="143234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proteines (µg)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347184"/>
        <c:crosses val="autoZero"/>
        <c:crossBetween val="midCat"/>
      </c:valAx>
      <c:valAx>
        <c:axId val="143234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DO</a:t>
                </a:r>
                <a:r>
                  <a:rPr lang="fr-FR" baseline="0"/>
                  <a:t> 590 nm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34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413808</xdr:colOff>
      <xdr:row>50</xdr:row>
      <xdr:rowOff>52916</xdr:rowOff>
    </xdr:from>
    <xdr:to>
      <xdr:col>10</xdr:col>
      <xdr:colOff>74082</xdr:colOff>
      <xdr:row>62</xdr:row>
      <xdr:rowOff>85723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413808</xdr:colOff>
      <xdr:row>50</xdr:row>
      <xdr:rowOff>52916</xdr:rowOff>
    </xdr:from>
    <xdr:to>
      <xdr:col>10</xdr:col>
      <xdr:colOff>74082</xdr:colOff>
      <xdr:row>62</xdr:row>
      <xdr:rowOff>85723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"/>
  <sheetViews>
    <sheetView view="pageLayout" zoomScale="90" zoomScaleNormal="70" zoomScalePageLayoutView="90" workbookViewId="0">
      <selection activeCell="N1" sqref="N1:Q50"/>
    </sheetView>
  </sheetViews>
  <sheetFormatPr baseColWidth="10" defaultColWidth="11.42578125" defaultRowHeight="12" x14ac:dyDescent="0.2"/>
  <cols>
    <col min="1" max="1" width="26.42578125" style="1" customWidth="1"/>
    <col min="2" max="2" width="9.85546875" style="1" customWidth="1"/>
    <col min="3" max="3" width="10.5703125" style="1" customWidth="1"/>
    <col min="4" max="4" width="10.140625" style="1" customWidth="1"/>
    <col min="5" max="5" width="12.28515625" style="1" customWidth="1"/>
    <col min="6" max="6" width="8" style="1" customWidth="1"/>
    <col min="7" max="7" width="8.7109375" style="1" customWidth="1"/>
    <col min="8" max="8" width="7.140625" style="1" customWidth="1"/>
    <col min="9" max="10" width="5.7109375" style="1" customWidth="1"/>
    <col min="11" max="11" width="6.85546875" style="1" customWidth="1"/>
    <col min="12" max="13" width="7.28515625" style="1" customWidth="1"/>
    <col min="14" max="14" width="22.140625" style="1" customWidth="1"/>
    <col min="15" max="19" width="11.42578125" style="1"/>
    <col min="20" max="20" width="7" style="1" customWidth="1"/>
    <col min="21" max="21" width="11.42578125" style="1"/>
    <col min="22" max="22" width="13" style="1" customWidth="1"/>
    <col min="23" max="23" width="5.5703125" style="1" customWidth="1"/>
    <col min="24" max="25" width="11.42578125" style="1"/>
    <col min="26" max="31" width="10" style="1" customWidth="1"/>
    <col min="32" max="16384" width="11.42578125" style="1"/>
  </cols>
  <sheetData>
    <row r="1" spans="1:34" s="29" customFormat="1" ht="26.25" customHeight="1" thickBot="1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8</v>
      </c>
      <c r="F1" s="27" t="s">
        <v>4</v>
      </c>
      <c r="G1" s="27" t="s">
        <v>5</v>
      </c>
      <c r="H1" s="27" t="s">
        <v>6</v>
      </c>
      <c r="I1" s="28" t="s">
        <v>34</v>
      </c>
      <c r="J1" s="28"/>
      <c r="K1" s="30" t="s">
        <v>9</v>
      </c>
      <c r="N1" s="71"/>
      <c r="O1" s="39"/>
      <c r="P1" s="72"/>
      <c r="Q1" s="72"/>
      <c r="R1" s="72"/>
      <c r="S1" s="72"/>
      <c r="T1" s="70"/>
      <c r="U1" s="70"/>
      <c r="V1" s="70"/>
      <c r="W1" s="40"/>
      <c r="X1" s="72"/>
      <c r="Y1" s="73"/>
      <c r="Z1" s="73"/>
      <c r="AA1" s="73"/>
      <c r="AB1" s="73"/>
      <c r="AC1" s="38"/>
      <c r="AD1" s="38"/>
      <c r="AE1" s="38"/>
      <c r="AF1" s="38"/>
      <c r="AG1" s="38"/>
      <c r="AH1" s="38"/>
    </row>
    <row r="2" spans="1:34" ht="9.75" customHeight="1" x14ac:dyDescent="0.25">
      <c r="A2" s="62" t="s">
        <v>13</v>
      </c>
      <c r="B2" s="12">
        <v>0.60899999999999999</v>
      </c>
      <c r="C2" s="63">
        <f>AVERAGE(B2:B3)</f>
        <v>0.64300000000000002</v>
      </c>
      <c r="D2" s="63">
        <f>C2-$C$54</f>
        <v>0.373</v>
      </c>
      <c r="E2" s="63">
        <v>1</v>
      </c>
      <c r="F2" s="63">
        <v>1</v>
      </c>
      <c r="G2" s="64">
        <f>D2/0.0842</f>
        <v>4.4299287410926365</v>
      </c>
      <c r="H2" s="64">
        <f>(G2*F2)/E2</f>
        <v>4.4299287410926365</v>
      </c>
      <c r="I2" s="64">
        <f>150/H2</f>
        <v>33.860589812332442</v>
      </c>
      <c r="J2" s="64"/>
      <c r="K2" s="47">
        <f>_xlfn.STDEV.S(B2:B3)</f>
        <v>4.8083261120685276E-2</v>
      </c>
      <c r="M2" s="31"/>
      <c r="N2" s="71"/>
      <c r="O2" s="39"/>
      <c r="P2" s="72"/>
      <c r="Q2" s="72"/>
      <c r="R2" s="72"/>
      <c r="S2" s="72"/>
      <c r="T2" s="70"/>
      <c r="U2" s="70"/>
      <c r="V2" s="70"/>
      <c r="W2" s="39"/>
      <c r="X2" s="72"/>
      <c r="Y2" s="2"/>
      <c r="Z2" s="41"/>
      <c r="AA2" s="41"/>
      <c r="AB2" s="41"/>
      <c r="AC2" s="41"/>
      <c r="AD2" s="41"/>
      <c r="AE2" s="41"/>
      <c r="AF2" s="2"/>
      <c r="AG2" s="2"/>
      <c r="AH2" s="2"/>
    </row>
    <row r="3" spans="1:34" ht="9.75" customHeight="1" x14ac:dyDescent="0.25">
      <c r="A3" s="55"/>
      <c r="B3" s="13">
        <v>0.67700000000000005</v>
      </c>
      <c r="C3" s="56"/>
      <c r="D3" s="56"/>
      <c r="E3" s="56"/>
      <c r="F3" s="56"/>
      <c r="G3" s="57"/>
      <c r="H3" s="57"/>
      <c r="I3" s="57"/>
      <c r="J3" s="57"/>
      <c r="K3" s="48"/>
      <c r="M3" s="31"/>
      <c r="N3" s="71"/>
      <c r="O3" s="39"/>
      <c r="P3" s="72"/>
      <c r="Q3" s="72"/>
      <c r="R3" s="72"/>
      <c r="S3" s="72"/>
      <c r="T3" s="70"/>
      <c r="U3" s="70"/>
      <c r="V3" s="70"/>
      <c r="W3" s="40"/>
      <c r="X3" s="72"/>
      <c r="Y3" s="2"/>
      <c r="Z3" s="41"/>
      <c r="AA3" s="41"/>
      <c r="AB3" s="41"/>
      <c r="AC3" s="41"/>
      <c r="AD3" s="41"/>
      <c r="AE3" s="41"/>
      <c r="AF3" s="2"/>
      <c r="AG3" s="2"/>
      <c r="AH3" s="2"/>
    </row>
    <row r="4" spans="1:34" ht="9.75" customHeight="1" x14ac:dyDescent="0.25">
      <c r="A4" s="58" t="s">
        <v>14</v>
      </c>
      <c r="B4" s="10">
        <v>0.64100000000000001</v>
      </c>
      <c r="C4" s="59">
        <f>AVERAGE(B4:B5)</f>
        <v>0.61349999999999993</v>
      </c>
      <c r="D4" s="59">
        <f>C4-$C$54</f>
        <v>0.34349999999999992</v>
      </c>
      <c r="E4" s="59">
        <v>1</v>
      </c>
      <c r="F4" s="59">
        <v>1</v>
      </c>
      <c r="G4" s="60">
        <f t="shared" ref="G4:G43" si="0">D4/0.0842</f>
        <v>4.0795724465558187</v>
      </c>
      <c r="H4" s="60">
        <f>(G4*F4)/E4</f>
        <v>4.0795724465558187</v>
      </c>
      <c r="I4" s="65">
        <f t="shared" ref="I4" si="1">150/H4</f>
        <v>36.768558951965069</v>
      </c>
      <c r="J4" s="61"/>
      <c r="K4" s="49">
        <f>_xlfn.STDEV.S(B4:B5)</f>
        <v>3.889087296526015E-2</v>
      </c>
      <c r="M4" s="54"/>
      <c r="N4" s="71"/>
      <c r="O4" s="39"/>
      <c r="P4" s="72"/>
      <c r="Q4" s="72"/>
      <c r="R4" s="72"/>
      <c r="S4" s="72"/>
      <c r="T4" s="70"/>
      <c r="U4" s="70"/>
      <c r="V4" s="70"/>
      <c r="W4" s="39"/>
      <c r="X4" s="72"/>
      <c r="Y4" s="2"/>
      <c r="Z4" s="41"/>
      <c r="AA4" s="41"/>
      <c r="AB4" s="41"/>
      <c r="AC4" s="41"/>
      <c r="AD4" s="41"/>
      <c r="AE4" s="41"/>
      <c r="AF4" s="2"/>
      <c r="AG4" s="2"/>
      <c r="AH4" s="2"/>
    </row>
    <row r="5" spans="1:34" ht="9.75" customHeight="1" x14ac:dyDescent="0.25">
      <c r="A5" s="58"/>
      <c r="B5" s="10">
        <v>0.58599999999999997</v>
      </c>
      <c r="C5" s="59"/>
      <c r="D5" s="59"/>
      <c r="E5" s="59"/>
      <c r="F5" s="59"/>
      <c r="G5" s="60"/>
      <c r="H5" s="60"/>
      <c r="I5" s="66"/>
      <c r="J5" s="61"/>
      <c r="K5" s="48"/>
      <c r="M5" s="54"/>
      <c r="N5" s="71"/>
      <c r="O5" s="39"/>
      <c r="P5" s="72"/>
      <c r="Q5" s="72"/>
      <c r="R5" s="72"/>
      <c r="S5" s="72"/>
      <c r="T5" s="70"/>
      <c r="U5" s="70"/>
      <c r="V5" s="70"/>
      <c r="W5" s="40"/>
      <c r="X5" s="72"/>
      <c r="Y5" s="2"/>
      <c r="Z5" s="41"/>
      <c r="AA5" s="41"/>
      <c r="AB5" s="41"/>
      <c r="AC5" s="41"/>
      <c r="AD5" s="41"/>
      <c r="AE5" s="41"/>
      <c r="AF5" s="2"/>
      <c r="AG5" s="2"/>
      <c r="AH5" s="2"/>
    </row>
    <row r="6" spans="1:34" ht="9.75" customHeight="1" x14ac:dyDescent="0.2">
      <c r="A6" s="55" t="s">
        <v>15</v>
      </c>
      <c r="B6" s="13">
        <v>0.56699999999999995</v>
      </c>
      <c r="C6" s="56">
        <f t="shared" ref="C6" si="2">AVERAGE(B6:B7)</f>
        <v>0.5645</v>
      </c>
      <c r="D6" s="56">
        <f>C6-$C$54</f>
        <v>0.29449999999999998</v>
      </c>
      <c r="E6" s="56">
        <v>1</v>
      </c>
      <c r="F6" s="56">
        <v>1</v>
      </c>
      <c r="G6" s="57">
        <f t="shared" ref="G6:G43" si="3">D6/0.0842</f>
        <v>3.4976247030878858</v>
      </c>
      <c r="H6" s="57">
        <f>(G6*F6)/E6</f>
        <v>3.4976247030878858</v>
      </c>
      <c r="I6" s="67">
        <f t="shared" ref="I6" si="4">150/H6</f>
        <v>42.886247877758919</v>
      </c>
      <c r="J6" s="57"/>
      <c r="K6" s="49">
        <f>_xlfn.STDEV.S(B6:B7)</f>
        <v>3.5355339059326622E-3</v>
      </c>
      <c r="M6" s="54"/>
      <c r="N6" s="71"/>
      <c r="O6" s="39"/>
      <c r="P6" s="72"/>
      <c r="Q6" s="72"/>
      <c r="R6" s="72"/>
      <c r="S6" s="72"/>
      <c r="T6" s="70"/>
      <c r="U6" s="70"/>
      <c r="V6" s="70"/>
      <c r="W6" s="39"/>
      <c r="X6" s="7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9.75" customHeight="1" x14ac:dyDescent="0.2">
      <c r="A7" s="55"/>
      <c r="B7" s="13">
        <v>0.56200000000000006</v>
      </c>
      <c r="C7" s="56"/>
      <c r="D7" s="56"/>
      <c r="E7" s="56"/>
      <c r="F7" s="56"/>
      <c r="G7" s="57"/>
      <c r="H7" s="57"/>
      <c r="I7" s="68"/>
      <c r="J7" s="57"/>
      <c r="K7" s="48"/>
      <c r="M7" s="54"/>
      <c r="N7" s="71"/>
      <c r="O7" s="39"/>
      <c r="P7" s="72"/>
      <c r="Q7" s="72"/>
      <c r="R7" s="72"/>
      <c r="S7" s="72"/>
      <c r="T7" s="70"/>
      <c r="U7" s="70"/>
      <c r="V7" s="70"/>
      <c r="W7" s="40"/>
      <c r="X7" s="7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9.75" customHeight="1" x14ac:dyDescent="0.2">
      <c r="A8" s="58" t="s">
        <v>16</v>
      </c>
      <c r="B8" s="10">
        <v>0.751</v>
      </c>
      <c r="C8" s="59">
        <f t="shared" ref="C8" si="5">AVERAGE(B8:B9)</f>
        <v>0.74950000000000006</v>
      </c>
      <c r="D8" s="59">
        <f>C8-$C$54</f>
        <v>0.47950000000000004</v>
      </c>
      <c r="E8" s="59">
        <v>1</v>
      </c>
      <c r="F8" s="59">
        <v>1</v>
      </c>
      <c r="G8" s="60">
        <f t="shared" ref="G8:G43" si="6">D8/0.0842</f>
        <v>5.6947743467933494</v>
      </c>
      <c r="H8" s="60">
        <f>(G8*F8)/E8</f>
        <v>5.6947743467933494</v>
      </c>
      <c r="I8" s="65">
        <f t="shared" ref="I8" si="7">150/H8</f>
        <v>26.339937434827945</v>
      </c>
      <c r="J8" s="61"/>
      <c r="K8" s="49">
        <f>_xlfn.STDEV.S(B8:B9)</f>
        <v>2.1213203435596446E-3</v>
      </c>
      <c r="M8" s="39"/>
      <c r="N8" s="71"/>
      <c r="O8" s="39"/>
      <c r="P8" s="72"/>
      <c r="Q8" s="72"/>
      <c r="R8" s="72"/>
      <c r="S8" s="72"/>
      <c r="T8" s="70"/>
      <c r="U8" s="70"/>
      <c r="V8" s="70"/>
      <c r="W8" s="39"/>
      <c r="X8" s="7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9.75" customHeight="1" x14ac:dyDescent="0.25">
      <c r="A9" s="58"/>
      <c r="B9" s="10">
        <v>0.748</v>
      </c>
      <c r="C9" s="59"/>
      <c r="D9" s="59"/>
      <c r="E9" s="59"/>
      <c r="F9" s="59"/>
      <c r="G9" s="60"/>
      <c r="H9" s="60"/>
      <c r="I9" s="66"/>
      <c r="J9" s="61"/>
      <c r="K9" s="48"/>
      <c r="M9" s="39"/>
      <c r="N9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9.75" customHeight="1" x14ac:dyDescent="0.25">
      <c r="A10" s="55" t="s">
        <v>17</v>
      </c>
      <c r="B10" s="13">
        <v>0.89900000000000002</v>
      </c>
      <c r="C10" s="56">
        <f t="shared" ref="C10" si="8">AVERAGE(B10:B11)</f>
        <v>0.86499999999999999</v>
      </c>
      <c r="D10" s="56">
        <f>C10-$C$54</f>
        <v>0.59499999999999997</v>
      </c>
      <c r="E10" s="56">
        <v>1</v>
      </c>
      <c r="F10" s="56">
        <v>1</v>
      </c>
      <c r="G10" s="57">
        <f t="shared" ref="G10:G43" si="9">D10/0.0842</f>
        <v>7.0665083135391926</v>
      </c>
      <c r="H10" s="57">
        <f>(G10*F10)/E10</f>
        <v>7.0665083135391926</v>
      </c>
      <c r="I10" s="67">
        <f t="shared" ref="I10" si="10">150/H10</f>
        <v>21.22689075630252</v>
      </c>
      <c r="J10" s="57"/>
      <c r="K10" s="93">
        <f>_xlfn.STDEV.S(B10:B11)</f>
        <v>4.8083261120685276E-2</v>
      </c>
      <c r="M10" s="39"/>
      <c r="N10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9.75" customHeight="1" x14ac:dyDescent="0.25">
      <c r="A11" s="55"/>
      <c r="B11" s="13">
        <v>0.83099999999999996</v>
      </c>
      <c r="C11" s="56"/>
      <c r="D11" s="56"/>
      <c r="E11" s="56"/>
      <c r="F11" s="56"/>
      <c r="G11" s="57"/>
      <c r="H11" s="57"/>
      <c r="I11" s="68"/>
      <c r="J11" s="57"/>
      <c r="K11" s="48"/>
      <c r="M11" s="39"/>
      <c r="N11"/>
      <c r="AA11" s="2"/>
      <c r="AB11" s="2"/>
      <c r="AC11" s="2"/>
      <c r="AD11" s="2"/>
      <c r="AE11" s="2"/>
      <c r="AF11" s="2"/>
      <c r="AG11" s="2"/>
      <c r="AH11" s="2"/>
    </row>
    <row r="12" spans="1:34" ht="9.75" customHeight="1" x14ac:dyDescent="0.25">
      <c r="A12" s="58" t="s">
        <v>18</v>
      </c>
      <c r="B12" s="46">
        <v>0.89400000000000002</v>
      </c>
      <c r="C12" s="60">
        <f>AVERAGE(B12:B13)</f>
        <v>0.83099999999999996</v>
      </c>
      <c r="D12" s="59">
        <f>C12-$C$54</f>
        <v>0.56099999999999994</v>
      </c>
      <c r="E12" s="59">
        <v>1</v>
      </c>
      <c r="F12" s="59">
        <v>1</v>
      </c>
      <c r="G12" s="60">
        <f t="shared" ref="G12:G43" si="11">D12/0.0842</f>
        <v>6.6627078384798093</v>
      </c>
      <c r="H12" s="60">
        <f>(G12*F12)/E12</f>
        <v>6.6627078384798093</v>
      </c>
      <c r="I12" s="65">
        <f t="shared" ref="I12" si="12">150/H12</f>
        <v>22.513368983957221</v>
      </c>
      <c r="J12" s="61"/>
      <c r="K12" s="93">
        <f>_xlfn.STDEV.S(B12:B13)</f>
        <v>8.9095454429504992E-2</v>
      </c>
      <c r="M12" s="2"/>
      <c r="N12"/>
      <c r="AA12" s="2"/>
      <c r="AB12" s="2"/>
      <c r="AC12" s="2"/>
      <c r="AD12" s="2"/>
      <c r="AE12" s="2"/>
      <c r="AF12" s="2"/>
      <c r="AG12" s="2"/>
      <c r="AH12" s="2"/>
    </row>
    <row r="13" spans="1:34" ht="9.75" customHeight="1" thickBot="1" x14ac:dyDescent="0.3">
      <c r="A13" s="86"/>
      <c r="B13" s="87">
        <v>0.76800000000000002</v>
      </c>
      <c r="C13" s="74"/>
      <c r="D13" s="74"/>
      <c r="E13" s="74"/>
      <c r="F13" s="74"/>
      <c r="G13" s="77"/>
      <c r="H13" s="77"/>
      <c r="I13" s="69"/>
      <c r="J13" s="88"/>
      <c r="K13" s="50"/>
      <c r="M13" s="2"/>
      <c r="N13"/>
      <c r="AA13" s="2"/>
      <c r="AB13" s="2"/>
      <c r="AC13" s="2"/>
      <c r="AD13" s="2"/>
      <c r="AE13" s="2"/>
      <c r="AF13" s="2"/>
      <c r="AG13" s="2"/>
      <c r="AH13" s="2"/>
    </row>
    <row r="14" spans="1:34" ht="9.75" customHeight="1" x14ac:dyDescent="0.25">
      <c r="A14" s="95" t="s">
        <v>19</v>
      </c>
      <c r="B14" s="96">
        <v>0.73399999999999999</v>
      </c>
      <c r="C14" s="97">
        <f>AVERAGE(B14:B15)</f>
        <v>0.6825</v>
      </c>
      <c r="D14" s="97">
        <f>C14-$C$54</f>
        <v>0.41249999999999998</v>
      </c>
      <c r="E14" s="97">
        <v>1</v>
      </c>
      <c r="F14" s="97">
        <v>1</v>
      </c>
      <c r="G14" s="98">
        <f t="shared" ref="G14:G43" si="13">D14/0.0842</f>
        <v>4.8990498812351539</v>
      </c>
      <c r="H14" s="98">
        <f>(G14*F14)/E14</f>
        <v>4.8990498812351539</v>
      </c>
      <c r="I14" s="136">
        <f t="shared" ref="I14" si="14">150/H14</f>
        <v>30.618181818181821</v>
      </c>
      <c r="J14" s="98"/>
      <c r="K14" s="94">
        <f>_xlfn.STDEV.S(B14:B15)</f>
        <v>7.2831998462214373E-2</v>
      </c>
      <c r="M14" s="2"/>
      <c r="N14"/>
      <c r="AA14" s="2"/>
      <c r="AB14" s="2"/>
      <c r="AC14" s="2"/>
      <c r="AD14" s="2"/>
      <c r="AE14" s="2"/>
      <c r="AF14" s="2"/>
      <c r="AG14" s="2"/>
      <c r="AH14" s="2"/>
    </row>
    <row r="15" spans="1:34" ht="9.75" customHeight="1" x14ac:dyDescent="0.25">
      <c r="A15" s="99"/>
      <c r="B15" s="100">
        <v>0.63100000000000001</v>
      </c>
      <c r="C15" s="101"/>
      <c r="D15" s="101"/>
      <c r="E15" s="101"/>
      <c r="F15" s="101"/>
      <c r="G15" s="102"/>
      <c r="H15" s="102"/>
      <c r="I15" s="135"/>
      <c r="J15" s="102"/>
      <c r="K15" s="48"/>
      <c r="M15" s="2"/>
      <c r="N15"/>
      <c r="R15" s="1" t="s">
        <v>12</v>
      </c>
      <c r="S15" s="1" t="s">
        <v>12</v>
      </c>
      <c r="T15" s="1" t="s">
        <v>12</v>
      </c>
      <c r="U15" s="1" t="s">
        <v>12</v>
      </c>
      <c r="V15" s="1" t="s">
        <v>12</v>
      </c>
      <c r="W15" s="1" t="s">
        <v>12</v>
      </c>
      <c r="X15" s="1" t="s">
        <v>12</v>
      </c>
      <c r="Y15" s="2" t="s">
        <v>12</v>
      </c>
      <c r="Z15" s="2" t="s">
        <v>12</v>
      </c>
      <c r="AA15" s="2"/>
      <c r="AB15" s="2"/>
      <c r="AC15" s="2"/>
      <c r="AD15" s="2"/>
      <c r="AE15" s="2"/>
      <c r="AF15" s="2"/>
      <c r="AG15" s="2"/>
      <c r="AH15" s="2"/>
    </row>
    <row r="16" spans="1:34" ht="9.75" customHeight="1" x14ac:dyDescent="0.25">
      <c r="A16" s="58" t="s">
        <v>20</v>
      </c>
      <c r="B16" s="10">
        <v>0.66900000000000004</v>
      </c>
      <c r="C16" s="59">
        <f>AVERAGE(B16:B17)</f>
        <v>0.66900000000000004</v>
      </c>
      <c r="D16" s="59">
        <f>C16-$C$54</f>
        <v>0.39900000000000002</v>
      </c>
      <c r="E16" s="59">
        <v>1</v>
      </c>
      <c r="F16" s="59">
        <v>1</v>
      </c>
      <c r="G16" s="60">
        <f t="shared" ref="G16:G43" si="15">D16/0.0842</f>
        <v>4.7387173396674589</v>
      </c>
      <c r="H16" s="60">
        <f>(G16*F16)/E16</f>
        <v>4.7387173396674589</v>
      </c>
      <c r="I16" s="65">
        <f t="shared" ref="I16" si="16">150/H16</f>
        <v>31.65413533834586</v>
      </c>
      <c r="J16" s="61"/>
      <c r="K16" s="49">
        <f>_xlfn.STDEV.S(B16:B17)</f>
        <v>0</v>
      </c>
      <c r="M16" s="54"/>
      <c r="N16"/>
      <c r="Y16" s="2"/>
      <c r="Z16" s="40"/>
      <c r="AA16" s="40"/>
      <c r="AB16" s="40"/>
      <c r="AC16" s="40"/>
      <c r="AD16" s="40"/>
      <c r="AE16" s="40"/>
      <c r="AF16" s="2"/>
      <c r="AG16" s="2"/>
      <c r="AH16" s="2"/>
    </row>
    <row r="17" spans="1:34" ht="9.75" customHeight="1" x14ac:dyDescent="0.25">
      <c r="A17" s="58"/>
      <c r="B17" s="10">
        <v>0.66900000000000004</v>
      </c>
      <c r="C17" s="59"/>
      <c r="D17" s="59"/>
      <c r="E17" s="59"/>
      <c r="F17" s="59"/>
      <c r="G17" s="60"/>
      <c r="H17" s="60"/>
      <c r="I17" s="66"/>
      <c r="J17" s="61"/>
      <c r="K17" s="48"/>
      <c r="M17" s="54"/>
      <c r="N17"/>
      <c r="Y17" s="2"/>
      <c r="Z17" s="40"/>
      <c r="AA17" s="40"/>
      <c r="AB17" s="40"/>
      <c r="AC17" s="40"/>
      <c r="AD17" s="40"/>
      <c r="AE17" s="40"/>
      <c r="AF17" s="2"/>
      <c r="AG17" s="2"/>
      <c r="AH17" s="2"/>
    </row>
    <row r="18" spans="1:34" ht="9.75" customHeight="1" x14ac:dyDescent="0.25">
      <c r="A18" s="99" t="s">
        <v>21</v>
      </c>
      <c r="B18" s="100">
        <v>0.71099999999999997</v>
      </c>
      <c r="C18" s="101">
        <f t="shared" ref="C18" si="17">AVERAGE(B18:B19)</f>
        <v>0.65300000000000002</v>
      </c>
      <c r="D18" s="101">
        <f>C18-$C$54</f>
        <v>0.38300000000000001</v>
      </c>
      <c r="E18" s="101">
        <v>1</v>
      </c>
      <c r="F18" s="101">
        <v>1</v>
      </c>
      <c r="G18" s="102">
        <f t="shared" ref="G18:G43" si="18">D18/0.0842</f>
        <v>4.5486935866983371</v>
      </c>
      <c r="H18" s="102">
        <f>(G18*F18)/E18</f>
        <v>4.5486935866983371</v>
      </c>
      <c r="I18" s="134">
        <f t="shared" ref="I18" si="19">150/H18</f>
        <v>32.976501305483033</v>
      </c>
      <c r="J18" s="102"/>
      <c r="K18" s="93">
        <f>_xlfn.STDEV.S(B18:B19)</f>
        <v>8.2024386617639514E-2</v>
      </c>
      <c r="M18" s="31"/>
      <c r="N18"/>
      <c r="Y18" s="2"/>
      <c r="Z18" s="40"/>
      <c r="AA18" s="40"/>
      <c r="AB18" s="40"/>
      <c r="AC18" s="40"/>
      <c r="AD18" s="40"/>
      <c r="AE18" s="40"/>
      <c r="AF18" s="2"/>
      <c r="AG18" s="2"/>
      <c r="AH18" s="2"/>
    </row>
    <row r="19" spans="1:34" ht="9.75" customHeight="1" x14ac:dyDescent="0.25">
      <c r="A19" s="99"/>
      <c r="B19" s="100">
        <v>0.59499999999999997</v>
      </c>
      <c r="C19" s="101"/>
      <c r="D19" s="101"/>
      <c r="E19" s="101"/>
      <c r="F19" s="101"/>
      <c r="G19" s="102"/>
      <c r="H19" s="102"/>
      <c r="I19" s="135"/>
      <c r="J19" s="102"/>
      <c r="K19" s="48"/>
      <c r="M19" s="31"/>
      <c r="N19"/>
      <c r="Q19" s="2"/>
      <c r="Y19" s="2"/>
      <c r="Z19" s="40"/>
      <c r="AA19" s="40"/>
      <c r="AB19" s="40"/>
      <c r="AC19" s="40"/>
      <c r="AD19" s="40"/>
      <c r="AE19" s="40"/>
      <c r="AF19" s="2"/>
      <c r="AG19" s="2"/>
      <c r="AH19" s="2"/>
    </row>
    <row r="20" spans="1:34" ht="9.75" customHeight="1" x14ac:dyDescent="0.25">
      <c r="A20" s="58" t="s">
        <v>22</v>
      </c>
      <c r="B20" s="10">
        <v>0.79800000000000004</v>
      </c>
      <c r="C20" s="59">
        <f t="shared" ref="C20" si="20">AVERAGE(B20:B21)</f>
        <v>0.77150000000000007</v>
      </c>
      <c r="D20" s="59">
        <f>C20-$C$54</f>
        <v>0.50150000000000006</v>
      </c>
      <c r="E20" s="59">
        <v>1</v>
      </c>
      <c r="F20" s="59">
        <v>1</v>
      </c>
      <c r="G20" s="60">
        <f t="shared" ref="G20:G43" si="21">D20/0.0842</f>
        <v>5.9560570071258914</v>
      </c>
      <c r="H20" s="60">
        <f>(G20*F20)/E20</f>
        <v>5.9560570071258914</v>
      </c>
      <c r="I20" s="65">
        <f t="shared" ref="I20" si="22">150/H20</f>
        <v>25.184446660019937</v>
      </c>
      <c r="J20" s="61"/>
      <c r="K20" s="49">
        <f>_xlfn.STDEV.S(B20:B21)</f>
        <v>3.7476659402887053E-2</v>
      </c>
      <c r="M20" s="31"/>
      <c r="N20"/>
      <c r="Q20" s="2"/>
      <c r="Y20" s="2"/>
      <c r="Z20" s="41"/>
      <c r="AA20" s="41"/>
      <c r="AB20" s="41"/>
      <c r="AC20" s="41"/>
      <c r="AD20" s="41"/>
      <c r="AE20" s="41"/>
      <c r="AF20" s="2"/>
      <c r="AG20" s="2"/>
      <c r="AH20" s="2"/>
    </row>
    <row r="21" spans="1:34" ht="9.75" customHeight="1" x14ac:dyDescent="0.25">
      <c r="A21" s="58"/>
      <c r="B21" s="10">
        <v>0.745</v>
      </c>
      <c r="C21" s="59"/>
      <c r="D21" s="59"/>
      <c r="E21" s="59"/>
      <c r="F21" s="59"/>
      <c r="G21" s="60"/>
      <c r="H21" s="60"/>
      <c r="I21" s="66"/>
      <c r="J21" s="61"/>
      <c r="K21" s="48"/>
      <c r="M21" s="31"/>
      <c r="N21"/>
      <c r="Q21" s="2"/>
      <c r="Y21" s="2"/>
      <c r="Z21" s="41"/>
      <c r="AA21" s="41"/>
      <c r="AB21" s="41"/>
      <c r="AC21" s="41"/>
      <c r="AD21" s="41"/>
      <c r="AE21" s="41"/>
      <c r="AF21" s="2"/>
      <c r="AG21" s="2"/>
      <c r="AH21" s="2"/>
    </row>
    <row r="22" spans="1:34" ht="9.75" customHeight="1" x14ac:dyDescent="0.25">
      <c r="A22" s="99" t="s">
        <v>23</v>
      </c>
      <c r="B22" s="100">
        <v>0.80600000000000005</v>
      </c>
      <c r="C22" s="101">
        <f t="shared" ref="C22" si="23">AVERAGE(B22:B23)</f>
        <v>0.84250000000000003</v>
      </c>
      <c r="D22" s="101">
        <f>C22-$C$54</f>
        <v>0.57250000000000001</v>
      </c>
      <c r="E22" s="101">
        <v>1</v>
      </c>
      <c r="F22" s="101">
        <v>1</v>
      </c>
      <c r="G22" s="102">
        <f t="shared" ref="G22:G43" si="24">D22/0.0842</f>
        <v>6.7992874109263663</v>
      </c>
      <c r="H22" s="102">
        <f>(G22*F22)/E22</f>
        <v>6.7992874109263663</v>
      </c>
      <c r="I22" s="134">
        <f t="shared" ref="I22" si="25">150/H22</f>
        <v>22.061135371179038</v>
      </c>
      <c r="J22" s="102"/>
      <c r="K22" s="49">
        <f>_xlfn.STDEV.S(B22:B23)</f>
        <v>5.1618795026617939E-2</v>
      </c>
      <c r="M22" s="31"/>
      <c r="N22"/>
      <c r="Q22" s="2"/>
      <c r="Y22" s="2"/>
      <c r="Z22" s="41"/>
      <c r="AA22" s="41"/>
      <c r="AB22" s="41"/>
      <c r="AC22" s="41"/>
      <c r="AD22" s="41"/>
      <c r="AE22" s="41"/>
      <c r="AF22" s="2"/>
      <c r="AG22" s="2"/>
      <c r="AH22" s="2"/>
    </row>
    <row r="23" spans="1:34" ht="9.75" customHeight="1" x14ac:dyDescent="0.25">
      <c r="A23" s="99"/>
      <c r="B23" s="100">
        <v>0.879</v>
      </c>
      <c r="C23" s="101"/>
      <c r="D23" s="101"/>
      <c r="E23" s="101"/>
      <c r="F23" s="101"/>
      <c r="G23" s="102"/>
      <c r="H23" s="102"/>
      <c r="I23" s="135"/>
      <c r="J23" s="102"/>
      <c r="K23" s="48"/>
      <c r="M23" s="31"/>
      <c r="N23"/>
      <c r="Y23" s="2"/>
      <c r="Z23" s="41"/>
      <c r="AA23" s="41"/>
      <c r="AB23" s="41"/>
      <c r="AC23" s="41"/>
      <c r="AD23" s="41"/>
      <c r="AE23" s="41"/>
      <c r="AF23" s="2"/>
      <c r="AG23" s="2"/>
      <c r="AH23" s="2"/>
    </row>
    <row r="24" spans="1:34" ht="9.75" customHeight="1" x14ac:dyDescent="0.25">
      <c r="A24" s="58" t="s">
        <v>24</v>
      </c>
      <c r="B24" s="46">
        <v>1.054</v>
      </c>
      <c r="C24" s="60">
        <f>AVERAGE(B24:B25)</f>
        <v>0.98050000000000004</v>
      </c>
      <c r="D24" s="59">
        <f>C24-$C$54</f>
        <v>0.71050000000000002</v>
      </c>
      <c r="E24" s="59">
        <v>1</v>
      </c>
      <c r="F24" s="59">
        <v>1</v>
      </c>
      <c r="G24" s="60">
        <f t="shared" ref="G24:G43" si="26">D24/0.0842</f>
        <v>8.4382422802850368</v>
      </c>
      <c r="H24" s="60">
        <f>(G24*F24)/E24</f>
        <v>8.4382422802850368</v>
      </c>
      <c r="I24" s="65">
        <f t="shared" ref="I24" si="27">150/H24</f>
        <v>17.776213933849398</v>
      </c>
      <c r="J24" s="61"/>
      <c r="K24" s="93">
        <f>_xlfn.STDEV.S(B24:B25)</f>
        <v>0.10394469683442251</v>
      </c>
      <c r="M24" s="31"/>
      <c r="N24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9.75" customHeight="1" thickBot="1" x14ac:dyDescent="0.3">
      <c r="A25" s="86"/>
      <c r="B25" s="87">
        <v>0.90700000000000003</v>
      </c>
      <c r="C25" s="74"/>
      <c r="D25" s="74"/>
      <c r="E25" s="74"/>
      <c r="F25" s="74"/>
      <c r="G25" s="77"/>
      <c r="H25" s="77"/>
      <c r="I25" s="69"/>
      <c r="J25" s="88"/>
      <c r="K25" s="50"/>
      <c r="M25" s="31"/>
      <c r="N25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9.75" customHeight="1" x14ac:dyDescent="0.25">
      <c r="A26" s="103" t="s">
        <v>25</v>
      </c>
      <c r="B26" s="104">
        <v>0.76200000000000001</v>
      </c>
      <c r="C26" s="105">
        <f>AVERAGE(B26:B27)</f>
        <v>0.70900000000000007</v>
      </c>
      <c r="D26" s="105">
        <f>C26-$C$54</f>
        <v>0.43900000000000006</v>
      </c>
      <c r="E26" s="105">
        <v>1</v>
      </c>
      <c r="F26" s="105">
        <v>1</v>
      </c>
      <c r="G26" s="106">
        <f t="shared" ref="G26:G43" si="28">D26/0.0842</f>
        <v>5.2137767220902624</v>
      </c>
      <c r="H26" s="106">
        <f>(G26*F26)/E26</f>
        <v>5.2137767220902624</v>
      </c>
      <c r="I26" s="133">
        <f t="shared" ref="I26" si="29">150/H26</f>
        <v>28.769931662870153</v>
      </c>
      <c r="J26" s="106"/>
      <c r="K26" s="47">
        <f>_xlfn.STDEV.S(B26:B27)</f>
        <v>7.4953318805774022E-2</v>
      </c>
      <c r="M26" s="31"/>
      <c r="N26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9.75" customHeight="1" x14ac:dyDescent="0.25">
      <c r="A27" s="107"/>
      <c r="B27" s="108">
        <v>0.65600000000000003</v>
      </c>
      <c r="C27" s="109"/>
      <c r="D27" s="109"/>
      <c r="E27" s="109"/>
      <c r="F27" s="109"/>
      <c r="G27" s="110"/>
      <c r="H27" s="110"/>
      <c r="I27" s="132"/>
      <c r="J27" s="110"/>
      <c r="K27" s="48"/>
      <c r="M27" s="31"/>
      <c r="N27"/>
      <c r="Q27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9.75" customHeight="1" x14ac:dyDescent="0.25">
      <c r="A28" s="58" t="s">
        <v>26</v>
      </c>
      <c r="B28" s="10">
        <v>0.64400000000000002</v>
      </c>
      <c r="C28" s="59">
        <f>AVERAGE(B28:B29)</f>
        <v>0.65700000000000003</v>
      </c>
      <c r="D28" s="59">
        <f>C28-$C$54</f>
        <v>0.38700000000000001</v>
      </c>
      <c r="E28" s="59">
        <v>1</v>
      </c>
      <c r="F28" s="59">
        <v>1</v>
      </c>
      <c r="G28" s="60">
        <f t="shared" ref="G28:G43" si="30">D28/0.0842</f>
        <v>4.5961995249406176</v>
      </c>
      <c r="H28" s="60">
        <f>(G28*F28)/E28</f>
        <v>4.5961995249406176</v>
      </c>
      <c r="I28" s="65">
        <f t="shared" ref="I28" si="31">150/H28</f>
        <v>32.63565891472868</v>
      </c>
      <c r="J28" s="61"/>
      <c r="K28" s="49">
        <f>_xlfn.STDEV.S(B28:B29)</f>
        <v>1.8384776310850254E-2</v>
      </c>
      <c r="M28" s="31"/>
      <c r="N28"/>
      <c r="Q28"/>
      <c r="AA28" s="2"/>
      <c r="AB28" s="2"/>
      <c r="AC28" s="2"/>
      <c r="AD28" s="2"/>
      <c r="AE28" s="2"/>
      <c r="AF28" s="2"/>
      <c r="AG28" s="2"/>
      <c r="AH28" s="2"/>
    </row>
    <row r="29" spans="1:34" ht="9.75" customHeight="1" x14ac:dyDescent="0.25">
      <c r="A29" s="58"/>
      <c r="B29" s="10">
        <v>0.67</v>
      </c>
      <c r="C29" s="59"/>
      <c r="D29" s="59"/>
      <c r="E29" s="59"/>
      <c r="F29" s="59"/>
      <c r="G29" s="60"/>
      <c r="H29" s="60"/>
      <c r="I29" s="66"/>
      <c r="J29" s="61"/>
      <c r="K29" s="48"/>
      <c r="M29" s="31"/>
      <c r="N29"/>
      <c r="AA29" s="2"/>
      <c r="AB29" s="2"/>
      <c r="AC29" s="2"/>
      <c r="AD29" s="2"/>
      <c r="AE29" s="2"/>
      <c r="AF29" s="2"/>
      <c r="AG29" s="2"/>
      <c r="AH29" s="2"/>
    </row>
    <row r="30" spans="1:34" ht="9.75" customHeight="1" x14ac:dyDescent="0.25">
      <c r="A30" s="107" t="s">
        <v>27</v>
      </c>
      <c r="B30" s="108">
        <v>0.749</v>
      </c>
      <c r="C30" s="109">
        <f t="shared" ref="C30" si="32">AVERAGE(B30:B31)</f>
        <v>0.73599999999999999</v>
      </c>
      <c r="D30" s="109">
        <f>C30-$C$54</f>
        <v>0.46599999999999997</v>
      </c>
      <c r="E30" s="109">
        <v>1</v>
      </c>
      <c r="F30" s="109">
        <v>1</v>
      </c>
      <c r="G30" s="110">
        <f t="shared" ref="G30:G43" si="33">D30/0.0842</f>
        <v>5.5344418052256534</v>
      </c>
      <c r="H30" s="110">
        <f>(G30*F30)/E30</f>
        <v>5.5344418052256534</v>
      </c>
      <c r="I30" s="131">
        <f t="shared" ref="I30" si="34">150/H30</f>
        <v>27.103004291845494</v>
      </c>
      <c r="J30" s="110"/>
      <c r="K30" s="49">
        <f>_xlfn.STDEV.S(B30:B31)</f>
        <v>1.8384776310850254E-2</v>
      </c>
      <c r="M30" s="31"/>
      <c r="N30"/>
      <c r="AA30" s="2"/>
      <c r="AB30" s="2"/>
      <c r="AC30" s="2"/>
      <c r="AD30" s="2"/>
      <c r="AE30" s="2"/>
      <c r="AF30" s="2"/>
      <c r="AG30" s="2"/>
      <c r="AH30" s="2"/>
    </row>
    <row r="31" spans="1:34" ht="9.75" customHeight="1" x14ac:dyDescent="0.2">
      <c r="A31" s="107"/>
      <c r="B31" s="108">
        <v>0.72299999999999998</v>
      </c>
      <c r="C31" s="109"/>
      <c r="D31" s="109"/>
      <c r="E31" s="109"/>
      <c r="F31" s="109"/>
      <c r="G31" s="110"/>
      <c r="H31" s="110"/>
      <c r="I31" s="132"/>
      <c r="J31" s="110"/>
      <c r="K31" s="48"/>
      <c r="M31" s="31"/>
      <c r="AA31" s="2"/>
      <c r="AB31" s="2"/>
      <c r="AC31" s="2"/>
      <c r="AD31" s="2"/>
      <c r="AE31" s="2"/>
      <c r="AF31" s="2"/>
      <c r="AG31" s="2"/>
      <c r="AH31" s="2"/>
    </row>
    <row r="32" spans="1:34" ht="9.75" customHeight="1" x14ac:dyDescent="0.25">
      <c r="A32" s="58" t="s">
        <v>28</v>
      </c>
      <c r="B32" s="10">
        <v>0.96</v>
      </c>
      <c r="C32" s="59">
        <f t="shared" ref="C32" si="35">AVERAGE(B32:B33)</f>
        <v>0.92049999999999998</v>
      </c>
      <c r="D32" s="59">
        <f>C32-$C$54</f>
        <v>0.65049999999999997</v>
      </c>
      <c r="E32" s="59">
        <v>1</v>
      </c>
      <c r="F32" s="59">
        <v>1</v>
      </c>
      <c r="G32" s="60">
        <f t="shared" ref="G32:G43" si="36">D32/0.0842</f>
        <v>7.725653206650831</v>
      </c>
      <c r="H32" s="60">
        <f>(G32*F32)/E32</f>
        <v>7.725653206650831</v>
      </c>
      <c r="I32" s="65">
        <f t="shared" ref="I32" si="37">150/H32</f>
        <v>19.415833973866256</v>
      </c>
      <c r="J32" s="61"/>
      <c r="K32" s="93">
        <f>_xlfn.STDEV.S(B32:B33)</f>
        <v>5.586143571373723E-2</v>
      </c>
      <c r="M32" s="31"/>
      <c r="N32" s="21"/>
      <c r="O32" s="21"/>
      <c r="P32" s="21"/>
      <c r="R32" s="21"/>
      <c r="S32" s="21"/>
      <c r="T32" s="21"/>
      <c r="U32" s="21"/>
      <c r="V32" s="22"/>
      <c r="Y32" t="s">
        <v>12</v>
      </c>
      <c r="Z32" t="s">
        <v>12</v>
      </c>
      <c r="AA32" s="2"/>
      <c r="AB32" s="2"/>
      <c r="AC32" s="2"/>
      <c r="AD32" s="2"/>
      <c r="AE32" s="2"/>
      <c r="AF32" s="2"/>
      <c r="AG32" s="2"/>
      <c r="AH32" s="2"/>
    </row>
    <row r="33" spans="1:34" ht="9.75" customHeight="1" x14ac:dyDescent="0.25">
      <c r="A33" s="58"/>
      <c r="B33" s="10">
        <v>0.88100000000000001</v>
      </c>
      <c r="C33" s="59"/>
      <c r="D33" s="59"/>
      <c r="E33" s="59"/>
      <c r="F33" s="59"/>
      <c r="G33" s="60"/>
      <c r="H33" s="60"/>
      <c r="I33" s="66"/>
      <c r="J33" s="61"/>
      <c r="K33" s="48"/>
      <c r="M33" s="31"/>
      <c r="N33" s="24"/>
      <c r="O33" s="24"/>
      <c r="P33" s="24"/>
      <c r="R33" s="24"/>
      <c r="S33" s="24"/>
      <c r="T33" s="24"/>
      <c r="U33" s="24"/>
      <c r="V33" s="25"/>
      <c r="Y33" t="s">
        <v>12</v>
      </c>
      <c r="Z33" t="s">
        <v>12</v>
      </c>
      <c r="AA33" s="2"/>
      <c r="AB33" s="2"/>
      <c r="AC33" s="2"/>
      <c r="AD33" s="2"/>
      <c r="AE33" s="2"/>
      <c r="AF33" s="2"/>
      <c r="AG33" s="2"/>
      <c r="AH33" s="2"/>
    </row>
    <row r="34" spans="1:34" ht="9.75" customHeight="1" x14ac:dyDescent="0.25">
      <c r="A34" s="107" t="s">
        <v>29</v>
      </c>
      <c r="B34" s="108">
        <v>0.89</v>
      </c>
      <c r="C34" s="109">
        <f t="shared" ref="C34" si="38">AVERAGE(B34:B35)</f>
        <v>0.86549999999999994</v>
      </c>
      <c r="D34" s="109">
        <f>C34-$C$54</f>
        <v>0.59549999999999992</v>
      </c>
      <c r="E34" s="109">
        <v>1</v>
      </c>
      <c r="F34" s="109">
        <v>1</v>
      </c>
      <c r="G34" s="110">
        <f t="shared" ref="G34:G43" si="39">D34/0.0842</f>
        <v>7.0724465558194769</v>
      </c>
      <c r="H34" s="110">
        <f>(G34*F34)/E34</f>
        <v>7.0724465558194769</v>
      </c>
      <c r="I34" s="131">
        <f t="shared" ref="I34" si="40">150/H34</f>
        <v>21.209068010075569</v>
      </c>
      <c r="J34" s="110"/>
      <c r="K34" s="49">
        <f>_xlfn.STDEV.S(B34:B35)</f>
        <v>3.4648232278140859E-2</v>
      </c>
      <c r="M34" s="31"/>
      <c r="N34" s="24"/>
      <c r="O34" s="24"/>
      <c r="P34" s="24"/>
      <c r="R34" s="24"/>
      <c r="S34" s="24"/>
      <c r="T34" s="24"/>
      <c r="U34" s="24"/>
      <c r="V34" s="25"/>
      <c r="Y34" s="2"/>
      <c r="Z34" s="40"/>
      <c r="AA34" s="40"/>
      <c r="AB34" s="40"/>
      <c r="AC34" s="40"/>
      <c r="AD34" s="40"/>
      <c r="AE34" s="40"/>
      <c r="AF34" s="2"/>
      <c r="AG34" s="2"/>
      <c r="AH34" s="2"/>
    </row>
    <row r="35" spans="1:34" ht="9.75" customHeight="1" x14ac:dyDescent="0.25">
      <c r="A35" s="107"/>
      <c r="B35" s="108">
        <v>0.84099999999999997</v>
      </c>
      <c r="C35" s="109"/>
      <c r="D35" s="109"/>
      <c r="E35" s="109"/>
      <c r="F35" s="109"/>
      <c r="G35" s="110"/>
      <c r="H35" s="110"/>
      <c r="I35" s="132"/>
      <c r="J35" s="110"/>
      <c r="K35" s="48"/>
      <c r="M35" s="31"/>
      <c r="N35" s="24"/>
      <c r="O35" s="24"/>
      <c r="P35" s="24"/>
      <c r="R35" s="24"/>
      <c r="S35" s="24"/>
      <c r="T35" s="24"/>
      <c r="U35" s="24"/>
      <c r="V35" s="25"/>
      <c r="Y35" s="2"/>
      <c r="Z35" s="40"/>
      <c r="AA35" s="40"/>
      <c r="AB35" s="40"/>
      <c r="AC35" s="40"/>
      <c r="AD35" s="40"/>
      <c r="AE35" s="40"/>
      <c r="AF35" s="2"/>
      <c r="AG35" s="2"/>
      <c r="AH35" s="2"/>
    </row>
    <row r="36" spans="1:34" ht="9.75" customHeight="1" x14ac:dyDescent="0.25">
      <c r="A36" s="58" t="s">
        <v>30</v>
      </c>
      <c r="B36" s="46">
        <v>0.86599999999999999</v>
      </c>
      <c r="C36" s="60">
        <f>AVERAGE(B36:B37)</f>
        <v>0.86299999999999999</v>
      </c>
      <c r="D36" s="59">
        <f>C36-$C$54</f>
        <v>0.59299999999999997</v>
      </c>
      <c r="E36" s="59">
        <v>1</v>
      </c>
      <c r="F36" s="59">
        <v>1</v>
      </c>
      <c r="G36" s="60">
        <f t="shared" ref="G36:G43" si="41">D36/0.0842</f>
        <v>7.042755344418052</v>
      </c>
      <c r="H36" s="60">
        <f>(G36*F36)/E36</f>
        <v>7.042755344418052</v>
      </c>
      <c r="I36" s="65">
        <f t="shared" ref="I36" si="42">150/H36</f>
        <v>21.298482293423273</v>
      </c>
      <c r="J36" s="61"/>
      <c r="K36" s="49">
        <f>_xlfn.STDEV.S(B36:B37)</f>
        <v>4.2426406871192892E-3</v>
      </c>
      <c r="M36" s="31"/>
      <c r="N36" s="24"/>
      <c r="O36" s="24"/>
      <c r="P36" s="24"/>
      <c r="R36" s="24"/>
      <c r="S36" s="24"/>
      <c r="T36" s="24"/>
      <c r="U36" s="24"/>
      <c r="V36" s="25"/>
      <c r="Y36" s="2"/>
      <c r="Z36" s="40"/>
      <c r="AA36" s="40"/>
      <c r="AB36" s="40"/>
      <c r="AC36" s="40"/>
      <c r="AD36" s="40"/>
      <c r="AE36" s="40"/>
      <c r="AF36" s="2"/>
      <c r="AG36" s="2"/>
      <c r="AH36" s="2"/>
    </row>
    <row r="37" spans="1:34" ht="9.75" customHeight="1" thickBot="1" x14ac:dyDescent="0.3">
      <c r="A37" s="86"/>
      <c r="B37" s="87">
        <v>0.86</v>
      </c>
      <c r="C37" s="74"/>
      <c r="D37" s="74"/>
      <c r="E37" s="74"/>
      <c r="F37" s="74"/>
      <c r="G37" s="77"/>
      <c r="H37" s="77"/>
      <c r="I37" s="69"/>
      <c r="J37" s="88"/>
      <c r="K37" s="50"/>
      <c r="M37" s="31"/>
      <c r="N37" s="24"/>
      <c r="O37" s="24"/>
      <c r="P37" s="24"/>
      <c r="Q37"/>
      <c r="R37" s="24"/>
      <c r="S37" s="24"/>
      <c r="T37" s="24"/>
      <c r="U37" s="24"/>
      <c r="V37" s="25"/>
      <c r="Y37" s="2"/>
      <c r="Z37" s="40"/>
      <c r="AA37" s="40"/>
      <c r="AB37" s="40"/>
      <c r="AC37" s="40"/>
      <c r="AD37" s="40"/>
      <c r="AE37" s="40"/>
      <c r="AF37" s="2"/>
      <c r="AG37" s="2"/>
      <c r="AH37" s="2"/>
    </row>
    <row r="38" spans="1:34" ht="9.75" customHeight="1" x14ac:dyDescent="0.25">
      <c r="A38" s="111" t="s">
        <v>31</v>
      </c>
      <c r="B38" s="112">
        <v>0.73899999999999999</v>
      </c>
      <c r="C38" s="113">
        <f>AVERAGE(B38:B39)</f>
        <v>0.71449999999999991</v>
      </c>
      <c r="D38" s="113">
        <f>C38-$C$54</f>
        <v>0.4444999999999999</v>
      </c>
      <c r="E38" s="113">
        <v>1</v>
      </c>
      <c r="F38" s="113">
        <v>1</v>
      </c>
      <c r="G38" s="114">
        <f t="shared" ref="G38:G43" si="43">D38/0.0842</f>
        <v>5.2790973871733957</v>
      </c>
      <c r="H38" s="114">
        <f>(G38*F38)/E38</f>
        <v>5.2790973871733957</v>
      </c>
      <c r="I38" s="129">
        <f t="shared" ref="I38" si="44">150/H38</f>
        <v>28.413948256467947</v>
      </c>
      <c r="J38" s="114"/>
      <c r="K38" s="47">
        <f>_xlfn.STDEV.S(B38:B39)</f>
        <v>3.4648232278140859E-2</v>
      </c>
      <c r="Q38"/>
      <c r="Y38" s="2"/>
      <c r="Z38" s="42"/>
      <c r="AA38" s="42"/>
      <c r="AB38" s="42"/>
      <c r="AC38" s="42"/>
      <c r="AD38" s="42"/>
      <c r="AE38" s="42"/>
      <c r="AF38" s="2"/>
      <c r="AG38" s="2"/>
      <c r="AH38" s="2"/>
    </row>
    <row r="39" spans="1:34" ht="9.75" customHeight="1" x14ac:dyDescent="0.25">
      <c r="A39" s="115"/>
      <c r="B39" s="116">
        <v>0.69</v>
      </c>
      <c r="C39" s="117"/>
      <c r="D39" s="117"/>
      <c r="E39" s="117"/>
      <c r="F39" s="117"/>
      <c r="G39" s="118"/>
      <c r="H39" s="118"/>
      <c r="I39" s="130"/>
      <c r="J39" s="118"/>
      <c r="K39" s="48"/>
      <c r="O39"/>
      <c r="P39"/>
      <c r="Q39"/>
      <c r="Y39" s="2"/>
      <c r="Z39" s="42"/>
      <c r="AA39" s="42"/>
      <c r="AB39" s="42"/>
      <c r="AC39" s="42"/>
      <c r="AD39" s="42"/>
      <c r="AE39" s="42"/>
      <c r="AF39" s="2"/>
      <c r="AG39" s="2"/>
      <c r="AH39" s="2"/>
    </row>
    <row r="40" spans="1:34" ht="9.75" customHeight="1" x14ac:dyDescent="0.25">
      <c r="A40" s="58" t="s">
        <v>32</v>
      </c>
      <c r="B40" s="10">
        <v>0.70299999999999996</v>
      </c>
      <c r="C40" s="59">
        <f>AVERAGE(B40:B41)</f>
        <v>0.69</v>
      </c>
      <c r="D40" s="59">
        <f>C40-$C$54</f>
        <v>0.41999999999999993</v>
      </c>
      <c r="E40" s="59">
        <v>1</v>
      </c>
      <c r="F40" s="59">
        <v>1</v>
      </c>
      <c r="G40" s="60">
        <f t="shared" ref="G40:G43" si="45">D40/0.0842</f>
        <v>4.9881235154394297</v>
      </c>
      <c r="H40" s="60">
        <f>(G40*F40)/E40</f>
        <v>4.9881235154394297</v>
      </c>
      <c r="I40" s="65">
        <f t="shared" ref="I40" si="46">150/H40</f>
        <v>30.071428571428573</v>
      </c>
      <c r="J40" s="61"/>
      <c r="K40" s="49">
        <f>_xlfn.STDEV.S(B40:B41)</f>
        <v>1.8384776310850174E-2</v>
      </c>
      <c r="O40"/>
      <c r="P40"/>
      <c r="Q40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9.75" customHeight="1" x14ac:dyDescent="0.25">
      <c r="A41" s="58"/>
      <c r="B41" s="10">
        <v>0.67700000000000005</v>
      </c>
      <c r="C41" s="59"/>
      <c r="D41" s="59"/>
      <c r="E41" s="59"/>
      <c r="F41" s="59"/>
      <c r="G41" s="60"/>
      <c r="H41" s="60"/>
      <c r="I41" s="66"/>
      <c r="J41" s="61"/>
      <c r="K41" s="48"/>
      <c r="O41"/>
      <c r="P41"/>
      <c r="Q41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9.75" customHeight="1" x14ac:dyDescent="0.25">
      <c r="A42" s="115" t="s">
        <v>33</v>
      </c>
      <c r="B42" s="116">
        <v>0.70799999999999996</v>
      </c>
      <c r="C42" s="117">
        <f t="shared" ref="C42" si="47">AVERAGE(B42:B43)</f>
        <v>0.68100000000000005</v>
      </c>
      <c r="D42" s="117">
        <f>C42-$C$54</f>
        <v>0.41100000000000003</v>
      </c>
      <c r="E42" s="117">
        <v>1</v>
      </c>
      <c r="F42" s="117">
        <v>1</v>
      </c>
      <c r="G42" s="118">
        <f t="shared" ref="G42:G43" si="48">D42/0.0842</f>
        <v>4.8812351543943002</v>
      </c>
      <c r="H42" s="118">
        <f>(G42*F42)/E42</f>
        <v>4.8812351543943002</v>
      </c>
      <c r="I42" s="127">
        <f t="shared" ref="I42" si="49">150/H42</f>
        <v>30.729927007299263</v>
      </c>
      <c r="J42" s="118"/>
      <c r="K42" s="49">
        <f>_xlfn.STDEV.S(B42:B43)</f>
        <v>3.8183766184073521E-2</v>
      </c>
      <c r="O42"/>
      <c r="P42"/>
      <c r="Q4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9.75" customHeight="1" thickBot="1" x14ac:dyDescent="0.3">
      <c r="A43" s="123"/>
      <c r="B43" s="124">
        <v>0.65400000000000003</v>
      </c>
      <c r="C43" s="125"/>
      <c r="D43" s="125"/>
      <c r="E43" s="125"/>
      <c r="F43" s="125"/>
      <c r="G43" s="126"/>
      <c r="H43" s="126"/>
      <c r="I43" s="128"/>
      <c r="J43" s="126"/>
      <c r="K43" s="50"/>
      <c r="O43"/>
      <c r="P43"/>
      <c r="Q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9.75" customHeight="1" x14ac:dyDescent="0.25">
      <c r="A44" s="119"/>
      <c r="B44" s="120"/>
      <c r="C44" s="121"/>
      <c r="D44" s="121"/>
      <c r="E44" s="121"/>
      <c r="F44" s="121"/>
      <c r="G44" s="122"/>
      <c r="H44" s="122"/>
      <c r="I44" s="122"/>
      <c r="J44" s="122"/>
      <c r="K44" s="85"/>
      <c r="O44"/>
      <c r="P44"/>
      <c r="Q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9.75" customHeight="1" x14ac:dyDescent="0.25">
      <c r="A45" s="90"/>
      <c r="B45" s="10"/>
      <c r="C45" s="89"/>
      <c r="D45" s="89"/>
      <c r="E45" s="89"/>
      <c r="F45" s="89"/>
      <c r="G45" s="78"/>
      <c r="H45" s="78"/>
      <c r="I45" s="78"/>
      <c r="J45" s="78"/>
      <c r="K45" s="48"/>
      <c r="O45"/>
      <c r="P45"/>
      <c r="Q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9.75" customHeight="1" x14ac:dyDescent="0.25">
      <c r="A46" s="137" t="s">
        <v>35</v>
      </c>
      <c r="B46" s="138"/>
      <c r="C46" s="138"/>
      <c r="D46" s="138"/>
      <c r="E46" s="138"/>
      <c r="F46" s="138"/>
      <c r="G46" s="138"/>
      <c r="H46" s="138"/>
      <c r="I46" s="138"/>
      <c r="J46" s="138"/>
      <c r="K46" s="139"/>
      <c r="O46"/>
      <c r="P46"/>
      <c r="Q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9.75" customHeight="1" x14ac:dyDescent="0.25">
      <c r="A47" s="140"/>
      <c r="B47" s="71"/>
      <c r="C47" s="71"/>
      <c r="D47" s="71"/>
      <c r="E47" s="71"/>
      <c r="F47" s="71"/>
      <c r="G47" s="71"/>
      <c r="H47" s="71"/>
      <c r="I47" s="71"/>
      <c r="J47" s="71"/>
      <c r="K47" s="141"/>
      <c r="O47"/>
      <c r="P47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9.75" customHeight="1" x14ac:dyDescent="0.25">
      <c r="A48" s="140"/>
      <c r="B48" s="71"/>
      <c r="C48" s="71"/>
      <c r="D48" s="71"/>
      <c r="E48" s="71"/>
      <c r="F48" s="71"/>
      <c r="G48" s="71"/>
      <c r="H48" s="71"/>
      <c r="I48" s="71"/>
      <c r="J48" s="71"/>
      <c r="K48" s="141"/>
      <c r="O48"/>
      <c r="P48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9.75" customHeight="1" thickBot="1" x14ac:dyDescent="0.3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4"/>
      <c r="O49"/>
      <c r="P49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9.75" customHeight="1" x14ac:dyDescent="0.25">
      <c r="A50" s="43"/>
      <c r="B50" s="39"/>
      <c r="C50" s="44"/>
      <c r="D50" s="44"/>
      <c r="E50" s="44"/>
      <c r="F50" s="44"/>
      <c r="G50" s="45"/>
      <c r="H50" s="45"/>
      <c r="I50" s="45"/>
      <c r="J50" s="45"/>
      <c r="K50" s="39"/>
      <c r="O50"/>
      <c r="P50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9.75" customHeight="1" x14ac:dyDescent="0.25">
      <c r="K51" s="11"/>
      <c r="O51"/>
      <c r="P51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9.75" customHeight="1" thickBot="1" x14ac:dyDescent="0.3">
      <c r="A52" s="1" t="s">
        <v>10</v>
      </c>
      <c r="K52" s="11"/>
      <c r="O52"/>
      <c r="P5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9.75" customHeight="1" thickBot="1" x14ac:dyDescent="0.3">
      <c r="B53" s="7" t="s">
        <v>1</v>
      </c>
      <c r="C53" s="8" t="s">
        <v>2</v>
      </c>
      <c r="D53" s="9" t="s">
        <v>7</v>
      </c>
      <c r="K53" s="2"/>
      <c r="M53"/>
      <c r="O53"/>
      <c r="P53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9.75" customHeight="1" x14ac:dyDescent="0.25">
      <c r="A54" s="82">
        <v>0</v>
      </c>
      <c r="B54" s="3">
        <v>0.27500000000000002</v>
      </c>
      <c r="C54" s="83">
        <f>AVERAGE(B54:B55)</f>
        <v>0.27</v>
      </c>
      <c r="D54" s="84">
        <f>C54-$C$54</f>
        <v>0</v>
      </c>
      <c r="K54" s="2"/>
      <c r="M54"/>
      <c r="O54"/>
      <c r="P54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9.75" customHeight="1" x14ac:dyDescent="0.25">
      <c r="A55" s="79"/>
      <c r="B55" s="4">
        <v>0.26500000000000001</v>
      </c>
      <c r="C55" s="59"/>
      <c r="D55" s="81"/>
      <c r="K55" s="2"/>
      <c r="M55"/>
      <c r="O55"/>
      <c r="P55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9.75" customHeight="1" x14ac:dyDescent="0.25">
      <c r="A56" s="79">
        <v>1</v>
      </c>
      <c r="B56" s="5">
        <v>0.37</v>
      </c>
      <c r="C56" s="59">
        <f>AVERAGE(B56:B57)</f>
        <v>0.3705</v>
      </c>
      <c r="D56" s="81">
        <f>C56-$C$54</f>
        <v>0.10049999999999998</v>
      </c>
      <c r="K56" s="2"/>
      <c r="M56"/>
      <c r="O56"/>
      <c r="P56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9.75" customHeight="1" x14ac:dyDescent="0.25">
      <c r="A57" s="79"/>
      <c r="B57" s="4">
        <v>0.371</v>
      </c>
      <c r="C57" s="59"/>
      <c r="D57" s="81"/>
      <c r="K57" s="2"/>
      <c r="M57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4.1" customHeight="1" x14ac:dyDescent="0.25">
      <c r="A58" s="79">
        <v>2</v>
      </c>
      <c r="B58" s="5">
        <v>0.45600000000000002</v>
      </c>
      <c r="C58" s="59">
        <f t="shared" ref="C58" si="50">AVERAGE(B58:B59)</f>
        <v>0.45250000000000001</v>
      </c>
      <c r="D58" s="81">
        <f>C58-$C$54</f>
        <v>0.1825</v>
      </c>
      <c r="K58" s="2"/>
      <c r="M58"/>
    </row>
    <row r="59" spans="1:34" ht="14.1" customHeight="1" x14ac:dyDescent="0.25">
      <c r="A59" s="79"/>
      <c r="B59" s="4">
        <v>0.44900000000000001</v>
      </c>
      <c r="C59" s="59"/>
      <c r="D59" s="81"/>
      <c r="K59" s="2"/>
      <c r="M59"/>
    </row>
    <row r="60" spans="1:34" ht="14.1" customHeight="1" x14ac:dyDescent="0.25">
      <c r="A60" s="79">
        <v>5</v>
      </c>
      <c r="B60" s="91">
        <v>0.67700000000000005</v>
      </c>
      <c r="C60" s="59">
        <f t="shared" ref="C60" si="51">AVERAGE(B60:B61)</f>
        <v>0.68200000000000005</v>
      </c>
      <c r="D60" s="81">
        <f>C60-$C$54</f>
        <v>0.41200000000000003</v>
      </c>
      <c r="K60" s="2"/>
      <c r="M60"/>
    </row>
    <row r="61" spans="1:34" ht="14.1" customHeight="1" x14ac:dyDescent="0.25">
      <c r="A61" s="79"/>
      <c r="B61" s="92">
        <v>0.68700000000000006</v>
      </c>
      <c r="C61" s="59"/>
      <c r="D61" s="81"/>
      <c r="K61" s="2"/>
      <c r="M61"/>
    </row>
    <row r="62" spans="1:34" ht="14.1" customHeight="1" x14ac:dyDescent="0.25">
      <c r="A62" s="79">
        <v>10</v>
      </c>
      <c r="B62" s="5">
        <v>0.88700000000000001</v>
      </c>
      <c r="C62" s="59">
        <f t="shared" ref="C62" si="52">AVERAGE(B62:B63)</f>
        <v>0.88650000000000007</v>
      </c>
      <c r="D62" s="81"/>
      <c r="K62" s="2"/>
      <c r="L62"/>
      <c r="M62"/>
    </row>
    <row r="63" spans="1:34" ht="14.1" customHeight="1" thickBot="1" x14ac:dyDescent="0.3">
      <c r="A63" s="80"/>
      <c r="B63" s="6">
        <v>0.88600000000000001</v>
      </c>
      <c r="C63" s="74"/>
      <c r="D63" s="81"/>
      <c r="K63" s="2"/>
      <c r="L63"/>
    </row>
    <row r="64" spans="1:34" ht="14.1" customHeight="1" x14ac:dyDescent="0.25">
      <c r="K64" s="2"/>
      <c r="L64"/>
    </row>
    <row r="65" spans="1:12" ht="14.1" customHeight="1" x14ac:dyDescent="0.25">
      <c r="K65" s="2"/>
      <c r="L65"/>
    </row>
    <row r="66" spans="1:12" ht="14.1" customHeight="1" x14ac:dyDescent="0.25">
      <c r="L66"/>
    </row>
    <row r="67" spans="1:12" ht="14.1" customHeight="1" x14ac:dyDescent="0.25">
      <c r="L67"/>
    </row>
    <row r="68" spans="1:12" ht="14.1" customHeight="1" x14ac:dyDescent="0.25">
      <c r="L68"/>
    </row>
    <row r="69" spans="1:12" ht="14.1" customHeight="1" x14ac:dyDescent="0.25">
      <c r="L69"/>
    </row>
    <row r="70" spans="1:12" ht="14.1" customHeight="1" x14ac:dyDescent="0.25">
      <c r="I70" t="s">
        <v>12</v>
      </c>
      <c r="J70" t="s">
        <v>12</v>
      </c>
      <c r="K70" t="s">
        <v>12</v>
      </c>
      <c r="L70"/>
    </row>
    <row r="71" spans="1:12" ht="14.1" customHeight="1" x14ac:dyDescent="0.25">
      <c r="I71" t="s">
        <v>12</v>
      </c>
      <c r="J71" t="s">
        <v>12</v>
      </c>
      <c r="K71" t="s">
        <v>12</v>
      </c>
      <c r="L71"/>
    </row>
    <row r="72" spans="1:12" ht="14.1" customHeight="1" x14ac:dyDescent="0.25">
      <c r="A72"/>
      <c r="B72"/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/>
    </row>
    <row r="73" spans="1:12" ht="14.1" customHeight="1" x14ac:dyDescent="0.25">
      <c r="A73"/>
      <c r="B73"/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/>
    </row>
    <row r="74" spans="1:12" ht="14.1" customHeight="1" x14ac:dyDescent="0.25">
      <c r="B74"/>
      <c r="G74" s="2"/>
      <c r="L74"/>
    </row>
    <row r="75" spans="1:12" ht="14.1" customHeight="1" x14ac:dyDescent="0.25">
      <c r="B75"/>
      <c r="G75" s="2"/>
      <c r="L75"/>
    </row>
    <row r="76" spans="1:12" ht="14.1" customHeight="1" x14ac:dyDescent="0.25">
      <c r="G76" s="2"/>
      <c r="L76"/>
    </row>
    <row r="77" spans="1:12" ht="14.1" customHeight="1" x14ac:dyDescent="0.25">
      <c r="B77" s="14"/>
      <c r="L77"/>
    </row>
    <row r="78" spans="1:12" ht="14.1" customHeight="1" x14ac:dyDescent="0.25">
      <c r="B78" s="14"/>
      <c r="L78"/>
    </row>
    <row r="79" spans="1:12" ht="14.1" customHeight="1" x14ac:dyDescent="0.25">
      <c r="A79" s="1" t="s">
        <v>11</v>
      </c>
      <c r="K79" s="16"/>
      <c r="L79"/>
    </row>
    <row r="80" spans="1:12" ht="14.1" customHeight="1" x14ac:dyDescent="0.25">
      <c r="K80" s="16"/>
    </row>
    <row r="81" spans="1:13" ht="14.1" customHeight="1" x14ac:dyDescent="0.25">
      <c r="K81" s="16"/>
      <c r="L81" s="36"/>
      <c r="M81" s="37"/>
    </row>
    <row r="82" spans="1:13" ht="14.1" customHeight="1" x14ac:dyDescent="0.25">
      <c r="K82" s="18"/>
      <c r="L82" s="36"/>
      <c r="M82" s="37"/>
    </row>
    <row r="83" spans="1:13" ht="14.1" customHeight="1" x14ac:dyDescent="0.25">
      <c r="K83" s="15"/>
      <c r="L83" s="24"/>
      <c r="M83" s="23"/>
    </row>
    <row r="84" spans="1:13" ht="14.1" customHeight="1" x14ac:dyDescent="0.25">
      <c r="K84" s="16"/>
      <c r="L84" s="24"/>
      <c r="M84" s="23"/>
    </row>
    <row r="85" spans="1:13" ht="14.1" customHeight="1" x14ac:dyDescent="0.25">
      <c r="M85" s="23"/>
    </row>
    <row r="86" spans="1:13" ht="11.25" customHeight="1" x14ac:dyDescent="0.25">
      <c r="M86" s="23"/>
    </row>
    <row r="87" spans="1:13" ht="11.25" customHeight="1" x14ac:dyDescent="0.25">
      <c r="F87" s="36"/>
      <c r="G87" s="36"/>
      <c r="H87" s="36"/>
      <c r="I87" s="36"/>
      <c r="J87" s="36"/>
      <c r="K87" s="36"/>
      <c r="M87" s="24"/>
    </row>
    <row r="88" spans="1:13" ht="11.25" customHeight="1" x14ac:dyDescent="0.25">
      <c r="F88" s="36"/>
      <c r="G88" s="36"/>
      <c r="H88" s="36"/>
      <c r="I88" s="36"/>
      <c r="J88" s="36"/>
      <c r="K88" s="36"/>
      <c r="M88" s="24"/>
    </row>
    <row r="89" spans="1:13" ht="15" x14ac:dyDescent="0.25">
      <c r="M89" s="24"/>
    </row>
    <row r="90" spans="1:13" ht="15" x14ac:dyDescent="0.25">
      <c r="M90" s="24"/>
    </row>
    <row r="91" spans="1:13" ht="15" x14ac:dyDescent="0.25">
      <c r="E91" s="32"/>
      <c r="G91" s="33"/>
      <c r="M91" s="24"/>
    </row>
    <row r="92" spans="1:13" ht="15" x14ac:dyDescent="0.25">
      <c r="E92" s="35"/>
      <c r="G92" s="36"/>
      <c r="M92" s="24"/>
    </row>
    <row r="93" spans="1:13" ht="15" x14ac:dyDescent="0.25">
      <c r="E93" s="33"/>
      <c r="G93" s="33"/>
      <c r="M93" s="24"/>
    </row>
    <row r="94" spans="1:13" ht="15" x14ac:dyDescent="0.25">
      <c r="E94" s="36"/>
      <c r="G94" s="36"/>
      <c r="M94" s="24"/>
    </row>
    <row r="95" spans="1:13" ht="15" x14ac:dyDescent="0.25">
      <c r="A95" s="16"/>
      <c r="C95" s="16"/>
      <c r="E95" s="33"/>
      <c r="G95" s="33"/>
      <c r="M95" s="24"/>
    </row>
    <row r="96" spans="1:13" ht="15" x14ac:dyDescent="0.25">
      <c r="A96" s="16"/>
      <c r="B96" s="20"/>
      <c r="E96" s="36"/>
      <c r="G96" s="36"/>
      <c r="M96" s="24"/>
    </row>
    <row r="97" spans="1:13" ht="15" x14ac:dyDescent="0.25">
      <c r="A97" s="16"/>
      <c r="B97" s="23"/>
      <c r="E97" s="33"/>
      <c r="G97" s="33"/>
      <c r="M97" s="24"/>
    </row>
    <row r="98" spans="1:13" ht="15" x14ac:dyDescent="0.25">
      <c r="A98" s="16"/>
      <c r="B98" s="21"/>
      <c r="E98" s="36"/>
      <c r="G98" s="36"/>
      <c r="M98" s="24"/>
    </row>
    <row r="99" spans="1:13" ht="15" x14ac:dyDescent="0.25">
      <c r="A99" s="16"/>
      <c r="B99" s="24"/>
      <c r="E99" s="33"/>
      <c r="G99" s="33"/>
      <c r="M99" s="24"/>
    </row>
    <row r="100" spans="1:13" ht="15" x14ac:dyDescent="0.25">
      <c r="A100" s="16"/>
      <c r="B100" s="21"/>
      <c r="E100" s="36"/>
      <c r="G100" s="36"/>
      <c r="M100" s="24"/>
    </row>
    <row r="101" spans="1:13" ht="15" x14ac:dyDescent="0.25">
      <c r="A101" s="16"/>
      <c r="B101" s="24"/>
      <c r="G101" s="33"/>
      <c r="M101" s="24"/>
    </row>
    <row r="102" spans="1:13" ht="15" x14ac:dyDescent="0.25">
      <c r="A102" s="16"/>
      <c r="B102" s="21"/>
      <c r="G102" s="36"/>
      <c r="M102" s="24"/>
    </row>
    <row r="103" spans="1:13" ht="15" x14ac:dyDescent="0.25">
      <c r="A103" s="16"/>
      <c r="B103" s="24"/>
      <c r="G103" s="34"/>
      <c r="M103" s="24"/>
    </row>
    <row r="104" spans="1:13" ht="15" x14ac:dyDescent="0.25">
      <c r="A104" s="16"/>
      <c r="B104" s="21"/>
      <c r="G104" s="37"/>
      <c r="M104" s="24"/>
    </row>
    <row r="105" spans="1:13" ht="15" x14ac:dyDescent="0.25">
      <c r="A105" s="16"/>
      <c r="B105" s="24"/>
      <c r="C105" s="16"/>
      <c r="G105" s="35"/>
      <c r="M105" s="24"/>
    </row>
    <row r="106" spans="1:13" ht="15" x14ac:dyDescent="0.25">
      <c r="A106" s="16"/>
      <c r="C106" s="18"/>
      <c r="G106" s="35"/>
      <c r="M106" s="24"/>
    </row>
    <row r="107" spans="1:13" ht="15" x14ac:dyDescent="0.25">
      <c r="A107" s="17"/>
      <c r="C107" s="17"/>
      <c r="G107" s="36"/>
      <c r="M107" s="25"/>
    </row>
    <row r="108" spans="1:13" ht="15" x14ac:dyDescent="0.25">
      <c r="A108" s="17"/>
      <c r="C108" s="19"/>
      <c r="G108" s="36"/>
      <c r="M108" s="25"/>
    </row>
    <row r="109" spans="1:13" ht="15" x14ac:dyDescent="0.25">
      <c r="A109" s="16"/>
      <c r="G109" s="36"/>
      <c r="M109" s="25"/>
    </row>
    <row r="110" spans="1:13" ht="15" x14ac:dyDescent="0.25">
      <c r="A110" s="16"/>
      <c r="G110" s="36"/>
    </row>
    <row r="111" spans="1:13" ht="15" x14ac:dyDescent="0.25">
      <c r="A111" s="16"/>
      <c r="G111" s="36"/>
    </row>
    <row r="112" spans="1:13" ht="15" x14ac:dyDescent="0.25">
      <c r="A112" s="16"/>
      <c r="G112" s="36"/>
    </row>
    <row r="113" spans="1:7" ht="15" x14ac:dyDescent="0.25">
      <c r="A113" s="16"/>
      <c r="G113" s="36"/>
    </row>
    <row r="114" spans="1:7" ht="15" x14ac:dyDescent="0.25">
      <c r="A114" s="16"/>
      <c r="G114" s="36"/>
    </row>
    <row r="115" spans="1:7" ht="15" x14ac:dyDescent="0.25">
      <c r="A115" s="16"/>
    </row>
    <row r="116" spans="1:7" ht="15" x14ac:dyDescent="0.25">
      <c r="A116" s="16"/>
    </row>
    <row r="117" spans="1:7" ht="15" x14ac:dyDescent="0.25">
      <c r="A117" s="17"/>
    </row>
    <row r="118" spans="1:7" ht="15" x14ac:dyDescent="0.25">
      <c r="A118" s="17"/>
    </row>
  </sheetData>
  <mergeCells count="248">
    <mergeCell ref="A46:K49"/>
    <mergeCell ref="A44:A45"/>
    <mergeCell ref="C44:C45"/>
    <mergeCell ref="D44:D45"/>
    <mergeCell ref="E44:E45"/>
    <mergeCell ref="F44:F45"/>
    <mergeCell ref="G44:G45"/>
    <mergeCell ref="H44:H45"/>
    <mergeCell ref="I44:I45"/>
    <mergeCell ref="J44:J45"/>
    <mergeCell ref="J20:J21"/>
    <mergeCell ref="J22:J23"/>
    <mergeCell ref="J24:J25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H16:H17"/>
    <mergeCell ref="I16:I17"/>
    <mergeCell ref="C14:C15"/>
    <mergeCell ref="D14:D15"/>
    <mergeCell ref="E14:E15"/>
    <mergeCell ref="F14:F15"/>
    <mergeCell ref="H12:H13"/>
    <mergeCell ref="I12:I13"/>
    <mergeCell ref="C12:C13"/>
    <mergeCell ref="D12:D13"/>
    <mergeCell ref="E12:E13"/>
    <mergeCell ref="F12:F13"/>
    <mergeCell ref="G12:G13"/>
    <mergeCell ref="G14:G15"/>
    <mergeCell ref="H14:H15"/>
    <mergeCell ref="I14:I15"/>
    <mergeCell ref="D2:D3"/>
    <mergeCell ref="D4:D5"/>
    <mergeCell ref="F8:F9"/>
    <mergeCell ref="A10:A11"/>
    <mergeCell ref="C16:C17"/>
    <mergeCell ref="D16:D17"/>
    <mergeCell ref="E16:E17"/>
    <mergeCell ref="F16:F17"/>
    <mergeCell ref="G16:G17"/>
    <mergeCell ref="A54:A55"/>
    <mergeCell ref="C54:C55"/>
    <mergeCell ref="A2:A3"/>
    <mergeCell ref="A6:A7"/>
    <mergeCell ref="G2:G3"/>
    <mergeCell ref="G4:G5"/>
    <mergeCell ref="C2:C3"/>
    <mergeCell ref="C4:C5"/>
    <mergeCell ref="E2:E3"/>
    <mergeCell ref="D54:D55"/>
    <mergeCell ref="A12:A13"/>
    <mergeCell ref="A14:A15"/>
    <mergeCell ref="A16:A17"/>
    <mergeCell ref="A18:A19"/>
    <mergeCell ref="A24:A25"/>
    <mergeCell ref="A8:A9"/>
    <mergeCell ref="G6:G7"/>
    <mergeCell ref="E6:E7"/>
    <mergeCell ref="G10:G11"/>
    <mergeCell ref="E4:E5"/>
    <mergeCell ref="F2:F3"/>
    <mergeCell ref="F4:F5"/>
    <mergeCell ref="E10:E11"/>
    <mergeCell ref="F10:F11"/>
    <mergeCell ref="A22:A23"/>
    <mergeCell ref="A20:A21"/>
    <mergeCell ref="G22:G23"/>
    <mergeCell ref="H22:H23"/>
    <mergeCell ref="I22:I23"/>
    <mergeCell ref="C24:C25"/>
    <mergeCell ref="H2:H3"/>
    <mergeCell ref="H4:H5"/>
    <mergeCell ref="H6:H7"/>
    <mergeCell ref="G8:G9"/>
    <mergeCell ref="H8:H9"/>
    <mergeCell ref="C8:C9"/>
    <mergeCell ref="D8:D9"/>
    <mergeCell ref="E8:E9"/>
    <mergeCell ref="I4:I5"/>
    <mergeCell ref="I8:I9"/>
    <mergeCell ref="I2:I3"/>
    <mergeCell ref="I6:I7"/>
    <mergeCell ref="H10:H11"/>
    <mergeCell ref="I10:I11"/>
    <mergeCell ref="C10:C11"/>
    <mergeCell ref="D10:D11"/>
    <mergeCell ref="A4:A5"/>
    <mergeCell ref="C6:C7"/>
    <mergeCell ref="A62:A63"/>
    <mergeCell ref="D58:D59"/>
    <mergeCell ref="D56:D57"/>
    <mergeCell ref="D60:D61"/>
    <mergeCell ref="C62:C63"/>
    <mergeCell ref="D62:D63"/>
    <mergeCell ref="C60:C61"/>
    <mergeCell ref="A56:A57"/>
    <mergeCell ref="A58:A59"/>
    <mergeCell ref="C56:C57"/>
    <mergeCell ref="C58:C59"/>
    <mergeCell ref="A60:A61"/>
    <mergeCell ref="D24:D25"/>
    <mergeCell ref="E24:E25"/>
    <mergeCell ref="F24:F25"/>
    <mergeCell ref="G24:G25"/>
    <mergeCell ref="H24:H25"/>
    <mergeCell ref="I24:I25"/>
    <mergeCell ref="C22:C23"/>
    <mergeCell ref="D22:D23"/>
    <mergeCell ref="E22:E23"/>
    <mergeCell ref="F22:F23"/>
    <mergeCell ref="C20:C21"/>
    <mergeCell ref="D20:D21"/>
    <mergeCell ref="E20:E21"/>
    <mergeCell ref="F20:F21"/>
    <mergeCell ref="G20:G21"/>
    <mergeCell ref="H20:H21"/>
    <mergeCell ref="I20:I21"/>
    <mergeCell ref="G18:G19"/>
    <mergeCell ref="H18:H19"/>
    <mergeCell ref="I18:I19"/>
    <mergeCell ref="C18:C19"/>
    <mergeCell ref="D18:D19"/>
    <mergeCell ref="E18:E19"/>
    <mergeCell ref="F18:F19"/>
    <mergeCell ref="D6:D7"/>
    <mergeCell ref="F6:F7"/>
    <mergeCell ref="S5:S6"/>
    <mergeCell ref="T5:T6"/>
    <mergeCell ref="U5:U6"/>
    <mergeCell ref="V5:V6"/>
    <mergeCell ref="N1:N2"/>
    <mergeCell ref="P1:P2"/>
    <mergeCell ref="Q1:Q2"/>
    <mergeCell ref="R1:R2"/>
    <mergeCell ref="S1:S2"/>
    <mergeCell ref="T1:T2"/>
    <mergeCell ref="U1:U2"/>
    <mergeCell ref="V1:V2"/>
    <mergeCell ref="A26:A27"/>
    <mergeCell ref="C26:C27"/>
    <mergeCell ref="D26:D27"/>
    <mergeCell ref="E26:E27"/>
    <mergeCell ref="F26:F27"/>
    <mergeCell ref="G26:G27"/>
    <mergeCell ref="H26:H27"/>
    <mergeCell ref="I26:I27"/>
    <mergeCell ref="Y1:AB1"/>
    <mergeCell ref="N7:N8"/>
    <mergeCell ref="P7:P8"/>
    <mergeCell ref="Q7:Q8"/>
    <mergeCell ref="R7:R8"/>
    <mergeCell ref="S7:S8"/>
    <mergeCell ref="T7:T8"/>
    <mergeCell ref="U7:U8"/>
    <mergeCell ref="V7:V8"/>
    <mergeCell ref="X1:X8"/>
    <mergeCell ref="N3:N4"/>
    <mergeCell ref="P3:P4"/>
    <mergeCell ref="Q3:Q4"/>
    <mergeCell ref="R3:R4"/>
    <mergeCell ref="S3:S4"/>
    <mergeCell ref="T3:T4"/>
    <mergeCell ref="A28:A29"/>
    <mergeCell ref="C28:C29"/>
    <mergeCell ref="D28:D29"/>
    <mergeCell ref="E28:E29"/>
    <mergeCell ref="F28:F29"/>
    <mergeCell ref="G28:G29"/>
    <mergeCell ref="H28:H29"/>
    <mergeCell ref="I28:I29"/>
    <mergeCell ref="J28:J29"/>
    <mergeCell ref="J26:J27"/>
    <mergeCell ref="U3:U4"/>
    <mergeCell ref="V3:V4"/>
    <mergeCell ref="N5:N6"/>
    <mergeCell ref="P5:P6"/>
    <mergeCell ref="Q5:Q6"/>
    <mergeCell ref="R5:R6"/>
    <mergeCell ref="A30:A31"/>
    <mergeCell ref="C30:C31"/>
    <mergeCell ref="D30:D31"/>
    <mergeCell ref="E30:E31"/>
    <mergeCell ref="F30:F31"/>
    <mergeCell ref="G30:G31"/>
    <mergeCell ref="H30:H31"/>
    <mergeCell ref="I30:I31"/>
    <mergeCell ref="J30:J31"/>
    <mergeCell ref="A32:A33"/>
    <mergeCell ref="C32:C33"/>
    <mergeCell ref="D32:D33"/>
    <mergeCell ref="E32:E33"/>
    <mergeCell ref="F32:F33"/>
    <mergeCell ref="G32:G33"/>
    <mergeCell ref="H32:H33"/>
    <mergeCell ref="I32:I33"/>
    <mergeCell ref="J32:J33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A36:A37"/>
    <mergeCell ref="C36:C37"/>
    <mergeCell ref="D36:D37"/>
    <mergeCell ref="E36:E37"/>
    <mergeCell ref="F36:F37"/>
    <mergeCell ref="G36:G37"/>
    <mergeCell ref="H36:H37"/>
    <mergeCell ref="I36:I37"/>
    <mergeCell ref="J36:J37"/>
    <mergeCell ref="A38:A39"/>
    <mergeCell ref="C38:C39"/>
    <mergeCell ref="D38:D39"/>
    <mergeCell ref="E38:E39"/>
    <mergeCell ref="F38:F39"/>
    <mergeCell ref="G38:G39"/>
    <mergeCell ref="H38:H39"/>
    <mergeCell ref="I38:I39"/>
    <mergeCell ref="J38:J39"/>
    <mergeCell ref="A40:A41"/>
    <mergeCell ref="C40:C41"/>
    <mergeCell ref="D40:D41"/>
    <mergeCell ref="E40:E41"/>
    <mergeCell ref="F40:F41"/>
    <mergeCell ref="G40:G41"/>
    <mergeCell ref="H40:H41"/>
    <mergeCell ref="I40:I41"/>
    <mergeCell ref="J40:J41"/>
    <mergeCell ref="A42:A43"/>
    <mergeCell ref="C42:C43"/>
    <mergeCell ref="D42:D43"/>
    <mergeCell ref="E42:E43"/>
    <mergeCell ref="F42:F43"/>
    <mergeCell ref="G42:G43"/>
    <mergeCell ref="H42:H43"/>
    <mergeCell ref="I42:I43"/>
    <mergeCell ref="J42:J43"/>
  </mergeCells>
  <conditionalFormatting sqref="C2:C43">
    <cfRule type="cellIs" dxfId="1" priority="1" operator="greaterThan">
      <formula>$C$60</formula>
    </cfRule>
  </conditionalFormatting>
  <pageMargins left="0.25" right="0.25" top="0.75" bottom="0.75" header="0.3" footer="0.3"/>
  <pageSetup paperSize="9" fitToHeight="0" orientation="landscape" r:id="rId1"/>
  <headerFooter>
    <oddHeader>&amp;C2021 11 22 - 
Extraits des 10-11-12,11,2021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"/>
  <sheetViews>
    <sheetView tabSelected="1" view="pageLayout" zoomScale="120" zoomScaleNormal="70" zoomScalePageLayoutView="120" workbookViewId="0"/>
  </sheetViews>
  <sheetFormatPr baseColWidth="10" defaultColWidth="11.42578125" defaultRowHeight="12" x14ac:dyDescent="0.2"/>
  <cols>
    <col min="1" max="1" width="26.42578125" style="1" customWidth="1"/>
    <col min="2" max="2" width="9.85546875" style="1" customWidth="1"/>
    <col min="3" max="3" width="10.5703125" style="1" customWidth="1"/>
    <col min="4" max="4" width="10.140625" style="1" customWidth="1"/>
    <col min="5" max="5" width="12.28515625" style="1" customWidth="1"/>
    <col min="6" max="6" width="8" style="1" customWidth="1"/>
    <col min="7" max="7" width="8.7109375" style="1" customWidth="1"/>
    <col min="8" max="8" width="7.140625" style="1" customWidth="1"/>
    <col min="9" max="10" width="5.7109375" style="1" customWidth="1"/>
    <col min="11" max="11" width="6.85546875" style="1" customWidth="1"/>
    <col min="12" max="13" width="7.28515625" style="1" customWidth="1"/>
    <col min="14" max="14" width="22.140625" style="1" customWidth="1"/>
    <col min="15" max="19" width="11.42578125" style="1"/>
    <col min="20" max="20" width="7" style="1" customWidth="1"/>
    <col min="21" max="21" width="11.42578125" style="1"/>
    <col min="22" max="22" width="13" style="1" customWidth="1"/>
    <col min="23" max="23" width="5.5703125" style="1" customWidth="1"/>
    <col min="24" max="25" width="11.42578125" style="1"/>
    <col min="26" max="31" width="10" style="1" customWidth="1"/>
    <col min="32" max="16384" width="11.42578125" style="1"/>
  </cols>
  <sheetData>
    <row r="1" spans="1:34" s="29" customFormat="1" ht="26.25" customHeight="1" thickBot="1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8</v>
      </c>
      <c r="F1" s="27" t="s">
        <v>4</v>
      </c>
      <c r="G1" s="27" t="s">
        <v>5</v>
      </c>
      <c r="H1" s="27" t="s">
        <v>6</v>
      </c>
      <c r="I1" s="28" t="s">
        <v>36</v>
      </c>
      <c r="J1" s="28" t="s">
        <v>37</v>
      </c>
      <c r="K1" s="30" t="s">
        <v>9</v>
      </c>
      <c r="N1" s="71"/>
      <c r="O1" s="39"/>
      <c r="P1" s="72"/>
      <c r="Q1" s="72"/>
      <c r="R1" s="72"/>
      <c r="S1" s="72"/>
      <c r="T1" s="70"/>
      <c r="U1" s="70"/>
      <c r="V1" s="70"/>
      <c r="W1" s="40"/>
      <c r="X1" s="72"/>
      <c r="Y1" s="73"/>
      <c r="Z1" s="73"/>
      <c r="AA1" s="73"/>
      <c r="AB1" s="73"/>
      <c r="AC1" s="38"/>
      <c r="AD1" s="38"/>
      <c r="AE1" s="38"/>
      <c r="AF1" s="38"/>
      <c r="AG1" s="38"/>
      <c r="AH1" s="38"/>
    </row>
    <row r="2" spans="1:34" ht="9.75" customHeight="1" x14ac:dyDescent="0.25">
      <c r="A2" s="62" t="s">
        <v>13</v>
      </c>
      <c r="B2" s="145">
        <v>0.40500000000000003</v>
      </c>
      <c r="C2" s="63">
        <f>AVERAGE(B2:B3)</f>
        <v>0.41349999999999998</v>
      </c>
      <c r="D2" s="63">
        <f>C2-$C$54</f>
        <v>0.14949999999999997</v>
      </c>
      <c r="E2" s="63">
        <v>10</v>
      </c>
      <c r="F2" s="63">
        <v>20</v>
      </c>
      <c r="G2" s="64">
        <f>D2/0.0821</f>
        <v>1.8209500609013394</v>
      </c>
      <c r="H2" s="64">
        <f>(G2*F2)/E2</f>
        <v>3.6419001218026787</v>
      </c>
      <c r="I2" s="64">
        <f>100/H2</f>
        <v>27.458193979933117</v>
      </c>
      <c r="J2" s="64">
        <f>50-I2</f>
        <v>22.541806020066883</v>
      </c>
      <c r="K2" s="156">
        <f>_xlfn.STDEV.S(B2:B3)</f>
        <v>1.2020815280171279E-2</v>
      </c>
      <c r="M2" s="31"/>
      <c r="N2" s="71"/>
      <c r="O2" s="39"/>
      <c r="P2" s="72"/>
      <c r="Q2" s="72"/>
      <c r="R2" s="72"/>
      <c r="S2" s="72"/>
      <c r="T2" s="70"/>
      <c r="U2" s="70"/>
      <c r="V2" s="70"/>
      <c r="W2" s="39"/>
      <c r="X2" s="72"/>
      <c r="Y2" s="2"/>
      <c r="Z2" s="41"/>
      <c r="AA2" s="41"/>
      <c r="AB2" s="41"/>
      <c r="AC2" s="41"/>
      <c r="AD2" s="41"/>
      <c r="AE2" s="41"/>
      <c r="AF2" s="2"/>
      <c r="AG2" s="2"/>
      <c r="AH2" s="2"/>
    </row>
    <row r="3" spans="1:34" ht="9.75" customHeight="1" x14ac:dyDescent="0.25">
      <c r="A3" s="55"/>
      <c r="B3" s="146">
        <v>0.42199999999999999</v>
      </c>
      <c r="C3" s="56"/>
      <c r="D3" s="56"/>
      <c r="E3" s="56"/>
      <c r="F3" s="56"/>
      <c r="G3" s="57"/>
      <c r="H3" s="57"/>
      <c r="I3" s="57"/>
      <c r="J3" s="57"/>
      <c r="K3" s="156"/>
      <c r="M3" s="31"/>
      <c r="N3" s="71"/>
      <c r="O3" s="39"/>
      <c r="P3" s="72"/>
      <c r="Q3" s="72"/>
      <c r="R3" s="72"/>
      <c r="S3" s="72"/>
      <c r="T3" s="70"/>
      <c r="U3" s="70"/>
      <c r="V3" s="70"/>
      <c r="W3" s="40"/>
      <c r="X3" s="72"/>
      <c r="Y3" s="2"/>
      <c r="Z3" s="41"/>
      <c r="AA3" s="41"/>
      <c r="AB3" s="41"/>
      <c r="AC3" s="41"/>
      <c r="AD3" s="41"/>
      <c r="AE3" s="41"/>
      <c r="AF3" s="2"/>
      <c r="AG3" s="2"/>
      <c r="AH3" s="2"/>
    </row>
    <row r="4" spans="1:34" ht="9.75" customHeight="1" x14ac:dyDescent="0.25">
      <c r="A4" s="58" t="s">
        <v>14</v>
      </c>
      <c r="B4" s="147">
        <v>0.38400000000000001</v>
      </c>
      <c r="C4" s="59">
        <f>AVERAGE(B4:B5)</f>
        <v>0.376</v>
      </c>
      <c r="D4" s="59">
        <f>C4-$C$54</f>
        <v>0.11199999999999999</v>
      </c>
      <c r="E4" s="59">
        <v>10</v>
      </c>
      <c r="F4" s="59">
        <v>20</v>
      </c>
      <c r="G4" s="75">
        <f t="shared" ref="G4:G43" si="0">D4/0.0821</f>
        <v>1.3641900121802677</v>
      </c>
      <c r="H4" s="60">
        <f>(G4*F4)/E4</f>
        <v>2.7283800243605354</v>
      </c>
      <c r="I4" s="65">
        <f t="shared" ref="I4" si="1">100/H4</f>
        <v>36.651785714285722</v>
      </c>
      <c r="J4" s="61">
        <f t="shared" ref="J4" si="2">50-I4</f>
        <v>13.348214285714278</v>
      </c>
      <c r="K4" s="156">
        <f>_xlfn.STDEV.S(B4:B5)</f>
        <v>1.1313708498984771E-2</v>
      </c>
      <c r="M4" s="54"/>
      <c r="N4" s="71"/>
      <c r="O4" s="39"/>
      <c r="P4" s="72"/>
      <c r="Q4" s="72"/>
      <c r="R4" s="72"/>
      <c r="S4" s="72"/>
      <c r="T4" s="70"/>
      <c r="U4" s="70"/>
      <c r="V4" s="70"/>
      <c r="W4" s="39"/>
      <c r="X4" s="72"/>
      <c r="Y4" s="2"/>
      <c r="Z4" s="41"/>
      <c r="AA4">
        <v>0.40500000000000003</v>
      </c>
      <c r="AB4" s="41"/>
      <c r="AC4" s="41"/>
      <c r="AD4" s="41"/>
      <c r="AE4" s="41"/>
      <c r="AF4" s="2"/>
      <c r="AG4" s="2"/>
      <c r="AH4" s="2"/>
    </row>
    <row r="5" spans="1:34" ht="9.75" customHeight="1" x14ac:dyDescent="0.25">
      <c r="A5" s="58"/>
      <c r="B5" s="147">
        <v>0.36799999999999999</v>
      </c>
      <c r="C5" s="59"/>
      <c r="D5" s="59"/>
      <c r="E5" s="59"/>
      <c r="F5" s="59"/>
      <c r="G5" s="78"/>
      <c r="H5" s="60"/>
      <c r="I5" s="66"/>
      <c r="J5" s="61"/>
      <c r="K5" s="156"/>
      <c r="M5" s="54"/>
      <c r="N5" s="71"/>
      <c r="O5" s="39"/>
      <c r="P5" s="72"/>
      <c r="Q5" s="72"/>
      <c r="R5" s="72"/>
      <c r="S5" s="72"/>
      <c r="T5" s="70"/>
      <c r="U5" s="70"/>
      <c r="V5" s="70"/>
      <c r="W5" s="40"/>
      <c r="X5" s="72"/>
      <c r="Y5" s="2"/>
      <c r="Z5" s="41"/>
      <c r="AA5">
        <v>0.42199999999999999</v>
      </c>
      <c r="AB5" s="41"/>
      <c r="AC5" s="41"/>
      <c r="AD5" s="41"/>
      <c r="AE5" s="41"/>
      <c r="AF5" s="2"/>
      <c r="AG5" s="2"/>
      <c r="AH5" s="2"/>
    </row>
    <row r="6" spans="1:34" ht="9.75" customHeight="1" x14ac:dyDescent="0.25">
      <c r="A6" s="55" t="s">
        <v>15</v>
      </c>
      <c r="B6" s="146">
        <v>0.36099999999999999</v>
      </c>
      <c r="C6" s="56">
        <f t="shared" ref="C6" si="3">AVERAGE(B6:B7)</f>
        <v>0.36699999999999999</v>
      </c>
      <c r="D6" s="56">
        <f>C6-$C$54</f>
        <v>0.10299999999999998</v>
      </c>
      <c r="E6" s="56">
        <v>10</v>
      </c>
      <c r="F6" s="56">
        <v>20</v>
      </c>
      <c r="G6" s="67">
        <f t="shared" ref="G6:G43" si="4">D6/0.0821</f>
        <v>1.2545676004872104</v>
      </c>
      <c r="H6" s="57">
        <f>(G6*F6)/E6</f>
        <v>2.5091352009744208</v>
      </c>
      <c r="I6" s="67">
        <f t="shared" ref="I6" si="5">100/H6</f>
        <v>39.854368932038845</v>
      </c>
      <c r="J6" s="57">
        <f t="shared" ref="J6" si="6">50-I6</f>
        <v>10.145631067961155</v>
      </c>
      <c r="K6" s="156">
        <f>_xlfn.STDEV.S(B6:B7)</f>
        <v>8.4852813742385784E-3</v>
      </c>
      <c r="M6" s="54"/>
      <c r="N6" s="71"/>
      <c r="O6" s="39"/>
      <c r="P6" s="72"/>
      <c r="Q6" s="72"/>
      <c r="R6" s="72"/>
      <c r="S6" s="72"/>
      <c r="T6" s="70"/>
      <c r="U6" s="70"/>
      <c r="V6" s="70"/>
      <c r="W6" s="39"/>
      <c r="X6" s="72"/>
      <c r="Y6" s="2"/>
      <c r="Z6" s="2"/>
      <c r="AA6">
        <v>0.38400000000000001</v>
      </c>
      <c r="AB6" s="2"/>
      <c r="AC6" s="2"/>
      <c r="AD6" s="2"/>
      <c r="AE6" s="2"/>
      <c r="AF6" s="2"/>
      <c r="AG6" s="2"/>
      <c r="AH6" s="2"/>
    </row>
    <row r="7" spans="1:34" ht="9.75" customHeight="1" x14ac:dyDescent="0.25">
      <c r="A7" s="55"/>
      <c r="B7" s="146">
        <v>0.373</v>
      </c>
      <c r="C7" s="56"/>
      <c r="D7" s="56"/>
      <c r="E7" s="56"/>
      <c r="F7" s="56"/>
      <c r="G7" s="68"/>
      <c r="H7" s="57"/>
      <c r="I7" s="68"/>
      <c r="J7" s="57"/>
      <c r="K7" s="156"/>
      <c r="M7" s="54"/>
      <c r="N7" s="71"/>
      <c r="O7" s="39"/>
      <c r="P7" s="72"/>
      <c r="Q7" s="72"/>
      <c r="R7" s="72"/>
      <c r="S7" s="72"/>
      <c r="T7" s="70"/>
      <c r="U7" s="70"/>
      <c r="V7" s="70"/>
      <c r="W7" s="40"/>
      <c r="X7" s="72"/>
      <c r="Y7" s="2"/>
      <c r="Z7" s="2"/>
      <c r="AA7">
        <v>0.36799999999999999</v>
      </c>
      <c r="AB7" s="2"/>
      <c r="AC7" s="2"/>
      <c r="AD7" s="2"/>
      <c r="AE7" s="2"/>
      <c r="AF7" s="2"/>
      <c r="AG7" s="2"/>
      <c r="AH7" s="2"/>
    </row>
    <row r="8" spans="1:34" ht="9.75" customHeight="1" x14ac:dyDescent="0.25">
      <c r="A8" s="58" t="s">
        <v>16</v>
      </c>
      <c r="B8" s="147">
        <v>0.499</v>
      </c>
      <c r="C8" s="59">
        <f t="shared" ref="C8" si="7">AVERAGE(B8:B9)</f>
        <v>0.5</v>
      </c>
      <c r="D8" s="59">
        <f>C8-$C$54</f>
        <v>0.23599999999999999</v>
      </c>
      <c r="E8" s="59">
        <v>10</v>
      </c>
      <c r="F8" s="59">
        <v>20</v>
      </c>
      <c r="G8" s="75">
        <f t="shared" ref="G8:G43" si="8">D8/0.0821</f>
        <v>2.8745432399512785</v>
      </c>
      <c r="H8" s="60">
        <f>(G8*F8)/E8</f>
        <v>5.7490864799025569</v>
      </c>
      <c r="I8" s="65">
        <f t="shared" ref="I8" si="9">100/H8</f>
        <v>17.394067796610173</v>
      </c>
      <c r="J8" s="61">
        <f t="shared" ref="J8" si="10">50-I8</f>
        <v>32.605932203389827</v>
      </c>
      <c r="K8" s="156">
        <f>_xlfn.STDEV.S(B8:B9)</f>
        <v>1.4142135623730963E-3</v>
      </c>
      <c r="M8" s="39"/>
      <c r="N8" s="71"/>
      <c r="O8" s="39"/>
      <c r="P8" s="72"/>
      <c r="Q8" s="72"/>
      <c r="R8" s="72"/>
      <c r="S8" s="72"/>
      <c r="T8" s="70"/>
      <c r="U8" s="70"/>
      <c r="V8" s="70"/>
      <c r="W8" s="39"/>
      <c r="X8" s="72"/>
      <c r="Y8" s="2"/>
      <c r="Z8" s="2"/>
      <c r="AA8">
        <v>0.36099999999999999</v>
      </c>
      <c r="AB8" s="2"/>
      <c r="AC8" s="2"/>
      <c r="AD8" s="2"/>
      <c r="AE8" s="2"/>
      <c r="AF8" s="2"/>
      <c r="AG8" s="2"/>
      <c r="AH8" s="2"/>
    </row>
    <row r="9" spans="1:34" ht="9.75" customHeight="1" x14ac:dyDescent="0.25">
      <c r="A9" s="58"/>
      <c r="B9" s="147">
        <v>0.501</v>
      </c>
      <c r="C9" s="59"/>
      <c r="D9" s="59"/>
      <c r="E9" s="59"/>
      <c r="F9" s="59"/>
      <c r="G9" s="78"/>
      <c r="H9" s="60"/>
      <c r="I9" s="66"/>
      <c r="J9" s="61"/>
      <c r="K9" s="156"/>
      <c r="M9" s="39"/>
      <c r="N9"/>
      <c r="Y9" s="2"/>
      <c r="Z9" s="2"/>
      <c r="AA9">
        <v>0.373</v>
      </c>
      <c r="AB9" s="2"/>
      <c r="AC9" s="2"/>
      <c r="AD9" s="2"/>
      <c r="AE9" s="2"/>
      <c r="AF9" s="2"/>
      <c r="AG9" s="2"/>
      <c r="AH9" s="2"/>
    </row>
    <row r="10" spans="1:34" ht="9.75" customHeight="1" x14ac:dyDescent="0.25">
      <c r="A10" s="55" t="s">
        <v>17</v>
      </c>
      <c r="B10" s="146">
        <v>0.53200000000000003</v>
      </c>
      <c r="C10" s="56">
        <f t="shared" ref="C10" si="11">AVERAGE(B10:B11)</f>
        <v>0.52800000000000002</v>
      </c>
      <c r="D10" s="56">
        <f>C10-$C$54</f>
        <v>0.26400000000000001</v>
      </c>
      <c r="E10" s="56">
        <v>10</v>
      </c>
      <c r="F10" s="56">
        <v>20</v>
      </c>
      <c r="G10" s="67">
        <f t="shared" ref="G10:G43" si="12">D10/0.0821</f>
        <v>3.215590742996346</v>
      </c>
      <c r="H10" s="57">
        <f>(G10*F10)/E10</f>
        <v>6.4311814859926928</v>
      </c>
      <c r="I10" s="67">
        <f t="shared" ref="I10" si="13">100/H10</f>
        <v>15.549242424242422</v>
      </c>
      <c r="J10" s="57">
        <f t="shared" ref="J10" si="14">50-I10</f>
        <v>34.450757575757578</v>
      </c>
      <c r="K10" s="156">
        <f>_xlfn.STDEV.S(B10:B11)</f>
        <v>5.6568542494923853E-3</v>
      </c>
      <c r="M10" s="39"/>
      <c r="N10"/>
      <c r="Y10" s="2"/>
      <c r="Z10" s="2"/>
      <c r="AA10">
        <v>0.499</v>
      </c>
      <c r="AB10" s="2"/>
      <c r="AC10" s="2"/>
      <c r="AD10" s="2"/>
      <c r="AE10" s="2"/>
      <c r="AF10" s="2"/>
      <c r="AG10" s="2"/>
      <c r="AH10" s="2"/>
    </row>
    <row r="11" spans="1:34" ht="9.75" customHeight="1" x14ac:dyDescent="0.25">
      <c r="A11" s="55"/>
      <c r="B11" s="146">
        <v>0.52400000000000002</v>
      </c>
      <c r="C11" s="56"/>
      <c r="D11" s="56"/>
      <c r="E11" s="56"/>
      <c r="F11" s="56"/>
      <c r="G11" s="68"/>
      <c r="H11" s="57"/>
      <c r="I11" s="68"/>
      <c r="J11" s="57"/>
      <c r="K11" s="156"/>
      <c r="M11" s="39"/>
      <c r="N11"/>
      <c r="AA11">
        <v>0.501</v>
      </c>
      <c r="AB11" s="2"/>
      <c r="AC11" s="2"/>
      <c r="AD11" s="2"/>
      <c r="AE11" s="2"/>
      <c r="AF11" s="2"/>
      <c r="AG11" s="2"/>
      <c r="AH11" s="2"/>
    </row>
    <row r="12" spans="1:34" ht="9.75" customHeight="1" x14ac:dyDescent="0.25">
      <c r="A12" s="58" t="s">
        <v>18</v>
      </c>
      <c r="B12" s="147">
        <v>0.498</v>
      </c>
      <c r="C12" s="60">
        <f>AVERAGE(B12:B13)</f>
        <v>0.501</v>
      </c>
      <c r="D12" s="59">
        <f>C12-$C$54</f>
        <v>0.23699999999999999</v>
      </c>
      <c r="E12" s="59">
        <v>10</v>
      </c>
      <c r="F12" s="59">
        <v>20</v>
      </c>
      <c r="G12" s="75">
        <f t="shared" ref="G12:G43" si="15">D12/0.0821</f>
        <v>2.886723507917174</v>
      </c>
      <c r="H12" s="60">
        <f>(G12*F12)/E12</f>
        <v>5.7734470158343481</v>
      </c>
      <c r="I12" s="65">
        <f t="shared" ref="I12" si="16">100/H12</f>
        <v>17.320675105485233</v>
      </c>
      <c r="J12" s="61">
        <f t="shared" ref="J12" si="17">50-I12</f>
        <v>32.679324894514764</v>
      </c>
      <c r="K12" s="156">
        <f>_xlfn.STDEV.S(B12:B13)</f>
        <v>4.2426406871192892E-3</v>
      </c>
      <c r="M12" s="2"/>
      <c r="N12"/>
      <c r="AA12">
        <v>0.53200000000000003</v>
      </c>
      <c r="AB12" s="2"/>
      <c r="AC12" s="2"/>
      <c r="AD12" s="2"/>
      <c r="AE12" s="2"/>
      <c r="AF12" s="2"/>
      <c r="AG12" s="2"/>
      <c r="AH12" s="2"/>
    </row>
    <row r="13" spans="1:34" ht="9.75" customHeight="1" thickBot="1" x14ac:dyDescent="0.3">
      <c r="A13" s="86"/>
      <c r="B13" s="148">
        <v>0.504</v>
      </c>
      <c r="C13" s="74"/>
      <c r="D13" s="74"/>
      <c r="E13" s="74"/>
      <c r="F13" s="74"/>
      <c r="G13" s="76"/>
      <c r="H13" s="77"/>
      <c r="I13" s="69"/>
      <c r="J13" s="88"/>
      <c r="K13" s="156"/>
      <c r="M13" s="2"/>
      <c r="N13"/>
      <c r="AA13">
        <v>0.52400000000000002</v>
      </c>
      <c r="AB13" s="2"/>
      <c r="AC13" s="2"/>
      <c r="AD13" s="2"/>
      <c r="AE13" s="2"/>
      <c r="AF13" s="2"/>
      <c r="AG13" s="2"/>
      <c r="AH13" s="2"/>
    </row>
    <row r="14" spans="1:34" ht="9.75" customHeight="1" x14ac:dyDescent="0.25">
      <c r="A14" s="95" t="s">
        <v>19</v>
      </c>
      <c r="B14" s="149">
        <v>0.42699999999999999</v>
      </c>
      <c r="C14" s="97">
        <f>AVERAGE(B14:B15)</f>
        <v>0.42899999999999999</v>
      </c>
      <c r="D14" s="97">
        <f>C14-$C$54</f>
        <v>0.16499999999999998</v>
      </c>
      <c r="E14" s="97">
        <v>10</v>
      </c>
      <c r="F14" s="97">
        <v>20</v>
      </c>
      <c r="G14" s="136">
        <f t="shared" ref="G14:G43" si="18">D14/0.0821</f>
        <v>2.009744214372716</v>
      </c>
      <c r="H14" s="98">
        <f>(G14*F14)/E14</f>
        <v>4.019488428745432</v>
      </c>
      <c r="I14" s="136">
        <f t="shared" ref="I14" si="19">100/H14</f>
        <v>24.878787878787882</v>
      </c>
      <c r="J14" s="98">
        <f t="shared" ref="J14" si="20">50-I14</f>
        <v>25.121212121212118</v>
      </c>
      <c r="K14" s="156">
        <f>_xlfn.STDEV.S(B14:B15)</f>
        <v>2.8284271247461927E-3</v>
      </c>
      <c r="M14" s="2"/>
      <c r="N14"/>
      <c r="AA14">
        <v>0.498</v>
      </c>
      <c r="AB14" s="2"/>
      <c r="AC14" s="2"/>
      <c r="AD14" s="2"/>
      <c r="AE14" s="2"/>
      <c r="AF14" s="2"/>
      <c r="AG14" s="2"/>
      <c r="AH14" s="2"/>
    </row>
    <row r="15" spans="1:34" ht="9.75" customHeight="1" x14ac:dyDescent="0.25">
      <c r="A15" s="99"/>
      <c r="B15" s="150">
        <v>0.43099999999999999</v>
      </c>
      <c r="C15" s="101"/>
      <c r="D15" s="101"/>
      <c r="E15" s="101"/>
      <c r="F15" s="101"/>
      <c r="G15" s="135"/>
      <c r="H15" s="102"/>
      <c r="I15" s="135"/>
      <c r="J15" s="102"/>
      <c r="K15" s="156"/>
      <c r="M15" s="2"/>
      <c r="Z15" s="2" t="s">
        <v>12</v>
      </c>
      <c r="AA15">
        <v>0.504</v>
      </c>
      <c r="AB15" s="2"/>
      <c r="AC15" s="2"/>
      <c r="AD15" s="2"/>
      <c r="AE15" s="2"/>
      <c r="AF15" s="2"/>
      <c r="AG15" s="2"/>
      <c r="AH15" s="2"/>
    </row>
    <row r="16" spans="1:34" ht="9.75" customHeight="1" x14ac:dyDescent="0.25">
      <c r="A16" s="58" t="s">
        <v>20</v>
      </c>
      <c r="B16" s="147">
        <v>0.41</v>
      </c>
      <c r="C16" s="59">
        <f>AVERAGE(B16:B17)</f>
        <v>0.40249999999999997</v>
      </c>
      <c r="D16" s="59">
        <f>C16-$C$54</f>
        <v>0.13849999999999996</v>
      </c>
      <c r="E16" s="59">
        <v>10</v>
      </c>
      <c r="F16" s="59">
        <v>20</v>
      </c>
      <c r="G16" s="75">
        <f t="shared" ref="G16:G43" si="21">D16/0.0821</f>
        <v>1.6869671132764914</v>
      </c>
      <c r="H16" s="60">
        <f>(G16*F16)/E16</f>
        <v>3.3739342265529828</v>
      </c>
      <c r="I16" s="65">
        <f t="shared" ref="I16" si="22">100/H16</f>
        <v>29.638989169675103</v>
      </c>
      <c r="J16" s="61">
        <f>50-I16</f>
        <v>20.361010830324897</v>
      </c>
      <c r="K16" s="156">
        <f>_xlfn.STDEV.S(B16:B17)</f>
        <v>1.0606601717798184E-2</v>
      </c>
      <c r="M16" s="54"/>
      <c r="Z16" s="40"/>
      <c r="AA16">
        <v>0.42699999999999999</v>
      </c>
      <c r="AB16" s="40"/>
      <c r="AC16" s="40"/>
      <c r="AD16" s="40"/>
      <c r="AE16" s="40"/>
      <c r="AF16" s="2"/>
      <c r="AG16" s="2"/>
      <c r="AH16" s="2"/>
    </row>
    <row r="17" spans="1:34" ht="9.75" customHeight="1" x14ac:dyDescent="0.25">
      <c r="A17" s="58"/>
      <c r="B17" s="147">
        <v>0.39500000000000002</v>
      </c>
      <c r="C17" s="59"/>
      <c r="D17" s="59"/>
      <c r="E17" s="59"/>
      <c r="F17" s="59"/>
      <c r="G17" s="78"/>
      <c r="H17" s="60"/>
      <c r="I17" s="66"/>
      <c r="J17" s="61"/>
      <c r="K17" s="156"/>
      <c r="M17" s="54"/>
      <c r="Z17" s="40"/>
      <c r="AA17">
        <v>0.43099999999999999</v>
      </c>
      <c r="AB17" s="40"/>
      <c r="AC17" s="40"/>
      <c r="AD17" s="40"/>
      <c r="AE17" s="40"/>
      <c r="AF17" s="2"/>
      <c r="AG17" s="2"/>
      <c r="AH17" s="2"/>
    </row>
    <row r="18" spans="1:34" ht="9.75" customHeight="1" x14ac:dyDescent="0.25">
      <c r="A18" s="99" t="s">
        <v>21</v>
      </c>
      <c r="B18" s="150">
        <v>0.42099999999999999</v>
      </c>
      <c r="C18" s="101">
        <f t="shared" ref="C18" si="23">AVERAGE(B18:B19)</f>
        <v>0.42249999999999999</v>
      </c>
      <c r="D18" s="101">
        <f>C18-$C$54</f>
        <v>0.15849999999999997</v>
      </c>
      <c r="E18" s="101">
        <v>10</v>
      </c>
      <c r="F18" s="101">
        <v>20</v>
      </c>
      <c r="G18" s="134">
        <f t="shared" ref="G18:G43" si="24">D18/0.0821</f>
        <v>1.9305724725943967</v>
      </c>
      <c r="H18" s="102">
        <f>(G18*F18)/E18</f>
        <v>3.8611449451887934</v>
      </c>
      <c r="I18" s="134">
        <f t="shared" ref="I18" si="25">100/H18</f>
        <v>25.899053627760257</v>
      </c>
      <c r="J18" s="102">
        <f t="shared" ref="J18" si="26">50-I18</f>
        <v>24.100946372239743</v>
      </c>
      <c r="K18" s="156">
        <f>_xlfn.STDEV.S(B18:B19)</f>
        <v>2.1213203435596446E-3</v>
      </c>
      <c r="M18" s="31"/>
      <c r="Z18" s="40"/>
      <c r="AA18">
        <v>0.41</v>
      </c>
      <c r="AB18" s="40"/>
      <c r="AC18" s="40"/>
      <c r="AD18" s="40"/>
      <c r="AE18" s="40"/>
      <c r="AF18" s="2"/>
      <c r="AG18" s="2"/>
      <c r="AH18" s="2"/>
    </row>
    <row r="19" spans="1:34" ht="9.75" customHeight="1" x14ac:dyDescent="0.25">
      <c r="A19" s="99"/>
      <c r="B19" s="150">
        <v>0.42399999999999999</v>
      </c>
      <c r="C19" s="101"/>
      <c r="D19" s="101"/>
      <c r="E19" s="101"/>
      <c r="F19" s="101"/>
      <c r="G19" s="135"/>
      <c r="H19" s="102"/>
      <c r="I19" s="135"/>
      <c r="J19" s="102"/>
      <c r="K19" s="156"/>
      <c r="M19" s="31"/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s="40"/>
      <c r="AA19">
        <v>0.39500000000000002</v>
      </c>
      <c r="AB19" s="40"/>
      <c r="AC19" s="40"/>
      <c r="AD19" s="40"/>
      <c r="AE19" s="40"/>
      <c r="AF19" s="2"/>
      <c r="AG19" s="2"/>
      <c r="AH19" s="2"/>
    </row>
    <row r="20" spans="1:34" ht="9.75" customHeight="1" x14ac:dyDescent="0.25">
      <c r="A20" s="58" t="s">
        <v>22</v>
      </c>
      <c r="B20" s="147">
        <v>0.43099999999999999</v>
      </c>
      <c r="C20" s="59">
        <f t="shared" ref="C20" si="27">AVERAGE(B20:B21)</f>
        <v>0.433</v>
      </c>
      <c r="D20" s="59">
        <f>C20-$C$54</f>
        <v>0.16899999999999998</v>
      </c>
      <c r="E20" s="59">
        <v>10</v>
      </c>
      <c r="F20" s="59">
        <v>20</v>
      </c>
      <c r="G20" s="75">
        <f t="shared" ref="G20:G43" si="28">D20/0.0821</f>
        <v>2.0584652862362969</v>
      </c>
      <c r="H20" s="60">
        <f>(G20*F20)/E20</f>
        <v>4.1169305724725938</v>
      </c>
      <c r="I20" s="65">
        <f t="shared" ref="I20" si="29">100/H20</f>
        <v>24.289940828402372</v>
      </c>
      <c r="J20" s="61">
        <f t="shared" ref="J20" si="30">50-I20</f>
        <v>25.710059171597628</v>
      </c>
      <c r="K20" s="156">
        <f>_xlfn.STDEV.S(B20:B21)</f>
        <v>2.8284271247461927E-3</v>
      </c>
      <c r="M20" s="31"/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s="41"/>
      <c r="AA20">
        <v>0.42099999999999999</v>
      </c>
      <c r="AB20" s="41"/>
      <c r="AC20" s="41"/>
      <c r="AD20" s="41"/>
      <c r="AE20" s="41"/>
      <c r="AF20" s="2"/>
      <c r="AG20" s="2"/>
      <c r="AH20" s="2"/>
    </row>
    <row r="21" spans="1:34" ht="9.75" customHeight="1" x14ac:dyDescent="0.25">
      <c r="A21" s="58"/>
      <c r="B21" s="147">
        <v>0.435</v>
      </c>
      <c r="C21" s="59"/>
      <c r="D21" s="59"/>
      <c r="E21" s="59"/>
      <c r="F21" s="59"/>
      <c r="G21" s="78"/>
      <c r="H21" s="60"/>
      <c r="I21" s="66"/>
      <c r="J21" s="61"/>
      <c r="K21" s="156"/>
      <c r="M21" s="31"/>
      <c r="N21"/>
      <c r="Q21" s="2"/>
      <c r="Y21" s="2"/>
      <c r="Z21" s="41"/>
      <c r="AA21">
        <v>0.42399999999999999</v>
      </c>
      <c r="AB21" s="41"/>
      <c r="AC21" s="41"/>
      <c r="AD21" s="41"/>
      <c r="AE21" s="41"/>
      <c r="AF21" s="2"/>
      <c r="AG21" s="2"/>
      <c r="AH21" s="2"/>
    </row>
    <row r="22" spans="1:34" ht="9.75" customHeight="1" x14ac:dyDescent="0.25">
      <c r="A22" s="99" t="s">
        <v>23</v>
      </c>
      <c r="B22" s="150">
        <v>0.53500000000000003</v>
      </c>
      <c r="C22" s="101">
        <f t="shared" ref="C22" si="31">AVERAGE(B22:B23)</f>
        <v>0.52700000000000002</v>
      </c>
      <c r="D22" s="101">
        <f>C22-$C$54</f>
        <v>0.26300000000000001</v>
      </c>
      <c r="E22" s="101">
        <v>10</v>
      </c>
      <c r="F22" s="101">
        <v>20</v>
      </c>
      <c r="G22" s="134">
        <f t="shared" ref="G22:G43" si="32">D22/0.0821</f>
        <v>3.2034104750304504</v>
      </c>
      <c r="H22" s="102">
        <f>(G22*F22)/E22</f>
        <v>6.4068209500609017</v>
      </c>
      <c r="I22" s="134">
        <f t="shared" ref="I22" si="33">100/H22</f>
        <v>15.608365019011407</v>
      </c>
      <c r="J22" s="102">
        <f t="shared" ref="J22" si="34">50-I22</f>
        <v>34.391634980988592</v>
      </c>
      <c r="K22" s="156">
        <f>_xlfn.STDEV.S(B22:B23)</f>
        <v>1.1313708498984771E-2</v>
      </c>
      <c r="M22" s="31"/>
      <c r="N22"/>
      <c r="Q22" s="2"/>
      <c r="Y22" s="2"/>
      <c r="Z22" s="41"/>
      <c r="AA22">
        <v>0.43099999999999999</v>
      </c>
      <c r="AC22" s="41"/>
      <c r="AD22" s="41"/>
      <c r="AE22" s="41"/>
      <c r="AF22" s="2"/>
      <c r="AG22" s="2"/>
      <c r="AH22" s="2"/>
    </row>
    <row r="23" spans="1:34" ht="9.75" customHeight="1" x14ac:dyDescent="0.25">
      <c r="A23" s="99"/>
      <c r="B23" s="150">
        <v>0.51900000000000002</v>
      </c>
      <c r="C23" s="101"/>
      <c r="D23" s="101"/>
      <c r="E23" s="101"/>
      <c r="F23" s="101"/>
      <c r="G23" s="135"/>
      <c r="H23" s="102"/>
      <c r="I23" s="135"/>
      <c r="J23" s="102"/>
      <c r="K23" s="156"/>
      <c r="M23" s="31"/>
      <c r="N23"/>
      <c r="Y23" s="2"/>
      <c r="Z23" s="41"/>
      <c r="AA23">
        <v>0.435</v>
      </c>
      <c r="AC23" s="41"/>
      <c r="AD23" s="41"/>
      <c r="AE23" s="41"/>
      <c r="AF23" s="2"/>
      <c r="AG23" s="2"/>
      <c r="AH23" s="2"/>
    </row>
    <row r="24" spans="1:34" ht="9.75" customHeight="1" x14ac:dyDescent="0.25">
      <c r="A24" s="58" t="s">
        <v>24</v>
      </c>
      <c r="B24" s="147">
        <v>0.57899999999999996</v>
      </c>
      <c r="C24" s="60">
        <f>AVERAGE(B24:B25)</f>
        <v>0.5635</v>
      </c>
      <c r="D24" s="59">
        <f>C24-$C$54</f>
        <v>0.29949999999999999</v>
      </c>
      <c r="E24" s="59">
        <v>10</v>
      </c>
      <c r="F24" s="59">
        <v>20</v>
      </c>
      <c r="G24" s="75">
        <f t="shared" ref="G24:G43" si="35">D24/0.0821</f>
        <v>3.647990255785627</v>
      </c>
      <c r="H24" s="60">
        <f>(G24*F24)/E24</f>
        <v>7.2959805115712539</v>
      </c>
      <c r="I24" s="65">
        <f t="shared" ref="I24" si="36">100/H24</f>
        <v>13.706176961602672</v>
      </c>
      <c r="J24" s="61">
        <f t="shared" ref="J24" si="37">50-I24</f>
        <v>36.293823038397328</v>
      </c>
      <c r="K24" s="156">
        <f>_xlfn.STDEV.S(B24:B25)</f>
        <v>2.1920310216782913E-2</v>
      </c>
      <c r="M24" s="31"/>
      <c r="N24"/>
      <c r="Y24" s="2"/>
      <c r="Z24" s="2"/>
      <c r="AA24">
        <v>0.53500000000000003</v>
      </c>
      <c r="AC24" s="2"/>
      <c r="AD24" s="2"/>
      <c r="AE24" s="2"/>
      <c r="AF24" s="2"/>
      <c r="AG24" s="2"/>
      <c r="AH24" s="2"/>
    </row>
    <row r="25" spans="1:34" ht="9.75" customHeight="1" thickBot="1" x14ac:dyDescent="0.3">
      <c r="A25" s="86"/>
      <c r="B25" s="148">
        <v>0.54800000000000004</v>
      </c>
      <c r="C25" s="74"/>
      <c r="D25" s="74"/>
      <c r="E25" s="74"/>
      <c r="F25" s="74"/>
      <c r="G25" s="76"/>
      <c r="H25" s="77"/>
      <c r="I25" s="69"/>
      <c r="J25" s="88"/>
      <c r="K25" s="156"/>
      <c r="M25" s="31"/>
      <c r="N25"/>
      <c r="Y25" s="2"/>
      <c r="Z25" s="2"/>
      <c r="AA25">
        <v>0.51900000000000002</v>
      </c>
      <c r="AC25" s="2"/>
      <c r="AD25" s="2"/>
      <c r="AE25" s="2"/>
      <c r="AF25" s="2"/>
      <c r="AG25" s="2"/>
      <c r="AH25" s="2"/>
    </row>
    <row r="26" spans="1:34" ht="9.75" customHeight="1" x14ac:dyDescent="0.25">
      <c r="A26" s="103" t="s">
        <v>25</v>
      </c>
      <c r="B26" s="151">
        <v>0.46400000000000002</v>
      </c>
      <c r="C26" s="105">
        <f>AVERAGE(B26:B27)</f>
        <v>0.45900000000000002</v>
      </c>
      <c r="D26" s="105">
        <f>C26-$C$54</f>
        <v>0.19500000000000001</v>
      </c>
      <c r="E26" s="105">
        <v>10</v>
      </c>
      <c r="F26" s="105">
        <v>20</v>
      </c>
      <c r="G26" s="133">
        <f t="shared" ref="G26:G43" si="38">D26/0.0821</f>
        <v>2.3751522533495737</v>
      </c>
      <c r="H26" s="106">
        <f>(G26*F26)/E26</f>
        <v>4.7503045066991474</v>
      </c>
      <c r="I26" s="133">
        <f t="shared" ref="I26" si="39">100/H26</f>
        <v>21.051282051282051</v>
      </c>
      <c r="J26" s="106">
        <f t="shared" ref="J26" si="40">50-I26</f>
        <v>28.948717948717949</v>
      </c>
      <c r="K26" s="156">
        <f>_xlfn.STDEV.S(B26:B27)</f>
        <v>7.0710678118654814E-3</v>
      </c>
      <c r="M26" s="31"/>
      <c r="N26"/>
      <c r="Y26" s="2"/>
      <c r="Z26" s="2"/>
      <c r="AA26">
        <v>0.57899999999999996</v>
      </c>
      <c r="AC26" s="2"/>
      <c r="AD26" s="2"/>
      <c r="AE26" s="2"/>
      <c r="AF26" s="2"/>
      <c r="AG26" s="2"/>
      <c r="AH26" s="2"/>
    </row>
    <row r="27" spans="1:34" ht="9.75" customHeight="1" x14ac:dyDescent="0.25">
      <c r="A27" s="107"/>
      <c r="B27" s="152">
        <v>0.45400000000000001</v>
      </c>
      <c r="C27" s="109"/>
      <c r="D27" s="109"/>
      <c r="E27" s="109"/>
      <c r="F27" s="109"/>
      <c r="G27" s="132"/>
      <c r="H27" s="110"/>
      <c r="I27" s="132"/>
      <c r="J27" s="110"/>
      <c r="K27" s="156"/>
      <c r="M27" s="31"/>
      <c r="N27"/>
      <c r="Q27"/>
      <c r="Y27" s="2"/>
      <c r="Z27" s="2"/>
      <c r="AA27">
        <v>0.54800000000000004</v>
      </c>
      <c r="AC27" s="2"/>
      <c r="AD27" s="2"/>
      <c r="AE27" s="2"/>
      <c r="AF27" s="2"/>
      <c r="AG27" s="2"/>
      <c r="AH27" s="2"/>
    </row>
    <row r="28" spans="1:34" ht="9.75" customHeight="1" x14ac:dyDescent="0.25">
      <c r="A28" s="58" t="s">
        <v>26</v>
      </c>
      <c r="B28" s="147">
        <v>0.42499999999999999</v>
      </c>
      <c r="C28" s="59">
        <f>AVERAGE(B28:B29)</f>
        <v>0.43099999999999999</v>
      </c>
      <c r="D28" s="59">
        <f>C28-$C$54</f>
        <v>0.16699999999999998</v>
      </c>
      <c r="E28" s="59">
        <v>10</v>
      </c>
      <c r="F28" s="59">
        <v>20</v>
      </c>
      <c r="G28" s="75">
        <f t="shared" ref="G28:G43" si="41">D28/0.0821</f>
        <v>2.0341047503045062</v>
      </c>
      <c r="H28" s="60">
        <f>(G28*F28)/E28</f>
        <v>4.0682095006090124</v>
      </c>
      <c r="I28" s="65">
        <f t="shared" ref="I28" si="42">100/H28</f>
        <v>24.580838323353298</v>
      </c>
      <c r="J28" s="61">
        <f t="shared" ref="J28" si="43">50-I28</f>
        <v>25.419161676646702</v>
      </c>
      <c r="K28" s="156">
        <f>_xlfn.STDEV.S(B28:B29)</f>
        <v>8.4852813742385784E-3</v>
      </c>
      <c r="M28" s="31"/>
      <c r="N28"/>
      <c r="Q28"/>
      <c r="AA28">
        <v>0.46400000000000002</v>
      </c>
      <c r="AB28" s="2"/>
      <c r="AC28" s="2"/>
      <c r="AD28" s="2"/>
      <c r="AE28" s="2"/>
      <c r="AF28" s="2"/>
      <c r="AG28" s="2"/>
      <c r="AH28" s="2"/>
    </row>
    <row r="29" spans="1:34" ht="9.75" customHeight="1" x14ac:dyDescent="0.25">
      <c r="A29" s="58"/>
      <c r="B29" s="147">
        <v>0.437</v>
      </c>
      <c r="C29" s="59"/>
      <c r="D29" s="59"/>
      <c r="E29" s="59"/>
      <c r="F29" s="59"/>
      <c r="G29" s="78"/>
      <c r="H29" s="60"/>
      <c r="I29" s="66"/>
      <c r="J29" s="61"/>
      <c r="K29" s="156"/>
      <c r="M29" s="31"/>
      <c r="N29"/>
      <c r="AA29">
        <v>0.45400000000000001</v>
      </c>
      <c r="AB29" s="2"/>
      <c r="AC29" s="2"/>
      <c r="AD29" s="2"/>
      <c r="AE29" s="2"/>
      <c r="AF29" s="2"/>
      <c r="AG29" s="2"/>
      <c r="AH29" s="2"/>
    </row>
    <row r="30" spans="1:34" ht="9.75" customHeight="1" x14ac:dyDescent="0.25">
      <c r="A30" s="107" t="s">
        <v>27</v>
      </c>
      <c r="B30" s="152">
        <v>0.41699999999999998</v>
      </c>
      <c r="C30" s="109">
        <f t="shared" ref="C30" si="44">AVERAGE(B30:B31)</f>
        <v>0.42349999999999999</v>
      </c>
      <c r="D30" s="109">
        <f>C30-$C$54</f>
        <v>0.15949999999999998</v>
      </c>
      <c r="E30" s="109">
        <v>10</v>
      </c>
      <c r="F30" s="109">
        <v>20</v>
      </c>
      <c r="G30" s="131">
        <f t="shared" ref="G30:G43" si="45">D30/0.0821</f>
        <v>1.9427527405602918</v>
      </c>
      <c r="H30" s="110">
        <f>(G30*F30)/E30</f>
        <v>3.8855054811205831</v>
      </c>
      <c r="I30" s="131">
        <f t="shared" ref="I30" si="46">100/H30</f>
        <v>25.736677115987472</v>
      </c>
      <c r="J30" s="110">
        <f t="shared" ref="J30" si="47">50-I30</f>
        <v>24.263322884012528</v>
      </c>
      <c r="K30" s="156">
        <f>_xlfn.STDEV.S(B30:B31)</f>
        <v>9.1923881554251269E-3</v>
      </c>
      <c r="M30" s="31"/>
      <c r="N30"/>
      <c r="AA30">
        <v>0.42499999999999999</v>
      </c>
      <c r="AB30" s="2"/>
      <c r="AC30" s="2"/>
      <c r="AD30" s="2"/>
      <c r="AE30" s="2"/>
      <c r="AF30" s="2"/>
      <c r="AG30" s="2"/>
      <c r="AH30" s="2"/>
    </row>
    <row r="31" spans="1:34" ht="9.75" customHeight="1" x14ac:dyDescent="0.25">
      <c r="A31" s="107"/>
      <c r="B31" s="152">
        <v>0.43</v>
      </c>
      <c r="C31" s="109"/>
      <c r="D31" s="109"/>
      <c r="E31" s="109"/>
      <c r="F31" s="109"/>
      <c r="G31" s="132"/>
      <c r="H31" s="110"/>
      <c r="I31" s="132"/>
      <c r="J31" s="110"/>
      <c r="K31" s="156"/>
      <c r="M31" s="31"/>
      <c r="N31"/>
      <c r="AA31">
        <v>0.437</v>
      </c>
      <c r="AB31" s="2"/>
      <c r="AC31" s="2"/>
      <c r="AD31" s="2"/>
      <c r="AE31" s="2"/>
      <c r="AF31" s="2"/>
      <c r="AG31" s="2"/>
      <c r="AH31" s="2"/>
    </row>
    <row r="32" spans="1:34" ht="9.75" customHeight="1" x14ac:dyDescent="0.25">
      <c r="A32" s="58" t="s">
        <v>28</v>
      </c>
      <c r="B32" s="147">
        <v>0.56000000000000005</v>
      </c>
      <c r="C32" s="59">
        <f t="shared" ref="C32" si="48">AVERAGE(B32:B33)</f>
        <v>0.56100000000000005</v>
      </c>
      <c r="D32" s="59">
        <f>C32-$C$54</f>
        <v>0.29700000000000004</v>
      </c>
      <c r="E32" s="59">
        <v>10</v>
      </c>
      <c r="F32" s="59">
        <v>20</v>
      </c>
      <c r="G32" s="75">
        <f t="shared" ref="G32:G43" si="49">D32/0.0821</f>
        <v>3.6175395858708894</v>
      </c>
      <c r="H32" s="60">
        <f>(G32*F32)/E32</f>
        <v>7.2350791717417788</v>
      </c>
      <c r="I32" s="65">
        <f t="shared" ref="I32" si="50">100/H32</f>
        <v>13.82154882154882</v>
      </c>
      <c r="J32" s="61">
        <f t="shared" ref="J32" si="51">50-I32</f>
        <v>36.178451178451184</v>
      </c>
      <c r="K32" s="156">
        <f>_xlfn.STDEV.S(B32:B33)</f>
        <v>1.4142135623730963E-3</v>
      </c>
      <c r="M32" s="31"/>
      <c r="N32"/>
      <c r="O32" s="33"/>
      <c r="P32" s="33"/>
      <c r="R32" s="33"/>
      <c r="S32" s="33"/>
      <c r="T32" s="33"/>
      <c r="U32" s="33"/>
      <c r="V32" s="34"/>
      <c r="Y32" t="s">
        <v>12</v>
      </c>
      <c r="Z32" t="s">
        <v>12</v>
      </c>
      <c r="AA32">
        <v>0.41699999999999998</v>
      </c>
      <c r="AB32" s="2"/>
      <c r="AC32" s="2"/>
      <c r="AD32" s="2"/>
      <c r="AE32" s="2"/>
      <c r="AF32" s="2"/>
      <c r="AG32" s="2"/>
      <c r="AH32" s="2"/>
    </row>
    <row r="33" spans="1:34" ht="9.75" customHeight="1" x14ac:dyDescent="0.25">
      <c r="A33" s="58"/>
      <c r="B33" s="147">
        <v>0.56200000000000006</v>
      </c>
      <c r="C33" s="59"/>
      <c r="D33" s="59"/>
      <c r="E33" s="59"/>
      <c r="F33" s="59"/>
      <c r="G33" s="78"/>
      <c r="H33" s="60"/>
      <c r="I33" s="66"/>
      <c r="J33" s="61"/>
      <c r="K33" s="156"/>
      <c r="M33" s="31"/>
      <c r="N33"/>
      <c r="O33" s="36"/>
      <c r="P33" s="36"/>
      <c r="R33" s="36"/>
      <c r="S33" s="36"/>
      <c r="T33" s="36"/>
      <c r="U33" s="36"/>
      <c r="V33" s="37"/>
      <c r="Y33" t="s">
        <v>12</v>
      </c>
      <c r="Z33" t="s">
        <v>12</v>
      </c>
      <c r="AA33">
        <v>0.43</v>
      </c>
      <c r="AB33" s="2"/>
      <c r="AC33" s="2"/>
      <c r="AD33" s="2"/>
      <c r="AE33" s="2"/>
      <c r="AF33" s="2"/>
      <c r="AG33" s="2"/>
      <c r="AH33" s="2"/>
    </row>
    <row r="34" spans="1:34" ht="9.75" customHeight="1" x14ac:dyDescent="0.25">
      <c r="A34" s="107" t="s">
        <v>29</v>
      </c>
      <c r="B34" s="152">
        <v>0.53300000000000003</v>
      </c>
      <c r="C34" s="109">
        <f t="shared" ref="C34" si="52">AVERAGE(B34:B35)</f>
        <v>0.54849999999999999</v>
      </c>
      <c r="D34" s="109">
        <f>C34-$C$54</f>
        <v>0.28449999999999998</v>
      </c>
      <c r="E34" s="109">
        <v>10</v>
      </c>
      <c r="F34" s="109">
        <v>20</v>
      </c>
      <c r="G34" s="131">
        <f t="shared" ref="G34:G43" si="53">D34/0.0821</f>
        <v>3.4652862362971981</v>
      </c>
      <c r="H34" s="110">
        <f>(G34*F34)/E34</f>
        <v>6.9305724725943962</v>
      </c>
      <c r="I34" s="131">
        <f t="shared" ref="I34" si="54">100/H34</f>
        <v>14.428822495606328</v>
      </c>
      <c r="J34" s="110">
        <f t="shared" ref="J34" si="55">50-I34</f>
        <v>35.571177504393674</v>
      </c>
      <c r="K34" s="156">
        <f>_xlfn.STDEV.S(B34:B35)</f>
        <v>2.1920310216782913E-2</v>
      </c>
      <c r="M34" s="31"/>
      <c r="N34" s="36"/>
      <c r="O34" s="36"/>
      <c r="P34" s="36"/>
      <c r="R34" s="36"/>
      <c r="S34" s="36"/>
      <c r="T34" s="36"/>
      <c r="U34" s="36"/>
      <c r="V34" s="37"/>
      <c r="Y34" s="2"/>
      <c r="Z34" s="40"/>
      <c r="AA34">
        <v>0.56000000000000005</v>
      </c>
      <c r="AB34" s="40"/>
      <c r="AC34" s="40"/>
      <c r="AD34" s="40"/>
      <c r="AE34" s="40"/>
      <c r="AF34" s="2"/>
      <c r="AG34" s="2"/>
      <c r="AH34" s="2"/>
    </row>
    <row r="35" spans="1:34" ht="9.75" customHeight="1" x14ac:dyDescent="0.25">
      <c r="A35" s="107"/>
      <c r="B35" s="152">
        <v>0.56399999999999995</v>
      </c>
      <c r="C35" s="109"/>
      <c r="D35" s="109"/>
      <c r="E35" s="109"/>
      <c r="F35" s="109"/>
      <c r="G35" s="132"/>
      <c r="H35" s="110"/>
      <c r="I35" s="132"/>
      <c r="J35" s="110"/>
      <c r="K35" s="156"/>
      <c r="M35" s="31"/>
      <c r="N35" s="36"/>
      <c r="O35" s="36"/>
      <c r="P35" s="36"/>
      <c r="R35" s="36"/>
      <c r="S35" s="36"/>
      <c r="T35" s="36"/>
      <c r="U35" s="36"/>
      <c r="V35" s="37"/>
      <c r="Y35" s="2"/>
      <c r="Z35" s="40"/>
      <c r="AA35">
        <v>0.56200000000000006</v>
      </c>
      <c r="AB35" s="40"/>
      <c r="AC35" s="40"/>
      <c r="AD35" s="40"/>
      <c r="AE35" s="40"/>
      <c r="AF35" s="2"/>
      <c r="AG35" s="2"/>
      <c r="AH35" s="2"/>
    </row>
    <row r="36" spans="1:34" ht="9.75" customHeight="1" x14ac:dyDescent="0.25">
      <c r="A36" s="58" t="s">
        <v>30</v>
      </c>
      <c r="B36" s="147">
        <v>0.55000000000000004</v>
      </c>
      <c r="C36" s="60">
        <f>AVERAGE(B36:B37)</f>
        <v>0.56899999999999995</v>
      </c>
      <c r="D36" s="59">
        <f>C36-$C$54</f>
        <v>0.30499999999999994</v>
      </c>
      <c r="E36" s="59">
        <v>10</v>
      </c>
      <c r="F36" s="59">
        <v>20</v>
      </c>
      <c r="G36" s="75">
        <f t="shared" ref="G36:G43" si="56">D36/0.0821</f>
        <v>3.7149817295980503</v>
      </c>
      <c r="H36" s="60">
        <f>(G36*F36)/E36</f>
        <v>7.4299634591961006</v>
      </c>
      <c r="I36" s="65">
        <f t="shared" ref="I36" si="57">100/H36</f>
        <v>13.459016393442626</v>
      </c>
      <c r="J36" s="61">
        <f t="shared" ref="J36" si="58">50-I36</f>
        <v>36.540983606557376</v>
      </c>
      <c r="K36" s="157">
        <f>_xlfn.STDEV.S(B36:B37)</f>
        <v>2.6870057685088752E-2</v>
      </c>
      <c r="M36" s="31"/>
      <c r="N36" s="36"/>
      <c r="O36" s="36"/>
      <c r="P36" s="36"/>
      <c r="R36" s="36"/>
      <c r="S36" s="36"/>
      <c r="T36" s="36"/>
      <c r="U36" s="36"/>
      <c r="V36" s="37"/>
      <c r="Y36" s="2"/>
      <c r="Z36" s="40"/>
      <c r="AA36">
        <v>0.53300000000000003</v>
      </c>
      <c r="AB36" s="40"/>
      <c r="AC36" s="40"/>
      <c r="AD36" s="40"/>
      <c r="AE36" s="40"/>
      <c r="AF36" s="2"/>
      <c r="AG36" s="2"/>
      <c r="AH36" s="2"/>
    </row>
    <row r="37" spans="1:34" ht="9.75" customHeight="1" thickBot="1" x14ac:dyDescent="0.3">
      <c r="A37" s="86"/>
      <c r="B37" s="148">
        <v>0.58799999999999997</v>
      </c>
      <c r="C37" s="74"/>
      <c r="D37" s="74"/>
      <c r="E37" s="74"/>
      <c r="F37" s="74"/>
      <c r="G37" s="76"/>
      <c r="H37" s="77"/>
      <c r="I37" s="69"/>
      <c r="J37" s="88"/>
      <c r="K37" s="156"/>
      <c r="M37" s="31"/>
      <c r="N37" s="36"/>
      <c r="O37" s="36"/>
      <c r="P37" s="36"/>
      <c r="Q37"/>
      <c r="R37" s="36"/>
      <c r="S37" s="36"/>
      <c r="T37" s="36"/>
      <c r="U37" s="36"/>
      <c r="V37" s="37"/>
      <c r="Y37" s="2"/>
      <c r="Z37" s="40"/>
      <c r="AA37">
        <v>0.56399999999999995</v>
      </c>
      <c r="AB37" s="40"/>
      <c r="AC37" s="40"/>
      <c r="AD37" s="40"/>
      <c r="AE37" s="40"/>
      <c r="AF37" s="2"/>
      <c r="AG37" s="2"/>
      <c r="AH37" s="2"/>
    </row>
    <row r="38" spans="1:34" ht="9.75" customHeight="1" x14ac:dyDescent="0.25">
      <c r="A38" s="111" t="s">
        <v>31</v>
      </c>
      <c r="B38" s="153">
        <v>0.48399999999999999</v>
      </c>
      <c r="C38" s="113">
        <f>AVERAGE(B38:B39)</f>
        <v>0.46499999999999997</v>
      </c>
      <c r="D38" s="113">
        <f>C38-$C$54</f>
        <v>0.20099999999999996</v>
      </c>
      <c r="E38" s="113">
        <v>10</v>
      </c>
      <c r="F38" s="113">
        <v>20</v>
      </c>
      <c r="G38" s="129">
        <f t="shared" ref="G38:G43" si="59">D38/0.0821</f>
        <v>2.4482338611449443</v>
      </c>
      <c r="H38" s="114">
        <f>(G38*F38)/E38</f>
        <v>4.8964677222898887</v>
      </c>
      <c r="I38" s="129">
        <f t="shared" ref="I38" si="60">100/H38</f>
        <v>20.422885572139311</v>
      </c>
      <c r="J38" s="114">
        <f t="shared" ref="J38" si="61">50-I38</f>
        <v>29.577114427860689</v>
      </c>
      <c r="K38" s="157">
        <f>_xlfn.STDEV.S(B38:B39)</f>
        <v>2.6870057685088791E-2</v>
      </c>
      <c r="Q38"/>
      <c r="Y38" s="2"/>
      <c r="Z38" s="42"/>
      <c r="AA38">
        <v>0.55000000000000004</v>
      </c>
      <c r="AB38" s="42"/>
      <c r="AC38" s="42"/>
      <c r="AD38" s="42"/>
      <c r="AE38" s="42"/>
      <c r="AF38" s="2"/>
      <c r="AG38" s="2"/>
      <c r="AH38" s="2"/>
    </row>
    <row r="39" spans="1:34" ht="9.75" customHeight="1" x14ac:dyDescent="0.25">
      <c r="A39" s="115"/>
      <c r="B39" s="154">
        <v>0.44600000000000001</v>
      </c>
      <c r="C39" s="117"/>
      <c r="D39" s="117"/>
      <c r="E39" s="117"/>
      <c r="F39" s="117"/>
      <c r="G39" s="130"/>
      <c r="H39" s="118"/>
      <c r="I39" s="130"/>
      <c r="J39" s="118"/>
      <c r="K39" s="156"/>
      <c r="O39"/>
      <c r="P39"/>
      <c r="Q39"/>
      <c r="Y39" s="2"/>
      <c r="Z39" s="42"/>
      <c r="AA39">
        <v>0.58799999999999997</v>
      </c>
      <c r="AB39" s="42"/>
      <c r="AC39" s="42"/>
      <c r="AD39" s="42"/>
      <c r="AE39" s="42"/>
      <c r="AF39" s="2"/>
      <c r="AG39" s="2"/>
      <c r="AH39" s="2"/>
    </row>
    <row r="40" spans="1:34" ht="9.75" customHeight="1" x14ac:dyDescent="0.25">
      <c r="A40" s="58" t="s">
        <v>32</v>
      </c>
      <c r="B40" s="147">
        <v>0.40500000000000003</v>
      </c>
      <c r="C40" s="59">
        <f>AVERAGE(B40:B41)</f>
        <v>0.40900000000000003</v>
      </c>
      <c r="D40" s="59">
        <f>C40-$C$54</f>
        <v>0.14500000000000002</v>
      </c>
      <c r="E40" s="59">
        <v>10</v>
      </c>
      <c r="F40" s="59">
        <v>20</v>
      </c>
      <c r="G40" s="75">
        <f t="shared" ref="G40:G43" si="62">D40/0.0821</f>
        <v>1.7661388550548114</v>
      </c>
      <c r="H40" s="60">
        <f>(G40*F40)/E40</f>
        <v>3.5322777101096228</v>
      </c>
      <c r="I40" s="65">
        <f t="shared" ref="I40" si="63">100/H40</f>
        <v>28.310344827586203</v>
      </c>
      <c r="J40" s="61">
        <f t="shared" ref="J40" si="64">50-I40</f>
        <v>21.689655172413797</v>
      </c>
      <c r="K40" s="156">
        <f>_xlfn.STDEV.S(B40:B41)</f>
        <v>5.6568542494923463E-3</v>
      </c>
      <c r="O40"/>
      <c r="P40"/>
      <c r="Q40"/>
      <c r="Y40" s="2"/>
      <c r="Z40" s="2"/>
      <c r="AA40">
        <v>0.48399999999999999</v>
      </c>
      <c r="AB40" s="2"/>
      <c r="AC40" s="2"/>
      <c r="AD40" s="2"/>
      <c r="AE40" s="2"/>
      <c r="AF40" s="2"/>
      <c r="AG40" s="2"/>
      <c r="AH40" s="2"/>
    </row>
    <row r="41" spans="1:34" ht="9.75" customHeight="1" x14ac:dyDescent="0.25">
      <c r="A41" s="58"/>
      <c r="B41" s="147">
        <v>0.41299999999999998</v>
      </c>
      <c r="C41" s="59"/>
      <c r="D41" s="59"/>
      <c r="E41" s="59"/>
      <c r="F41" s="59"/>
      <c r="G41" s="78"/>
      <c r="H41" s="60"/>
      <c r="I41" s="66"/>
      <c r="J41" s="61"/>
      <c r="K41" s="156"/>
      <c r="O41"/>
      <c r="P41"/>
      <c r="Q41"/>
      <c r="Y41" s="2"/>
      <c r="Z41" s="2"/>
      <c r="AA41">
        <v>0.44600000000000001</v>
      </c>
      <c r="AB41" s="2"/>
      <c r="AC41" s="2"/>
      <c r="AD41" s="2"/>
      <c r="AE41" s="2"/>
      <c r="AF41" s="2"/>
      <c r="AG41" s="2"/>
      <c r="AH41" s="2"/>
    </row>
    <row r="42" spans="1:34" ht="9.75" customHeight="1" x14ac:dyDescent="0.25">
      <c r="A42" s="115" t="s">
        <v>33</v>
      </c>
      <c r="B42" s="154">
        <v>0.42099999999999999</v>
      </c>
      <c r="C42" s="117">
        <f t="shared" ref="C42" si="65">AVERAGE(B42:B43)</f>
        <v>0.42749999999999999</v>
      </c>
      <c r="D42" s="117">
        <f>C42-$C$54</f>
        <v>0.16349999999999998</v>
      </c>
      <c r="E42" s="117">
        <v>10</v>
      </c>
      <c r="F42" s="117">
        <v>20</v>
      </c>
      <c r="G42" s="127">
        <f t="shared" ref="G42:G43" si="66">D42/0.0821</f>
        <v>1.9914738124238729</v>
      </c>
      <c r="H42" s="118">
        <f>(G42*F42)/E42</f>
        <v>3.9829476248477453</v>
      </c>
      <c r="I42" s="127">
        <f t="shared" ref="I42" si="67">100/H42</f>
        <v>25.10703363914374</v>
      </c>
      <c r="J42" s="118">
        <f t="shared" ref="J42" si="68">50-I42</f>
        <v>24.89296636085626</v>
      </c>
      <c r="K42" s="156">
        <f>_xlfn.STDEV.S(B42:B43)</f>
        <v>9.1923881554251269E-3</v>
      </c>
      <c r="O42"/>
      <c r="P42"/>
      <c r="Q42"/>
      <c r="Y42" s="2"/>
      <c r="Z42" s="2"/>
      <c r="AA42">
        <v>0.40500000000000003</v>
      </c>
      <c r="AB42" s="2"/>
      <c r="AC42" s="2"/>
      <c r="AD42" s="2"/>
      <c r="AE42" s="2"/>
      <c r="AF42" s="2"/>
      <c r="AG42" s="2"/>
      <c r="AH42" s="2"/>
    </row>
    <row r="43" spans="1:34" ht="9.75" customHeight="1" thickBot="1" x14ac:dyDescent="0.3">
      <c r="A43" s="123"/>
      <c r="B43" s="155">
        <v>0.434</v>
      </c>
      <c r="C43" s="125"/>
      <c r="D43" s="125"/>
      <c r="E43" s="125"/>
      <c r="F43" s="125"/>
      <c r="G43" s="128"/>
      <c r="H43" s="126"/>
      <c r="I43" s="128"/>
      <c r="J43" s="126"/>
      <c r="K43" s="156"/>
      <c r="O43"/>
      <c r="P43"/>
      <c r="Q43" s="2"/>
      <c r="Y43" s="2"/>
      <c r="Z43" s="2"/>
      <c r="AA43">
        <v>0.41299999999999998</v>
      </c>
      <c r="AB43" s="2"/>
      <c r="AC43" s="2"/>
      <c r="AD43" s="2"/>
      <c r="AE43" s="2"/>
      <c r="AF43" s="2"/>
      <c r="AG43" s="2"/>
      <c r="AH43" s="2"/>
    </row>
    <row r="44" spans="1:34" ht="9.75" customHeight="1" x14ac:dyDescent="0.25">
      <c r="A44" s="119"/>
      <c r="B44" s="120"/>
      <c r="C44" s="121"/>
      <c r="D44" s="121"/>
      <c r="E44" s="121"/>
      <c r="F44" s="121"/>
      <c r="G44" s="122"/>
      <c r="H44" s="122"/>
      <c r="I44" s="122"/>
      <c r="J44" s="122"/>
      <c r="K44" s="85"/>
      <c r="O44"/>
      <c r="P44"/>
      <c r="Q44" s="2"/>
      <c r="Y44" s="2"/>
      <c r="Z44" s="2"/>
      <c r="AA44">
        <v>0.42099999999999999</v>
      </c>
      <c r="AB44" s="2"/>
      <c r="AC44" s="2"/>
      <c r="AD44" s="2"/>
      <c r="AE44" s="2"/>
      <c r="AF44" s="2"/>
      <c r="AG44" s="2"/>
      <c r="AH44" s="2"/>
    </row>
    <row r="45" spans="1:34" ht="9.75" customHeight="1" x14ac:dyDescent="0.25">
      <c r="A45" s="90"/>
      <c r="B45" s="10"/>
      <c r="C45" s="89"/>
      <c r="D45" s="89"/>
      <c r="E45" s="89"/>
      <c r="F45" s="89"/>
      <c r="G45" s="78"/>
      <c r="H45" s="78"/>
      <c r="I45" s="78"/>
      <c r="J45" s="78"/>
      <c r="K45" s="48"/>
      <c r="O45"/>
      <c r="P45"/>
      <c r="Q45" s="2"/>
      <c r="Y45" s="2"/>
      <c r="Z45" s="2"/>
      <c r="AA45">
        <v>0.434</v>
      </c>
      <c r="AB45" s="2"/>
      <c r="AC45" s="2"/>
      <c r="AD45" s="2"/>
      <c r="AE45" s="2"/>
      <c r="AF45" s="2"/>
      <c r="AG45" s="2"/>
      <c r="AH45" s="2"/>
    </row>
    <row r="46" spans="1:34" ht="9.75" customHeight="1" x14ac:dyDescent="0.25">
      <c r="A46" s="137" t="s">
        <v>35</v>
      </c>
      <c r="B46" s="138"/>
      <c r="C46" s="138"/>
      <c r="D46" s="138"/>
      <c r="E46" s="138"/>
      <c r="F46" s="138"/>
      <c r="G46" s="138"/>
      <c r="H46" s="138"/>
      <c r="I46" s="138"/>
      <c r="J46" s="138"/>
      <c r="K46" s="139"/>
      <c r="O46"/>
      <c r="P46"/>
      <c r="Q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9.75" customHeight="1" x14ac:dyDescent="0.25">
      <c r="A47" s="140"/>
      <c r="B47" s="71"/>
      <c r="C47" s="71"/>
      <c r="D47" s="71"/>
      <c r="E47" s="71"/>
      <c r="F47" s="71"/>
      <c r="G47" s="71"/>
      <c r="H47" s="71"/>
      <c r="I47" s="71"/>
      <c r="J47" s="71"/>
      <c r="K47" s="141"/>
      <c r="O47"/>
      <c r="P47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9.75" customHeight="1" x14ac:dyDescent="0.25">
      <c r="A48" s="140"/>
      <c r="B48" s="71"/>
      <c r="C48" s="71"/>
      <c r="D48" s="71"/>
      <c r="E48" s="71"/>
      <c r="F48" s="71"/>
      <c r="G48" s="71"/>
      <c r="H48" s="71"/>
      <c r="I48" s="71"/>
      <c r="J48" s="71"/>
      <c r="K48" s="141"/>
      <c r="O48"/>
      <c r="P48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9.75" customHeight="1" thickBot="1" x14ac:dyDescent="0.3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4"/>
      <c r="O49"/>
      <c r="P49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9.75" customHeight="1" x14ac:dyDescent="0.25">
      <c r="A50" s="53"/>
      <c r="B50" s="39"/>
      <c r="C50" s="51"/>
      <c r="D50" s="51"/>
      <c r="E50" s="51"/>
      <c r="F50" s="51"/>
      <c r="G50" s="52"/>
      <c r="H50" s="52"/>
      <c r="I50" s="52"/>
      <c r="J50" s="52"/>
      <c r="K50" s="39"/>
      <c r="O50"/>
      <c r="P50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9.75" customHeight="1" x14ac:dyDescent="0.25">
      <c r="K51" s="11"/>
      <c r="O51"/>
      <c r="P51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9.75" customHeight="1" thickBot="1" x14ac:dyDescent="0.3">
      <c r="A52" s="1" t="s">
        <v>10</v>
      </c>
      <c r="K52" s="11"/>
      <c r="O52"/>
      <c r="P5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9.75" customHeight="1" thickBot="1" x14ac:dyDescent="0.3">
      <c r="B53" s="7" t="s">
        <v>1</v>
      </c>
      <c r="C53" s="8" t="s">
        <v>2</v>
      </c>
      <c r="D53" s="9" t="s">
        <v>7</v>
      </c>
      <c r="K53" s="2"/>
      <c r="M53"/>
      <c r="O53"/>
      <c r="P53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9.75" customHeight="1" x14ac:dyDescent="0.25">
      <c r="A54" s="82">
        <v>0</v>
      </c>
      <c r="B54" s="3">
        <v>0.26700000000000002</v>
      </c>
      <c r="C54" s="83">
        <f>AVERAGE(B54:B55)</f>
        <v>0.26400000000000001</v>
      </c>
      <c r="D54" s="84">
        <f>C54-$C$54</f>
        <v>0</v>
      </c>
      <c r="K54" s="2"/>
      <c r="M54"/>
      <c r="O54"/>
      <c r="P54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9.75" customHeight="1" x14ac:dyDescent="0.25">
      <c r="A55" s="79"/>
      <c r="B55" s="4">
        <v>0.26100000000000001</v>
      </c>
      <c r="C55" s="59"/>
      <c r="D55" s="81"/>
      <c r="K55" s="2"/>
      <c r="M55"/>
      <c r="O55"/>
      <c r="P55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9.75" customHeight="1" x14ac:dyDescent="0.25">
      <c r="A56" s="79">
        <v>1</v>
      </c>
      <c r="B56" s="5">
        <v>0.36599999999999999</v>
      </c>
      <c r="C56" s="59">
        <f>AVERAGE(B56:B57)</f>
        <v>0.36849999999999999</v>
      </c>
      <c r="D56" s="81">
        <f>C56-$C$54</f>
        <v>0.10449999999999998</v>
      </c>
      <c r="K56" s="2"/>
      <c r="M56"/>
      <c r="O56"/>
      <c r="P56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9.75" customHeight="1" x14ac:dyDescent="0.25">
      <c r="A57" s="79"/>
      <c r="B57" s="4">
        <v>0.371</v>
      </c>
      <c r="C57" s="59"/>
      <c r="D57" s="81"/>
      <c r="K57" s="2"/>
      <c r="M57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4.1" customHeight="1" x14ac:dyDescent="0.25">
      <c r="A58" s="79">
        <v>2</v>
      </c>
      <c r="B58" s="5">
        <v>0.44500000000000001</v>
      </c>
      <c r="C58" s="59">
        <f t="shared" ref="C58" si="69">AVERAGE(B58:B59)</f>
        <v>0.44450000000000001</v>
      </c>
      <c r="D58" s="81">
        <f>C58-$C$54</f>
        <v>0.18049999999999999</v>
      </c>
      <c r="K58" s="2"/>
      <c r="M58"/>
    </row>
    <row r="59" spans="1:34" ht="14.1" customHeight="1" x14ac:dyDescent="0.25">
      <c r="A59" s="79"/>
      <c r="B59" s="4">
        <v>0.44400000000000001</v>
      </c>
      <c r="C59" s="59"/>
      <c r="D59" s="81"/>
      <c r="K59" s="2"/>
      <c r="M59"/>
    </row>
    <row r="60" spans="1:34" ht="14.1" customHeight="1" x14ac:dyDescent="0.25">
      <c r="A60" s="79">
        <v>5</v>
      </c>
      <c r="B60" s="91">
        <v>0.64100000000000001</v>
      </c>
      <c r="C60" s="59">
        <f t="shared" ref="C60" si="70">AVERAGE(B60:B61)</f>
        <v>0.66349999999999998</v>
      </c>
      <c r="D60" s="81">
        <f>C60-$C$54</f>
        <v>0.39949999999999997</v>
      </c>
      <c r="K60" s="2"/>
      <c r="M60"/>
    </row>
    <row r="61" spans="1:34" ht="14.1" customHeight="1" x14ac:dyDescent="0.25">
      <c r="A61" s="79"/>
      <c r="B61" s="92">
        <v>0.68600000000000005</v>
      </c>
      <c r="C61" s="59"/>
      <c r="D61" s="81"/>
      <c r="K61" s="2"/>
      <c r="M61"/>
    </row>
    <row r="62" spans="1:34" ht="14.1" customHeight="1" x14ac:dyDescent="0.25">
      <c r="A62" s="79">
        <v>10</v>
      </c>
      <c r="B62" s="5">
        <v>0.874</v>
      </c>
      <c r="C62" s="59">
        <f t="shared" ref="C62" si="71">AVERAGE(B62:B63)</f>
        <v>0.86749999999999994</v>
      </c>
      <c r="D62" s="81"/>
      <c r="K62" s="2"/>
      <c r="L62"/>
      <c r="M62"/>
    </row>
    <row r="63" spans="1:34" ht="14.1" customHeight="1" thickBot="1" x14ac:dyDescent="0.3">
      <c r="A63" s="80"/>
      <c r="B63" s="6">
        <v>0.86099999999999999</v>
      </c>
      <c r="C63" s="74"/>
      <c r="D63" s="81"/>
      <c r="K63" s="2"/>
      <c r="L63"/>
    </row>
    <row r="64" spans="1:34" ht="14.1" customHeight="1" x14ac:dyDescent="0.25">
      <c r="K64" s="2"/>
      <c r="L64"/>
    </row>
    <row r="65" spans="1:12" ht="14.1" customHeight="1" x14ac:dyDescent="0.25">
      <c r="K65" s="2"/>
      <c r="L65"/>
    </row>
    <row r="66" spans="1:12" ht="14.1" customHeight="1" x14ac:dyDescent="0.25">
      <c r="L66"/>
    </row>
    <row r="67" spans="1:12" ht="14.1" customHeight="1" x14ac:dyDescent="0.25">
      <c r="L67"/>
    </row>
    <row r="68" spans="1:12" ht="14.1" customHeight="1" x14ac:dyDescent="0.25">
      <c r="L68"/>
    </row>
    <row r="69" spans="1:12" ht="14.1" customHeight="1" x14ac:dyDescent="0.25">
      <c r="L69"/>
    </row>
    <row r="70" spans="1:12" ht="14.1" customHeight="1" x14ac:dyDescent="0.25">
      <c r="I70" t="s">
        <v>12</v>
      </c>
      <c r="J70" t="s">
        <v>12</v>
      </c>
      <c r="K70" t="s">
        <v>12</v>
      </c>
      <c r="L70"/>
    </row>
    <row r="71" spans="1:12" ht="14.1" customHeight="1" x14ac:dyDescent="0.25">
      <c r="I71" t="s">
        <v>12</v>
      </c>
      <c r="J71" t="s">
        <v>12</v>
      </c>
      <c r="K71" t="s">
        <v>12</v>
      </c>
      <c r="L71"/>
    </row>
    <row r="72" spans="1:12" ht="14.1" customHeight="1" x14ac:dyDescent="0.25">
      <c r="A72"/>
      <c r="B72"/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/>
    </row>
    <row r="73" spans="1:12" ht="14.1" customHeight="1" x14ac:dyDescent="0.25">
      <c r="A73"/>
      <c r="B73"/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/>
    </row>
    <row r="74" spans="1:12" ht="14.1" customHeight="1" x14ac:dyDescent="0.25">
      <c r="B74"/>
      <c r="G74" s="2"/>
      <c r="L74"/>
    </row>
    <row r="75" spans="1:12" ht="14.1" customHeight="1" x14ac:dyDescent="0.25">
      <c r="B75"/>
      <c r="G75" s="2"/>
      <c r="L75"/>
    </row>
    <row r="76" spans="1:12" ht="14.1" customHeight="1" x14ac:dyDescent="0.25">
      <c r="G76" s="2"/>
      <c r="L76"/>
    </row>
    <row r="77" spans="1:12" ht="14.1" customHeight="1" x14ac:dyDescent="0.25">
      <c r="B77" s="14"/>
      <c r="L77"/>
    </row>
    <row r="78" spans="1:12" ht="14.1" customHeight="1" x14ac:dyDescent="0.25">
      <c r="B78" s="14"/>
      <c r="L78"/>
    </row>
    <row r="79" spans="1:12" ht="14.1" customHeight="1" x14ac:dyDescent="0.25">
      <c r="A79" s="1" t="s">
        <v>11</v>
      </c>
      <c r="K79" s="36"/>
      <c r="L79"/>
    </row>
    <row r="80" spans="1:12" ht="14.1" customHeight="1" x14ac:dyDescent="0.25">
      <c r="K80" s="36"/>
    </row>
    <row r="81" spans="1:13" ht="14.1" customHeight="1" x14ac:dyDescent="0.25">
      <c r="K81" s="36"/>
      <c r="L81" s="36"/>
      <c r="M81" s="37"/>
    </row>
    <row r="82" spans="1:13" ht="14.1" customHeight="1" x14ac:dyDescent="0.25">
      <c r="K82" s="18"/>
      <c r="L82" s="36"/>
      <c r="M82" s="37"/>
    </row>
    <row r="83" spans="1:13" ht="14.1" customHeight="1" x14ac:dyDescent="0.25">
      <c r="K83" s="33"/>
      <c r="L83" s="36"/>
      <c r="M83" s="35"/>
    </row>
    <row r="84" spans="1:13" ht="14.1" customHeight="1" x14ac:dyDescent="0.25">
      <c r="K84" s="36"/>
      <c r="L84" s="36"/>
      <c r="M84" s="35"/>
    </row>
    <row r="85" spans="1:13" ht="14.1" customHeight="1" x14ac:dyDescent="0.25">
      <c r="M85" s="35"/>
    </row>
    <row r="86" spans="1:13" ht="11.25" customHeight="1" x14ac:dyDescent="0.25">
      <c r="M86" s="35"/>
    </row>
    <row r="87" spans="1:13" ht="11.25" customHeight="1" x14ac:dyDescent="0.25">
      <c r="F87" s="36"/>
      <c r="G87" s="36"/>
      <c r="H87" s="36"/>
      <c r="I87" s="36"/>
      <c r="J87" s="36"/>
      <c r="K87" s="36"/>
      <c r="M87" s="36"/>
    </row>
    <row r="88" spans="1:13" ht="11.25" customHeight="1" x14ac:dyDescent="0.25">
      <c r="F88" s="36"/>
      <c r="G88" s="36"/>
      <c r="H88" s="36"/>
      <c r="I88" s="36"/>
      <c r="J88" s="36"/>
      <c r="K88" s="36"/>
      <c r="M88" s="36"/>
    </row>
    <row r="89" spans="1:13" ht="15" x14ac:dyDescent="0.25">
      <c r="M89" s="36"/>
    </row>
    <row r="90" spans="1:13" ht="15" x14ac:dyDescent="0.25">
      <c r="M90" s="36"/>
    </row>
    <row r="91" spans="1:13" ht="15" x14ac:dyDescent="0.25">
      <c r="E91" s="32"/>
      <c r="G91" s="33"/>
      <c r="M91" s="36"/>
    </row>
    <row r="92" spans="1:13" ht="15" x14ac:dyDescent="0.25">
      <c r="E92" s="35"/>
      <c r="G92" s="36"/>
      <c r="M92" s="36"/>
    </row>
    <row r="93" spans="1:13" ht="15" x14ac:dyDescent="0.25">
      <c r="E93" s="33"/>
      <c r="G93" s="33"/>
      <c r="M93" s="36"/>
    </row>
    <row r="94" spans="1:13" ht="15" x14ac:dyDescent="0.25">
      <c r="E94" s="36"/>
      <c r="G94" s="36"/>
      <c r="M94" s="36"/>
    </row>
    <row r="95" spans="1:13" ht="15" x14ac:dyDescent="0.25">
      <c r="A95" s="36"/>
      <c r="C95" s="36"/>
      <c r="E95" s="33"/>
      <c r="G95" s="33"/>
      <c r="M95" s="36"/>
    </row>
    <row r="96" spans="1:13" ht="15" x14ac:dyDescent="0.25">
      <c r="A96" s="36"/>
      <c r="B96" s="32"/>
      <c r="E96" s="36"/>
      <c r="G96" s="36"/>
      <c r="M96" s="36"/>
    </row>
    <row r="97" spans="1:13" ht="15" x14ac:dyDescent="0.25">
      <c r="A97" s="36"/>
      <c r="B97" s="35"/>
      <c r="E97" s="33"/>
      <c r="G97" s="33"/>
      <c r="M97" s="36"/>
    </row>
    <row r="98" spans="1:13" ht="15" x14ac:dyDescent="0.25">
      <c r="A98" s="36"/>
      <c r="B98" s="33"/>
      <c r="E98" s="36"/>
      <c r="G98" s="36"/>
      <c r="M98" s="36"/>
    </row>
    <row r="99" spans="1:13" ht="15" x14ac:dyDescent="0.25">
      <c r="A99" s="36"/>
      <c r="B99" s="36"/>
      <c r="E99" s="33"/>
      <c r="G99" s="33"/>
      <c r="M99" s="36"/>
    </row>
    <row r="100" spans="1:13" ht="15" x14ac:dyDescent="0.25">
      <c r="A100" s="36"/>
      <c r="B100" s="33"/>
      <c r="E100" s="36"/>
      <c r="G100" s="36"/>
      <c r="M100" s="36"/>
    </row>
    <row r="101" spans="1:13" ht="15" x14ac:dyDescent="0.25">
      <c r="A101" s="36"/>
      <c r="B101" s="36"/>
      <c r="G101" s="33"/>
      <c r="M101" s="36"/>
    </row>
    <row r="102" spans="1:13" ht="15" x14ac:dyDescent="0.25">
      <c r="A102" s="36"/>
      <c r="B102" s="33"/>
      <c r="G102" s="36"/>
      <c r="M102" s="36"/>
    </row>
    <row r="103" spans="1:13" ht="15" x14ac:dyDescent="0.25">
      <c r="A103" s="36"/>
      <c r="B103" s="36"/>
      <c r="G103" s="34"/>
      <c r="M103" s="36"/>
    </row>
    <row r="104" spans="1:13" ht="15" x14ac:dyDescent="0.25">
      <c r="A104" s="36"/>
      <c r="B104" s="33"/>
      <c r="G104" s="37"/>
      <c r="M104" s="36"/>
    </row>
    <row r="105" spans="1:13" ht="15" x14ac:dyDescent="0.25">
      <c r="A105" s="36"/>
      <c r="B105" s="36"/>
      <c r="C105" s="36"/>
      <c r="G105" s="35"/>
      <c r="M105" s="36"/>
    </row>
    <row r="106" spans="1:13" ht="15" x14ac:dyDescent="0.25">
      <c r="A106" s="36"/>
      <c r="C106" s="18"/>
      <c r="G106" s="35"/>
      <c r="M106" s="36"/>
    </row>
    <row r="107" spans="1:13" ht="15" x14ac:dyDescent="0.25">
      <c r="A107" s="37"/>
      <c r="C107" s="37"/>
      <c r="G107" s="36"/>
      <c r="M107" s="37"/>
    </row>
    <row r="108" spans="1:13" ht="15" x14ac:dyDescent="0.25">
      <c r="A108" s="37"/>
      <c r="C108" s="19"/>
      <c r="G108" s="36"/>
      <c r="M108" s="37"/>
    </row>
    <row r="109" spans="1:13" ht="15" x14ac:dyDescent="0.25">
      <c r="A109" s="36"/>
      <c r="G109" s="36"/>
      <c r="M109" s="37"/>
    </row>
    <row r="110" spans="1:13" ht="15" x14ac:dyDescent="0.25">
      <c r="A110" s="36"/>
      <c r="G110" s="36"/>
    </row>
    <row r="111" spans="1:13" ht="15" x14ac:dyDescent="0.25">
      <c r="A111" s="36"/>
      <c r="G111" s="36"/>
    </row>
    <row r="112" spans="1:13" ht="15" x14ac:dyDescent="0.25">
      <c r="A112" s="36"/>
      <c r="G112" s="36"/>
    </row>
    <row r="113" spans="1:7" ht="15" x14ac:dyDescent="0.25">
      <c r="A113" s="36"/>
      <c r="G113" s="36"/>
    </row>
    <row r="114" spans="1:7" ht="15" x14ac:dyDescent="0.25">
      <c r="A114" s="36"/>
      <c r="G114" s="36"/>
    </row>
    <row r="115" spans="1:7" ht="15" x14ac:dyDescent="0.25">
      <c r="A115" s="36"/>
    </row>
    <row r="116" spans="1:7" ht="15" x14ac:dyDescent="0.25">
      <c r="A116" s="36"/>
    </row>
    <row r="117" spans="1:7" ht="15" x14ac:dyDescent="0.25">
      <c r="A117" s="37"/>
    </row>
    <row r="118" spans="1:7" ht="15" x14ac:dyDescent="0.25">
      <c r="A118" s="37"/>
    </row>
  </sheetData>
  <mergeCells count="248">
    <mergeCell ref="A60:A61"/>
    <mergeCell ref="C60:C61"/>
    <mergeCell ref="D60:D61"/>
    <mergeCell ref="A62:A63"/>
    <mergeCell ref="C62:C63"/>
    <mergeCell ref="D62:D63"/>
    <mergeCell ref="A56:A57"/>
    <mergeCell ref="C56:C57"/>
    <mergeCell ref="D56:D57"/>
    <mergeCell ref="A58:A59"/>
    <mergeCell ref="C58:C59"/>
    <mergeCell ref="D58:D59"/>
    <mergeCell ref="I44:I45"/>
    <mergeCell ref="J44:J45"/>
    <mergeCell ref="A46:K49"/>
    <mergeCell ref="A54:A55"/>
    <mergeCell ref="C54:C55"/>
    <mergeCell ref="D54:D55"/>
    <mergeCell ref="H42:H43"/>
    <mergeCell ref="I42:I43"/>
    <mergeCell ref="J42:J43"/>
    <mergeCell ref="A44:A45"/>
    <mergeCell ref="C44:C45"/>
    <mergeCell ref="D44:D45"/>
    <mergeCell ref="E44:E45"/>
    <mergeCell ref="F44:F45"/>
    <mergeCell ref="G44:G45"/>
    <mergeCell ref="H44:H45"/>
    <mergeCell ref="A42:A43"/>
    <mergeCell ref="C42:C43"/>
    <mergeCell ref="D42:D43"/>
    <mergeCell ref="E42:E43"/>
    <mergeCell ref="F42:F43"/>
    <mergeCell ref="G42:G43"/>
    <mergeCell ref="J38:J39"/>
    <mergeCell ref="A40:A41"/>
    <mergeCell ref="C40:C41"/>
    <mergeCell ref="D40:D41"/>
    <mergeCell ref="E40:E41"/>
    <mergeCell ref="F40:F41"/>
    <mergeCell ref="G40:G41"/>
    <mergeCell ref="H40:H41"/>
    <mergeCell ref="I40:I41"/>
    <mergeCell ref="J40:J41"/>
    <mergeCell ref="I36:I37"/>
    <mergeCell ref="J36:J37"/>
    <mergeCell ref="A38:A39"/>
    <mergeCell ref="C38:C39"/>
    <mergeCell ref="D38:D39"/>
    <mergeCell ref="E38:E39"/>
    <mergeCell ref="F38:F39"/>
    <mergeCell ref="G38:G39"/>
    <mergeCell ref="H38:H39"/>
    <mergeCell ref="I38:I39"/>
    <mergeCell ref="H34:H35"/>
    <mergeCell ref="I34:I35"/>
    <mergeCell ref="J34:J35"/>
    <mergeCell ref="A36:A37"/>
    <mergeCell ref="C36:C37"/>
    <mergeCell ref="D36:D37"/>
    <mergeCell ref="E36:E37"/>
    <mergeCell ref="F36:F37"/>
    <mergeCell ref="G36:G37"/>
    <mergeCell ref="H36:H37"/>
    <mergeCell ref="A34:A35"/>
    <mergeCell ref="C34:C35"/>
    <mergeCell ref="D34:D35"/>
    <mergeCell ref="E34:E35"/>
    <mergeCell ref="F34:F35"/>
    <mergeCell ref="G34:G35"/>
    <mergeCell ref="J30:J31"/>
    <mergeCell ref="A32:A33"/>
    <mergeCell ref="C32:C33"/>
    <mergeCell ref="D32:D33"/>
    <mergeCell ref="E32:E33"/>
    <mergeCell ref="F32:F33"/>
    <mergeCell ref="G32:G33"/>
    <mergeCell ref="H32:H33"/>
    <mergeCell ref="I32:I33"/>
    <mergeCell ref="J32:J33"/>
    <mergeCell ref="I28:I29"/>
    <mergeCell ref="J28:J29"/>
    <mergeCell ref="A30:A31"/>
    <mergeCell ref="C30:C31"/>
    <mergeCell ref="D30:D31"/>
    <mergeCell ref="E30:E31"/>
    <mergeCell ref="F30:F31"/>
    <mergeCell ref="G30:G31"/>
    <mergeCell ref="H30:H31"/>
    <mergeCell ref="I30:I31"/>
    <mergeCell ref="H26:H27"/>
    <mergeCell ref="I26:I27"/>
    <mergeCell ref="J26:J27"/>
    <mergeCell ref="A28:A29"/>
    <mergeCell ref="C28:C29"/>
    <mergeCell ref="D28:D29"/>
    <mergeCell ref="E28:E29"/>
    <mergeCell ref="F28:F29"/>
    <mergeCell ref="G28:G29"/>
    <mergeCell ref="H28:H29"/>
    <mergeCell ref="A26:A27"/>
    <mergeCell ref="C26:C27"/>
    <mergeCell ref="D26:D27"/>
    <mergeCell ref="E26:E27"/>
    <mergeCell ref="F26:F27"/>
    <mergeCell ref="G26:G27"/>
    <mergeCell ref="J22:J23"/>
    <mergeCell ref="A24:A25"/>
    <mergeCell ref="C24:C25"/>
    <mergeCell ref="D24:D25"/>
    <mergeCell ref="E24:E25"/>
    <mergeCell ref="F24:F25"/>
    <mergeCell ref="G24:G25"/>
    <mergeCell ref="H24:H25"/>
    <mergeCell ref="I24:I25"/>
    <mergeCell ref="J24:J25"/>
    <mergeCell ref="I20:I21"/>
    <mergeCell ref="J20:J21"/>
    <mergeCell ref="A22:A23"/>
    <mergeCell ref="C22:C23"/>
    <mergeCell ref="D22:D23"/>
    <mergeCell ref="E22:E23"/>
    <mergeCell ref="F22:F23"/>
    <mergeCell ref="G22:G23"/>
    <mergeCell ref="H22:H23"/>
    <mergeCell ref="I22:I23"/>
    <mergeCell ref="H18:H19"/>
    <mergeCell ref="I18:I19"/>
    <mergeCell ref="J18:J19"/>
    <mergeCell ref="A20:A21"/>
    <mergeCell ref="C20:C21"/>
    <mergeCell ref="D20:D21"/>
    <mergeCell ref="E20:E21"/>
    <mergeCell ref="F20:F21"/>
    <mergeCell ref="G20:G21"/>
    <mergeCell ref="H20:H21"/>
    <mergeCell ref="A18:A19"/>
    <mergeCell ref="C18:C19"/>
    <mergeCell ref="D18:D19"/>
    <mergeCell ref="E18:E19"/>
    <mergeCell ref="F18:F19"/>
    <mergeCell ref="G18:G19"/>
    <mergeCell ref="J14:J15"/>
    <mergeCell ref="A16:A17"/>
    <mergeCell ref="C16:C17"/>
    <mergeCell ref="D16:D17"/>
    <mergeCell ref="E16:E17"/>
    <mergeCell ref="F16:F17"/>
    <mergeCell ref="G16:G17"/>
    <mergeCell ref="H16:H17"/>
    <mergeCell ref="I16:I17"/>
    <mergeCell ref="J16:J17"/>
    <mergeCell ref="I12:I13"/>
    <mergeCell ref="J12:J13"/>
    <mergeCell ref="A14:A15"/>
    <mergeCell ref="C14:C15"/>
    <mergeCell ref="D14:D15"/>
    <mergeCell ref="E14:E15"/>
    <mergeCell ref="F14:F15"/>
    <mergeCell ref="G14:G15"/>
    <mergeCell ref="H14:H15"/>
    <mergeCell ref="I14:I15"/>
    <mergeCell ref="H10:H11"/>
    <mergeCell ref="I10:I11"/>
    <mergeCell ref="J10:J11"/>
    <mergeCell ref="A12:A13"/>
    <mergeCell ref="C12:C13"/>
    <mergeCell ref="D12:D13"/>
    <mergeCell ref="E12:E13"/>
    <mergeCell ref="F12:F13"/>
    <mergeCell ref="G12:G13"/>
    <mergeCell ref="H12:H13"/>
    <mergeCell ref="A10:A11"/>
    <mergeCell ref="C10:C11"/>
    <mergeCell ref="D10:D11"/>
    <mergeCell ref="E10:E11"/>
    <mergeCell ref="F10:F11"/>
    <mergeCell ref="G10:G11"/>
    <mergeCell ref="V7:V8"/>
    <mergeCell ref="A8:A9"/>
    <mergeCell ref="C8:C9"/>
    <mergeCell ref="D8:D9"/>
    <mergeCell ref="E8:E9"/>
    <mergeCell ref="F8:F9"/>
    <mergeCell ref="G8:G9"/>
    <mergeCell ref="H8:H9"/>
    <mergeCell ref="I8:I9"/>
    <mergeCell ref="J8:J9"/>
    <mergeCell ref="P7:P8"/>
    <mergeCell ref="Q7:Q8"/>
    <mergeCell ref="R7:R8"/>
    <mergeCell ref="S7:S8"/>
    <mergeCell ref="T7:T8"/>
    <mergeCell ref="U7:U8"/>
    <mergeCell ref="A6:A7"/>
    <mergeCell ref="C6:C7"/>
    <mergeCell ref="D6:D7"/>
    <mergeCell ref="E6:E7"/>
    <mergeCell ref="F6:F7"/>
    <mergeCell ref="G6:G7"/>
    <mergeCell ref="Q5:Q6"/>
    <mergeCell ref="R5:R6"/>
    <mergeCell ref="S5:S6"/>
    <mergeCell ref="T5:T6"/>
    <mergeCell ref="U5:U6"/>
    <mergeCell ref="V5:V6"/>
    <mergeCell ref="G4:G5"/>
    <mergeCell ref="H4:H5"/>
    <mergeCell ref="I4:I5"/>
    <mergeCell ref="J4:J5"/>
    <mergeCell ref="N5:N6"/>
    <mergeCell ref="P5:P6"/>
    <mergeCell ref="H6:H7"/>
    <mergeCell ref="I6:I7"/>
    <mergeCell ref="J6:J7"/>
    <mergeCell ref="N7:N8"/>
    <mergeCell ref="R3:R4"/>
    <mergeCell ref="S3:S4"/>
    <mergeCell ref="T3:T4"/>
    <mergeCell ref="U3:U4"/>
    <mergeCell ref="V3:V4"/>
    <mergeCell ref="A4:A5"/>
    <mergeCell ref="C4:C5"/>
    <mergeCell ref="D4:D5"/>
    <mergeCell ref="E4:E5"/>
    <mergeCell ref="F4:F5"/>
    <mergeCell ref="H2:H3"/>
    <mergeCell ref="I2:I3"/>
    <mergeCell ref="J2:J3"/>
    <mergeCell ref="N3:N4"/>
    <mergeCell ref="P3:P4"/>
    <mergeCell ref="Q3:Q4"/>
    <mergeCell ref="U1:U2"/>
    <mergeCell ref="V1:V2"/>
    <mergeCell ref="X1:X8"/>
    <mergeCell ref="Y1:AB1"/>
    <mergeCell ref="A2:A3"/>
    <mergeCell ref="C2:C3"/>
    <mergeCell ref="D2:D3"/>
    <mergeCell ref="E2:E3"/>
    <mergeCell ref="F2:F3"/>
    <mergeCell ref="G2:G3"/>
    <mergeCell ref="N1:N2"/>
    <mergeCell ref="P1:P2"/>
    <mergeCell ref="Q1:Q2"/>
    <mergeCell ref="R1:R2"/>
    <mergeCell ref="S1:S2"/>
    <mergeCell ref="T1:T2"/>
  </mergeCells>
  <conditionalFormatting sqref="C2:C43">
    <cfRule type="cellIs" dxfId="0" priority="1" operator="greaterThan">
      <formula>$C$60</formula>
    </cfRule>
  </conditionalFormatting>
  <pageMargins left="0.25" right="0.25" top="0.75" bottom="0.75" header="0.3" footer="0.3"/>
  <pageSetup paperSize="9" fitToHeight="0" orientation="landscape" r:id="rId1"/>
  <headerFooter>
    <oddHeader>&amp;C2021 11 22 - 
Extraits des 10-11-12,11,2021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dosage 1 saturé</vt:lpstr>
      <vt:lpstr>dosage 2 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 Saland</cp:lastModifiedBy>
  <cp:lastPrinted>2023-06-30T14:47:55Z</cp:lastPrinted>
  <dcterms:created xsi:type="dcterms:W3CDTF">2011-02-28T18:41:29Z</dcterms:created>
  <dcterms:modified xsi:type="dcterms:W3CDTF">2023-06-30T15:53:34Z</dcterms:modified>
</cp:coreProperties>
</file>