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20"/>
  </bookViews>
  <sheets>
    <sheet name="Лист3" sheetId="6" r:id="rId1"/>
    <sheet name="Лист1" sheetId="1" r:id="rId2"/>
    <sheet name="Лист2" sheetId="2" r:id="rId3"/>
  </sheets>
  <definedNames>
    <definedName name="_xlnm._FilterDatabase" localSheetId="1" hidden="1">Лист1!$A$6:$V$45</definedName>
  </definedNames>
  <calcPr calcId="124519"/>
</workbook>
</file>

<file path=xl/calcChain.xml><?xml version="1.0" encoding="utf-8"?>
<calcChain xmlns="http://schemas.openxmlformats.org/spreadsheetml/2006/main">
  <c r="D12" i="6"/>
  <c r="N9"/>
  <c r="K8" i="1"/>
  <c r="M27" l="1"/>
  <c r="M26"/>
  <c r="M25"/>
  <c r="M24"/>
  <c r="M22"/>
  <c r="M18"/>
  <c r="M17"/>
  <c r="M14"/>
  <c r="M12"/>
  <c r="M11"/>
  <c r="M8"/>
  <c r="M10"/>
  <c r="M9"/>
  <c r="L25"/>
  <c r="L24"/>
  <c r="L23"/>
  <c r="L22"/>
  <c r="L21"/>
  <c r="L20"/>
  <c r="L13"/>
  <c r="L12"/>
  <c r="L11"/>
  <c r="L10"/>
  <c r="L9"/>
  <c r="L8"/>
  <c r="O8" s="1"/>
  <c r="H45"/>
  <c r="E45"/>
  <c r="B45"/>
  <c r="Z7" l="1"/>
  <c r="Z25"/>
  <c r="M23"/>
  <c r="AA25"/>
  <c r="K25"/>
  <c r="Y25"/>
  <c r="L16"/>
  <c r="L15"/>
  <c r="L19"/>
  <c r="M13"/>
  <c r="M21"/>
  <c r="L14"/>
  <c r="L18"/>
  <c r="M16"/>
  <c r="M20"/>
  <c r="L17"/>
  <c r="M15"/>
  <c r="M19"/>
  <c r="K17"/>
  <c r="K12"/>
  <c r="K9"/>
  <c r="Z8"/>
  <c r="Z10" s="1"/>
  <c r="Y7"/>
  <c r="U11"/>
  <c r="U15"/>
  <c r="U19"/>
  <c r="U23"/>
  <c r="U27"/>
  <c r="U31"/>
  <c r="U35"/>
  <c r="U39"/>
  <c r="U43"/>
  <c r="R9"/>
  <c r="R13"/>
  <c r="R17"/>
  <c r="R21"/>
  <c r="R25"/>
  <c r="R29"/>
  <c r="R33"/>
  <c r="R37"/>
  <c r="R41"/>
  <c r="R8"/>
  <c r="U10"/>
  <c r="U14"/>
  <c r="U18"/>
  <c r="U22"/>
  <c r="U26"/>
  <c r="U30"/>
  <c r="U34"/>
  <c r="U38"/>
  <c r="U42"/>
  <c r="R12"/>
  <c r="R16"/>
  <c r="R20"/>
  <c r="R24"/>
  <c r="R28"/>
  <c r="R32"/>
  <c r="R36"/>
  <c r="R40"/>
  <c r="R44"/>
  <c r="U9"/>
  <c r="U13"/>
  <c r="U17"/>
  <c r="U21"/>
  <c r="U25"/>
  <c r="U29"/>
  <c r="U33"/>
  <c r="U37"/>
  <c r="U41"/>
  <c r="U8"/>
  <c r="R11"/>
  <c r="R15"/>
  <c r="R19"/>
  <c r="R23"/>
  <c r="R27"/>
  <c r="R31"/>
  <c r="R35"/>
  <c r="R39"/>
  <c r="R43"/>
  <c r="U12"/>
  <c r="U16"/>
  <c r="U20"/>
  <c r="U24"/>
  <c r="U28"/>
  <c r="U32"/>
  <c r="U36"/>
  <c r="U40"/>
  <c r="U44"/>
  <c r="R10"/>
  <c r="R14"/>
  <c r="R18"/>
  <c r="R22"/>
  <c r="R26"/>
  <c r="R30"/>
  <c r="R34"/>
  <c r="R38"/>
  <c r="R42"/>
  <c r="K20"/>
  <c r="O9"/>
  <c r="O10" s="1"/>
  <c r="O11" s="1"/>
  <c r="O12" s="1"/>
  <c r="O13" s="1"/>
  <c r="AA7"/>
  <c r="AA9" s="1"/>
  <c r="T14"/>
  <c r="T18"/>
  <c r="T26"/>
  <c r="T30"/>
  <c r="T34"/>
  <c r="T13"/>
  <c r="T17"/>
  <c r="T21"/>
  <c r="T29"/>
  <c r="T33"/>
  <c r="T37"/>
  <c r="Q10"/>
  <c r="Q14"/>
  <c r="Q22"/>
  <c r="Q30"/>
  <c r="Q38"/>
  <c r="Q42"/>
  <c r="Q17"/>
  <c r="Q37"/>
  <c r="Q41"/>
  <c r="T12"/>
  <c r="T16"/>
  <c r="T20"/>
  <c r="T24"/>
  <c r="T28"/>
  <c r="T36"/>
  <c r="T40"/>
  <c r="T44"/>
  <c r="Q13"/>
  <c r="Q21"/>
  <c r="Q25"/>
  <c r="Q33"/>
  <c r="Q8"/>
  <c r="T11"/>
  <c r="T15"/>
  <c r="T19"/>
  <c r="T23"/>
  <c r="T27"/>
  <c r="T31"/>
  <c r="T39"/>
  <c r="T43"/>
  <c r="Q12"/>
  <c r="Q20"/>
  <c r="Q24"/>
  <c r="Q28"/>
  <c r="Q32"/>
  <c r="Q36"/>
  <c r="Q40"/>
  <c r="Q44"/>
  <c r="T38"/>
  <c r="T42"/>
  <c r="Q11"/>
  <c r="Q15"/>
  <c r="Q23"/>
  <c r="Q27"/>
  <c r="Q31"/>
  <c r="Q39"/>
  <c r="Q43"/>
  <c r="K26"/>
  <c r="K27"/>
  <c r="Y8"/>
  <c r="Y10" s="1"/>
  <c r="Y11" s="1"/>
  <c r="K14"/>
  <c r="K13"/>
  <c r="K21"/>
  <c r="K10"/>
  <c r="K16"/>
  <c r="K24"/>
  <c r="P8"/>
  <c r="P9" s="1"/>
  <c r="P10" s="1"/>
  <c r="P11" s="1"/>
  <c r="P12" s="1"/>
  <c r="N8"/>
  <c r="N9" s="1"/>
  <c r="K11"/>
  <c r="K15"/>
  <c r="K19"/>
  <c r="K23"/>
  <c r="K18"/>
  <c r="K22"/>
  <c r="R45" l="1"/>
  <c r="Z13" s="1"/>
  <c r="T22"/>
  <c r="Y9"/>
  <c r="Z11"/>
  <c r="E9" i="6"/>
  <c r="U45" i="1"/>
  <c r="Z16" s="1"/>
  <c r="Q35"/>
  <c r="Q16"/>
  <c r="Q9"/>
  <c r="Q45" s="1"/>
  <c r="Y13" s="1"/>
  <c r="Q26"/>
  <c r="T10"/>
  <c r="P13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Q19"/>
  <c r="T35"/>
  <c r="T32"/>
  <c r="T8"/>
  <c r="K9" i="6"/>
  <c r="Z9" i="1"/>
  <c r="N10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O14"/>
  <c r="O15" s="1"/>
  <c r="O16" s="1"/>
  <c r="O17" s="1"/>
  <c r="O18" s="1"/>
  <c r="O19" s="1"/>
  <c r="O20" s="1"/>
  <c r="O21" s="1"/>
  <c r="O22" s="1"/>
  <c r="O23" s="1"/>
  <c r="O24" s="1"/>
  <c r="O25" s="1"/>
  <c r="L45"/>
  <c r="M45"/>
  <c r="V12"/>
  <c r="V16"/>
  <c r="V20"/>
  <c r="V24"/>
  <c r="V28"/>
  <c r="V32"/>
  <c r="V36"/>
  <c r="V40"/>
  <c r="V44"/>
  <c r="S10"/>
  <c r="S14"/>
  <c r="S18"/>
  <c r="S22"/>
  <c r="S26"/>
  <c r="S30"/>
  <c r="S34"/>
  <c r="S38"/>
  <c r="S42"/>
  <c r="V11"/>
  <c r="V15"/>
  <c r="V19"/>
  <c r="V23"/>
  <c r="V27"/>
  <c r="V31"/>
  <c r="V35"/>
  <c r="V39"/>
  <c r="V43"/>
  <c r="S9"/>
  <c r="S13"/>
  <c r="S17"/>
  <c r="S21"/>
  <c r="S25"/>
  <c r="S29"/>
  <c r="S33"/>
  <c r="S37"/>
  <c r="S41"/>
  <c r="S8"/>
  <c r="V10"/>
  <c r="V14"/>
  <c r="V18"/>
  <c r="V22"/>
  <c r="V26"/>
  <c r="V30"/>
  <c r="V34"/>
  <c r="V38"/>
  <c r="V42"/>
  <c r="S12"/>
  <c r="S16"/>
  <c r="S20"/>
  <c r="S24"/>
  <c r="S28"/>
  <c r="S32"/>
  <c r="S36"/>
  <c r="S40"/>
  <c r="S44"/>
  <c r="V9"/>
  <c r="V13"/>
  <c r="V17"/>
  <c r="V21"/>
  <c r="V25"/>
  <c r="V29"/>
  <c r="V33"/>
  <c r="V37"/>
  <c r="V41"/>
  <c r="V8"/>
  <c r="S11"/>
  <c r="S15"/>
  <c r="S19"/>
  <c r="S23"/>
  <c r="S27"/>
  <c r="S31"/>
  <c r="S35"/>
  <c r="S39"/>
  <c r="S43"/>
  <c r="Q29"/>
  <c r="Q34"/>
  <c r="Q18"/>
  <c r="T41"/>
  <c r="T25"/>
  <c r="T9"/>
  <c r="AA8"/>
  <c r="AA10" s="1"/>
  <c r="K45"/>
  <c r="S45" l="1"/>
  <c r="AA13" s="1"/>
  <c r="V45"/>
  <c r="AA16" s="1"/>
  <c r="AA11"/>
  <c r="H9" i="6"/>
  <c r="D11" s="1"/>
  <c r="T45" i="1"/>
  <c r="Y16" s="1"/>
  <c r="F14" i="6" l="1"/>
  <c r="D14" s="1"/>
  <c r="F13"/>
  <c r="D13" s="1"/>
  <c r="F11"/>
  <c r="H11" s="1"/>
  <c r="N13" l="1"/>
</calcChain>
</file>

<file path=xl/sharedStrings.xml><?xml version="1.0" encoding="utf-8"?>
<sst xmlns="http://schemas.openxmlformats.org/spreadsheetml/2006/main" count="97" uniqueCount="88">
  <si>
    <r>
      <t>Месяц 1, 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</si>
  <si>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Месяц 2, 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</si>
  <si>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Месяц 3, Х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</si>
  <si>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Абсолютная частота,</t>
  </si>
  <si>
    <t>Абсолютн. накопл. частота,</t>
  </si>
  <si>
    <t>Год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</si>
  <si>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</si>
  <si>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</si>
  <si>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</si>
  <si>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Итого: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</si>
  <si>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</si>
  <si>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c</t>
    </r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</si>
  <si>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vertAlign val="superscript"/>
        <sz val="11"/>
        <color theme="1"/>
        <rFont val="Calibri"/>
        <family val="2"/>
        <charset val="204"/>
        <scheme val="minor"/>
      </rPr>
      <t>c</t>
    </r>
  </si>
  <si>
    <t>Среднее арифметическое</t>
  </si>
  <si>
    <t>Выборочная дисперсия</t>
  </si>
  <si>
    <t>Выборочная исправленная дисперсия</t>
  </si>
  <si>
    <t>Стандартное отклонение</t>
  </si>
  <si>
    <t>Коэффициент вариации</t>
  </si>
  <si>
    <t>Коэффициент асимметрии</t>
  </si>
  <si>
    <t>Коэффициент эксцесса</t>
  </si>
  <si>
    <t>Мода (моды)</t>
  </si>
  <si>
    <t>Медиана</t>
  </si>
  <si>
    <t>Выводы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</si>
  <si>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</si>
  <si>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</si>
  <si>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</si>
  <si>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</si>
  <si>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</si>
  <si>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-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</si>
  <si>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t>7,4; 7,60</t>
  </si>
  <si>
    <t>6,60; 7,5</t>
  </si>
  <si>
    <r>
      <t>Варианты 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</si>
  <si>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Ранжированный Х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</si>
  <si>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Ранжированный 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</si>
  <si>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Варианты Х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</si>
  <si>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Ранжированный Х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</si>
  <si>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Варианты Х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</si>
  <si>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Среднее</t>
  </si>
  <si>
    <t>Стандартная ошибка</t>
  </si>
  <si>
    <t>Мода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</si>
  <si>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</si>
  <si>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</si>
  <si>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</si>
  <si>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</si>
  <si>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</si>
  <si>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</si>
  <si>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</si>
  <si>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</si>
  <si>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Для трех рядов характерна высокая концентрация относительно среднего.</t>
  </si>
  <si>
    <t>Первый и третий ряд имеют большую асимметрию, второй ряд - малую. Распределение первого ряда скошено вправо, второго и третьего - влево.</t>
  </si>
  <si>
    <t>Эмпирические кривые распределний трех рядов приближены к нормальному распределению. Для первого ряда распределение имеет острый пик, для второго и третьего распределение имеет плосковершинную форму. (По результатам встроенной функции распределение второго ряда также имеет острый пик).</t>
  </si>
  <si>
    <t>Первый ряд имеет 1 моду, второй и третий ряды являются бимодальными.</t>
  </si>
  <si>
    <r>
      <t>Месяц 1, Х</t>
    </r>
    <r>
      <rPr>
        <i/>
        <vertAlign val="subscript"/>
        <sz val="11"/>
        <color theme="1"/>
        <rFont val="Calibri"/>
        <family val="2"/>
        <charset val="204"/>
        <scheme val="minor"/>
      </rPr>
      <t>1</t>
    </r>
  </si>
  <si>
    <r>
      <t>Основные статистические параметры температуры поверхности океана в октябре, ноябре, декабре (1957 - 1993) в точке 3 (60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  <charset val="204"/>
        <scheme val="minor"/>
      </rPr>
      <t xml:space="preserve"> с.ш. 30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Calibri"/>
        <family val="2"/>
        <charset val="204"/>
        <scheme val="minor"/>
      </rPr>
      <t xml:space="preserve"> з.д.)</t>
    </r>
  </si>
  <si>
    <t>Результаты средств анализа данных пакета MS Excel</t>
  </si>
  <si>
    <t>- медианы</t>
  </si>
  <si>
    <t>- мода и частота этой варианты для 1 ряда</t>
  </si>
  <si>
    <t>- моды и частоты этих вариант для 2 ряда</t>
  </si>
  <si>
    <t>- моды и частоты этих вариант для 3 ряда</t>
  </si>
  <si>
    <t xml:space="preserve">Зуйкевич Лидия Анатольевная, Вариант № 4
</t>
  </si>
  <si>
    <t>Задание 2. Основные выборочные характеристики</t>
  </si>
  <si>
    <t>Сумма:</t>
  </si>
  <si>
    <t>Выборочные характеристики</t>
  </si>
  <si>
    <t>Параметры линейной регрессии</t>
  </si>
  <si>
    <t>Оценка значимости</t>
  </si>
  <si>
    <t>Вывод</t>
  </si>
  <si>
    <t>КОВАР</t>
  </si>
  <si>
    <t>ПИРСОН</t>
  </si>
  <si>
    <t>α</t>
  </si>
  <si>
    <t>β</t>
  </si>
  <si>
    <r>
      <rPr>
        <sz val="11"/>
        <color theme="1"/>
        <rFont val="Times New Roman"/>
        <family val="1"/>
        <charset val="204"/>
      </rPr>
      <t>S</t>
    </r>
    <r>
      <rPr>
        <vertAlign val="subscript"/>
        <sz val="11"/>
        <color theme="1"/>
        <rFont val="Times New Roman"/>
        <family val="1"/>
        <charset val="204"/>
      </rPr>
      <t xml:space="preserve">x </t>
    </r>
  </si>
  <si>
    <r>
      <t>S</t>
    </r>
    <r>
      <rPr>
        <vertAlign val="subscript"/>
        <sz val="11"/>
        <color theme="1"/>
        <rFont val="Times New Roman"/>
        <family val="1"/>
        <charset val="204"/>
      </rPr>
      <t>y</t>
    </r>
  </si>
  <si>
    <r>
      <t>S</t>
    </r>
    <r>
      <rPr>
        <vertAlign val="subscript"/>
        <sz val="11"/>
        <color theme="1"/>
        <rFont val="Times New Roman"/>
        <family val="1"/>
        <charset val="204"/>
      </rPr>
      <t>xy</t>
    </r>
    <r>
      <rPr>
        <sz val="11"/>
        <color theme="1"/>
        <rFont val="Times New Roman"/>
        <family val="1"/>
        <charset val="204"/>
      </rPr>
      <t xml:space="preserve"> </t>
    </r>
  </si>
  <si>
    <r>
      <t>r</t>
    </r>
    <r>
      <rPr>
        <vertAlign val="subscript"/>
        <sz val="11"/>
        <color theme="1"/>
        <rFont val="Times New Roman"/>
        <family val="1"/>
        <charset val="204"/>
      </rPr>
      <t>xy</t>
    </r>
  </si>
  <si>
    <r>
      <t>σ</t>
    </r>
    <r>
      <rPr>
        <vertAlign val="subscript"/>
        <sz val="11"/>
        <color theme="1"/>
        <rFont val="Times New Roman"/>
        <family val="1"/>
        <charset val="204"/>
      </rPr>
      <t>r</t>
    </r>
  </si>
  <si>
    <r>
      <t>t</t>
    </r>
    <r>
      <rPr>
        <vertAlign val="subscript"/>
        <sz val="11"/>
        <color theme="1"/>
        <rFont val="Times New Roman"/>
        <family val="1"/>
        <charset val="204"/>
      </rPr>
      <t>расч</t>
    </r>
  </si>
  <si>
    <r>
      <t>t</t>
    </r>
    <r>
      <rPr>
        <vertAlign val="subscript"/>
        <sz val="11"/>
        <color theme="1"/>
        <rFont val="Times New Roman"/>
        <family val="1"/>
        <charset val="204"/>
      </rPr>
      <t>кр</t>
    </r>
    <r>
      <rPr>
        <sz val="11"/>
        <color theme="1"/>
        <rFont val="Times New Roman"/>
        <family val="1"/>
        <charset val="204"/>
      </rPr>
      <t>(35, 0,05)</t>
    </r>
  </si>
  <si>
    <t>γ</t>
  </si>
  <si>
    <r>
      <t>z</t>
    </r>
    <r>
      <rPr>
        <vertAlign val="subscript"/>
        <sz val="11"/>
        <color theme="1"/>
        <rFont val="Cambria"/>
        <family val="1"/>
        <charset val="204"/>
      </rPr>
      <t>γ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</si>
  <si>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xy </t>
    </r>
    <r>
      <rPr>
        <sz val="11"/>
        <color theme="1"/>
        <rFont val="Calibri"/>
        <family val="2"/>
        <charset val="204"/>
        <scheme val="minor"/>
      </rPr>
      <t>&gt; 0; 0,5 &lt; r</t>
    </r>
    <r>
      <rPr>
        <vertAlign val="subscript"/>
        <sz val="11"/>
        <color theme="1"/>
        <rFont val="Calibri"/>
        <family val="2"/>
        <charset val="204"/>
        <scheme val="minor"/>
      </rPr>
      <t>xy</t>
    </r>
    <r>
      <rPr>
        <sz val="11"/>
        <color theme="1"/>
        <rFont val="Calibri"/>
        <family val="2"/>
        <charset val="204"/>
        <scheme val="minor"/>
      </rPr>
      <t xml:space="preserve"> &lt; 0,699 - прямая средняя зависимость. |t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  <r>
      <rPr>
        <sz val="11"/>
        <color theme="1"/>
        <rFont val="Calibri"/>
        <family val="2"/>
        <charset val="204"/>
        <scheme val="minor"/>
      </rPr>
      <t>| &gt; 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>(35, 0,05) - величина r</t>
    </r>
    <r>
      <rPr>
        <vertAlign val="subscript"/>
        <sz val="11"/>
        <color theme="1"/>
        <rFont val="Calibri"/>
        <family val="2"/>
        <charset val="204"/>
        <scheme val="minor"/>
      </rPr>
      <t>xy</t>
    </r>
    <r>
      <rPr>
        <sz val="11"/>
        <color theme="1"/>
        <rFont val="Calibri"/>
        <family val="2"/>
        <charset val="204"/>
        <scheme val="minor"/>
      </rPr>
      <t xml:space="preserve"> значима.</t>
    </r>
  </si>
  <si>
    <t>Длина 95% доверит. интервала: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</si>
  <si>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xy</t>
    </r>
    <r>
      <rPr>
        <sz val="11"/>
        <color theme="1"/>
        <rFont val="Calibri"/>
        <family val="2"/>
        <charset val="204"/>
        <scheme val="minor"/>
      </rPr>
      <t xml:space="preserve"> лежит в построенном интервале.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</si>
  <si>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: r = 0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</si>
  <si>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: r </t>
    </r>
    <r>
      <rPr>
        <sz val="11"/>
        <color theme="1"/>
        <rFont val="Calibri"/>
        <family val="2"/>
        <charset val="204"/>
      </rPr>
      <t>≠</t>
    </r>
    <r>
      <rPr>
        <sz val="11"/>
        <color theme="1"/>
        <rFont val="Calibri"/>
        <family val="2"/>
        <charset val="204"/>
        <scheme val="minor"/>
      </rPr>
      <t xml:space="preserve"> 0</t>
    </r>
  </si>
  <si>
    <r>
      <t>|t</t>
    </r>
    <r>
      <rPr>
        <vertAlign val="subscript"/>
        <sz val="11"/>
        <color theme="1"/>
        <rFont val="Calibri"/>
        <family val="2"/>
        <charset val="204"/>
        <scheme val="minor"/>
      </rPr>
      <t>расч</t>
    </r>
    <r>
      <rPr>
        <sz val="11"/>
        <color theme="1"/>
        <rFont val="Calibri"/>
        <family val="2"/>
        <charset val="204"/>
        <scheme val="minor"/>
      </rPr>
      <t>| &gt; 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>(35, 0,05) - нулевая гипотеза отвергается, величина r</t>
    </r>
    <r>
      <rPr>
        <vertAlign val="subscript"/>
        <sz val="11"/>
        <color theme="1"/>
        <rFont val="Calibri"/>
        <family val="2"/>
        <charset val="204"/>
        <scheme val="minor"/>
      </rPr>
      <t>xy</t>
    </r>
    <r>
      <rPr>
        <sz val="11"/>
        <color theme="1"/>
        <rFont val="Calibri"/>
        <family val="2"/>
        <charset val="204"/>
        <scheme val="minor"/>
      </rPr>
      <t xml:space="preserve"> значима.</t>
    </r>
  </si>
  <si>
    <r>
      <t>Ковариация, коэффициент корреляции Пирсона, проверка его значимости и 95% доверительный интервал для связи температуры воды в ноябре и декабре (1957 - 1983 гг.) в точке 3 (60</t>
    </r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 xml:space="preserve"> с.ш. 30</t>
    </r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 xml:space="preserve"> з.д.)</t>
    </r>
  </si>
  <si>
    <t xml:space="preserve">Зуйкевич Лидия, Вариант № 4
Задание 1. Проверка гипотезы о нормальном распределении генеральной совокупности по критерию Пирсона (критерию     )
</t>
  </si>
  <si>
    <t>Задание 3. Измерение взаимной зависимости.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</si>
</sst>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mbria"/>
      <family val="1"/>
      <charset val="204"/>
    </font>
    <font>
      <vertAlign val="subscript"/>
      <sz val="11"/>
      <color theme="1"/>
      <name val="Cambria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2" fontId="0" fillId="0" borderId="0" xfId="0" applyNumberFormat="1" applyBorder="1"/>
    <xf numFmtId="2" fontId="0" fillId="0" borderId="0" xfId="0" applyNumberFormat="1"/>
    <xf numFmtId="2" fontId="0" fillId="0" borderId="0" xfId="0" applyNumberFormat="1" applyFill="1" applyBorder="1"/>
    <xf numFmtId="0" fontId="0" fillId="3" borderId="0" xfId="0" applyFill="1"/>
    <xf numFmtId="0" fontId="0" fillId="0" borderId="0" xfId="0" applyFill="1" applyBorder="1" applyAlignment="1"/>
    <xf numFmtId="0" fontId="0" fillId="4" borderId="0" xfId="0" applyFill="1"/>
    <xf numFmtId="0" fontId="0" fillId="5" borderId="0" xfId="0" applyFill="1"/>
    <xf numFmtId="0" fontId="3" fillId="0" borderId="0" xfId="0" applyFont="1" applyFill="1" applyBorder="1" applyAlignment="1">
      <alignment horizontal="centerContinuous"/>
    </xf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2" fontId="0" fillId="4" borderId="1" xfId="0" applyNumberFormat="1" applyFill="1" applyBorder="1"/>
    <xf numFmtId="0" fontId="0" fillId="4" borderId="1" xfId="0" applyFill="1" applyBorder="1"/>
    <xf numFmtId="2" fontId="0" fillId="5" borderId="1" xfId="0" applyNumberFormat="1" applyFill="1" applyBorder="1"/>
    <xf numFmtId="0" fontId="0" fillId="5" borderId="1" xfId="0" applyFill="1" applyBorder="1"/>
    <xf numFmtId="2" fontId="0" fillId="3" borderId="1" xfId="0" applyNumberFormat="1" applyFill="1" applyBorder="1"/>
    <xf numFmtId="0" fontId="0" fillId="3" borderId="1" xfId="0" applyFill="1" applyBorder="1"/>
    <xf numFmtId="2" fontId="0" fillId="2" borderId="1" xfId="0" applyNumberFormat="1" applyFill="1" applyBorder="1"/>
    <xf numFmtId="0" fontId="0" fillId="0" borderId="1" xfId="0" applyNumberForma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horizontal="right" vertical="center" wrapText="1"/>
    </xf>
    <xf numFmtId="2" fontId="0" fillId="0" borderId="1" xfId="0" applyNumberFormat="1" applyFill="1" applyBorder="1"/>
    <xf numFmtId="0" fontId="0" fillId="0" borderId="1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Fill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 поле</a:t>
            </a:r>
          </a:p>
        </c:rich>
      </c:tx>
      <c:layout>
        <c:manualLayout>
          <c:xMode val="edge"/>
          <c:yMode val="edge"/>
          <c:x val="0.32072189267708445"/>
          <c:y val="2.4701523260601072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Лист2!$B$4:$B$40</c:f>
              <c:numCache>
                <c:formatCode>0.00</c:formatCode>
                <c:ptCount val="37"/>
                <c:pt idx="0">
                  <c:v>7.9</c:v>
                </c:pt>
                <c:pt idx="1">
                  <c:v>7.8</c:v>
                </c:pt>
                <c:pt idx="2">
                  <c:v>7.9</c:v>
                </c:pt>
                <c:pt idx="3">
                  <c:v>8.6999999999999993</c:v>
                </c:pt>
                <c:pt idx="4">
                  <c:v>7.8</c:v>
                </c:pt>
                <c:pt idx="5">
                  <c:v>7.8</c:v>
                </c:pt>
                <c:pt idx="6">
                  <c:v>7.4</c:v>
                </c:pt>
                <c:pt idx="7">
                  <c:v>8.5</c:v>
                </c:pt>
                <c:pt idx="8">
                  <c:v>8.5</c:v>
                </c:pt>
                <c:pt idx="9">
                  <c:v>9</c:v>
                </c:pt>
                <c:pt idx="10">
                  <c:v>7.9</c:v>
                </c:pt>
                <c:pt idx="11">
                  <c:v>8.4</c:v>
                </c:pt>
                <c:pt idx="12">
                  <c:v>7.4</c:v>
                </c:pt>
                <c:pt idx="13">
                  <c:v>7.6</c:v>
                </c:pt>
                <c:pt idx="14">
                  <c:v>8</c:v>
                </c:pt>
                <c:pt idx="15">
                  <c:v>7.4</c:v>
                </c:pt>
                <c:pt idx="16">
                  <c:v>7.2</c:v>
                </c:pt>
                <c:pt idx="17">
                  <c:v>7.6</c:v>
                </c:pt>
                <c:pt idx="18">
                  <c:v>7.5</c:v>
                </c:pt>
                <c:pt idx="19">
                  <c:v>7</c:v>
                </c:pt>
                <c:pt idx="20">
                  <c:v>8.1</c:v>
                </c:pt>
                <c:pt idx="21">
                  <c:v>6.4</c:v>
                </c:pt>
                <c:pt idx="22">
                  <c:v>6.7</c:v>
                </c:pt>
                <c:pt idx="23">
                  <c:v>7.8</c:v>
                </c:pt>
                <c:pt idx="24">
                  <c:v>6.9</c:v>
                </c:pt>
                <c:pt idx="25">
                  <c:v>7.6</c:v>
                </c:pt>
                <c:pt idx="26">
                  <c:v>7.4</c:v>
                </c:pt>
                <c:pt idx="27">
                  <c:v>7.5</c:v>
                </c:pt>
                <c:pt idx="28">
                  <c:v>7.4</c:v>
                </c:pt>
                <c:pt idx="29">
                  <c:v>7.6</c:v>
                </c:pt>
                <c:pt idx="30">
                  <c:v>7.6</c:v>
                </c:pt>
                <c:pt idx="31">
                  <c:v>8.1</c:v>
                </c:pt>
                <c:pt idx="32">
                  <c:v>6.6</c:v>
                </c:pt>
                <c:pt idx="33">
                  <c:v>7.5</c:v>
                </c:pt>
                <c:pt idx="34">
                  <c:v>6.7</c:v>
                </c:pt>
                <c:pt idx="35">
                  <c:v>7.2</c:v>
                </c:pt>
                <c:pt idx="36">
                  <c:v>6.3</c:v>
                </c:pt>
              </c:numCache>
            </c:numRef>
          </c:xVal>
          <c:yVal>
            <c:numRef>
              <c:f>Лист2!$C$4:$C$40</c:f>
              <c:numCache>
                <c:formatCode>0.00</c:formatCode>
                <c:ptCount val="37"/>
                <c:pt idx="0">
                  <c:v>7.6</c:v>
                </c:pt>
                <c:pt idx="1">
                  <c:v>7.5</c:v>
                </c:pt>
                <c:pt idx="2">
                  <c:v>7.2</c:v>
                </c:pt>
                <c:pt idx="3">
                  <c:v>7.4</c:v>
                </c:pt>
                <c:pt idx="4">
                  <c:v>7.1</c:v>
                </c:pt>
                <c:pt idx="5">
                  <c:v>7</c:v>
                </c:pt>
                <c:pt idx="6">
                  <c:v>8</c:v>
                </c:pt>
                <c:pt idx="7">
                  <c:v>8.1</c:v>
                </c:pt>
                <c:pt idx="8">
                  <c:v>8</c:v>
                </c:pt>
                <c:pt idx="9">
                  <c:v>7.7</c:v>
                </c:pt>
                <c:pt idx="10">
                  <c:v>7.2</c:v>
                </c:pt>
                <c:pt idx="11">
                  <c:v>7.7</c:v>
                </c:pt>
                <c:pt idx="12">
                  <c:v>7.4</c:v>
                </c:pt>
                <c:pt idx="13">
                  <c:v>7</c:v>
                </c:pt>
                <c:pt idx="14">
                  <c:v>7.2</c:v>
                </c:pt>
                <c:pt idx="15">
                  <c:v>6.8</c:v>
                </c:pt>
                <c:pt idx="16">
                  <c:v>6.6</c:v>
                </c:pt>
                <c:pt idx="17">
                  <c:v>7</c:v>
                </c:pt>
                <c:pt idx="18">
                  <c:v>6.6</c:v>
                </c:pt>
                <c:pt idx="19">
                  <c:v>5.7</c:v>
                </c:pt>
                <c:pt idx="20">
                  <c:v>6</c:v>
                </c:pt>
                <c:pt idx="21">
                  <c:v>5.0999999999999996</c:v>
                </c:pt>
                <c:pt idx="22">
                  <c:v>5.4</c:v>
                </c:pt>
                <c:pt idx="23">
                  <c:v>7.1</c:v>
                </c:pt>
                <c:pt idx="24">
                  <c:v>6.6</c:v>
                </c:pt>
                <c:pt idx="25">
                  <c:v>7.5</c:v>
                </c:pt>
                <c:pt idx="26">
                  <c:v>6.5</c:v>
                </c:pt>
                <c:pt idx="27">
                  <c:v>7.1</c:v>
                </c:pt>
                <c:pt idx="28">
                  <c:v>7.5</c:v>
                </c:pt>
                <c:pt idx="29">
                  <c:v>5.8</c:v>
                </c:pt>
                <c:pt idx="30">
                  <c:v>6.5</c:v>
                </c:pt>
                <c:pt idx="31">
                  <c:v>7.5</c:v>
                </c:pt>
                <c:pt idx="32">
                  <c:v>6.9</c:v>
                </c:pt>
                <c:pt idx="33">
                  <c:v>6</c:v>
                </c:pt>
                <c:pt idx="34">
                  <c:v>5.9</c:v>
                </c:pt>
                <c:pt idx="35">
                  <c:v>6.4</c:v>
                </c:pt>
                <c:pt idx="36">
                  <c:v>6.6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D8E-4B5A-937C-8E106B70DA62}"/>
            </c:ext>
          </c:extLst>
        </c:ser>
        <c:dLbls/>
        <c:axId val="122955264"/>
        <c:axId val="122957184"/>
      </c:scatterChart>
      <c:valAx>
        <c:axId val="122955264"/>
        <c:scaling>
          <c:orientation val="minMax"/>
          <c:max val="9.5"/>
          <c:min val="6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 в ноябре, </a:t>
                </a:r>
                <a:r>
                  <a:rPr lang="ru-RU" baseline="30000"/>
                  <a:t>о</a:t>
                </a:r>
                <a:r>
                  <a:rPr lang="ru-RU" baseline="0"/>
                  <a:t> С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0.33267245650455946"/>
              <c:y val="0.90642629848260103"/>
            </c:manualLayout>
          </c:layout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57184"/>
        <c:crosses val="autoZero"/>
        <c:crossBetween val="midCat"/>
      </c:valAx>
      <c:valAx>
        <c:axId val="122957184"/>
        <c:scaling>
          <c:orientation val="minMax"/>
          <c:min val="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 в декабре, </a:t>
                </a:r>
                <a:r>
                  <a:rPr lang="ru-RU" baseline="30000"/>
                  <a:t>о</a:t>
                </a:r>
                <a:r>
                  <a:rPr lang="ru-RU" baseline="0"/>
                  <a:t> С</a:t>
                </a:r>
                <a:endParaRPr lang="ru-RU" baseline="30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Корреляционное поле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Лист2!$B$4:$B$40</c:f>
              <c:numCache>
                <c:formatCode>0.00</c:formatCode>
                <c:ptCount val="37"/>
                <c:pt idx="0">
                  <c:v>7.9</c:v>
                </c:pt>
                <c:pt idx="1">
                  <c:v>7.8</c:v>
                </c:pt>
                <c:pt idx="2">
                  <c:v>7.9</c:v>
                </c:pt>
                <c:pt idx="3">
                  <c:v>8.6999999999999993</c:v>
                </c:pt>
                <c:pt idx="4">
                  <c:v>7.8</c:v>
                </c:pt>
                <c:pt idx="5">
                  <c:v>7.8</c:v>
                </c:pt>
                <c:pt idx="6">
                  <c:v>7.4</c:v>
                </c:pt>
                <c:pt idx="7">
                  <c:v>8.5</c:v>
                </c:pt>
                <c:pt idx="8">
                  <c:v>8.5</c:v>
                </c:pt>
                <c:pt idx="9">
                  <c:v>9</c:v>
                </c:pt>
                <c:pt idx="10">
                  <c:v>7.9</c:v>
                </c:pt>
                <c:pt idx="11">
                  <c:v>8.4</c:v>
                </c:pt>
                <c:pt idx="12">
                  <c:v>7.4</c:v>
                </c:pt>
                <c:pt idx="13">
                  <c:v>7.6</c:v>
                </c:pt>
                <c:pt idx="14">
                  <c:v>8</c:v>
                </c:pt>
                <c:pt idx="15">
                  <c:v>7.4</c:v>
                </c:pt>
                <c:pt idx="16">
                  <c:v>7.2</c:v>
                </c:pt>
                <c:pt idx="17">
                  <c:v>7.6</c:v>
                </c:pt>
                <c:pt idx="18">
                  <c:v>7.5</c:v>
                </c:pt>
                <c:pt idx="19">
                  <c:v>7</c:v>
                </c:pt>
                <c:pt idx="20">
                  <c:v>8.1</c:v>
                </c:pt>
                <c:pt idx="21">
                  <c:v>6.4</c:v>
                </c:pt>
                <c:pt idx="22">
                  <c:v>6.7</c:v>
                </c:pt>
                <c:pt idx="23">
                  <c:v>7.8</c:v>
                </c:pt>
                <c:pt idx="24">
                  <c:v>6.9</c:v>
                </c:pt>
                <c:pt idx="25">
                  <c:v>7.6</c:v>
                </c:pt>
                <c:pt idx="26">
                  <c:v>7.4</c:v>
                </c:pt>
                <c:pt idx="27">
                  <c:v>7.5</c:v>
                </c:pt>
                <c:pt idx="28">
                  <c:v>7.4</c:v>
                </c:pt>
                <c:pt idx="29">
                  <c:v>7.6</c:v>
                </c:pt>
                <c:pt idx="30">
                  <c:v>7.6</c:v>
                </c:pt>
                <c:pt idx="31">
                  <c:v>8.1</c:v>
                </c:pt>
                <c:pt idx="32">
                  <c:v>6.6</c:v>
                </c:pt>
                <c:pt idx="33">
                  <c:v>7.5</c:v>
                </c:pt>
                <c:pt idx="34">
                  <c:v>6.7</c:v>
                </c:pt>
                <c:pt idx="35">
                  <c:v>7.2</c:v>
                </c:pt>
                <c:pt idx="36">
                  <c:v>6.3</c:v>
                </c:pt>
              </c:numCache>
            </c:numRef>
          </c:xVal>
          <c:yVal>
            <c:numRef>
              <c:f>Лист2!$C$4:$C$40</c:f>
              <c:numCache>
                <c:formatCode>0.00</c:formatCode>
                <c:ptCount val="37"/>
                <c:pt idx="0">
                  <c:v>7.6</c:v>
                </c:pt>
                <c:pt idx="1">
                  <c:v>7.5</c:v>
                </c:pt>
                <c:pt idx="2">
                  <c:v>7.2</c:v>
                </c:pt>
                <c:pt idx="3">
                  <c:v>7.4</c:v>
                </c:pt>
                <c:pt idx="4">
                  <c:v>7.1</c:v>
                </c:pt>
                <c:pt idx="5">
                  <c:v>7</c:v>
                </c:pt>
                <c:pt idx="6">
                  <c:v>8</c:v>
                </c:pt>
                <c:pt idx="7">
                  <c:v>8.1</c:v>
                </c:pt>
                <c:pt idx="8">
                  <c:v>8</c:v>
                </c:pt>
                <c:pt idx="9">
                  <c:v>7.7</c:v>
                </c:pt>
                <c:pt idx="10">
                  <c:v>7.2</c:v>
                </c:pt>
                <c:pt idx="11">
                  <c:v>7.7</c:v>
                </c:pt>
                <c:pt idx="12">
                  <c:v>7.4</c:v>
                </c:pt>
                <c:pt idx="13">
                  <c:v>7</c:v>
                </c:pt>
                <c:pt idx="14">
                  <c:v>7.2</c:v>
                </c:pt>
                <c:pt idx="15">
                  <c:v>6.8</c:v>
                </c:pt>
                <c:pt idx="16">
                  <c:v>6.6</c:v>
                </c:pt>
                <c:pt idx="17">
                  <c:v>7</c:v>
                </c:pt>
                <c:pt idx="18">
                  <c:v>6.6</c:v>
                </c:pt>
                <c:pt idx="19">
                  <c:v>5.7</c:v>
                </c:pt>
                <c:pt idx="20">
                  <c:v>6</c:v>
                </c:pt>
                <c:pt idx="21">
                  <c:v>5.0999999999999996</c:v>
                </c:pt>
                <c:pt idx="22">
                  <c:v>5.4</c:v>
                </c:pt>
                <c:pt idx="23">
                  <c:v>7.1</c:v>
                </c:pt>
                <c:pt idx="24">
                  <c:v>6.6</c:v>
                </c:pt>
                <c:pt idx="25">
                  <c:v>7.5</c:v>
                </c:pt>
                <c:pt idx="26">
                  <c:v>6.5</c:v>
                </c:pt>
                <c:pt idx="27">
                  <c:v>7.1</c:v>
                </c:pt>
                <c:pt idx="28">
                  <c:v>7.5</c:v>
                </c:pt>
                <c:pt idx="29">
                  <c:v>5.8</c:v>
                </c:pt>
                <c:pt idx="30">
                  <c:v>6.5</c:v>
                </c:pt>
                <c:pt idx="31">
                  <c:v>7.5</c:v>
                </c:pt>
                <c:pt idx="32">
                  <c:v>6.9</c:v>
                </c:pt>
                <c:pt idx="33">
                  <c:v>6</c:v>
                </c:pt>
                <c:pt idx="34">
                  <c:v>5.9</c:v>
                </c:pt>
                <c:pt idx="35">
                  <c:v>6.4</c:v>
                </c:pt>
                <c:pt idx="36">
                  <c:v>6.6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BBF-466B-9378-2310B2104E58}"/>
            </c:ext>
          </c:extLst>
        </c:ser>
        <c:dLbls/>
        <c:axId val="123044224"/>
        <c:axId val="123046144"/>
      </c:scatterChart>
      <c:valAx>
        <c:axId val="123044224"/>
        <c:scaling>
          <c:orientation val="minMax"/>
          <c:max val="9.5"/>
          <c:min val="6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 в ноябре, </a:t>
                </a:r>
                <a:r>
                  <a:rPr lang="ru-RU" baseline="30000"/>
                  <a:t>о</a:t>
                </a:r>
                <a:r>
                  <a:rPr lang="ru-RU" baseline="0"/>
                  <a:t> С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0.33267245650455946"/>
              <c:y val="0.90642629848260103"/>
            </c:manualLayout>
          </c:layout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46144"/>
        <c:crosses val="autoZero"/>
        <c:crossBetween val="midCat"/>
      </c:valAx>
      <c:valAx>
        <c:axId val="123046144"/>
        <c:scaling>
          <c:orientation val="minMax"/>
          <c:min val="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 воды в декабре, </a:t>
                </a:r>
                <a:r>
                  <a:rPr lang="ru-RU" baseline="30000"/>
                  <a:t>о</a:t>
                </a:r>
                <a:r>
                  <a:rPr lang="ru-RU" baseline="0"/>
                  <a:t> С</a:t>
                </a:r>
                <a:endParaRPr lang="ru-RU" baseline="300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191770</xdr:colOff>
      <xdr:row>14</xdr:row>
      <xdr:rowOff>172720</xdr:rowOff>
    </xdr:from>
    <xdr:to>
      <xdr:col>13</xdr:col>
      <xdr:colOff>308610</xdr:colOff>
      <xdr:row>31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106680</xdr:colOff>
      <xdr:row>13</xdr:row>
      <xdr:rowOff>15240</xdr:rowOff>
    </xdr:from>
    <xdr:ext cx="403860" cy="165366"/>
    <xdr:sp macro="" textlink="">
      <xdr:nvSpPr>
        <xdr:cNvPr id="2" name="TextBox 1"/>
        <xdr:cNvSpPr txBox="1"/>
      </xdr:nvSpPr>
      <xdr:spPr>
        <a:xfrm>
          <a:off x="1325880" y="2898140"/>
          <a:ext cx="403860" cy="165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ru-RU" sz="1100" i="0">
              <a:latin typeface="Cambria Math" panose="02040503050406030204" pitchFamily="18" charset="0"/>
              <a:ea typeface="Cambria Math" panose="02040503050406030204" pitchFamily="18" charset="0"/>
            </a:rPr>
            <a:t>̅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12</xdr:col>
      <xdr:colOff>750506</xdr:colOff>
      <xdr:row>1</xdr:row>
      <xdr:rowOff>190349</xdr:rowOff>
    </xdr:from>
    <xdr:to>
      <xdr:col>13</xdr:col>
      <xdr:colOff>21844</xdr:colOff>
      <xdr:row>1</xdr:row>
      <xdr:rowOff>368149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173656" y="558649"/>
          <a:ext cx="153988" cy="1778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228600</xdr:colOff>
      <xdr:row>13</xdr:row>
      <xdr:rowOff>0</xdr:rowOff>
    </xdr:from>
    <xdr:to>
      <xdr:col>2</xdr:col>
      <xdr:colOff>336550</xdr:colOff>
      <xdr:row>14</xdr:row>
      <xdr:rowOff>38100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47800" y="2882900"/>
          <a:ext cx="107950" cy="2476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234950</xdr:colOff>
      <xdr:row>11</xdr:row>
      <xdr:rowOff>273050</xdr:rowOff>
    </xdr:from>
    <xdr:to>
      <xdr:col>2</xdr:col>
      <xdr:colOff>342900</xdr:colOff>
      <xdr:row>13</xdr:row>
      <xdr:rowOff>31750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54150" y="2673350"/>
          <a:ext cx="107950" cy="2413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10</xdr:row>
      <xdr:rowOff>26670</xdr:rowOff>
    </xdr:from>
    <xdr:to>
      <xdr:col>12</xdr:col>
      <xdr:colOff>495300</xdr:colOff>
      <xdr:row>26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N20"/>
  <sheetViews>
    <sheetView tabSelected="1" workbookViewId="0">
      <selection activeCell="C17" sqref="C17:F20"/>
    </sheetView>
  </sheetViews>
  <sheetFormatPr defaultRowHeight="14.5"/>
  <cols>
    <col min="3" max="3" width="8.6328125" customWidth="1"/>
    <col min="4" max="4" width="10.453125" customWidth="1"/>
    <col min="5" max="5" width="8.1796875" customWidth="1"/>
    <col min="6" max="6" width="10" customWidth="1"/>
    <col min="7" max="7" width="8.36328125" customWidth="1"/>
    <col min="8" max="8" width="11.1796875" customWidth="1"/>
    <col min="9" max="9" width="10.90625" customWidth="1"/>
    <col min="10" max="10" width="8.36328125" customWidth="1"/>
    <col min="11" max="11" width="10.54296875" customWidth="1"/>
    <col min="12" max="12" width="10.453125" customWidth="1"/>
    <col min="13" max="13" width="9.26953125" customWidth="1"/>
  </cols>
  <sheetData>
    <row r="2" spans="3:14" ht="14.5" customHeight="1">
      <c r="C2" s="77" t="s">
        <v>86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3:14">
      <c r="C3" s="32" t="s">
        <v>87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5" spans="3:14" ht="16.5" customHeight="1">
      <c r="C5" s="71" t="s">
        <v>85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3"/>
    </row>
    <row r="6" spans="3:14">
      <c r="C6" s="74"/>
      <c r="D6" s="75"/>
      <c r="E6" s="75"/>
      <c r="F6" s="75"/>
      <c r="G6" s="75"/>
      <c r="H6" s="75"/>
      <c r="I6" s="75"/>
      <c r="J6" s="75"/>
      <c r="K6" s="75"/>
      <c r="L6" s="75"/>
      <c r="M6" s="75"/>
      <c r="N6" s="76"/>
    </row>
    <row r="8" spans="3:14">
      <c r="C8" s="41" t="s">
        <v>62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3:14" ht="17">
      <c r="C9" s="44" t="s">
        <v>70</v>
      </c>
      <c r="D9" s="44"/>
      <c r="E9" s="14">
        <f>Лист1!Z10</f>
        <v>0.60768153206426367</v>
      </c>
      <c r="F9" s="44" t="s">
        <v>71</v>
      </c>
      <c r="G9" s="44"/>
      <c r="H9" s="14">
        <f>Лист1!AA10</f>
        <v>0.72948944993074771</v>
      </c>
      <c r="I9" s="44" t="s">
        <v>72</v>
      </c>
      <c r="J9" s="44"/>
      <c r="K9" s="14">
        <f>SUMPRODUCT(Лист1!E8:E44-Лист1!Z7,Лист1!H8:H44-Лист1!AA7)/Лист1!E45</f>
        <v>0.29104455807158514</v>
      </c>
      <c r="L9" s="41" t="s">
        <v>66</v>
      </c>
      <c r="M9" s="41"/>
      <c r="N9" s="14">
        <f>COVAR(Лист1!E8:E44,Лист1!H8:H44)</f>
        <v>0.29104455807158514</v>
      </c>
    </row>
    <row r="10" spans="3:14" ht="30.5" customHeight="1">
      <c r="C10" s="38" t="s">
        <v>63</v>
      </c>
      <c r="D10" s="38"/>
      <c r="E10" s="45" t="s">
        <v>64</v>
      </c>
      <c r="F10" s="45"/>
      <c r="G10" s="45"/>
      <c r="H10" s="45"/>
      <c r="I10" s="45"/>
      <c r="J10" s="45"/>
      <c r="K10" s="37" t="s">
        <v>65</v>
      </c>
      <c r="L10" s="37"/>
      <c r="M10" s="37"/>
      <c r="N10" s="37"/>
    </row>
    <row r="11" spans="3:14" ht="23.5" customHeight="1">
      <c r="C11" s="46" t="s">
        <v>73</v>
      </c>
      <c r="D11" s="47">
        <f>K9/(E9*H9)</f>
        <v>0.65654489668072313</v>
      </c>
      <c r="E11" s="46" t="s">
        <v>74</v>
      </c>
      <c r="F11" s="47">
        <f>SQRT((1-D11^2)/(Лист1!E45-2))</f>
        <v>0.12749776453418407</v>
      </c>
      <c r="G11" s="46" t="s">
        <v>75</v>
      </c>
      <c r="H11" s="47">
        <f>D11/F11</f>
        <v>5.1494620245258771</v>
      </c>
      <c r="I11" s="46" t="s">
        <v>76</v>
      </c>
      <c r="J11" s="30">
        <v>2.0299999999999998</v>
      </c>
      <c r="K11" s="38" t="s">
        <v>79</v>
      </c>
      <c r="L11" s="38"/>
      <c r="M11" s="38"/>
      <c r="N11" s="38"/>
    </row>
    <row r="12" spans="3:14" ht="22" customHeight="1">
      <c r="C12" s="30" t="s">
        <v>67</v>
      </c>
      <c r="D12" s="47">
        <f>PEARSON(Лист1!E8:E44,Лист1!H8:H44)</f>
        <v>0.65654489668071647</v>
      </c>
      <c r="E12" s="14"/>
      <c r="F12" s="14"/>
      <c r="G12" s="14"/>
      <c r="H12" s="14"/>
      <c r="I12" s="14"/>
      <c r="J12" s="14"/>
      <c r="K12" s="52"/>
      <c r="L12" s="52"/>
      <c r="M12" s="52"/>
      <c r="N12" s="52"/>
    </row>
    <row r="13" spans="3:14" ht="16.25" customHeight="1">
      <c r="C13" s="14"/>
      <c r="D13" s="14">
        <f>(EXP(2*F13) -1)/(EXP(2*F13) + 1)</f>
        <v>0.42237502133242877</v>
      </c>
      <c r="E13" s="48" t="s">
        <v>68</v>
      </c>
      <c r="F13" s="49">
        <f>0.5*LN((1+D11)/(1-D11)) - J13/SQRT(Лист1!E45-3)</f>
        <v>0.45057923570788622</v>
      </c>
      <c r="G13" s="50" t="s">
        <v>77</v>
      </c>
      <c r="H13" s="37">
        <v>0.95</v>
      </c>
      <c r="I13" s="37" t="s">
        <v>78</v>
      </c>
      <c r="J13" s="51">
        <v>1.96</v>
      </c>
      <c r="K13" s="53" t="s">
        <v>80</v>
      </c>
      <c r="L13" s="54"/>
      <c r="M13" s="54"/>
      <c r="N13" s="55">
        <f>D14-D13</f>
        <v>0.38618421609746922</v>
      </c>
    </row>
    <row r="14" spans="3:14" ht="16.5">
      <c r="C14" s="47"/>
      <c r="D14" s="14">
        <f>(EXP(2*F14) -1)/(EXP(2*F14) + 1)</f>
        <v>0.80855923742989799</v>
      </c>
      <c r="E14" s="48" t="s">
        <v>69</v>
      </c>
      <c r="F14" s="14">
        <f>0.5*LN((1+D11)/(1-D11)) + J13/SQRT(Лист1!E45-3)</f>
        <v>1.1228536894665209</v>
      </c>
      <c r="G14" s="50"/>
      <c r="H14" s="37"/>
      <c r="I14" s="37"/>
      <c r="J14" s="51"/>
      <c r="K14" s="56" t="s">
        <v>81</v>
      </c>
      <c r="L14" s="57"/>
      <c r="M14" s="57"/>
      <c r="N14" s="58"/>
    </row>
    <row r="17" spans="3:7" ht="16.5">
      <c r="C17" s="59" t="s">
        <v>82</v>
      </c>
      <c r="D17" s="60"/>
      <c r="E17" s="60"/>
      <c r="F17" s="61"/>
    </row>
    <row r="18" spans="3:7" ht="16.5">
      <c r="C18" s="62" t="s">
        <v>83</v>
      </c>
      <c r="D18" s="63"/>
      <c r="E18" s="63"/>
      <c r="F18" s="64"/>
    </row>
    <row r="19" spans="3:7" ht="14.5" customHeight="1">
      <c r="C19" s="65" t="s">
        <v>84</v>
      </c>
      <c r="D19" s="66"/>
      <c r="E19" s="66"/>
      <c r="F19" s="67"/>
      <c r="G19" s="43"/>
    </row>
    <row r="20" spans="3:7">
      <c r="C20" s="68"/>
      <c r="D20" s="69"/>
      <c r="E20" s="69"/>
      <c r="F20" s="70"/>
      <c r="G20" s="43"/>
    </row>
  </sheetData>
  <mergeCells count="21">
    <mergeCell ref="C19:F20"/>
    <mergeCell ref="C17:F17"/>
    <mergeCell ref="C18:F18"/>
    <mergeCell ref="C5:N6"/>
    <mergeCell ref="C3:N3"/>
    <mergeCell ref="G13:G14"/>
    <mergeCell ref="H13:H14"/>
    <mergeCell ref="I13:I14"/>
    <mergeCell ref="J13:J14"/>
    <mergeCell ref="I9:J9"/>
    <mergeCell ref="K13:M13"/>
    <mergeCell ref="K14:N14"/>
    <mergeCell ref="C8:N8"/>
    <mergeCell ref="C2:N2"/>
    <mergeCell ref="F9:G9"/>
    <mergeCell ref="C9:D9"/>
    <mergeCell ref="L9:M9"/>
    <mergeCell ref="K11:N12"/>
    <mergeCell ref="K10:N10"/>
    <mergeCell ref="C10:D10"/>
    <mergeCell ref="E10:J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9"/>
  <sheetViews>
    <sheetView topLeftCell="A5" zoomScale="53" zoomScaleNormal="53" workbookViewId="0">
      <selection activeCell="AA8" sqref="AA8"/>
    </sheetView>
  </sheetViews>
  <sheetFormatPr defaultRowHeight="14.5"/>
  <cols>
    <col min="1" max="1" width="6.1796875" customWidth="1"/>
    <col min="4" max="4" width="9.1796875" customWidth="1"/>
    <col min="6" max="7" width="9.1796875" customWidth="1"/>
    <col min="10" max="10" width="9.453125" customWidth="1"/>
    <col min="11" max="11" width="6.90625" customWidth="1"/>
    <col min="12" max="12" width="7" customWidth="1"/>
    <col min="13" max="13" width="6.1796875" customWidth="1"/>
    <col min="14" max="15" width="8.08984375" customWidth="1"/>
    <col min="16" max="16" width="8" customWidth="1"/>
    <col min="24" max="24" width="33.90625" customWidth="1"/>
    <col min="25" max="25" width="11" customWidth="1"/>
    <col min="26" max="26" width="10.81640625" customWidth="1"/>
    <col min="27" max="27" width="11.81640625" customWidth="1"/>
    <col min="28" max="28" width="55.81640625" customWidth="1"/>
    <col min="29" max="29" width="9.453125" customWidth="1"/>
    <col min="30" max="30" width="9.54296875" customWidth="1"/>
    <col min="31" max="31" width="9.453125" customWidth="1"/>
  </cols>
  <sheetData>
    <row r="1" spans="1:34" ht="16.5" customHeight="1"/>
    <row r="2" spans="1:34" ht="16.5" customHeight="1">
      <c r="A2" s="32" t="s">
        <v>59</v>
      </c>
      <c r="B2" s="32"/>
      <c r="C2" s="32"/>
      <c r="D2" s="32"/>
      <c r="E2" s="32"/>
      <c r="F2" s="32"/>
      <c r="G2" s="32"/>
      <c r="H2" s="32"/>
    </row>
    <row r="3" spans="1:34" ht="17" customHeight="1">
      <c r="A3" s="32" t="s">
        <v>60</v>
      </c>
      <c r="B3" s="32"/>
      <c r="C3" s="32"/>
      <c r="D3" s="32"/>
      <c r="E3" s="32"/>
      <c r="F3" s="32"/>
      <c r="G3" s="32"/>
      <c r="H3" s="32"/>
      <c r="X3" s="40" t="s">
        <v>53</v>
      </c>
      <c r="Y3" s="40"/>
      <c r="Z3" s="40"/>
      <c r="AA3" s="40"/>
      <c r="AB3" s="40"/>
    </row>
    <row r="6" spans="1:34" ht="31.5" customHeight="1">
      <c r="A6" s="37" t="s">
        <v>5</v>
      </c>
      <c r="B6" s="38" t="s">
        <v>0</v>
      </c>
      <c r="C6" s="38" t="s">
        <v>33</v>
      </c>
      <c r="D6" s="38" t="s">
        <v>34</v>
      </c>
      <c r="E6" s="38" t="s">
        <v>1</v>
      </c>
      <c r="F6" s="38" t="s">
        <v>32</v>
      </c>
      <c r="G6" s="38" t="s">
        <v>31</v>
      </c>
      <c r="H6" s="38" t="s">
        <v>2</v>
      </c>
      <c r="I6" s="38" t="s">
        <v>35</v>
      </c>
      <c r="J6" s="38" t="s">
        <v>36</v>
      </c>
      <c r="K6" s="38" t="s">
        <v>3</v>
      </c>
      <c r="L6" s="38"/>
      <c r="M6" s="38"/>
      <c r="N6" s="41" t="s">
        <v>4</v>
      </c>
      <c r="O6" s="41"/>
      <c r="P6" s="41"/>
      <c r="Q6" s="37" t="s">
        <v>23</v>
      </c>
      <c r="R6" s="37" t="s">
        <v>24</v>
      </c>
      <c r="S6" s="37" t="s">
        <v>25</v>
      </c>
      <c r="T6" s="37" t="s">
        <v>26</v>
      </c>
      <c r="U6" s="37" t="s">
        <v>27</v>
      </c>
      <c r="V6" s="37" t="s">
        <v>28</v>
      </c>
      <c r="X6" s="14"/>
      <c r="Y6" s="24" t="s">
        <v>0</v>
      </c>
      <c r="Z6" s="25" t="s">
        <v>1</v>
      </c>
      <c r="AA6" s="25" t="s">
        <v>2</v>
      </c>
      <c r="AB6" s="24" t="s">
        <v>22</v>
      </c>
      <c r="AC6" s="31"/>
      <c r="AD6" s="31"/>
      <c r="AE6" s="31"/>
      <c r="AF6" s="31"/>
      <c r="AG6" s="31"/>
      <c r="AH6" s="31"/>
    </row>
    <row r="7" spans="1:34" ht="17.5">
      <c r="A7" s="37"/>
      <c r="B7" s="38"/>
      <c r="C7" s="38"/>
      <c r="D7" s="38"/>
      <c r="E7" s="38"/>
      <c r="F7" s="38"/>
      <c r="G7" s="38"/>
      <c r="H7" s="38"/>
      <c r="I7" s="38"/>
      <c r="J7" s="38"/>
      <c r="K7" s="11" t="s">
        <v>6</v>
      </c>
      <c r="L7" s="11" t="s">
        <v>7</v>
      </c>
      <c r="M7" s="11" t="s">
        <v>8</v>
      </c>
      <c r="N7" s="11" t="s">
        <v>10</v>
      </c>
      <c r="O7" s="11" t="s">
        <v>11</v>
      </c>
      <c r="P7" s="11" t="s">
        <v>12</v>
      </c>
      <c r="Q7" s="37"/>
      <c r="R7" s="37"/>
      <c r="S7" s="37"/>
      <c r="T7" s="37"/>
      <c r="U7" s="37"/>
      <c r="V7" s="37"/>
      <c r="X7" s="14" t="s">
        <v>13</v>
      </c>
      <c r="Y7" s="26">
        <f>SUM(B8:B44)/B45</f>
        <v>8.7054054054054024</v>
      </c>
      <c r="Z7" s="25">
        <f>SUM(E8:E44)/E45</f>
        <v>7.5864864864864865</v>
      </c>
      <c r="AA7" s="25">
        <f>SUM(H8:H44)/H45</f>
        <v>6.897297297297297</v>
      </c>
      <c r="AB7" s="24"/>
      <c r="AC7" s="31"/>
      <c r="AD7" s="31"/>
      <c r="AE7" s="31"/>
      <c r="AF7" s="31"/>
      <c r="AG7" s="31"/>
      <c r="AH7" s="31"/>
    </row>
    <row r="8" spans="1:34">
      <c r="A8" s="12">
        <v>1957</v>
      </c>
      <c r="B8" s="13">
        <v>9.4</v>
      </c>
      <c r="C8" s="13">
        <v>7.6</v>
      </c>
      <c r="D8" s="13">
        <v>7.6</v>
      </c>
      <c r="E8" s="13">
        <v>7.9</v>
      </c>
      <c r="F8" s="13">
        <v>6.3</v>
      </c>
      <c r="G8" s="13">
        <v>6.3</v>
      </c>
      <c r="H8" s="13">
        <v>7.6</v>
      </c>
      <c r="I8" s="13">
        <v>5.0999999999999996</v>
      </c>
      <c r="J8" s="13">
        <v>5.0999999999999996</v>
      </c>
      <c r="K8" s="14">
        <f>COUNTIF(B8:B44,D8)</f>
        <v>1</v>
      </c>
      <c r="L8" s="14">
        <f>COUNTIF(E8:E44,G8)</f>
        <v>1</v>
      </c>
      <c r="M8" s="14">
        <f>COUNTIF(H8:H44,J8)</f>
        <v>1</v>
      </c>
      <c r="N8" s="14">
        <f>K8</f>
        <v>1</v>
      </c>
      <c r="O8" s="14">
        <f>L8</f>
        <v>1</v>
      </c>
      <c r="P8" s="14">
        <f>M8</f>
        <v>1</v>
      </c>
      <c r="Q8" s="15">
        <f t="shared" ref="Q8:Q43" si="0">(B8-$Y$7)^3</f>
        <v>0.33511525477267379</v>
      </c>
      <c r="R8" s="15">
        <f t="shared" ref="R8:R44" si="1">(E8-$Z$7)^3</f>
        <v>3.0815469962292567E-2</v>
      </c>
      <c r="S8" s="15">
        <f t="shared" ref="S8:S44" si="2">(H8-$AA$7)^3</f>
        <v>0.34698833237912846</v>
      </c>
      <c r="T8" s="15">
        <f t="shared" ref="T8:T43" si="3">(B8-$Y$7)^4</f>
        <v>0.23276924453129072</v>
      </c>
      <c r="U8" s="15">
        <f t="shared" ref="U8:U44" si="4">(E8-$Z$7)^4</f>
        <v>9.6610662584484912E-3</v>
      </c>
      <c r="V8" s="15">
        <f t="shared" ref="V8:V44" si="5">(H8-$AA$7)^4</f>
        <v>0.24382963896911727</v>
      </c>
      <c r="X8" s="14" t="s">
        <v>14</v>
      </c>
      <c r="Y8" s="15">
        <f>SUMSQ(B8:B44)/B45 - Y7^2</f>
        <v>0.33834915997081794</v>
      </c>
      <c r="Z8" s="14">
        <f>SUMSQ(E8:E44)/E45 - Z7^2</f>
        <v>0.36927684441197073</v>
      </c>
      <c r="AA8" s="14">
        <f>SUMSQ(H8:H44)/H45 - AA7^2</f>
        <v>0.53215485756026482</v>
      </c>
      <c r="AB8" s="14"/>
      <c r="AC8" s="1"/>
      <c r="AD8" s="2"/>
      <c r="AE8" s="2"/>
      <c r="AF8" s="1"/>
      <c r="AG8" s="1"/>
      <c r="AH8" s="1"/>
    </row>
    <row r="9" spans="1:34">
      <c r="A9" s="12">
        <v>1958</v>
      </c>
      <c r="B9" s="13">
        <v>9.5</v>
      </c>
      <c r="C9" s="13">
        <v>7.7</v>
      </c>
      <c r="D9" s="13">
        <v>7.7</v>
      </c>
      <c r="E9" s="13">
        <v>7.8</v>
      </c>
      <c r="F9" s="13">
        <v>6.4</v>
      </c>
      <c r="G9" s="13">
        <v>6.4</v>
      </c>
      <c r="H9" s="13">
        <v>7.5</v>
      </c>
      <c r="I9" s="13">
        <v>5.4</v>
      </c>
      <c r="J9" s="13">
        <v>5.4</v>
      </c>
      <c r="K9" s="14">
        <f>COUNTIF(B8:B45,D9)</f>
        <v>1</v>
      </c>
      <c r="L9" s="14">
        <f>COUNTIF(E8:E44,G9)</f>
        <v>1</v>
      </c>
      <c r="M9" s="14">
        <f>COUNTIF(H8:H44,J9)</f>
        <v>1</v>
      </c>
      <c r="N9" s="14">
        <f t="shared" ref="N9:N25" si="6">N8+K9</f>
        <v>2</v>
      </c>
      <c r="O9" s="14">
        <f t="shared" ref="O9:O25" si="7">O8+L9</f>
        <v>2</v>
      </c>
      <c r="P9" s="14">
        <f t="shared" ref="P9:P11" si="8">P8+M9</f>
        <v>2</v>
      </c>
      <c r="Q9" s="15">
        <f t="shared" si="0"/>
        <v>0.50169158786252122</v>
      </c>
      <c r="R9" s="15">
        <f t="shared" si="1"/>
        <v>9.7336584210214357E-3</v>
      </c>
      <c r="S9" s="15">
        <f t="shared" si="2"/>
        <v>0.21893208694450506</v>
      </c>
      <c r="T9" s="15">
        <f t="shared" si="3"/>
        <v>0.39864142386913992</v>
      </c>
      <c r="U9" s="15">
        <f t="shared" si="4"/>
        <v>2.0782676088126834E-3</v>
      </c>
      <c r="V9" s="15">
        <f t="shared" si="5"/>
        <v>0.13195096050979635</v>
      </c>
      <c r="X9" s="14" t="s">
        <v>15</v>
      </c>
      <c r="Y9" s="14">
        <f>SUMPRODUCT(B8:B44-Y7,B8:B44-Y7)/(B45-1)</f>
        <v>0.3477477477477478</v>
      </c>
      <c r="Z9" s="14">
        <f>SUMPRODUCT(E8:E44-Z7,E8:E44-Z7)/(E45-1)</f>
        <v>0.37953453453453451</v>
      </c>
      <c r="AA9" s="14">
        <f>SUMPRODUCT(H8:H44-AA7,H8:H44-AA7)/(H45-1)</f>
        <v>0.5469369369369369</v>
      </c>
      <c r="AB9" s="14"/>
      <c r="AC9" s="1"/>
      <c r="AD9" s="2"/>
      <c r="AE9" s="2"/>
      <c r="AF9" s="1"/>
      <c r="AG9" s="1"/>
      <c r="AH9" s="1"/>
    </row>
    <row r="10" spans="1:34">
      <c r="A10" s="12">
        <v>1959</v>
      </c>
      <c r="B10" s="13">
        <v>9.1</v>
      </c>
      <c r="C10" s="13">
        <v>7.8</v>
      </c>
      <c r="D10" s="13">
        <v>7.8</v>
      </c>
      <c r="E10" s="13">
        <v>7.9</v>
      </c>
      <c r="F10" s="13">
        <v>6.6</v>
      </c>
      <c r="G10" s="13">
        <v>6.6</v>
      </c>
      <c r="H10" s="13">
        <v>7.2</v>
      </c>
      <c r="I10" s="13">
        <v>5.7</v>
      </c>
      <c r="J10" s="13">
        <v>5.7</v>
      </c>
      <c r="K10" s="14">
        <f>COUNTIF(B8:B45,D10)</f>
        <v>1</v>
      </c>
      <c r="L10" s="14">
        <f>COUNTIF(E8:E44,G10)</f>
        <v>1</v>
      </c>
      <c r="M10" s="14">
        <f>COUNTIF(H8:H44,J10)</f>
        <v>1</v>
      </c>
      <c r="N10" s="14">
        <f t="shared" si="6"/>
        <v>3</v>
      </c>
      <c r="O10" s="14">
        <f t="shared" si="7"/>
        <v>3</v>
      </c>
      <c r="P10" s="14">
        <f t="shared" si="8"/>
        <v>3</v>
      </c>
      <c r="Q10" s="15">
        <f t="shared" si="0"/>
        <v>6.1440309557184415E-2</v>
      </c>
      <c r="R10" s="15">
        <f t="shared" si="1"/>
        <v>3.0815469962292567E-2</v>
      </c>
      <c r="S10" s="15">
        <f t="shared" si="2"/>
        <v>2.773632361360643E-2</v>
      </c>
      <c r="T10" s="15">
        <f t="shared" si="3"/>
        <v>2.4244014041483741E-2</v>
      </c>
      <c r="U10" s="15">
        <f t="shared" si="4"/>
        <v>9.6610662584484912E-3</v>
      </c>
      <c r="V10" s="15">
        <f t="shared" si="5"/>
        <v>8.3958601208754726E-3</v>
      </c>
      <c r="X10" s="14" t="s">
        <v>16</v>
      </c>
      <c r="Y10" s="15">
        <f>SQRT(Y8)</f>
        <v>0.58167788334336556</v>
      </c>
      <c r="Z10" s="15">
        <f t="shared" ref="Z10:AA10" si="9">SQRT(Z8)</f>
        <v>0.60768153206426367</v>
      </c>
      <c r="AA10" s="15">
        <f t="shared" si="9"/>
        <v>0.72948944993074771</v>
      </c>
      <c r="AB10" s="14"/>
      <c r="AC10" s="1"/>
      <c r="AD10" s="2"/>
      <c r="AE10" s="2"/>
      <c r="AF10" s="1"/>
      <c r="AG10" s="1"/>
      <c r="AH10" s="1"/>
    </row>
    <row r="11" spans="1:34">
      <c r="A11" s="12">
        <v>1960</v>
      </c>
      <c r="B11" s="13">
        <v>10.199999999999999</v>
      </c>
      <c r="C11" s="13">
        <v>8.1</v>
      </c>
      <c r="D11" s="13">
        <v>8.1</v>
      </c>
      <c r="E11" s="13">
        <v>8.6999999999999993</v>
      </c>
      <c r="F11" s="13">
        <v>6.7</v>
      </c>
      <c r="G11" s="13">
        <v>6.7</v>
      </c>
      <c r="H11" s="13">
        <v>7.4</v>
      </c>
      <c r="I11" s="13">
        <v>5.8</v>
      </c>
      <c r="J11" s="13">
        <v>5.8</v>
      </c>
      <c r="K11" s="14">
        <f>COUNTIF(B8:B45,D11)</f>
        <v>2</v>
      </c>
      <c r="L11" s="14">
        <f>COUNTIF(E8:E44,G11)</f>
        <v>2</v>
      </c>
      <c r="M11" s="14">
        <f>COUNTIF(H8:H44,J11)</f>
        <v>1</v>
      </c>
      <c r="N11" s="14">
        <f t="shared" si="6"/>
        <v>5</v>
      </c>
      <c r="O11" s="14">
        <f t="shared" si="7"/>
        <v>5</v>
      </c>
      <c r="P11" s="14">
        <f t="shared" si="8"/>
        <v>4</v>
      </c>
      <c r="Q11" s="15">
        <f t="shared" si="0"/>
        <v>3.3386448384103762</v>
      </c>
      <c r="R11" s="15">
        <f t="shared" si="1"/>
        <v>1.3806591514816469</v>
      </c>
      <c r="S11" s="15">
        <f t="shared" si="2"/>
        <v>0.1270380036720436</v>
      </c>
      <c r="T11" s="15">
        <f t="shared" si="3"/>
        <v>4.9899205287593</v>
      </c>
      <c r="U11" s="15">
        <f t="shared" si="4"/>
        <v>1.537382622730914</v>
      </c>
      <c r="V11" s="15">
        <f t="shared" si="5"/>
        <v>6.386234779189226E-2</v>
      </c>
      <c r="X11" s="34" t="s">
        <v>17</v>
      </c>
      <c r="Y11" s="36">
        <f>Y10/Y7</f>
        <v>6.6818012057449652E-2</v>
      </c>
      <c r="Z11" s="36">
        <f t="shared" ref="Z11:AA11" si="10">Z10/Z7</f>
        <v>8.0100522573486835E-2</v>
      </c>
      <c r="AA11" s="36">
        <f t="shared" si="10"/>
        <v>0.10576453623604101</v>
      </c>
      <c r="AB11" s="42" t="s">
        <v>48</v>
      </c>
      <c r="AC11" s="1"/>
      <c r="AD11" s="2"/>
      <c r="AE11" s="2"/>
      <c r="AF11" s="1"/>
      <c r="AG11" s="1"/>
      <c r="AH11" s="1"/>
    </row>
    <row r="12" spans="1:34">
      <c r="A12" s="12">
        <v>1961</v>
      </c>
      <c r="B12" s="13">
        <v>8.6999999999999993</v>
      </c>
      <c r="C12" s="13">
        <v>8.1</v>
      </c>
      <c r="D12" s="13">
        <v>8.1999999999999993</v>
      </c>
      <c r="E12" s="13">
        <v>7.8</v>
      </c>
      <c r="F12" s="13">
        <v>6.7</v>
      </c>
      <c r="G12" s="13">
        <v>6.9</v>
      </c>
      <c r="H12" s="13">
        <v>7.1</v>
      </c>
      <c r="I12" s="13">
        <v>5.9</v>
      </c>
      <c r="J12" s="13">
        <v>5.9</v>
      </c>
      <c r="K12" s="14">
        <f>COUNTIF(B8:B45,D12)</f>
        <v>3</v>
      </c>
      <c r="L12" s="14">
        <f>COUNTIF(E8:E44,G12)</f>
        <v>1</v>
      </c>
      <c r="M12" s="14">
        <f>COUNTIF(H8:H44,J12)</f>
        <v>1</v>
      </c>
      <c r="N12" s="14">
        <f t="shared" si="6"/>
        <v>8</v>
      </c>
      <c r="O12" s="14">
        <f t="shared" si="7"/>
        <v>6</v>
      </c>
      <c r="P12" s="14">
        <f t="shared" ref="P12:P27" si="11">P11+M12</f>
        <v>5</v>
      </c>
      <c r="Q12" s="15">
        <f t="shared" si="0"/>
        <v>-1.5793733836080578E-7</v>
      </c>
      <c r="R12" s="15">
        <f t="shared" si="1"/>
        <v>9.7336584210214357E-3</v>
      </c>
      <c r="S12" s="15">
        <f t="shared" si="2"/>
        <v>8.3287268276311284E-3</v>
      </c>
      <c r="T12" s="15">
        <f t="shared" si="3"/>
        <v>8.5371534249048268E-10</v>
      </c>
      <c r="U12" s="15">
        <f t="shared" si="4"/>
        <v>2.0782676088126834E-3</v>
      </c>
      <c r="V12" s="15">
        <f t="shared" si="5"/>
        <v>1.6882554380333362E-3</v>
      </c>
      <c r="X12" s="34"/>
      <c r="Y12" s="36"/>
      <c r="Z12" s="36"/>
      <c r="AA12" s="36"/>
      <c r="AB12" s="42"/>
      <c r="AC12" s="1"/>
      <c r="AD12" s="2"/>
      <c r="AE12" s="2"/>
      <c r="AF12" s="1"/>
      <c r="AG12" s="1"/>
      <c r="AH12" s="1"/>
    </row>
    <row r="13" spans="1:34" ht="14.5" customHeight="1">
      <c r="A13" s="12">
        <v>1962</v>
      </c>
      <c r="B13" s="13">
        <v>8.8000000000000007</v>
      </c>
      <c r="C13" s="13">
        <v>8.1999999999999993</v>
      </c>
      <c r="D13" s="13">
        <v>8.3000000000000007</v>
      </c>
      <c r="E13" s="13">
        <v>7.8</v>
      </c>
      <c r="F13" s="13">
        <v>6.9</v>
      </c>
      <c r="G13" s="13">
        <v>7</v>
      </c>
      <c r="H13" s="13">
        <v>7</v>
      </c>
      <c r="I13" s="13">
        <v>6</v>
      </c>
      <c r="J13" s="13">
        <v>6</v>
      </c>
      <c r="K13" s="14">
        <f>COUNTIF(B8:B45,D13)</f>
        <v>1</v>
      </c>
      <c r="L13" s="14">
        <f>COUNTIF(E8:E44,G13)</f>
        <v>1</v>
      </c>
      <c r="M13" s="14">
        <f>COUNTIF(H8:H44,J13)</f>
        <v>2</v>
      </c>
      <c r="N13" s="14">
        <f t="shared" si="6"/>
        <v>9</v>
      </c>
      <c r="O13" s="14">
        <f t="shared" si="7"/>
        <v>7</v>
      </c>
      <c r="P13" s="14">
        <f t="shared" si="11"/>
        <v>7</v>
      </c>
      <c r="Q13" s="15">
        <f t="shared" si="0"/>
        <v>8.4644542277861185E-4</v>
      </c>
      <c r="R13" s="15">
        <f t="shared" si="1"/>
        <v>9.7336584210214357E-3</v>
      </c>
      <c r="S13" s="15">
        <f t="shared" si="2"/>
        <v>1.083292203818144E-3</v>
      </c>
      <c r="T13" s="15">
        <f t="shared" si="3"/>
        <v>8.0069161614196142E-5</v>
      </c>
      <c r="U13" s="15">
        <f t="shared" si="4"/>
        <v>2.0782676088126834E-3</v>
      </c>
      <c r="V13" s="15">
        <f t="shared" si="5"/>
        <v>1.1125703714889077E-4</v>
      </c>
      <c r="X13" s="34" t="s">
        <v>18</v>
      </c>
      <c r="Y13" s="36">
        <f>Q45/(B45*(Y10^3))</f>
        <v>0.56069717807348851</v>
      </c>
      <c r="Z13" s="36">
        <f>R45/(E45*(Z10^3))</f>
        <v>-1.0477474100350329E-2</v>
      </c>
      <c r="AA13" s="36">
        <f>S45/(H45*(AA10^3))</f>
        <v>-0.55330388949066844</v>
      </c>
      <c r="AB13" s="33" t="s">
        <v>49</v>
      </c>
      <c r="AC13" s="1"/>
      <c r="AD13" s="2"/>
      <c r="AE13" s="2"/>
      <c r="AF13" s="1"/>
      <c r="AG13" s="1"/>
      <c r="AH13" s="1"/>
    </row>
    <row r="14" spans="1:34">
      <c r="A14" s="12">
        <v>1963</v>
      </c>
      <c r="B14" s="13">
        <v>8.4</v>
      </c>
      <c r="C14" s="13">
        <v>8.1999999999999993</v>
      </c>
      <c r="D14" s="13">
        <v>8.4</v>
      </c>
      <c r="E14" s="13">
        <v>7.4</v>
      </c>
      <c r="F14" s="13">
        <v>7</v>
      </c>
      <c r="G14" s="13">
        <v>7.2</v>
      </c>
      <c r="H14" s="13">
        <v>8</v>
      </c>
      <c r="I14" s="13">
        <v>6</v>
      </c>
      <c r="J14" s="13">
        <v>6.4</v>
      </c>
      <c r="K14" s="14">
        <f>COUNTIF(B8:B45,D14)</f>
        <v>4</v>
      </c>
      <c r="L14" s="14">
        <f>COUNTIF(E8:E44,G14)</f>
        <v>2</v>
      </c>
      <c r="M14" s="14">
        <f>COUNTIF(H8:H44,J14)</f>
        <v>1</v>
      </c>
      <c r="N14" s="14">
        <f t="shared" si="6"/>
        <v>13</v>
      </c>
      <c r="O14" s="14">
        <f t="shared" si="7"/>
        <v>9</v>
      </c>
      <c r="P14" s="14">
        <f t="shared" si="11"/>
        <v>8</v>
      </c>
      <c r="Q14" s="15">
        <f t="shared" si="0"/>
        <v>-2.848591396363399E-2</v>
      </c>
      <c r="R14" s="15">
        <f t="shared" si="1"/>
        <v>-6.4854796359543982E-3</v>
      </c>
      <c r="S14" s="15">
        <f t="shared" si="2"/>
        <v>1.3408349357392466</v>
      </c>
      <c r="T14" s="15">
        <f t="shared" si="3"/>
        <v>8.6997521024070427E-3</v>
      </c>
      <c r="U14" s="15">
        <f t="shared" si="4"/>
        <v>1.2094543104887909E-3</v>
      </c>
      <c r="V14" s="15">
        <f t="shared" si="5"/>
        <v>1.4785423075178725</v>
      </c>
      <c r="X14" s="34"/>
      <c r="Y14" s="36"/>
      <c r="Z14" s="36"/>
      <c r="AA14" s="36"/>
      <c r="AB14" s="33"/>
      <c r="AC14" s="1"/>
      <c r="AD14" s="2"/>
      <c r="AE14" s="2"/>
      <c r="AF14" s="1"/>
      <c r="AG14" s="1"/>
      <c r="AH14" s="1"/>
    </row>
    <row r="15" spans="1:34">
      <c r="A15" s="12">
        <v>1964</v>
      </c>
      <c r="B15" s="13">
        <v>9.1999999999999993</v>
      </c>
      <c r="C15" s="13">
        <v>8.1999999999999993</v>
      </c>
      <c r="D15" s="13">
        <v>8.5</v>
      </c>
      <c r="E15" s="13">
        <v>8.5</v>
      </c>
      <c r="F15" s="13">
        <v>7.2</v>
      </c>
      <c r="G15" s="16">
        <v>7.4</v>
      </c>
      <c r="H15" s="13">
        <v>8.1</v>
      </c>
      <c r="I15" s="13">
        <v>6.4</v>
      </c>
      <c r="J15" s="13">
        <v>6.5</v>
      </c>
      <c r="K15" s="14">
        <f>COUNTIF(B8:B45,D15)</f>
        <v>2</v>
      </c>
      <c r="L15" s="17">
        <f>COUNTIF(E8:E44,G15)</f>
        <v>5</v>
      </c>
      <c r="M15" s="14">
        <f>COUNTIF(H8:H44,J15)</f>
        <v>2</v>
      </c>
      <c r="N15" s="14">
        <f t="shared" si="6"/>
        <v>15</v>
      </c>
      <c r="O15" s="14">
        <f t="shared" si="7"/>
        <v>14</v>
      </c>
      <c r="P15" s="14">
        <f t="shared" si="11"/>
        <v>10</v>
      </c>
      <c r="Q15" s="15">
        <f t="shared" si="0"/>
        <v>0.12098961562000443</v>
      </c>
      <c r="R15" s="15">
        <f t="shared" si="1"/>
        <v>0.76233336623694548</v>
      </c>
      <c r="S15" s="15">
        <f t="shared" si="2"/>
        <v>1.7397019919846797</v>
      </c>
      <c r="T15" s="15">
        <f t="shared" si="3"/>
        <v>5.9840809887732195E-2</v>
      </c>
      <c r="U15" s="15">
        <f t="shared" si="4"/>
        <v>0.69640183185969606</v>
      </c>
      <c r="V15" s="15">
        <f t="shared" si="5"/>
        <v>2.0923442876572498</v>
      </c>
      <c r="X15" s="34"/>
      <c r="Y15" s="36"/>
      <c r="Z15" s="36"/>
      <c r="AA15" s="36"/>
      <c r="AB15" s="33"/>
      <c r="AC15" s="1"/>
      <c r="AD15" s="2"/>
      <c r="AE15" s="2"/>
      <c r="AF15" s="1"/>
      <c r="AG15" s="1"/>
      <c r="AH15" s="1"/>
    </row>
    <row r="16" spans="1:34" ht="14.5" customHeight="1">
      <c r="A16" s="12">
        <v>1965</v>
      </c>
      <c r="B16" s="13">
        <v>9.6</v>
      </c>
      <c r="C16" s="13">
        <v>8.3000000000000007</v>
      </c>
      <c r="D16" s="13">
        <v>8.6</v>
      </c>
      <c r="E16" s="13">
        <v>8.5</v>
      </c>
      <c r="F16" s="13">
        <v>7.2</v>
      </c>
      <c r="G16" s="13">
        <v>7.5</v>
      </c>
      <c r="H16" s="13">
        <v>8</v>
      </c>
      <c r="I16" s="13">
        <v>6.5</v>
      </c>
      <c r="J16" s="18">
        <v>6.6</v>
      </c>
      <c r="K16" s="14">
        <f>COUNTIF(B8:B45,D16)</f>
        <v>3</v>
      </c>
      <c r="L16" s="14">
        <f>COUNTIF(E8:E44,G16)</f>
        <v>3</v>
      </c>
      <c r="M16" s="19">
        <f>COUNTIF(H8:H44,J16)</f>
        <v>4</v>
      </c>
      <c r="N16" s="14">
        <f t="shared" si="6"/>
        <v>18</v>
      </c>
      <c r="O16" s="14">
        <f t="shared" si="7"/>
        <v>17</v>
      </c>
      <c r="P16" s="14">
        <f t="shared" si="11"/>
        <v>14</v>
      </c>
      <c r="Q16" s="15">
        <f t="shared" si="0"/>
        <v>0.71594359662804419</v>
      </c>
      <c r="R16" s="15">
        <f t="shared" si="1"/>
        <v>0.76233336623694548</v>
      </c>
      <c r="S16" s="15">
        <f t="shared" si="2"/>
        <v>1.3408349357392466</v>
      </c>
      <c r="T16" s="15">
        <f t="shared" si="3"/>
        <v>0.64047927157806306</v>
      </c>
      <c r="U16" s="15">
        <f t="shared" si="4"/>
        <v>0.69640183185969606</v>
      </c>
      <c r="V16" s="15">
        <f t="shared" si="5"/>
        <v>1.4785423075178725</v>
      </c>
      <c r="X16" s="34" t="s">
        <v>19</v>
      </c>
      <c r="Y16" s="36">
        <f>T45/(B45*(Y10^4))-3</f>
        <v>0.33189451953896754</v>
      </c>
      <c r="Z16" s="36">
        <f>(U45/(E45*(Z10^4)))-3</f>
        <v>-5.476786290452873E-2</v>
      </c>
      <c r="AA16" s="36">
        <f>V45/(H45*(AA10^4))-3</f>
        <v>-0.30832608980558307</v>
      </c>
      <c r="AB16" s="33" t="s">
        <v>50</v>
      </c>
      <c r="AC16" s="1"/>
      <c r="AD16" s="2"/>
      <c r="AE16" s="2"/>
      <c r="AF16" s="1"/>
      <c r="AG16" s="1"/>
      <c r="AH16" s="1"/>
    </row>
    <row r="17" spans="1:34">
      <c r="A17" s="12">
        <v>1966</v>
      </c>
      <c r="B17" s="13">
        <v>10.1</v>
      </c>
      <c r="C17" s="13">
        <v>8.4</v>
      </c>
      <c r="D17" s="20">
        <v>8.6999999999999993</v>
      </c>
      <c r="E17" s="13">
        <v>9</v>
      </c>
      <c r="F17" s="13">
        <v>7.4</v>
      </c>
      <c r="G17" s="16">
        <v>7.6</v>
      </c>
      <c r="H17" s="13">
        <v>7.7</v>
      </c>
      <c r="I17" s="13">
        <v>6.5</v>
      </c>
      <c r="J17" s="13">
        <v>6.8</v>
      </c>
      <c r="K17" s="21">
        <f>COUNTIF(B8:B45,D17)</f>
        <v>5</v>
      </c>
      <c r="L17" s="17">
        <f>COUNTIF(E8:E44,G17)</f>
        <v>5</v>
      </c>
      <c r="M17" s="14">
        <f>COUNTIF(H8:H44,J17)</f>
        <v>1</v>
      </c>
      <c r="N17" s="14">
        <f t="shared" si="6"/>
        <v>23</v>
      </c>
      <c r="O17" s="14">
        <f t="shared" si="7"/>
        <v>22</v>
      </c>
      <c r="P17" s="14">
        <f t="shared" si="11"/>
        <v>15</v>
      </c>
      <c r="Q17" s="15">
        <f t="shared" si="0"/>
        <v>2.7123387755907999</v>
      </c>
      <c r="R17" s="15">
        <f t="shared" si="1"/>
        <v>2.8242289104297869</v>
      </c>
      <c r="S17" s="15">
        <f t="shared" si="2"/>
        <v>0.51720673997591549</v>
      </c>
      <c r="T17" s="15">
        <f t="shared" si="3"/>
        <v>3.7826129951482579</v>
      </c>
      <c r="U17" s="15">
        <f t="shared" si="4"/>
        <v>3.9920857301480503</v>
      </c>
      <c r="V17" s="15">
        <f t="shared" si="5"/>
        <v>0.4151632480347216</v>
      </c>
      <c r="X17" s="34"/>
      <c r="Y17" s="36"/>
      <c r="Z17" s="36"/>
      <c r="AA17" s="36"/>
      <c r="AB17" s="33"/>
      <c r="AC17" s="1"/>
      <c r="AD17" s="2"/>
      <c r="AE17" s="2"/>
      <c r="AF17" s="1"/>
      <c r="AG17" s="1"/>
      <c r="AH17" s="1"/>
    </row>
    <row r="18" spans="1:34">
      <c r="A18" s="12">
        <v>1967</v>
      </c>
      <c r="B18" s="13">
        <v>8.6999999999999993</v>
      </c>
      <c r="C18" s="13">
        <v>8.4</v>
      </c>
      <c r="D18" s="13">
        <v>8.8000000000000007</v>
      </c>
      <c r="E18" s="13">
        <v>7.9</v>
      </c>
      <c r="F18" s="13">
        <v>7.4</v>
      </c>
      <c r="G18" s="13">
        <v>7.8</v>
      </c>
      <c r="H18" s="13">
        <v>7.2</v>
      </c>
      <c r="I18" s="13">
        <v>6.6</v>
      </c>
      <c r="J18" s="13">
        <v>6.9</v>
      </c>
      <c r="K18" s="14">
        <f>COUNTIF(B8:B45,D18)</f>
        <v>2</v>
      </c>
      <c r="L18" s="14">
        <f>COUNTIF(E8:E44,G18)</f>
        <v>4</v>
      </c>
      <c r="M18" s="14">
        <f>COUNTIF(H8:H44,J18)</f>
        <v>1</v>
      </c>
      <c r="N18" s="14">
        <f t="shared" si="6"/>
        <v>25</v>
      </c>
      <c r="O18" s="14">
        <f t="shared" si="7"/>
        <v>26</v>
      </c>
      <c r="P18" s="14">
        <f t="shared" si="11"/>
        <v>16</v>
      </c>
      <c r="Q18" s="15">
        <f t="shared" si="0"/>
        <v>-1.5793733836080578E-7</v>
      </c>
      <c r="R18" s="15">
        <f t="shared" si="1"/>
        <v>3.0815469962292567E-2</v>
      </c>
      <c r="S18" s="15">
        <f t="shared" si="2"/>
        <v>2.773632361360643E-2</v>
      </c>
      <c r="T18" s="15">
        <f t="shared" si="3"/>
        <v>8.5371534249048268E-10</v>
      </c>
      <c r="U18" s="15">
        <f t="shared" si="4"/>
        <v>9.6610662584484912E-3</v>
      </c>
      <c r="V18" s="15">
        <f t="shared" si="5"/>
        <v>8.3958601208754726E-3</v>
      </c>
      <c r="X18" s="34"/>
      <c r="Y18" s="36"/>
      <c r="Z18" s="36"/>
      <c r="AA18" s="36"/>
      <c r="AB18" s="33"/>
      <c r="AC18" s="1"/>
      <c r="AD18" s="2"/>
      <c r="AE18" s="2"/>
      <c r="AF18" s="1"/>
      <c r="AG18" s="1"/>
      <c r="AH18" s="1"/>
    </row>
    <row r="19" spans="1:34">
      <c r="A19" s="12">
        <v>1968</v>
      </c>
      <c r="B19" s="13">
        <v>9.4</v>
      </c>
      <c r="C19" s="13">
        <v>8.4</v>
      </c>
      <c r="D19" s="13">
        <v>8.9</v>
      </c>
      <c r="E19" s="13">
        <v>8.4</v>
      </c>
      <c r="F19" s="13">
        <v>7.4</v>
      </c>
      <c r="G19" s="13">
        <v>7.9</v>
      </c>
      <c r="H19" s="13">
        <v>7.7</v>
      </c>
      <c r="I19" s="27">
        <v>6.6</v>
      </c>
      <c r="J19" s="13">
        <v>7</v>
      </c>
      <c r="K19" s="14">
        <f>COUNTIF(B8:B45,D19)</f>
        <v>2</v>
      </c>
      <c r="L19" s="14">
        <f>COUNTIF(E8:E44,G19)</f>
        <v>3</v>
      </c>
      <c r="M19" s="14">
        <f>COUNTIF(H8:H44,J19)</f>
        <v>3</v>
      </c>
      <c r="N19" s="14">
        <f t="shared" si="6"/>
        <v>27</v>
      </c>
      <c r="O19" s="14">
        <f t="shared" si="7"/>
        <v>29</v>
      </c>
      <c r="P19" s="14">
        <f t="shared" si="11"/>
        <v>19</v>
      </c>
      <c r="Q19" s="15">
        <f t="shared" si="0"/>
        <v>0.33511525477267379</v>
      </c>
      <c r="R19" s="15">
        <f t="shared" si="1"/>
        <v>0.53838668983081039</v>
      </c>
      <c r="S19" s="15">
        <f t="shared" si="2"/>
        <v>0.51720673997591549</v>
      </c>
      <c r="T19" s="15">
        <f t="shared" si="3"/>
        <v>0.23276924453129072</v>
      </c>
      <c r="U19" s="15">
        <f t="shared" si="4"/>
        <v>0.43798484767317297</v>
      </c>
      <c r="V19" s="15">
        <f t="shared" si="5"/>
        <v>0.4151632480347216</v>
      </c>
      <c r="X19" s="34"/>
      <c r="Y19" s="36"/>
      <c r="Z19" s="36"/>
      <c r="AA19" s="36"/>
      <c r="AB19" s="33"/>
      <c r="AC19" s="1"/>
      <c r="AD19" s="2"/>
      <c r="AE19" s="2"/>
      <c r="AF19" s="1"/>
      <c r="AG19" s="1"/>
      <c r="AH19" s="1"/>
    </row>
    <row r="20" spans="1:34">
      <c r="A20" s="12">
        <v>1969</v>
      </c>
      <c r="B20" s="13">
        <v>8.6</v>
      </c>
      <c r="C20" s="13">
        <v>8.4</v>
      </c>
      <c r="D20" s="13">
        <v>9</v>
      </c>
      <c r="E20" s="13">
        <v>7.4</v>
      </c>
      <c r="F20" s="13">
        <v>7.4</v>
      </c>
      <c r="G20" s="13">
        <v>8</v>
      </c>
      <c r="H20" s="13">
        <v>7.4</v>
      </c>
      <c r="I20" s="13">
        <v>6.6</v>
      </c>
      <c r="J20" s="13">
        <v>7.1</v>
      </c>
      <c r="K20" s="14">
        <f>COUNTIF(B8:B45,D20)</f>
        <v>1</v>
      </c>
      <c r="L20" s="14">
        <f>COUNTIF(E8:E44,G20)</f>
        <v>1</v>
      </c>
      <c r="M20" s="14">
        <f>COUNTIF(H8:H44,J20)</f>
        <v>3</v>
      </c>
      <c r="N20" s="14">
        <f t="shared" si="6"/>
        <v>28</v>
      </c>
      <c r="O20" s="14">
        <f t="shared" si="7"/>
        <v>30</v>
      </c>
      <c r="P20" s="14">
        <f t="shared" si="11"/>
        <v>22</v>
      </c>
      <c r="Q20" s="15">
        <f t="shared" si="0"/>
        <v>-1.1710856217794713E-3</v>
      </c>
      <c r="R20" s="15">
        <f t="shared" si="1"/>
        <v>-6.4854796359543982E-3</v>
      </c>
      <c r="S20" s="15">
        <f t="shared" si="2"/>
        <v>0.1270380036720436</v>
      </c>
      <c r="T20" s="15">
        <f t="shared" si="3"/>
        <v>1.2343875472810336E-4</v>
      </c>
      <c r="U20" s="15">
        <f t="shared" si="4"/>
        <v>1.2094543104887909E-3</v>
      </c>
      <c r="V20" s="15">
        <f t="shared" si="5"/>
        <v>6.386234779189226E-2</v>
      </c>
      <c r="X20" s="34"/>
      <c r="Y20" s="36"/>
      <c r="Z20" s="36"/>
      <c r="AA20" s="36"/>
      <c r="AB20" s="33"/>
      <c r="AC20" s="1"/>
      <c r="AD20" s="2"/>
      <c r="AE20" s="2"/>
      <c r="AF20" s="1"/>
      <c r="AG20" s="1"/>
      <c r="AH20" s="1"/>
    </row>
    <row r="21" spans="1:34">
      <c r="A21" s="12">
        <v>1970</v>
      </c>
      <c r="B21" s="13">
        <v>8.9</v>
      </c>
      <c r="C21" s="13">
        <v>8.5</v>
      </c>
      <c r="D21" s="13">
        <v>9.1</v>
      </c>
      <c r="E21" s="13">
        <v>7.6</v>
      </c>
      <c r="F21" s="13">
        <v>7.4</v>
      </c>
      <c r="G21" s="13">
        <v>8.1</v>
      </c>
      <c r="H21" s="13">
        <v>7</v>
      </c>
      <c r="I21" s="13">
        <v>6.6</v>
      </c>
      <c r="J21" s="13">
        <v>7.2</v>
      </c>
      <c r="K21" s="14">
        <f>COUNTIF(B8:B45,D21)</f>
        <v>2</v>
      </c>
      <c r="L21" s="14">
        <f>COUNTIF(E8:E44,G21)</f>
        <v>2</v>
      </c>
      <c r="M21" s="14">
        <f>COUNTIF(H8:H44,J21)</f>
        <v>3</v>
      </c>
      <c r="N21" s="14">
        <f t="shared" si="6"/>
        <v>30</v>
      </c>
      <c r="O21" s="14">
        <f t="shared" si="7"/>
        <v>32</v>
      </c>
      <c r="P21" s="14">
        <f t="shared" si="11"/>
        <v>25</v>
      </c>
      <c r="Q21" s="15">
        <f t="shared" si="0"/>
        <v>7.3687244585714413E-3</v>
      </c>
      <c r="R21" s="15">
        <f t="shared" si="1"/>
        <v>2.4677709118905102E-6</v>
      </c>
      <c r="S21" s="15">
        <f t="shared" si="2"/>
        <v>1.083292203818144E-3</v>
      </c>
      <c r="T21" s="15">
        <f t="shared" si="3"/>
        <v>1.433913948695008E-3</v>
      </c>
      <c r="U21" s="15">
        <f t="shared" si="4"/>
        <v>3.3348255566087088E-8</v>
      </c>
      <c r="V21" s="15">
        <f t="shared" si="5"/>
        <v>1.1125703714889077E-4</v>
      </c>
      <c r="X21" s="34"/>
      <c r="Y21" s="36"/>
      <c r="Z21" s="36"/>
      <c r="AA21" s="36"/>
      <c r="AB21" s="33"/>
      <c r="AC21" s="1"/>
      <c r="AD21" s="2"/>
      <c r="AE21" s="2"/>
      <c r="AF21" s="1"/>
      <c r="AG21" s="1"/>
      <c r="AH21" s="1"/>
    </row>
    <row r="22" spans="1:34">
      <c r="A22" s="12">
        <v>1971</v>
      </c>
      <c r="B22" s="13">
        <v>8.6999999999999993</v>
      </c>
      <c r="C22" s="13">
        <v>8.5</v>
      </c>
      <c r="D22" s="13">
        <v>9.1999999999999993</v>
      </c>
      <c r="E22" s="13">
        <v>8</v>
      </c>
      <c r="F22" s="13">
        <v>7.5</v>
      </c>
      <c r="G22" s="13">
        <v>8.4</v>
      </c>
      <c r="H22" s="13">
        <v>7.2</v>
      </c>
      <c r="I22" s="13">
        <v>6.8</v>
      </c>
      <c r="J22" s="13">
        <v>7.4</v>
      </c>
      <c r="K22" s="14">
        <f>COUNTIF(B8:B45,D22)</f>
        <v>1</v>
      </c>
      <c r="L22" s="14">
        <f>COUNTIF(E8:E44,G22)</f>
        <v>1</v>
      </c>
      <c r="M22" s="14">
        <f>COUNTIF(H8:H44,J22)</f>
        <v>2</v>
      </c>
      <c r="N22" s="14">
        <f t="shared" si="6"/>
        <v>31</v>
      </c>
      <c r="O22" s="14">
        <f t="shared" si="7"/>
        <v>33</v>
      </c>
      <c r="P22" s="14">
        <f t="shared" si="11"/>
        <v>27</v>
      </c>
      <c r="Q22" s="15">
        <f t="shared" si="0"/>
        <v>-1.5793733836080578E-7</v>
      </c>
      <c r="R22" s="15">
        <f t="shared" si="1"/>
        <v>7.0708092314374277E-2</v>
      </c>
      <c r="S22" s="15">
        <f t="shared" si="2"/>
        <v>2.773632361360643E-2</v>
      </c>
      <c r="T22" s="15">
        <f t="shared" si="3"/>
        <v>8.5371534249048268E-10</v>
      </c>
      <c r="U22" s="15">
        <f t="shared" si="4"/>
        <v>2.9238751686754764E-2</v>
      </c>
      <c r="V22" s="15">
        <f t="shared" si="5"/>
        <v>8.3958601208754726E-3</v>
      </c>
      <c r="X22" s="34"/>
      <c r="Y22" s="36"/>
      <c r="Z22" s="36"/>
      <c r="AA22" s="36"/>
      <c r="AB22" s="33"/>
      <c r="AC22" s="1"/>
      <c r="AD22" s="2"/>
      <c r="AE22" s="2"/>
      <c r="AF22" s="1"/>
      <c r="AG22" s="1"/>
      <c r="AH22" s="1"/>
    </row>
    <row r="23" spans="1:34">
      <c r="A23" s="12">
        <v>1972</v>
      </c>
      <c r="B23" s="13">
        <v>8.6999999999999993</v>
      </c>
      <c r="C23" s="13">
        <v>8.6</v>
      </c>
      <c r="D23" s="13">
        <v>9.4</v>
      </c>
      <c r="E23" s="13">
        <v>7.4</v>
      </c>
      <c r="F23" s="13">
        <v>7.5</v>
      </c>
      <c r="G23" s="13">
        <v>8.5</v>
      </c>
      <c r="H23" s="13">
        <v>6.8</v>
      </c>
      <c r="I23" s="13">
        <v>6.9</v>
      </c>
      <c r="J23" s="18">
        <v>7.5</v>
      </c>
      <c r="K23" s="14">
        <f>COUNTIF(B8:B45,D23)</f>
        <v>2</v>
      </c>
      <c r="L23" s="14">
        <f>COUNTIF(E8:E44,G23)</f>
        <v>2</v>
      </c>
      <c r="M23" s="19">
        <f>COUNTIF(H8:H44,J23)</f>
        <v>4</v>
      </c>
      <c r="N23" s="14">
        <f t="shared" si="6"/>
        <v>33</v>
      </c>
      <c r="O23" s="14">
        <f t="shared" si="7"/>
        <v>35</v>
      </c>
      <c r="P23" s="14">
        <f t="shared" si="11"/>
        <v>31</v>
      </c>
      <c r="Q23" s="15">
        <f t="shared" si="0"/>
        <v>-1.5793733836080578E-7</v>
      </c>
      <c r="R23" s="15">
        <f t="shared" si="1"/>
        <v>-6.4854796359543982E-3</v>
      </c>
      <c r="S23" s="15">
        <f t="shared" si="2"/>
        <v>-9.2109055732137975E-4</v>
      </c>
      <c r="T23" s="15">
        <f t="shared" si="3"/>
        <v>8.5371534249048268E-10</v>
      </c>
      <c r="U23" s="15">
        <f t="shared" si="4"/>
        <v>1.2094543104887909E-3</v>
      </c>
      <c r="V23" s="15">
        <f t="shared" si="5"/>
        <v>8.9619621793431451E-5</v>
      </c>
      <c r="X23" s="34" t="s">
        <v>20</v>
      </c>
      <c r="Y23" s="35">
        <v>8.6999999999999993</v>
      </c>
      <c r="Z23" s="35" t="s">
        <v>29</v>
      </c>
      <c r="AA23" s="35" t="s">
        <v>30</v>
      </c>
      <c r="AB23" s="33" t="s">
        <v>51</v>
      </c>
      <c r="AC23" s="1"/>
      <c r="AD23" s="2"/>
      <c r="AE23" s="2"/>
      <c r="AF23" s="1"/>
      <c r="AG23" s="1"/>
      <c r="AH23" s="1"/>
    </row>
    <row r="24" spans="1:34">
      <c r="A24" s="12">
        <v>1973</v>
      </c>
      <c r="B24" s="13">
        <v>8.6</v>
      </c>
      <c r="C24" s="13">
        <v>8.6</v>
      </c>
      <c r="D24" s="13">
        <v>9.5</v>
      </c>
      <c r="E24" s="13">
        <v>7.2</v>
      </c>
      <c r="F24" s="13">
        <v>7.5</v>
      </c>
      <c r="G24" s="13">
        <v>8.6999999999999993</v>
      </c>
      <c r="H24" s="13">
        <v>6.6</v>
      </c>
      <c r="I24" s="13">
        <v>7</v>
      </c>
      <c r="J24" s="13">
        <v>7.6</v>
      </c>
      <c r="K24" s="14">
        <f>COUNTIF(B8:B45,D24)</f>
        <v>1</v>
      </c>
      <c r="L24" s="14">
        <f>COUNTIF(E8:E44,G24)</f>
        <v>1</v>
      </c>
      <c r="M24" s="14">
        <f>COUNTIF(H8:H44,J24)</f>
        <v>1</v>
      </c>
      <c r="N24" s="14">
        <f t="shared" si="6"/>
        <v>34</v>
      </c>
      <c r="O24" s="14">
        <f t="shared" si="7"/>
        <v>36</v>
      </c>
      <c r="P24" s="14">
        <f t="shared" si="11"/>
        <v>32</v>
      </c>
      <c r="Q24" s="15">
        <f t="shared" si="0"/>
        <v>-1.1710856217794713E-3</v>
      </c>
      <c r="R24" s="15">
        <f t="shared" si="1"/>
        <v>-5.7730183799577436E-2</v>
      </c>
      <c r="S24" s="15">
        <f t="shared" si="2"/>
        <v>-2.6276824669812272E-2</v>
      </c>
      <c r="T24" s="15">
        <f t="shared" si="3"/>
        <v>1.2343875472810336E-4</v>
      </c>
      <c r="U24" s="15">
        <f t="shared" si="4"/>
        <v>2.2311935900917755E-2</v>
      </c>
      <c r="V24" s="15">
        <f t="shared" si="5"/>
        <v>7.8120289558901365E-3</v>
      </c>
      <c r="X24" s="34"/>
      <c r="Y24" s="35"/>
      <c r="Z24" s="35"/>
      <c r="AA24" s="35"/>
      <c r="AB24" s="33"/>
      <c r="AC24" s="1"/>
      <c r="AD24" s="2"/>
      <c r="AE24" s="2"/>
      <c r="AF24" s="1"/>
      <c r="AG24" s="1"/>
      <c r="AH24" s="1"/>
    </row>
    <row r="25" spans="1:34">
      <c r="A25" s="12">
        <v>1974</v>
      </c>
      <c r="B25" s="13">
        <v>8.8000000000000007</v>
      </c>
      <c r="C25" s="13">
        <v>8.6</v>
      </c>
      <c r="D25" s="13">
        <v>9.6</v>
      </c>
      <c r="E25" s="13">
        <v>7.6</v>
      </c>
      <c r="F25" s="13">
        <v>7.6</v>
      </c>
      <c r="G25" s="13">
        <v>9</v>
      </c>
      <c r="H25" s="13">
        <v>7</v>
      </c>
      <c r="I25" s="13">
        <v>7</v>
      </c>
      <c r="J25" s="13">
        <v>7.7</v>
      </c>
      <c r="K25" s="14">
        <f>COUNTIF(B8:B45,D25)</f>
        <v>1</v>
      </c>
      <c r="L25" s="14">
        <f>COUNTIF(E8:E44,G25)</f>
        <v>1</v>
      </c>
      <c r="M25" s="14">
        <f>COUNTIF(H8:H44,J25)</f>
        <v>2</v>
      </c>
      <c r="N25" s="14">
        <f t="shared" si="6"/>
        <v>35</v>
      </c>
      <c r="O25" s="14">
        <f t="shared" si="7"/>
        <v>37</v>
      </c>
      <c r="P25" s="14">
        <f t="shared" si="11"/>
        <v>34</v>
      </c>
      <c r="Q25" s="15">
        <f t="shared" si="0"/>
        <v>8.4644542277861185E-4</v>
      </c>
      <c r="R25" s="15">
        <f t="shared" si="1"/>
        <v>2.4677709118905102E-6</v>
      </c>
      <c r="S25" s="15">
        <f t="shared" si="2"/>
        <v>1.083292203818144E-3</v>
      </c>
      <c r="T25" s="15">
        <f t="shared" si="3"/>
        <v>8.0069161614196142E-5</v>
      </c>
      <c r="U25" s="15">
        <f t="shared" si="4"/>
        <v>3.3348255566087088E-8</v>
      </c>
      <c r="V25" s="15">
        <f t="shared" si="5"/>
        <v>1.1125703714889077E-4</v>
      </c>
      <c r="X25" s="14" t="s">
        <v>21</v>
      </c>
      <c r="Y25" s="27">
        <f>INDEX(C8:C44,(QUOTIENT(B45,2) + 1))</f>
        <v>8.6999999999999993</v>
      </c>
      <c r="Z25" s="27">
        <f>INDEX(F8:F44,(QUOTIENT(E45,2) + 1))</f>
        <v>7.6</v>
      </c>
      <c r="AA25" s="27">
        <f>INDEX(I8:I44,(QUOTIENT(H45,2) + 1))</f>
        <v>7</v>
      </c>
      <c r="AB25" s="14"/>
      <c r="AC25" s="1"/>
      <c r="AD25" s="2"/>
      <c r="AE25" s="2"/>
      <c r="AF25" s="1"/>
      <c r="AG25" s="1"/>
      <c r="AH25" s="1"/>
    </row>
    <row r="26" spans="1:34">
      <c r="A26" s="12">
        <v>1975</v>
      </c>
      <c r="B26" s="13">
        <v>8.5</v>
      </c>
      <c r="C26" s="22">
        <v>8.6999999999999993</v>
      </c>
      <c r="D26" s="13">
        <v>10.1</v>
      </c>
      <c r="E26" s="13">
        <v>7.5</v>
      </c>
      <c r="F26" s="22">
        <v>7.6</v>
      </c>
      <c r="G26" s="14"/>
      <c r="H26" s="13">
        <v>6.6</v>
      </c>
      <c r="I26" s="22">
        <v>7</v>
      </c>
      <c r="J26" s="13">
        <v>8</v>
      </c>
      <c r="K26" s="14">
        <f>COUNTIF(B8:B45,D26)</f>
        <v>1</v>
      </c>
      <c r="L26" s="14"/>
      <c r="M26" s="14">
        <f>COUNTIF(H8:H44,J26)</f>
        <v>2</v>
      </c>
      <c r="N26" s="14">
        <f>N25+K26</f>
        <v>36</v>
      </c>
      <c r="O26" s="14"/>
      <c r="P26" s="14">
        <f t="shared" si="11"/>
        <v>36</v>
      </c>
      <c r="Q26" s="15">
        <f t="shared" si="0"/>
        <v>-8.6663376305447029E-3</v>
      </c>
      <c r="R26" s="15">
        <f t="shared" si="1"/>
        <v>-6.4691133792667765E-4</v>
      </c>
      <c r="S26" s="15">
        <f t="shared" si="2"/>
        <v>-2.6276824669812272E-2</v>
      </c>
      <c r="T26" s="15">
        <f t="shared" si="3"/>
        <v>1.7801125943821294E-3</v>
      </c>
      <c r="U26" s="15">
        <f t="shared" si="4"/>
        <v>5.5949088685550503E-5</v>
      </c>
      <c r="V26" s="15">
        <f t="shared" si="5"/>
        <v>7.8120289558901365E-3</v>
      </c>
      <c r="AC26" s="1"/>
      <c r="AD26" s="2"/>
      <c r="AE26" s="2"/>
      <c r="AF26" s="3"/>
      <c r="AG26" s="3"/>
      <c r="AH26" s="3"/>
    </row>
    <row r="27" spans="1:34">
      <c r="A27" s="12">
        <v>1976</v>
      </c>
      <c r="B27" s="13">
        <v>8.6</v>
      </c>
      <c r="C27" s="13">
        <v>8.6999999999999993</v>
      </c>
      <c r="D27" s="13">
        <v>10.199999999999999</v>
      </c>
      <c r="E27" s="13">
        <v>7</v>
      </c>
      <c r="F27" s="13">
        <v>7.6</v>
      </c>
      <c r="G27" s="14"/>
      <c r="H27" s="13">
        <v>5.7</v>
      </c>
      <c r="I27" s="13">
        <v>7.1</v>
      </c>
      <c r="J27" s="13">
        <v>8.1</v>
      </c>
      <c r="K27" s="14">
        <f>COUNTIF(B8:B45,D27)</f>
        <v>1</v>
      </c>
      <c r="L27" s="14"/>
      <c r="M27" s="14">
        <f>COUNTIF(H8:H44,J27)</f>
        <v>1</v>
      </c>
      <c r="N27" s="14">
        <f>N26+K27</f>
        <v>37</v>
      </c>
      <c r="O27" s="14"/>
      <c r="P27" s="14">
        <f t="shared" si="11"/>
        <v>37</v>
      </c>
      <c r="Q27" s="15">
        <f t="shared" si="0"/>
        <v>-1.1710856217794713E-3</v>
      </c>
      <c r="R27" s="15">
        <f t="shared" si="1"/>
        <v>-0.20173164471995736</v>
      </c>
      <c r="S27" s="15">
        <f t="shared" si="2"/>
        <v>-1.7163506011489922</v>
      </c>
      <c r="T27" s="15">
        <f t="shared" si="3"/>
        <v>1.2343875472810336E-4</v>
      </c>
      <c r="U27" s="15">
        <f t="shared" si="4"/>
        <v>0.11831288352494795</v>
      </c>
      <c r="V27" s="15">
        <f t="shared" si="5"/>
        <v>2.0549819359702788</v>
      </c>
      <c r="AB27" s="8"/>
      <c r="AC27" s="1"/>
      <c r="AD27" s="2"/>
      <c r="AE27" s="2"/>
      <c r="AF27" s="1"/>
      <c r="AG27" s="1"/>
      <c r="AH27" s="1"/>
    </row>
    <row r="28" spans="1:34">
      <c r="A28" s="12">
        <v>1977</v>
      </c>
      <c r="B28" s="13">
        <v>7.6</v>
      </c>
      <c r="C28" s="13">
        <v>8.6999999999999993</v>
      </c>
      <c r="D28" s="14"/>
      <c r="E28" s="13">
        <v>8.1</v>
      </c>
      <c r="F28" s="13">
        <v>7.6</v>
      </c>
      <c r="G28" s="14"/>
      <c r="H28" s="13">
        <v>6</v>
      </c>
      <c r="I28" s="13">
        <v>7.1</v>
      </c>
      <c r="J28" s="14"/>
      <c r="K28" s="14"/>
      <c r="L28" s="14"/>
      <c r="M28" s="14"/>
      <c r="N28" s="14"/>
      <c r="O28" s="14"/>
      <c r="P28" s="14"/>
      <c r="Q28" s="15">
        <f t="shared" si="0"/>
        <v>-1.3507182003040199</v>
      </c>
      <c r="R28" s="15">
        <f t="shared" si="1"/>
        <v>0.13541152547726662</v>
      </c>
      <c r="S28" s="15">
        <f t="shared" si="2"/>
        <v>-0.7224521351153923</v>
      </c>
      <c r="T28" s="15">
        <f t="shared" si="3"/>
        <v>1.4930911997955212</v>
      </c>
      <c r="U28" s="15">
        <f t="shared" si="4"/>
        <v>6.9535648218055773E-2</v>
      </c>
      <c r="V28" s="15">
        <f t="shared" si="5"/>
        <v>0.64825434826570316</v>
      </c>
      <c r="AB28" s="5"/>
      <c r="AC28" s="1"/>
      <c r="AD28" s="2"/>
      <c r="AE28" s="2"/>
      <c r="AF28" s="1"/>
      <c r="AG28" s="1"/>
      <c r="AH28" s="1"/>
    </row>
    <row r="29" spans="1:34">
      <c r="A29" s="12">
        <v>1978</v>
      </c>
      <c r="B29" s="13">
        <v>8.4</v>
      </c>
      <c r="C29" s="13">
        <v>8.6999999999999993</v>
      </c>
      <c r="D29" s="14"/>
      <c r="E29" s="13">
        <v>6.4</v>
      </c>
      <c r="F29" s="13">
        <v>7.6</v>
      </c>
      <c r="G29" s="14"/>
      <c r="H29" s="13">
        <v>5.0999999999999996</v>
      </c>
      <c r="I29" s="13">
        <v>7.1</v>
      </c>
      <c r="J29" s="14"/>
      <c r="K29" s="14"/>
      <c r="L29" s="14"/>
      <c r="M29" s="14"/>
      <c r="N29" s="14"/>
      <c r="O29" s="14"/>
      <c r="P29" s="14"/>
      <c r="Q29" s="15">
        <f t="shared" si="0"/>
        <v>-2.848591396363399E-2</v>
      </c>
      <c r="R29" s="15">
        <f t="shared" si="1"/>
        <v>-1.670276568021636</v>
      </c>
      <c r="S29" s="15">
        <f t="shared" si="2"/>
        <v>-5.8057691548378187</v>
      </c>
      <c r="T29" s="15">
        <f t="shared" si="3"/>
        <v>8.6997521024070427E-3</v>
      </c>
      <c r="U29" s="15">
        <f t="shared" si="4"/>
        <v>1.9817605766526973</v>
      </c>
      <c r="V29" s="15">
        <f t="shared" si="5"/>
        <v>10.434693210722028</v>
      </c>
      <c r="X29" s="41" t="s">
        <v>54</v>
      </c>
      <c r="Y29" s="41"/>
      <c r="Z29" s="41"/>
      <c r="AA29" s="41"/>
      <c r="AB29" s="5"/>
      <c r="AC29" s="1"/>
      <c r="AD29" s="2"/>
      <c r="AE29" s="2"/>
      <c r="AF29" s="1"/>
      <c r="AG29" s="1"/>
      <c r="AH29" s="1"/>
    </row>
    <row r="30" spans="1:34" ht="16.5">
      <c r="A30" s="12">
        <v>1979</v>
      </c>
      <c r="B30" s="13">
        <v>8.1</v>
      </c>
      <c r="C30" s="13">
        <v>8.6999999999999993</v>
      </c>
      <c r="D30" s="14"/>
      <c r="E30" s="13">
        <v>6.7</v>
      </c>
      <c r="F30" s="13">
        <v>7.8</v>
      </c>
      <c r="G30" s="14"/>
      <c r="H30" s="13">
        <v>5.4</v>
      </c>
      <c r="I30" s="13">
        <v>7.2</v>
      </c>
      <c r="J30" s="14"/>
      <c r="K30" s="14"/>
      <c r="L30" s="14"/>
      <c r="M30" s="14"/>
      <c r="N30" s="14"/>
      <c r="O30" s="14"/>
      <c r="P30" s="14"/>
      <c r="Q30" s="15">
        <f t="shared" si="0"/>
        <v>-0.22189058890884752</v>
      </c>
      <c r="R30" s="15">
        <f t="shared" si="1"/>
        <v>-0.69665275501944557</v>
      </c>
      <c r="S30" s="15">
        <f t="shared" si="2"/>
        <v>-3.3567896077231318</v>
      </c>
      <c r="T30" s="15">
        <f t="shared" si="3"/>
        <v>0.1343337619340044</v>
      </c>
      <c r="U30" s="15">
        <f t="shared" si="4"/>
        <v>0.61757325309831923</v>
      </c>
      <c r="V30" s="15">
        <f t="shared" si="5"/>
        <v>5.0261120072394982</v>
      </c>
      <c r="X30" s="29"/>
      <c r="Y30" s="29" t="s">
        <v>52</v>
      </c>
      <c r="Z30" s="25" t="s">
        <v>1</v>
      </c>
      <c r="AA30" s="25" t="s">
        <v>2</v>
      </c>
      <c r="AB30" s="5"/>
      <c r="AC30" s="1"/>
      <c r="AD30" s="2"/>
      <c r="AE30" s="2"/>
      <c r="AF30" s="1"/>
      <c r="AG30" s="1"/>
      <c r="AH30" s="1"/>
    </row>
    <row r="31" spans="1:34">
      <c r="A31" s="12">
        <v>1980</v>
      </c>
      <c r="B31" s="13">
        <v>8.5</v>
      </c>
      <c r="C31" s="13">
        <v>8.8000000000000007</v>
      </c>
      <c r="D31" s="14"/>
      <c r="E31" s="13">
        <v>7.8</v>
      </c>
      <c r="F31" s="13">
        <v>7.8</v>
      </c>
      <c r="G31" s="14"/>
      <c r="H31" s="13">
        <v>7.1</v>
      </c>
      <c r="I31" s="13">
        <v>7.2</v>
      </c>
      <c r="J31" s="14"/>
      <c r="K31" s="14"/>
      <c r="L31" s="14"/>
      <c r="M31" s="14"/>
      <c r="N31" s="14"/>
      <c r="O31" s="14"/>
      <c r="P31" s="14"/>
      <c r="Q31" s="15">
        <f t="shared" si="0"/>
        <v>-8.6663376305447029E-3</v>
      </c>
      <c r="R31" s="15">
        <f t="shared" si="1"/>
        <v>9.7336584210214357E-3</v>
      </c>
      <c r="S31" s="15">
        <f t="shared" si="2"/>
        <v>8.3287268276311284E-3</v>
      </c>
      <c r="T31" s="15">
        <f t="shared" si="3"/>
        <v>1.7801125943821294E-3</v>
      </c>
      <c r="U31" s="15">
        <f t="shared" si="4"/>
        <v>2.0782676088126834E-3</v>
      </c>
      <c r="V31" s="15">
        <f t="shared" si="5"/>
        <v>1.6882554380333362E-3</v>
      </c>
      <c r="X31" s="28" t="s">
        <v>37</v>
      </c>
      <c r="Y31" s="28">
        <v>8.7054054054054024</v>
      </c>
      <c r="Z31" s="28">
        <v>7.5864864864864865</v>
      </c>
      <c r="AA31" s="28">
        <v>6.897297297297297</v>
      </c>
      <c r="AB31" s="5"/>
      <c r="AC31" s="1"/>
      <c r="AD31" s="2"/>
      <c r="AE31" s="2"/>
      <c r="AF31" s="1"/>
      <c r="AG31" s="1"/>
      <c r="AH31" s="1"/>
    </row>
    <row r="32" spans="1:34">
      <c r="A32" s="12">
        <v>1981</v>
      </c>
      <c r="B32" s="13">
        <v>8.1999999999999993</v>
      </c>
      <c r="C32" s="13">
        <v>8.8000000000000007</v>
      </c>
      <c r="D32" s="14"/>
      <c r="E32" s="13">
        <v>6.9</v>
      </c>
      <c r="F32" s="13">
        <v>7.8</v>
      </c>
      <c r="G32" s="14"/>
      <c r="H32" s="13">
        <v>6.6</v>
      </c>
      <c r="I32" s="13">
        <v>7.2</v>
      </c>
      <c r="J32" s="14"/>
      <c r="K32" s="14"/>
      <c r="L32" s="14"/>
      <c r="M32" s="14"/>
      <c r="N32" s="14"/>
      <c r="O32" s="14"/>
      <c r="P32" s="14"/>
      <c r="Q32" s="15">
        <f t="shared" si="0"/>
        <v>-0.12909803960278587</v>
      </c>
      <c r="R32" s="15">
        <f t="shared" si="1"/>
        <v>-0.32351615896393054</v>
      </c>
      <c r="S32" s="15">
        <f t="shared" si="2"/>
        <v>-2.6276824669812272E-2</v>
      </c>
      <c r="T32" s="15">
        <f t="shared" si="3"/>
        <v>6.5246847042488787E-2</v>
      </c>
      <c r="U32" s="15">
        <f t="shared" si="4"/>
        <v>0.22208947128875223</v>
      </c>
      <c r="V32" s="15">
        <f t="shared" si="5"/>
        <v>7.8120289558901365E-3</v>
      </c>
      <c r="X32" s="28" t="s">
        <v>38</v>
      </c>
      <c r="Y32" s="28">
        <v>9.6946313890559924E-2</v>
      </c>
      <c r="Z32" s="28">
        <v>0.10128025534404411</v>
      </c>
      <c r="AA32" s="28">
        <v>0.12158157498845805</v>
      </c>
      <c r="AB32" s="5"/>
      <c r="AC32" s="1"/>
      <c r="AD32" s="2"/>
      <c r="AE32" s="2"/>
      <c r="AF32" s="1"/>
      <c r="AG32" s="1"/>
      <c r="AH32" s="1"/>
    </row>
    <row r="33" spans="1:34">
      <c r="A33" s="12">
        <v>1982</v>
      </c>
      <c r="B33" s="13">
        <v>8.1999999999999993</v>
      </c>
      <c r="C33" s="13">
        <v>8.9</v>
      </c>
      <c r="D33" s="14"/>
      <c r="E33" s="13">
        <v>7.6</v>
      </c>
      <c r="F33" s="13">
        <v>7.8</v>
      </c>
      <c r="G33" s="14"/>
      <c r="H33" s="13">
        <v>7.5</v>
      </c>
      <c r="I33" s="13">
        <v>7.4</v>
      </c>
      <c r="J33" s="14"/>
      <c r="K33" s="14"/>
      <c r="L33" s="14"/>
      <c r="M33" s="14"/>
      <c r="N33" s="14"/>
      <c r="O33" s="14"/>
      <c r="P33" s="14"/>
      <c r="Q33" s="15">
        <f t="shared" si="0"/>
        <v>-0.12909803960278587</v>
      </c>
      <c r="R33" s="15">
        <f t="shared" si="1"/>
        <v>2.4677709118905102E-6</v>
      </c>
      <c r="S33" s="15">
        <f t="shared" si="2"/>
        <v>0.21893208694450506</v>
      </c>
      <c r="T33" s="15">
        <f t="shared" si="3"/>
        <v>6.5246847042488787E-2</v>
      </c>
      <c r="U33" s="15">
        <f t="shared" si="4"/>
        <v>3.3348255566087088E-8</v>
      </c>
      <c r="V33" s="15">
        <f t="shared" si="5"/>
        <v>0.13195096050979635</v>
      </c>
      <c r="X33" s="28" t="s">
        <v>21</v>
      </c>
      <c r="Y33" s="28">
        <v>8.6999999999999993</v>
      </c>
      <c r="Z33" s="28">
        <v>7.6</v>
      </c>
      <c r="AA33" s="28">
        <v>7</v>
      </c>
      <c r="AB33" s="5"/>
      <c r="AC33" s="1"/>
      <c r="AD33" s="2"/>
      <c r="AE33" s="2"/>
      <c r="AF33" s="1"/>
      <c r="AG33" s="1"/>
      <c r="AH33" s="1"/>
    </row>
    <row r="34" spans="1:34">
      <c r="A34" s="12">
        <v>1983</v>
      </c>
      <c r="B34" s="13">
        <v>8.1</v>
      </c>
      <c r="C34" s="13">
        <v>8.9</v>
      </c>
      <c r="D34" s="14"/>
      <c r="E34" s="13">
        <v>7.4</v>
      </c>
      <c r="F34" s="13">
        <v>7.9</v>
      </c>
      <c r="G34" s="14"/>
      <c r="H34" s="13">
        <v>6.5</v>
      </c>
      <c r="I34" s="13">
        <v>7.4</v>
      </c>
      <c r="J34" s="14"/>
      <c r="K34" s="14"/>
      <c r="L34" s="14"/>
      <c r="M34" s="14"/>
      <c r="N34" s="14"/>
      <c r="O34" s="14"/>
      <c r="P34" s="14"/>
      <c r="Q34" s="15">
        <f t="shared" si="0"/>
        <v>-0.22189058890884752</v>
      </c>
      <c r="R34" s="15">
        <f t="shared" si="1"/>
        <v>-6.4854796359543982E-3</v>
      </c>
      <c r="S34" s="15">
        <f t="shared" si="2"/>
        <v>-6.2711448482814305E-2</v>
      </c>
      <c r="T34" s="15">
        <f t="shared" si="3"/>
        <v>0.1343337619340044</v>
      </c>
      <c r="U34" s="15">
        <f t="shared" si="4"/>
        <v>1.2094543104887909E-3</v>
      </c>
      <c r="V34" s="15">
        <f t="shared" si="5"/>
        <v>2.4915088991820798E-2</v>
      </c>
      <c r="X34" s="28" t="s">
        <v>39</v>
      </c>
      <c r="Y34" s="28">
        <v>8.6999999999999993</v>
      </c>
      <c r="Z34" s="28">
        <v>7.4</v>
      </c>
      <c r="AA34" s="28">
        <v>7.5</v>
      </c>
      <c r="AB34" s="5"/>
      <c r="AC34" s="1"/>
      <c r="AD34" s="2"/>
      <c r="AE34" s="2"/>
      <c r="AF34" s="1"/>
      <c r="AG34" s="1"/>
      <c r="AH34" s="1"/>
    </row>
    <row r="35" spans="1:34">
      <c r="A35" s="12">
        <v>1984</v>
      </c>
      <c r="B35" s="13">
        <v>8.3000000000000007</v>
      </c>
      <c r="C35" s="13">
        <v>9</v>
      </c>
      <c r="D35" s="14"/>
      <c r="E35" s="13">
        <v>7.5</v>
      </c>
      <c r="F35" s="13">
        <v>7.9</v>
      </c>
      <c r="G35" s="14"/>
      <c r="H35" s="13">
        <v>7.1</v>
      </c>
      <c r="I35" s="13">
        <v>7.5</v>
      </c>
      <c r="J35" s="14"/>
      <c r="K35" s="14"/>
      <c r="L35" s="14"/>
      <c r="M35" s="14"/>
      <c r="N35" s="14"/>
      <c r="O35" s="14"/>
      <c r="P35" s="14"/>
      <c r="Q35" s="15">
        <f t="shared" si="0"/>
        <v>-6.6629814621047265E-2</v>
      </c>
      <c r="R35" s="15">
        <f t="shared" si="1"/>
        <v>-6.4691133792667765E-4</v>
      </c>
      <c r="S35" s="15">
        <f t="shared" si="2"/>
        <v>8.3287268276311284E-3</v>
      </c>
      <c r="T35" s="15">
        <f t="shared" si="3"/>
        <v>2.7012087008532429E-2</v>
      </c>
      <c r="U35" s="15">
        <f t="shared" si="4"/>
        <v>5.5949088685550503E-5</v>
      </c>
      <c r="V35" s="15">
        <f t="shared" si="5"/>
        <v>1.6882554380333362E-3</v>
      </c>
      <c r="X35" s="28" t="s">
        <v>16</v>
      </c>
      <c r="Y35" s="28">
        <v>0.58970140558402773</v>
      </c>
      <c r="Z35" s="28">
        <v>0.61606374226578753</v>
      </c>
      <c r="AA35" s="28">
        <v>0.7395518487144358</v>
      </c>
      <c r="AB35" s="5"/>
      <c r="AC35" s="1"/>
      <c r="AD35" s="2"/>
      <c r="AE35" s="2"/>
      <c r="AF35" s="1"/>
      <c r="AG35" s="1"/>
      <c r="AH35" s="1"/>
    </row>
    <row r="36" spans="1:34">
      <c r="A36" s="12">
        <v>1985</v>
      </c>
      <c r="B36" s="13">
        <v>9</v>
      </c>
      <c r="C36" s="13">
        <v>9.1</v>
      </c>
      <c r="D36" s="14"/>
      <c r="E36" s="13">
        <v>7.4</v>
      </c>
      <c r="F36" s="13">
        <v>7.9</v>
      </c>
      <c r="G36" s="14"/>
      <c r="H36" s="13">
        <v>7.5</v>
      </c>
      <c r="I36" s="13">
        <v>7.5</v>
      </c>
      <c r="J36" s="14"/>
      <c r="K36" s="14"/>
      <c r="L36" s="14"/>
      <c r="M36" s="14"/>
      <c r="N36" s="14"/>
      <c r="O36" s="14"/>
      <c r="P36" s="14"/>
      <c r="Q36" s="15">
        <f t="shared" si="0"/>
        <v>2.5566679170040067E-2</v>
      </c>
      <c r="R36" s="15">
        <f t="shared" si="1"/>
        <v>-6.4854796359543982E-3</v>
      </c>
      <c r="S36" s="15">
        <f t="shared" si="2"/>
        <v>0.21893208694450506</v>
      </c>
      <c r="T36" s="15">
        <f t="shared" si="3"/>
        <v>7.5318054852280963E-3</v>
      </c>
      <c r="U36" s="15">
        <f t="shared" si="4"/>
        <v>1.2094543104887909E-3</v>
      </c>
      <c r="V36" s="15">
        <f t="shared" si="5"/>
        <v>0.13195096050979635</v>
      </c>
      <c r="X36" s="28" t="s">
        <v>40</v>
      </c>
      <c r="Y36" s="28">
        <v>0.347747747747778</v>
      </c>
      <c r="Z36" s="28">
        <v>0.37953453453452668</v>
      </c>
      <c r="AA36" s="28">
        <v>0.54693693693693979</v>
      </c>
      <c r="AB36" s="5"/>
      <c r="AC36" s="1"/>
      <c r="AD36" s="2"/>
      <c r="AE36" s="2"/>
      <c r="AF36" s="1"/>
      <c r="AG36" s="1"/>
      <c r="AH36" s="1"/>
    </row>
    <row r="37" spans="1:34">
      <c r="A37" s="12">
        <v>1986</v>
      </c>
      <c r="B37" s="13">
        <v>8.6999999999999993</v>
      </c>
      <c r="C37" s="13">
        <v>9.1</v>
      </c>
      <c r="D37" s="14"/>
      <c r="E37" s="13">
        <v>7.6</v>
      </c>
      <c r="F37" s="13">
        <v>8</v>
      </c>
      <c r="G37" s="14"/>
      <c r="H37" s="13">
        <v>5.8</v>
      </c>
      <c r="I37" s="13">
        <v>7.5</v>
      </c>
      <c r="J37" s="14"/>
      <c r="K37" s="14"/>
      <c r="L37" s="14"/>
      <c r="M37" s="14"/>
      <c r="N37" s="14"/>
      <c r="O37" s="14"/>
      <c r="P37" s="14"/>
      <c r="Q37" s="15">
        <f t="shared" si="0"/>
        <v>-1.5793733836080578E-7</v>
      </c>
      <c r="R37" s="15">
        <f t="shared" si="1"/>
        <v>2.4677709118905102E-6</v>
      </c>
      <c r="S37" s="15">
        <f t="shared" si="2"/>
        <v>-1.3212132746332887</v>
      </c>
      <c r="T37" s="15">
        <f t="shared" si="3"/>
        <v>8.5371534249048268E-10</v>
      </c>
      <c r="U37" s="15">
        <f t="shared" si="4"/>
        <v>3.3348255566087088E-8</v>
      </c>
      <c r="V37" s="15">
        <f t="shared" si="5"/>
        <v>1.4497637554084195</v>
      </c>
      <c r="X37" s="28" t="s">
        <v>41</v>
      </c>
      <c r="Y37" s="28">
        <v>0.56305185103385158</v>
      </c>
      <c r="Z37" s="28">
        <v>0.11855257440875189</v>
      </c>
      <c r="AA37" s="28">
        <v>-0.17293284945715293</v>
      </c>
      <c r="AB37" s="5"/>
      <c r="AC37" s="1"/>
      <c r="AD37" s="2"/>
      <c r="AE37" s="2"/>
      <c r="AF37" s="1"/>
      <c r="AG37" s="1"/>
      <c r="AH37" s="1"/>
    </row>
    <row r="38" spans="1:34">
      <c r="A38" s="12">
        <v>1987</v>
      </c>
      <c r="B38" s="13">
        <v>7.7</v>
      </c>
      <c r="C38" s="13">
        <v>9.1999999999999993</v>
      </c>
      <c r="D38" s="14"/>
      <c r="E38" s="13">
        <v>7.6</v>
      </c>
      <c r="F38" s="13">
        <v>8.1</v>
      </c>
      <c r="G38" s="14"/>
      <c r="H38" s="13">
        <v>6.5</v>
      </c>
      <c r="I38" s="13">
        <v>7.5</v>
      </c>
      <c r="J38" s="14"/>
      <c r="K38" s="14"/>
      <c r="L38" s="14"/>
      <c r="M38" s="14"/>
      <c r="N38" s="14"/>
      <c r="O38" s="14"/>
      <c r="P38" s="14"/>
      <c r="Q38" s="15">
        <f t="shared" si="0"/>
        <v>-1.0163040293763352</v>
      </c>
      <c r="R38" s="15">
        <f t="shared" si="1"/>
        <v>2.4677709118905102E-6</v>
      </c>
      <c r="S38" s="15">
        <f t="shared" si="2"/>
        <v>-6.2711448482814305E-2</v>
      </c>
      <c r="T38" s="15">
        <f t="shared" si="3"/>
        <v>1.0217975646702582</v>
      </c>
      <c r="U38" s="15">
        <f t="shared" si="4"/>
        <v>3.3348255566087088E-8</v>
      </c>
      <c r="V38" s="15">
        <f t="shared" si="5"/>
        <v>2.4915088991820798E-2</v>
      </c>
      <c r="X38" s="28" t="s">
        <v>42</v>
      </c>
      <c r="Y38" s="28">
        <v>0.5846721918222707</v>
      </c>
      <c r="Z38" s="28">
        <v>-1.0925483463390622E-2</v>
      </c>
      <c r="AA38" s="28">
        <v>-0.57696277146207786</v>
      </c>
      <c r="AB38" s="5"/>
      <c r="AC38" s="1"/>
      <c r="AD38" s="2"/>
      <c r="AE38" s="2"/>
      <c r="AF38" s="1"/>
      <c r="AG38" s="1"/>
      <c r="AH38" s="1"/>
    </row>
    <row r="39" spans="1:34">
      <c r="A39" s="12">
        <v>1988</v>
      </c>
      <c r="B39" s="13">
        <v>8.9</v>
      </c>
      <c r="C39" s="13">
        <v>9.4</v>
      </c>
      <c r="D39" s="14"/>
      <c r="E39" s="13">
        <v>8.1</v>
      </c>
      <c r="F39" s="13">
        <v>8.1</v>
      </c>
      <c r="G39" s="14"/>
      <c r="H39" s="13">
        <v>7.5</v>
      </c>
      <c r="I39" s="13">
        <v>7.6</v>
      </c>
      <c r="J39" s="14"/>
      <c r="K39" s="14"/>
      <c r="L39" s="14"/>
      <c r="M39" s="14"/>
      <c r="N39" s="14"/>
      <c r="O39" s="14"/>
      <c r="P39" s="14"/>
      <c r="Q39" s="15">
        <f t="shared" si="0"/>
        <v>7.3687244585714413E-3</v>
      </c>
      <c r="R39" s="15">
        <f t="shared" si="1"/>
        <v>0.13541152547726662</v>
      </c>
      <c r="S39" s="15">
        <f t="shared" si="2"/>
        <v>0.21893208694450506</v>
      </c>
      <c r="T39" s="15">
        <f t="shared" si="3"/>
        <v>1.433913948695008E-3</v>
      </c>
      <c r="U39" s="15">
        <f t="shared" si="4"/>
        <v>6.9535648218055773E-2</v>
      </c>
      <c r="V39" s="15">
        <f t="shared" si="5"/>
        <v>0.13195096050979635</v>
      </c>
      <c r="X39" s="28" t="s">
        <v>43</v>
      </c>
      <c r="Y39" s="28">
        <v>2.5999999999999996</v>
      </c>
      <c r="Z39" s="28">
        <v>2.7</v>
      </c>
      <c r="AA39" s="28">
        <v>3</v>
      </c>
      <c r="AB39" s="5"/>
      <c r="AC39" s="1"/>
      <c r="AD39" s="2"/>
      <c r="AE39" s="2"/>
      <c r="AF39" s="1"/>
      <c r="AG39" s="1"/>
      <c r="AH39" s="1"/>
    </row>
    <row r="40" spans="1:34">
      <c r="A40" s="12">
        <v>1989</v>
      </c>
      <c r="B40" s="13">
        <v>8.4</v>
      </c>
      <c r="C40" s="13">
        <v>9.4</v>
      </c>
      <c r="D40" s="14"/>
      <c r="E40" s="13">
        <v>6.6</v>
      </c>
      <c r="F40" s="13">
        <v>8.4</v>
      </c>
      <c r="G40" s="14"/>
      <c r="H40" s="13">
        <v>6.9</v>
      </c>
      <c r="I40" s="13">
        <v>7.7</v>
      </c>
      <c r="J40" s="14"/>
      <c r="K40" s="14"/>
      <c r="L40" s="14"/>
      <c r="M40" s="14"/>
      <c r="N40" s="14"/>
      <c r="O40" s="14"/>
      <c r="P40" s="14"/>
      <c r="Q40" s="15">
        <f t="shared" si="0"/>
        <v>-2.848591396363399E-2</v>
      </c>
      <c r="R40" s="15">
        <f t="shared" si="1"/>
        <v>-0.96000483683098825</v>
      </c>
      <c r="S40" s="15">
        <f t="shared" si="2"/>
        <v>1.974216729513965E-8</v>
      </c>
      <c r="T40" s="15">
        <f t="shared" si="3"/>
        <v>8.6997521024070427E-3</v>
      </c>
      <c r="U40" s="15">
        <f t="shared" si="4"/>
        <v>0.94703179849543473</v>
      </c>
      <c r="V40" s="15">
        <f t="shared" si="5"/>
        <v>5.3357208905795445E-11</v>
      </c>
      <c r="X40" s="28" t="s">
        <v>44</v>
      </c>
      <c r="Y40" s="28">
        <v>7.6</v>
      </c>
      <c r="Z40" s="28">
        <v>6.3</v>
      </c>
      <c r="AA40" s="28">
        <v>5.0999999999999996</v>
      </c>
      <c r="AB40" s="5"/>
      <c r="AC40" s="1"/>
      <c r="AD40" s="2"/>
      <c r="AE40" s="2"/>
      <c r="AF40" s="1"/>
      <c r="AG40" s="1"/>
      <c r="AH40" s="1"/>
    </row>
    <row r="41" spans="1:34">
      <c r="A41" s="12">
        <v>1990</v>
      </c>
      <c r="B41" s="13">
        <v>7.8</v>
      </c>
      <c r="C41" s="13">
        <v>9.5</v>
      </c>
      <c r="D41" s="14"/>
      <c r="E41" s="13">
        <v>7.5</v>
      </c>
      <c r="F41" s="13">
        <v>8.5</v>
      </c>
      <c r="G41" s="14"/>
      <c r="H41" s="13">
        <v>6</v>
      </c>
      <c r="I41" s="13">
        <v>7.7</v>
      </c>
      <c r="J41" s="14"/>
      <c r="K41" s="14"/>
      <c r="L41" s="14"/>
      <c r="M41" s="14"/>
      <c r="N41" s="14"/>
      <c r="O41" s="14"/>
      <c r="P41" s="14"/>
      <c r="Q41" s="15">
        <f t="shared" si="0"/>
        <v>-0.7422141827729779</v>
      </c>
      <c r="R41" s="15">
        <f t="shared" si="1"/>
        <v>-6.4691133792667765E-4</v>
      </c>
      <c r="S41" s="15">
        <f t="shared" si="2"/>
        <v>-0.7224521351153923</v>
      </c>
      <c r="T41" s="15">
        <f t="shared" si="3"/>
        <v>0.67200473305120767</v>
      </c>
      <c r="U41" s="15">
        <f t="shared" si="4"/>
        <v>5.5949088685550503E-5</v>
      </c>
      <c r="V41" s="15">
        <f t="shared" si="5"/>
        <v>0.64825434826570316</v>
      </c>
      <c r="X41" s="28" t="s">
        <v>45</v>
      </c>
      <c r="Y41" s="28">
        <v>10.199999999999999</v>
      </c>
      <c r="Z41" s="28">
        <v>9</v>
      </c>
      <c r="AA41" s="28">
        <v>8.1</v>
      </c>
      <c r="AB41" s="5"/>
      <c r="AC41" s="1"/>
      <c r="AD41" s="2"/>
      <c r="AE41" s="2"/>
      <c r="AF41" s="1"/>
      <c r="AG41" s="1"/>
      <c r="AH41" s="1"/>
    </row>
    <row r="42" spans="1:34">
      <c r="A42" s="12">
        <v>1991</v>
      </c>
      <c r="B42" s="13">
        <v>8.1999999999999993</v>
      </c>
      <c r="C42" s="13">
        <v>9.6</v>
      </c>
      <c r="D42" s="14"/>
      <c r="E42" s="13">
        <v>6.7</v>
      </c>
      <c r="F42" s="13">
        <v>8.5</v>
      </c>
      <c r="G42" s="14"/>
      <c r="H42" s="13">
        <v>5.9</v>
      </c>
      <c r="I42" s="13">
        <v>8</v>
      </c>
      <c r="J42" s="14"/>
      <c r="K42" s="14"/>
      <c r="L42" s="14"/>
      <c r="M42" s="14"/>
      <c r="N42" s="14"/>
      <c r="O42" s="14"/>
      <c r="P42" s="14"/>
      <c r="Q42" s="15">
        <f t="shared" si="0"/>
        <v>-0.12909803960278587</v>
      </c>
      <c r="R42" s="15">
        <f t="shared" si="1"/>
        <v>-0.69665275501944557</v>
      </c>
      <c r="S42" s="15">
        <f t="shared" si="2"/>
        <v>-0.99191378595542035</v>
      </c>
      <c r="T42" s="15">
        <f t="shared" si="3"/>
        <v>6.5246847042488787E-2</v>
      </c>
      <c r="U42" s="15">
        <f t="shared" si="4"/>
        <v>0.61757325309831923</v>
      </c>
      <c r="V42" s="15">
        <f t="shared" si="5"/>
        <v>0.98923293788526989</v>
      </c>
      <c r="X42" s="28" t="s">
        <v>46</v>
      </c>
      <c r="Y42" s="28">
        <v>322.09999999999991</v>
      </c>
      <c r="Z42" s="28">
        <v>280.7</v>
      </c>
      <c r="AA42" s="28">
        <v>255.2</v>
      </c>
      <c r="AC42" s="1"/>
      <c r="AD42" s="2"/>
      <c r="AE42" s="2"/>
      <c r="AF42" s="1"/>
      <c r="AG42" s="1"/>
      <c r="AH42" s="1"/>
    </row>
    <row r="43" spans="1:34">
      <c r="A43" s="12">
        <v>1992</v>
      </c>
      <c r="B43" s="13">
        <v>8.4</v>
      </c>
      <c r="C43" s="13">
        <v>10.1</v>
      </c>
      <c r="D43" s="14"/>
      <c r="E43" s="13">
        <v>7.2</v>
      </c>
      <c r="F43" s="13">
        <v>8.6999999999999993</v>
      </c>
      <c r="G43" s="14"/>
      <c r="H43" s="13">
        <v>6.4</v>
      </c>
      <c r="I43" s="13">
        <v>8</v>
      </c>
      <c r="J43" s="14"/>
      <c r="K43" s="14"/>
      <c r="L43" s="14"/>
      <c r="M43" s="14"/>
      <c r="N43" s="14"/>
      <c r="O43" s="14"/>
      <c r="P43" s="14"/>
      <c r="Q43" s="15">
        <f t="shared" si="0"/>
        <v>-2.848591396363399E-2</v>
      </c>
      <c r="R43" s="15">
        <f t="shared" si="1"/>
        <v>-5.7730183799577436E-2</v>
      </c>
      <c r="S43" s="15">
        <f t="shared" si="2"/>
        <v>-0.12298391013365401</v>
      </c>
      <c r="T43" s="15">
        <f t="shared" si="3"/>
        <v>8.6997521024070427E-3</v>
      </c>
      <c r="U43" s="15">
        <f t="shared" si="4"/>
        <v>2.2311935900917755E-2</v>
      </c>
      <c r="V43" s="15">
        <f t="shared" si="5"/>
        <v>6.1159566120519752E-2</v>
      </c>
      <c r="X43" s="28" t="s">
        <v>47</v>
      </c>
      <c r="Y43" s="28">
        <v>37</v>
      </c>
      <c r="Z43" s="28">
        <v>37</v>
      </c>
      <c r="AA43" s="28">
        <v>37</v>
      </c>
      <c r="AC43" s="1"/>
      <c r="AD43" s="2"/>
      <c r="AE43" s="2"/>
      <c r="AF43" s="1"/>
      <c r="AG43" s="1"/>
      <c r="AH43" s="1"/>
    </row>
    <row r="44" spans="1:34">
      <c r="A44" s="12">
        <v>1993</v>
      </c>
      <c r="B44" s="13">
        <v>9.1</v>
      </c>
      <c r="C44" s="13">
        <v>10.199999999999999</v>
      </c>
      <c r="D44" s="14"/>
      <c r="E44" s="13">
        <v>6.3</v>
      </c>
      <c r="F44" s="13">
        <v>9</v>
      </c>
      <c r="G44" s="14"/>
      <c r="H44" s="13">
        <v>6.6</v>
      </c>
      <c r="I44" s="13">
        <v>8.1</v>
      </c>
      <c r="J44" s="14"/>
      <c r="K44" s="14"/>
      <c r="L44" s="14"/>
      <c r="M44" s="14"/>
      <c r="N44" s="14"/>
      <c r="O44" s="14"/>
      <c r="P44" s="14"/>
      <c r="Q44" s="15">
        <f t="shared" ref="Q44" si="12">(B44-$Y$7)^3</f>
        <v>6.1440309557184415E-2</v>
      </c>
      <c r="R44" s="15">
        <f t="shared" si="1"/>
        <v>-2.1291962174007475</v>
      </c>
      <c r="S44" s="15">
        <f t="shared" si="2"/>
        <v>-2.6276824669812272E-2</v>
      </c>
      <c r="T44" s="15">
        <f t="shared" ref="T44" si="13">(B44-$Y$7)^4</f>
        <v>2.4244014041483741E-2</v>
      </c>
      <c r="U44" s="15">
        <f t="shared" si="4"/>
        <v>2.7391821607642051</v>
      </c>
      <c r="V44" s="15">
        <f t="shared" si="5"/>
        <v>7.8120289558901365E-3</v>
      </c>
      <c r="AC44" s="1"/>
      <c r="AD44" s="2"/>
      <c r="AE44" s="2"/>
      <c r="AF44" s="1"/>
      <c r="AG44" s="1"/>
      <c r="AH44" s="1"/>
    </row>
    <row r="45" spans="1:34">
      <c r="A45" s="14" t="s">
        <v>9</v>
      </c>
      <c r="B45" s="14">
        <f>COUNT(B8:B44)</f>
        <v>37</v>
      </c>
      <c r="C45" s="14"/>
      <c r="D45" s="14"/>
      <c r="E45" s="14">
        <f>COUNT(E8:E44)</f>
        <v>37</v>
      </c>
      <c r="F45" s="14"/>
      <c r="G45" s="14"/>
      <c r="H45" s="14">
        <f>COUNT(H8:H44)</f>
        <v>37</v>
      </c>
      <c r="I45" s="14"/>
      <c r="J45" s="14"/>
      <c r="K45" s="14">
        <f>SUM(K8:K27)</f>
        <v>37</v>
      </c>
      <c r="L45" s="14">
        <f>SUM(L8:L25)</f>
        <v>37</v>
      </c>
      <c r="M45" s="14">
        <f>SUM(M8:M27)</f>
        <v>37</v>
      </c>
      <c r="N45" s="14" t="s">
        <v>61</v>
      </c>
      <c r="O45" s="14"/>
      <c r="P45" s="14"/>
      <c r="Q45" s="23">
        <f t="shared" ref="Q45:V45" si="14">SUM(Q8:Q44)</f>
        <v>4.0829846603361117</v>
      </c>
      <c r="R45" s="23">
        <f t="shared" si="14"/>
        <v>-8.6993425858291396E-2</v>
      </c>
      <c r="S45" s="23">
        <f t="shared" si="14"/>
        <v>-7.9473528122717187</v>
      </c>
      <c r="T45" s="23">
        <f t="shared" si="14"/>
        <v>14.113124521746039</v>
      </c>
      <c r="U45" s="23">
        <f t="shared" si="14"/>
        <v>14.86022573588928</v>
      </c>
      <c r="V45" s="23">
        <f t="shared" si="14"/>
        <v>28.203319716502477</v>
      </c>
    </row>
    <row r="47" spans="1:34">
      <c r="A47" s="10"/>
      <c r="B47" s="9"/>
      <c r="C47" s="39" t="s">
        <v>55</v>
      </c>
      <c r="D47" s="39"/>
      <c r="F47" s="4"/>
      <c r="G47" s="39" t="s">
        <v>56</v>
      </c>
      <c r="H47" s="39"/>
      <c r="I47" s="39"/>
      <c r="J47" s="39"/>
      <c r="K47" s="39"/>
    </row>
    <row r="48" spans="1:34">
      <c r="F48" s="6"/>
      <c r="G48" s="39" t="s">
        <v>57</v>
      </c>
      <c r="H48" s="39"/>
      <c r="I48" s="39"/>
      <c r="J48" s="39"/>
      <c r="K48" s="39"/>
    </row>
    <row r="49" spans="6:11">
      <c r="F49" s="7"/>
      <c r="G49" s="39" t="s">
        <v>58</v>
      </c>
      <c r="H49" s="39"/>
      <c r="I49" s="39"/>
      <c r="J49" s="39"/>
      <c r="K49" s="39"/>
    </row>
  </sheetData>
  <sortState ref="I8:I44">
    <sortCondition ref="I8"/>
  </sortState>
  <mergeCells count="52">
    <mergeCell ref="G48:K48"/>
    <mergeCell ref="G49:K49"/>
    <mergeCell ref="X3:AB3"/>
    <mergeCell ref="X29:AA29"/>
    <mergeCell ref="C47:D47"/>
    <mergeCell ref="G47:K47"/>
    <mergeCell ref="V6:V7"/>
    <mergeCell ref="N6:P6"/>
    <mergeCell ref="Q6:Q7"/>
    <mergeCell ref="R6:R7"/>
    <mergeCell ref="S6:S7"/>
    <mergeCell ref="T6:T7"/>
    <mergeCell ref="U6:U7"/>
    <mergeCell ref="AB11:AB12"/>
    <mergeCell ref="X11:X12"/>
    <mergeCell ref="Y11:Y12"/>
    <mergeCell ref="AH6:AH7"/>
    <mergeCell ref="AC6:AC7"/>
    <mergeCell ref="AD6:AD7"/>
    <mergeCell ref="AE6:AE7"/>
    <mergeCell ref="A6:A7"/>
    <mergeCell ref="K6:M6"/>
    <mergeCell ref="B6:B7"/>
    <mergeCell ref="E6:E7"/>
    <mergeCell ref="H6:H7"/>
    <mergeCell ref="C6:C7"/>
    <mergeCell ref="F6:F7"/>
    <mergeCell ref="I6:I7"/>
    <mergeCell ref="D6:D7"/>
    <mergeCell ref="G6:G7"/>
    <mergeCell ref="J6:J7"/>
    <mergeCell ref="Y13:Y15"/>
    <mergeCell ref="Z13:Z15"/>
    <mergeCell ref="AA13:AA15"/>
    <mergeCell ref="AF6:AF7"/>
    <mergeCell ref="AG6:AG7"/>
    <mergeCell ref="A2:H2"/>
    <mergeCell ref="A3:H3"/>
    <mergeCell ref="AB23:AB24"/>
    <mergeCell ref="X23:X24"/>
    <mergeCell ref="Y23:Y24"/>
    <mergeCell ref="Z23:Z24"/>
    <mergeCell ref="AA23:AA24"/>
    <mergeCell ref="AB16:AB22"/>
    <mergeCell ref="X16:X22"/>
    <mergeCell ref="Y16:Y22"/>
    <mergeCell ref="Z16:Z22"/>
    <mergeCell ref="AA16:AA22"/>
    <mergeCell ref="Z11:Z12"/>
    <mergeCell ref="AA11:AA12"/>
    <mergeCell ref="AB13:AB15"/>
    <mergeCell ref="X13:X15"/>
  </mergeCells>
  <pageMargins left="0.7" right="0.7" top="0.75" bottom="0.75" header="0.3" footer="0.3"/>
  <pageSetup paperSize="9" orientation="portrait" horizontalDpi="180" verticalDpi="180" r:id="rId1"/>
  <ignoredErrors>
    <ignoredError sqref="L4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2:C40"/>
  <sheetViews>
    <sheetView workbookViewId="0">
      <selection activeCell="H7" sqref="H7"/>
    </sheetView>
  </sheetViews>
  <sheetFormatPr defaultRowHeight="14.5"/>
  <sheetData>
    <row r="2" spans="2:3">
      <c r="B2" s="38" t="s">
        <v>1</v>
      </c>
      <c r="C2" s="38" t="s">
        <v>2</v>
      </c>
    </row>
    <row r="3" spans="2:3">
      <c r="B3" s="38"/>
      <c r="C3" s="38"/>
    </row>
    <row r="4" spans="2:3">
      <c r="B4" s="13">
        <v>7.9</v>
      </c>
      <c r="C4" s="13">
        <v>7.6</v>
      </c>
    </row>
    <row r="5" spans="2:3">
      <c r="B5" s="13">
        <v>7.8</v>
      </c>
      <c r="C5" s="13">
        <v>7.5</v>
      </c>
    </row>
    <row r="6" spans="2:3">
      <c r="B6" s="13">
        <v>7.9</v>
      </c>
      <c r="C6" s="13">
        <v>7.2</v>
      </c>
    </row>
    <row r="7" spans="2:3">
      <c r="B7" s="13">
        <v>8.6999999999999993</v>
      </c>
      <c r="C7" s="13">
        <v>7.4</v>
      </c>
    </row>
    <row r="8" spans="2:3">
      <c r="B8" s="13">
        <v>7.8</v>
      </c>
      <c r="C8" s="13">
        <v>7.1</v>
      </c>
    </row>
    <row r="9" spans="2:3">
      <c r="B9" s="13">
        <v>7.8</v>
      </c>
      <c r="C9" s="13">
        <v>7</v>
      </c>
    </row>
    <row r="10" spans="2:3">
      <c r="B10" s="13">
        <v>7.4</v>
      </c>
      <c r="C10" s="13">
        <v>8</v>
      </c>
    </row>
    <row r="11" spans="2:3">
      <c r="B11" s="13">
        <v>8.5</v>
      </c>
      <c r="C11" s="13">
        <v>8.1</v>
      </c>
    </row>
    <row r="12" spans="2:3">
      <c r="B12" s="13">
        <v>8.5</v>
      </c>
      <c r="C12" s="13">
        <v>8</v>
      </c>
    </row>
    <row r="13" spans="2:3">
      <c r="B13" s="13">
        <v>9</v>
      </c>
      <c r="C13" s="13">
        <v>7.7</v>
      </c>
    </row>
    <row r="14" spans="2:3">
      <c r="B14" s="13">
        <v>7.9</v>
      </c>
      <c r="C14" s="13">
        <v>7.2</v>
      </c>
    </row>
    <row r="15" spans="2:3">
      <c r="B15" s="13">
        <v>8.4</v>
      </c>
      <c r="C15" s="13">
        <v>7.7</v>
      </c>
    </row>
    <row r="16" spans="2:3">
      <c r="B16" s="13">
        <v>7.4</v>
      </c>
      <c r="C16" s="13">
        <v>7.4</v>
      </c>
    </row>
    <row r="17" spans="2:3">
      <c r="B17" s="13">
        <v>7.6</v>
      </c>
      <c r="C17" s="13">
        <v>7</v>
      </c>
    </row>
    <row r="18" spans="2:3">
      <c r="B18" s="13">
        <v>8</v>
      </c>
      <c r="C18" s="13">
        <v>7.2</v>
      </c>
    </row>
    <row r="19" spans="2:3">
      <c r="B19" s="13">
        <v>7.4</v>
      </c>
      <c r="C19" s="13">
        <v>6.8</v>
      </c>
    </row>
    <row r="20" spans="2:3">
      <c r="B20" s="13">
        <v>7.2</v>
      </c>
      <c r="C20" s="13">
        <v>6.6</v>
      </c>
    </row>
    <row r="21" spans="2:3">
      <c r="B21" s="13">
        <v>7.6</v>
      </c>
      <c r="C21" s="13">
        <v>7</v>
      </c>
    </row>
    <row r="22" spans="2:3">
      <c r="B22" s="13">
        <v>7.5</v>
      </c>
      <c r="C22" s="13">
        <v>6.6</v>
      </c>
    </row>
    <row r="23" spans="2:3">
      <c r="B23" s="13">
        <v>7</v>
      </c>
      <c r="C23" s="13">
        <v>5.7</v>
      </c>
    </row>
    <row r="24" spans="2:3">
      <c r="B24" s="13">
        <v>8.1</v>
      </c>
      <c r="C24" s="13">
        <v>6</v>
      </c>
    </row>
    <row r="25" spans="2:3">
      <c r="B25" s="13">
        <v>6.4</v>
      </c>
      <c r="C25" s="13">
        <v>5.0999999999999996</v>
      </c>
    </row>
    <row r="26" spans="2:3">
      <c r="B26" s="13">
        <v>6.7</v>
      </c>
      <c r="C26" s="13">
        <v>5.4</v>
      </c>
    </row>
    <row r="27" spans="2:3">
      <c r="B27" s="13">
        <v>7.8</v>
      </c>
      <c r="C27" s="13">
        <v>7.1</v>
      </c>
    </row>
    <row r="28" spans="2:3">
      <c r="B28" s="13">
        <v>6.9</v>
      </c>
      <c r="C28" s="13">
        <v>6.6</v>
      </c>
    </row>
    <row r="29" spans="2:3">
      <c r="B29" s="13">
        <v>7.6</v>
      </c>
      <c r="C29" s="13">
        <v>7.5</v>
      </c>
    </row>
    <row r="30" spans="2:3">
      <c r="B30" s="13">
        <v>7.4</v>
      </c>
      <c r="C30" s="13">
        <v>6.5</v>
      </c>
    </row>
    <row r="31" spans="2:3">
      <c r="B31" s="13">
        <v>7.5</v>
      </c>
      <c r="C31" s="13">
        <v>7.1</v>
      </c>
    </row>
    <row r="32" spans="2:3">
      <c r="B32" s="13">
        <v>7.4</v>
      </c>
      <c r="C32" s="13">
        <v>7.5</v>
      </c>
    </row>
    <row r="33" spans="2:3">
      <c r="B33" s="13">
        <v>7.6</v>
      </c>
      <c r="C33" s="13">
        <v>5.8</v>
      </c>
    </row>
    <row r="34" spans="2:3">
      <c r="B34" s="13">
        <v>7.6</v>
      </c>
      <c r="C34" s="13">
        <v>6.5</v>
      </c>
    </row>
    <row r="35" spans="2:3">
      <c r="B35" s="13">
        <v>8.1</v>
      </c>
      <c r="C35" s="13">
        <v>7.5</v>
      </c>
    </row>
    <row r="36" spans="2:3">
      <c r="B36" s="13">
        <v>6.6</v>
      </c>
      <c r="C36" s="13">
        <v>6.9</v>
      </c>
    </row>
    <row r="37" spans="2:3">
      <c r="B37" s="13">
        <v>7.5</v>
      </c>
      <c r="C37" s="13">
        <v>6</v>
      </c>
    </row>
    <row r="38" spans="2:3">
      <c r="B38" s="13">
        <v>6.7</v>
      </c>
      <c r="C38" s="13">
        <v>5.9</v>
      </c>
    </row>
    <row r="39" spans="2:3">
      <c r="B39" s="13">
        <v>7.2</v>
      </c>
      <c r="C39" s="13">
        <v>6.4</v>
      </c>
    </row>
    <row r="40" spans="2:3">
      <c r="B40" s="13">
        <v>6.3</v>
      </c>
      <c r="C40" s="13">
        <v>6.6</v>
      </c>
    </row>
  </sheetData>
  <mergeCells count="2">
    <mergeCell ref="B2:B3"/>
    <mergeCell ref="C2:C3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2023-03-04T13:44:26Z</dcterms:modified>
</cp:coreProperties>
</file>