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0" windowWidth="9010" windowHeight="5990"/>
  </bookViews>
  <sheets>
    <sheet name="Лист1" sheetId="1" r:id="rId1"/>
  </sheets>
  <definedNames>
    <definedName name="_xlnm._FilterDatabase" localSheetId="0" hidden="1">Лист1!$A$7:$B$46</definedName>
    <definedName name="OLE_LINK1" localSheetId="0">Лист1!$F$20</definedName>
  </definedNames>
  <calcPr calcId="124519"/>
</workbook>
</file>

<file path=xl/calcChain.xml><?xml version="1.0" encoding="utf-8"?>
<calcChain xmlns="http://schemas.openxmlformats.org/spreadsheetml/2006/main">
  <c r="Q30" i="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11"/>
  <c r="H10"/>
  <c r="H9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11"/>
  <c r="G10"/>
  <c r="G9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13"/>
  <c r="E12"/>
  <c r="Q28" l="1"/>
  <c r="B46" l="1"/>
  <c r="Q29" l="1"/>
  <c r="T9"/>
  <c r="T16"/>
  <c r="T10"/>
  <c r="S30"/>
  <c r="U30" s="1"/>
  <c r="S35" l="1"/>
  <c r="I21"/>
  <c r="I37"/>
  <c r="I15"/>
  <c r="I31"/>
  <c r="I12"/>
  <c r="I28"/>
  <c r="I44"/>
  <c r="I22"/>
  <c r="I38"/>
  <c r="I17"/>
  <c r="I33"/>
  <c r="I11"/>
  <c r="I27"/>
  <c r="I43"/>
  <c r="I24"/>
  <c r="I40"/>
  <c r="I18"/>
  <c r="I34"/>
  <c r="I13"/>
  <c r="I29"/>
  <c r="I45"/>
  <c r="I23"/>
  <c r="I39"/>
  <c r="I20"/>
  <c r="I36"/>
  <c r="I14"/>
  <c r="I30"/>
  <c r="I9"/>
  <c r="Q41"/>
  <c r="I25"/>
  <c r="I41"/>
  <c r="I19"/>
  <c r="I35"/>
  <c r="I16"/>
  <c r="I32"/>
  <c r="I10"/>
  <c r="I26"/>
  <c r="I42"/>
  <c r="J32" l="1"/>
  <c r="K32"/>
  <c r="K41"/>
  <c r="J41"/>
  <c r="J30"/>
  <c r="K30"/>
  <c r="J39"/>
  <c r="K39"/>
  <c r="K13"/>
  <c r="J13"/>
  <c r="J24"/>
  <c r="K24"/>
  <c r="K33"/>
  <c r="J33"/>
  <c r="J44"/>
  <c r="K44"/>
  <c r="J15"/>
  <c r="K15"/>
  <c r="J10"/>
  <c r="K10"/>
  <c r="J19"/>
  <c r="K19"/>
  <c r="J9"/>
  <c r="K9"/>
  <c r="J20"/>
  <c r="K20"/>
  <c r="K29"/>
  <c r="J29"/>
  <c r="J40"/>
  <c r="K40"/>
  <c r="J11"/>
  <c r="K11"/>
  <c r="J22"/>
  <c r="K22"/>
  <c r="J31"/>
  <c r="K31"/>
  <c r="J26"/>
  <c r="K26"/>
  <c r="J35"/>
  <c r="K35"/>
  <c r="J36"/>
  <c r="K36"/>
  <c r="K45"/>
  <c r="J45"/>
  <c r="J18"/>
  <c r="K18"/>
  <c r="J27"/>
  <c r="K27"/>
  <c r="J38"/>
  <c r="K38"/>
  <c r="J12"/>
  <c r="K12"/>
  <c r="K21"/>
  <c r="J21"/>
  <c r="J42"/>
  <c r="K42"/>
  <c r="J16"/>
  <c r="K16"/>
  <c r="K25"/>
  <c r="J25"/>
  <c r="J14"/>
  <c r="K14"/>
  <c r="J23"/>
  <c r="K23"/>
  <c r="J34"/>
  <c r="K34"/>
  <c r="J43"/>
  <c r="K43"/>
  <c r="K17"/>
  <c r="J17"/>
  <c r="J28"/>
  <c r="K28"/>
  <c r="K37"/>
  <c r="J37"/>
  <c r="U35"/>
  <c r="Q34"/>
  <c r="Q35" s="1"/>
  <c r="K46" l="1"/>
  <c r="S32" s="1"/>
  <c r="J46"/>
  <c r="Q32" s="1"/>
  <c r="X32" s="1"/>
</calcChain>
</file>

<file path=xl/sharedStrings.xml><?xml version="1.0" encoding="utf-8"?>
<sst xmlns="http://schemas.openxmlformats.org/spreadsheetml/2006/main" count="128" uniqueCount="56">
  <si>
    <t>Год</t>
  </si>
  <si>
    <t xml:space="preserve">Зуйкевич Лидия Анатольевная, Вариант № 4
</t>
  </si>
  <si>
    <t>Выборочные характеристики</t>
  </si>
  <si>
    <t>Параметры линейной регрессии</t>
  </si>
  <si>
    <t>Оценка значимости</t>
  </si>
  <si>
    <t>a</t>
  </si>
  <si>
    <t>b</t>
  </si>
  <si>
    <r>
      <t>Кэффициент детерминации η</t>
    </r>
    <r>
      <rPr>
        <vertAlign val="superscript"/>
        <sz val="11"/>
        <color theme="1"/>
        <rFont val="Calibri"/>
        <family val="2"/>
        <charset val="204"/>
        <scheme val="minor"/>
      </rPr>
      <t>2</t>
    </r>
    <r>
      <rPr>
        <vertAlign val="subscript"/>
        <sz val="11"/>
        <color theme="1"/>
        <rFont val="Calibri"/>
        <family val="2"/>
        <charset val="204"/>
        <scheme val="minor"/>
      </rPr>
      <t>y(x)</t>
    </r>
    <r>
      <rPr>
        <sz val="11"/>
        <color theme="1"/>
        <rFont val="Calibri"/>
        <family val="2"/>
        <charset val="204"/>
        <scheme val="minor"/>
      </rPr>
      <t xml:space="preserve"> &lt; 0,7 - модель неадекватна, η</t>
    </r>
    <r>
      <rPr>
        <vertAlign val="superscript"/>
        <sz val="11"/>
        <color theme="1"/>
        <rFont val="Calibri"/>
        <family val="2"/>
        <charset val="204"/>
        <scheme val="minor"/>
      </rPr>
      <t>2</t>
    </r>
    <r>
      <rPr>
        <vertAlign val="subscript"/>
        <sz val="11"/>
        <color theme="1"/>
        <rFont val="Calibri"/>
        <family val="2"/>
        <charset val="204"/>
        <scheme val="minor"/>
      </rPr>
      <t>y(x)</t>
    </r>
    <r>
      <rPr>
        <sz val="11"/>
        <color theme="1"/>
        <rFont val="Calibri"/>
        <family val="2"/>
        <charset val="204"/>
        <scheme val="minor"/>
      </rPr>
      <t xml:space="preserve"> - r</t>
    </r>
    <r>
      <rPr>
        <vertAlign val="superscript"/>
        <sz val="11"/>
        <color theme="1"/>
        <rFont val="Calibri"/>
        <family val="2"/>
        <charset val="204"/>
        <scheme val="minor"/>
      </rPr>
      <t>2</t>
    </r>
    <r>
      <rPr>
        <vertAlign val="subscript"/>
        <sz val="11"/>
        <color theme="1"/>
        <rFont val="Calibri"/>
        <family val="2"/>
        <charset val="204"/>
        <scheme val="minor"/>
      </rPr>
      <t>xy</t>
    </r>
    <r>
      <rPr>
        <sz val="11"/>
        <color theme="1"/>
        <rFont val="Calibri"/>
        <family val="2"/>
        <charset val="204"/>
        <scheme val="minor"/>
      </rPr>
      <t xml:space="preserve"> &lt; 0,1 - несущественное отклонение от линейности.</t>
    </r>
  </si>
  <si>
    <r>
      <t>σ</t>
    </r>
    <r>
      <rPr>
        <vertAlign val="subscript"/>
        <sz val="11"/>
        <color theme="1"/>
        <rFont val="Times New Roman"/>
        <family val="1"/>
        <charset val="204"/>
      </rPr>
      <t>Ꜫ</t>
    </r>
    <r>
      <rPr>
        <sz val="11"/>
        <color theme="1"/>
        <rFont val="Times New Roman"/>
        <family val="1"/>
        <charset val="204"/>
      </rPr>
      <t xml:space="preserve"> &gt; 0,67S</t>
    </r>
    <r>
      <rPr>
        <vertAlign val="subscript"/>
        <sz val="11"/>
        <color theme="1"/>
        <rFont val="Times New Roman"/>
        <family val="1"/>
        <charset val="204"/>
      </rPr>
      <t>y</t>
    </r>
  </si>
  <si>
    <t>+</t>
  </si>
  <si>
    <t>-</t>
  </si>
  <si>
    <r>
      <t>log</t>
    </r>
    <r>
      <rPr>
        <vertAlign val="subscript"/>
        <sz val="11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charset val="204"/>
        <scheme val="minor"/>
      </rPr>
      <t>(T + 1)</t>
    </r>
  </si>
  <si>
    <t>Неравенство не выполняется.</t>
  </si>
  <si>
    <t>Гипотеза об остутствии тренда отклоняется, тренд присутствует с вероятностью 0,95.</t>
  </si>
  <si>
    <r>
      <t>(T + 1 - 1,96</t>
    </r>
    <r>
      <rPr>
        <sz val="11"/>
        <color theme="1"/>
        <rFont val="Calibri"/>
        <family val="2"/>
        <charset val="204"/>
      </rPr>
      <t>√(T - 1))/2</t>
    </r>
  </si>
  <si>
    <r>
      <t>(2T - 1)/3 - 1,96</t>
    </r>
    <r>
      <rPr>
        <sz val="11"/>
        <color theme="1"/>
        <rFont val="Calibri"/>
        <family val="2"/>
        <charset val="204"/>
      </rPr>
      <t>√((16T - 29)/90)</t>
    </r>
  </si>
  <si>
    <r>
      <t>l</t>
    </r>
    <r>
      <rPr>
        <vertAlign val="subscript"/>
        <sz val="11"/>
        <color theme="1"/>
        <rFont val="Calibri"/>
        <family val="2"/>
        <charset val="204"/>
        <scheme val="minor"/>
      </rPr>
      <t>0</t>
    </r>
    <r>
      <rPr>
        <sz val="11"/>
        <color theme="1"/>
        <rFont val="Calibri"/>
        <family val="2"/>
        <charset val="204"/>
        <scheme val="minor"/>
      </rPr>
      <t>(T)</t>
    </r>
  </si>
  <si>
    <t>Неравенство выполняется.</t>
  </si>
  <si>
    <t>Гипотеза о наличии тренда отклоняется с уровнем значимости 0,05.</t>
  </si>
  <si>
    <t>Метод серий, основанный на медиане</t>
  </si>
  <si>
    <t>Метод восходящих и нисходящих серий</t>
  </si>
  <si>
    <r>
      <t>t</t>
    </r>
    <r>
      <rPr>
        <vertAlign val="superscript"/>
        <sz val="11"/>
        <color theme="1"/>
        <rFont val="Calibri"/>
        <family val="2"/>
        <charset val="204"/>
        <scheme val="minor"/>
      </rPr>
      <t>2</t>
    </r>
  </si>
  <si>
    <r>
      <t>ty</t>
    </r>
    <r>
      <rPr>
        <vertAlign val="subscript"/>
        <sz val="11"/>
        <color theme="1"/>
        <rFont val="Calibri"/>
        <family val="2"/>
        <charset val="204"/>
        <scheme val="minor"/>
      </rPr>
      <t>t</t>
    </r>
  </si>
  <si>
    <r>
      <t>Месяц 3, y</t>
    </r>
    <r>
      <rPr>
        <vertAlign val="subscript"/>
        <sz val="11"/>
        <color theme="1"/>
        <rFont val="Calibri"/>
        <family val="2"/>
        <charset val="204"/>
        <scheme val="minor"/>
      </rPr>
      <t>t</t>
    </r>
  </si>
  <si>
    <r>
      <t>r</t>
    </r>
    <r>
      <rPr>
        <vertAlign val="subscript"/>
        <sz val="11"/>
        <color theme="1"/>
        <rFont val="Calibri"/>
        <family val="2"/>
        <charset val="204"/>
        <scheme val="minor"/>
      </rPr>
      <t>ty</t>
    </r>
  </si>
  <si>
    <r>
      <rPr>
        <sz val="11"/>
        <color theme="1"/>
        <rFont val="Trebuchet MS"/>
        <family val="2"/>
        <charset val="204"/>
      </rPr>
      <t>σ</t>
    </r>
    <r>
      <rPr>
        <vertAlign val="subscript"/>
        <sz val="11"/>
        <color theme="1"/>
        <rFont val="Calibri"/>
        <family val="2"/>
        <charset val="204"/>
      </rPr>
      <t>Ꜫ</t>
    </r>
    <r>
      <rPr>
        <vertAlign val="superscript"/>
        <sz val="11"/>
        <color theme="1"/>
        <rFont val="Calibri"/>
        <family val="2"/>
        <charset val="204"/>
      </rPr>
      <t>2</t>
    </r>
  </si>
  <si>
    <r>
      <rPr>
        <sz val="11"/>
        <color theme="1"/>
        <rFont val="Trebuchet MS"/>
        <family val="2"/>
        <charset val="204"/>
      </rPr>
      <t>σ</t>
    </r>
    <r>
      <rPr>
        <vertAlign val="subscript"/>
        <sz val="11"/>
        <color theme="1"/>
        <rFont val="Calibri"/>
        <family val="2"/>
        <charset val="204"/>
      </rPr>
      <t>Ꜫ</t>
    </r>
  </si>
  <si>
    <r>
      <rPr>
        <sz val="11"/>
        <color theme="1"/>
        <rFont val="Trebuchet MS"/>
        <family val="2"/>
        <charset val="204"/>
      </rPr>
      <t>σ</t>
    </r>
    <r>
      <rPr>
        <vertAlign val="subscript"/>
        <sz val="11"/>
        <color theme="1"/>
        <rFont val="Calibri"/>
        <family val="2"/>
        <charset val="204"/>
      </rPr>
      <t>r</t>
    </r>
  </si>
  <si>
    <r>
      <t>S</t>
    </r>
    <r>
      <rPr>
        <vertAlign val="subscript"/>
        <sz val="11"/>
        <color theme="1"/>
        <rFont val="Calibri"/>
        <family val="2"/>
        <charset val="204"/>
        <scheme val="minor"/>
      </rPr>
      <t>y</t>
    </r>
  </si>
  <si>
    <t>Уравнение модели: y* = -0,0367t + 6,90</t>
  </si>
  <si>
    <t>Условное время, t</t>
  </si>
  <si>
    <r>
      <t>0,67S</t>
    </r>
    <r>
      <rPr>
        <vertAlign val="subscript"/>
        <sz val="11"/>
        <color theme="1"/>
        <rFont val="Calibri"/>
        <family val="2"/>
        <charset val="204"/>
        <scheme val="minor"/>
      </rPr>
      <t>y</t>
    </r>
  </si>
  <si>
    <r>
      <t>t</t>
    </r>
    <r>
      <rPr>
        <vertAlign val="subscript"/>
        <sz val="11"/>
        <color theme="1"/>
        <rFont val="Calibri"/>
        <family val="2"/>
        <charset val="204"/>
        <scheme val="minor"/>
      </rPr>
      <t>расч</t>
    </r>
  </si>
  <si>
    <r>
      <t>t</t>
    </r>
    <r>
      <rPr>
        <vertAlign val="subscript"/>
        <sz val="11"/>
        <color theme="1"/>
        <rFont val="Calibri"/>
        <family val="2"/>
        <charset val="204"/>
        <scheme val="minor"/>
      </rPr>
      <t>кр</t>
    </r>
    <r>
      <rPr>
        <sz val="11"/>
        <color theme="1"/>
        <rFont val="Calibri"/>
        <family val="2"/>
        <charset val="204"/>
        <scheme val="minor"/>
      </rPr>
      <t>(35; 0,05)</t>
    </r>
  </si>
  <si>
    <r>
      <t>η</t>
    </r>
    <r>
      <rPr>
        <vertAlign val="subscript"/>
        <sz val="11"/>
        <color theme="1"/>
        <rFont val="Calibri"/>
        <family val="2"/>
        <charset val="204"/>
      </rPr>
      <t>y(x)</t>
    </r>
    <r>
      <rPr>
        <vertAlign val="superscript"/>
        <sz val="11"/>
        <color theme="1"/>
        <rFont val="Calibri"/>
        <family val="2"/>
        <charset val="204"/>
      </rPr>
      <t>2</t>
    </r>
  </si>
  <si>
    <r>
      <t>r</t>
    </r>
    <r>
      <rPr>
        <vertAlign val="subscript"/>
        <sz val="11"/>
        <color theme="1"/>
        <rFont val="Calibri"/>
        <family val="2"/>
        <charset val="204"/>
        <scheme val="minor"/>
      </rPr>
      <t>ty &lt;</t>
    </r>
    <r>
      <rPr>
        <sz val="11"/>
        <color theme="1"/>
        <rFont val="Calibri"/>
        <family val="2"/>
        <charset val="204"/>
        <scheme val="minor"/>
      </rPr>
      <t xml:space="preserve"> 0; 0,5 &lt; |r</t>
    </r>
    <r>
      <rPr>
        <vertAlign val="subscript"/>
        <sz val="11"/>
        <color theme="1"/>
        <rFont val="Calibri"/>
        <family val="2"/>
        <charset val="204"/>
        <scheme val="minor"/>
      </rPr>
      <t>ty</t>
    </r>
    <r>
      <rPr>
        <sz val="11"/>
        <color theme="1"/>
        <rFont val="Calibri"/>
        <family val="2"/>
        <charset val="204"/>
        <scheme val="minor"/>
      </rPr>
      <t>| &lt; 0,699 - обратная средняя зависимость. |t</t>
    </r>
    <r>
      <rPr>
        <vertAlign val="subscript"/>
        <sz val="11"/>
        <color theme="1"/>
        <rFont val="Calibri"/>
        <family val="2"/>
        <charset val="204"/>
        <scheme val="minor"/>
      </rPr>
      <t>расч</t>
    </r>
    <r>
      <rPr>
        <sz val="11"/>
        <color theme="1"/>
        <rFont val="Calibri"/>
        <family val="2"/>
        <charset val="204"/>
        <scheme val="minor"/>
      </rPr>
      <t>| &gt; t</t>
    </r>
    <r>
      <rPr>
        <vertAlign val="subscript"/>
        <sz val="11"/>
        <color theme="1"/>
        <rFont val="Calibri"/>
        <family val="2"/>
        <charset val="204"/>
        <scheme val="minor"/>
      </rPr>
      <t>кр</t>
    </r>
    <r>
      <rPr>
        <sz val="11"/>
        <color theme="1"/>
        <rFont val="Calibri"/>
        <family val="2"/>
        <charset val="204"/>
        <scheme val="minor"/>
      </rPr>
      <t>(35, 0,05) - величина r</t>
    </r>
    <r>
      <rPr>
        <vertAlign val="subscript"/>
        <sz val="11"/>
        <color theme="1"/>
        <rFont val="Calibri"/>
        <family val="2"/>
        <charset val="204"/>
        <scheme val="minor"/>
      </rPr>
      <t>ty</t>
    </r>
    <r>
      <rPr>
        <sz val="11"/>
        <color theme="1"/>
        <rFont val="Calibri"/>
        <family val="2"/>
        <charset val="204"/>
        <scheme val="minor"/>
      </rPr>
      <t xml:space="preserve"> значима.</t>
    </r>
  </si>
  <si>
    <r>
      <t>y</t>
    </r>
    <r>
      <rPr>
        <vertAlign val="subscript"/>
        <sz val="11"/>
        <color theme="1"/>
        <rFont val="Calibri"/>
        <family val="2"/>
        <charset val="204"/>
        <scheme val="minor"/>
      </rPr>
      <t>1995</t>
    </r>
    <r>
      <rPr>
        <sz val="11"/>
        <color theme="1"/>
        <rFont val="Calibri"/>
        <family val="2"/>
        <charset val="204"/>
        <scheme val="minor"/>
      </rPr>
      <t xml:space="preserve"> = y*(20) = </t>
    </r>
  </si>
  <si>
    <t>Медианный метод, Me = 7,00</t>
  </si>
  <si>
    <t xml:space="preserve">Скользящая средняя,            </t>
  </si>
  <si>
    <t>Значения тренда, y*(t)</t>
  </si>
  <si>
    <t>Метод серий</t>
  </si>
  <si>
    <t xml:space="preserve">Т = </t>
  </si>
  <si>
    <t>Число серий, ν(T)</t>
  </si>
  <si>
    <t>Длина наиб. серии, l(T)</t>
  </si>
  <si>
    <t>Несовпадение результатов использованных методов проверки наличия тренда можно объяснить малым количество наблюдений и большим количеством серий.</t>
  </si>
  <si>
    <t>Оценка величины тренда в 1995 году:</t>
  </si>
  <si>
    <t>Тренд имеет отрицательный характер, т.е. температура воды понижается. Поскольку имеем данные, полученные на одной широте, в один и тот же месяц каждого года, а также, предположительно, на одной глубине, и известно, что имеется общая тенденция повышения температуры Мирового океана, то физическая причина тренда не очевидна. Возможно, влияние оказывают океанские течения, однако эта причина тоже кажется мне недостаточно объясняющей полученные результаты.</t>
  </si>
  <si>
    <r>
      <t>(y* - y</t>
    </r>
    <r>
      <rPr>
        <vertAlign val="subscript"/>
        <sz val="11"/>
        <color theme="1"/>
        <rFont val="Calibri"/>
        <family val="2"/>
        <charset val="204"/>
        <scheme val="minor"/>
      </rPr>
      <t>ср</t>
    </r>
    <r>
      <rPr>
        <sz val="11"/>
        <color theme="1"/>
        <rFont val="Calibri"/>
        <family val="2"/>
        <charset val="204"/>
        <scheme val="minor"/>
      </rPr>
      <t>)</t>
    </r>
    <r>
      <rPr>
        <vertAlign val="superscript"/>
        <sz val="11"/>
        <color theme="1"/>
        <rFont val="Calibri"/>
        <family val="2"/>
        <charset val="204"/>
        <scheme val="minor"/>
      </rPr>
      <t>2</t>
    </r>
  </si>
  <si>
    <r>
      <t>(y - y*)</t>
    </r>
    <r>
      <rPr>
        <vertAlign val="superscript"/>
        <sz val="11"/>
        <color theme="1"/>
        <rFont val="Calibri"/>
        <family val="2"/>
        <charset val="204"/>
        <scheme val="minor"/>
      </rPr>
      <t>2</t>
    </r>
  </si>
  <si>
    <t>Задание 2. Анализ временной изменчивости ряда температуры воды.</t>
  </si>
  <si>
    <r>
      <t>Модель линейной регрессии связи температуры воды в декабре (1957 - 1993) в точке 3 (60</t>
    </r>
    <r>
      <rPr>
        <sz val="11"/>
        <color theme="1"/>
        <rFont val="Calibri"/>
        <family val="2"/>
        <charset val="204"/>
      </rPr>
      <t>⁰</t>
    </r>
    <r>
      <rPr>
        <sz val="11"/>
        <color theme="1"/>
        <rFont val="Calibri"/>
        <family val="2"/>
        <charset val="204"/>
        <scheme val="minor"/>
      </rPr>
      <t xml:space="preserve"> с.ш. 30</t>
    </r>
    <r>
      <rPr>
        <sz val="11"/>
        <color theme="1"/>
        <rFont val="Calibri"/>
        <family val="2"/>
        <charset val="204"/>
      </rPr>
      <t>⁰</t>
    </r>
    <r>
      <rPr>
        <sz val="11"/>
        <color theme="1"/>
        <rFont val="Calibri"/>
        <family val="2"/>
        <charset val="204"/>
        <scheme val="minor"/>
      </rPr>
      <t xml:space="preserve"> з.д.), ее параметры и оценка их значимости</t>
    </r>
  </si>
  <si>
    <t>Визуально построенный сглаженный ряд достаточно неплохо описывает исходные данные.</t>
  </si>
  <si>
    <r>
      <t>H</t>
    </r>
    <r>
      <rPr>
        <vertAlign val="subscript"/>
        <sz val="11"/>
        <color theme="1"/>
        <rFont val="Calibri"/>
        <family val="2"/>
        <charset val="204"/>
      </rPr>
      <t>0</t>
    </r>
    <r>
      <rPr>
        <sz val="11"/>
        <color theme="1"/>
        <rFont val="Calibri"/>
        <family val="2"/>
        <charset val="204"/>
      </rPr>
      <t>: r</t>
    </r>
    <r>
      <rPr>
        <vertAlign val="subscript"/>
        <sz val="11"/>
        <color theme="1"/>
        <rFont val="Calibri"/>
        <family val="2"/>
        <charset val="204"/>
      </rPr>
      <t>ty</t>
    </r>
    <r>
      <rPr>
        <sz val="11"/>
        <color theme="1"/>
        <rFont val="Calibri"/>
        <family val="2"/>
        <charset val="204"/>
      </rPr>
      <t xml:space="preserve"> = 0</t>
    </r>
  </si>
  <si>
    <r>
      <t>H</t>
    </r>
    <r>
      <rPr>
        <vertAlign val="subscript"/>
        <sz val="11"/>
        <color theme="1"/>
        <rFont val="Calibri"/>
        <family val="2"/>
        <charset val="204"/>
      </rPr>
      <t>1</t>
    </r>
    <r>
      <rPr>
        <sz val="11"/>
        <color theme="1"/>
        <rFont val="Calibri"/>
        <family val="2"/>
        <charset val="204"/>
      </rPr>
      <t>: r</t>
    </r>
    <r>
      <rPr>
        <vertAlign val="subscript"/>
        <sz val="11"/>
        <color theme="1"/>
        <rFont val="Calibri"/>
        <family val="2"/>
        <charset val="204"/>
      </rPr>
      <t>ty</t>
    </r>
    <r>
      <rPr>
        <sz val="11"/>
        <color theme="1"/>
        <rFont val="Calibri"/>
        <family val="2"/>
        <charset val="204"/>
      </rPr>
      <t xml:space="preserve"> ≠</t>
    </r>
    <r>
      <rPr>
        <sz val="8.25"/>
        <color theme="1"/>
        <rFont val="Calibri"/>
        <family val="2"/>
        <charset val="204"/>
      </rPr>
      <t xml:space="preserve"> </t>
    </r>
    <r>
      <rPr>
        <sz val="11"/>
        <color theme="1"/>
        <rFont val="Calibri"/>
        <family val="2"/>
        <charset val="204"/>
      </rPr>
      <t>0</t>
    </r>
    <r>
      <rPr>
        <sz val="8.25"/>
        <color theme="1"/>
        <rFont val="Calibri"/>
        <family val="2"/>
        <charset val="204"/>
      </rPr>
      <t xml:space="preserve"> </t>
    </r>
  </si>
  <si>
    <r>
      <t>|t</t>
    </r>
    <r>
      <rPr>
        <vertAlign val="subscript"/>
        <sz val="11"/>
        <color theme="1"/>
        <rFont val="Calibri"/>
        <family val="2"/>
        <charset val="204"/>
        <scheme val="minor"/>
      </rPr>
      <t>расч</t>
    </r>
    <r>
      <rPr>
        <sz val="11"/>
        <color theme="1"/>
        <rFont val="Calibri"/>
        <family val="2"/>
        <charset val="204"/>
        <scheme val="minor"/>
      </rPr>
      <t>| &gt; t</t>
    </r>
    <r>
      <rPr>
        <vertAlign val="subscript"/>
        <sz val="11"/>
        <color theme="1"/>
        <rFont val="Calibri"/>
        <family val="2"/>
        <charset val="204"/>
        <scheme val="minor"/>
      </rPr>
      <t>кр</t>
    </r>
    <r>
      <rPr>
        <sz val="11"/>
        <color theme="1"/>
        <rFont val="Calibri"/>
        <family val="2"/>
        <charset val="204"/>
        <scheme val="minor"/>
      </rPr>
      <t>(35, 0,05) - нулевая гипотеза отклоняется, величина r</t>
    </r>
    <r>
      <rPr>
        <vertAlign val="subscript"/>
        <sz val="11"/>
        <color theme="1"/>
        <rFont val="Calibri"/>
        <family val="2"/>
        <charset val="204"/>
        <scheme val="minor"/>
      </rPr>
      <t>ty</t>
    </r>
    <r>
      <rPr>
        <sz val="11"/>
        <color theme="1"/>
        <rFont val="Calibri"/>
        <family val="2"/>
        <charset val="204"/>
        <scheme val="minor"/>
      </rPr>
      <t xml:space="preserve"> значима.</t>
    </r>
  </si>
  <si>
    <r>
      <t>Несмотря на то, что коэффициент регрессии значим, т.е. отклонение тренда от нуля имеет неслучайный характер и тренд вносит определенный вклад в формирование изменчивости ряда, не выполняется неравенство σ</t>
    </r>
    <r>
      <rPr>
        <vertAlign val="subscript"/>
        <sz val="11"/>
        <color theme="1"/>
        <rFont val="Calibri"/>
        <family val="2"/>
        <charset val="204"/>
        <scheme val="minor"/>
      </rPr>
      <t>Ꜫ</t>
    </r>
    <r>
      <rPr>
        <sz val="11"/>
        <color theme="1"/>
        <rFont val="Calibri"/>
        <family val="2"/>
        <charset val="204"/>
        <scheme val="minor"/>
      </rPr>
      <t xml:space="preserve"> &lt; 0,67S</t>
    </r>
    <r>
      <rPr>
        <vertAlign val="subscript"/>
        <sz val="11"/>
        <color theme="1"/>
        <rFont val="Calibri"/>
        <family val="2"/>
        <charset val="204"/>
        <scheme val="minor"/>
      </rPr>
      <t>y</t>
    </r>
    <r>
      <rPr>
        <sz val="11"/>
        <color theme="1"/>
        <rFont val="Calibri"/>
        <family val="2"/>
        <charset val="204"/>
        <scheme val="minor"/>
      </rPr>
      <t>, выполнение которого необходимо для хорошей модели. Модель неадекватна и требует уточнения, поскольку кэффициент детерминации η</t>
    </r>
    <r>
      <rPr>
        <vertAlign val="superscript"/>
        <sz val="11"/>
        <color theme="1"/>
        <rFont val="Calibri"/>
        <family val="2"/>
        <charset val="204"/>
        <scheme val="minor"/>
      </rPr>
      <t>2</t>
    </r>
    <r>
      <rPr>
        <vertAlign val="subscript"/>
        <sz val="11"/>
        <color theme="1"/>
        <rFont val="Calibri"/>
        <family val="2"/>
        <charset val="204"/>
        <scheme val="minor"/>
      </rPr>
      <t>y(x)</t>
    </r>
    <r>
      <rPr>
        <sz val="11"/>
        <color theme="1"/>
        <rFont val="Calibri"/>
        <family val="2"/>
        <charset val="204"/>
        <scheme val="minor"/>
      </rPr>
      <t xml:space="preserve"> &lt; 0,7. Поскольку η</t>
    </r>
    <r>
      <rPr>
        <vertAlign val="superscript"/>
        <sz val="11"/>
        <color theme="1"/>
        <rFont val="Calibri"/>
        <family val="2"/>
        <charset val="204"/>
        <scheme val="minor"/>
      </rPr>
      <t>2</t>
    </r>
    <r>
      <rPr>
        <vertAlign val="subscript"/>
        <sz val="11"/>
        <color theme="1"/>
        <rFont val="Calibri"/>
        <family val="2"/>
        <charset val="204"/>
        <scheme val="minor"/>
      </rPr>
      <t>y(x)</t>
    </r>
    <r>
      <rPr>
        <sz val="11"/>
        <color theme="1"/>
        <rFont val="Calibri"/>
        <family val="2"/>
        <charset val="204"/>
        <scheme val="minor"/>
      </rPr>
      <t xml:space="preserve"> - r</t>
    </r>
    <r>
      <rPr>
        <vertAlign val="superscript"/>
        <sz val="11"/>
        <color theme="1"/>
        <rFont val="Calibri"/>
        <family val="2"/>
        <charset val="204"/>
        <scheme val="minor"/>
      </rPr>
      <t>2</t>
    </r>
    <r>
      <rPr>
        <vertAlign val="subscript"/>
        <sz val="11"/>
        <color theme="1"/>
        <rFont val="Calibri"/>
        <family val="2"/>
        <charset val="204"/>
        <scheme val="minor"/>
      </rPr>
      <t xml:space="preserve">xy </t>
    </r>
    <r>
      <rPr>
        <sz val="11"/>
        <color theme="1"/>
        <rFont val="Calibri"/>
        <family val="2"/>
        <charset val="204"/>
        <scheme val="minor"/>
      </rPr>
      <t>&lt; 0,1, отклонение от линейности несущественное, модель можно использовать. Таким образом, модель среднего качества и требует уточнения.</t>
    </r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</si>
</sst>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charset val="204"/>
      <scheme val="minor"/>
    </font>
    <font>
      <vertAlign val="subscript"/>
      <sz val="11"/>
      <color theme="1"/>
      <name val="Calibri"/>
      <family val="2"/>
      <charset val="204"/>
      <scheme val="minor"/>
    </font>
    <font>
      <vertAlign val="superscript"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vertAlign val="subscript"/>
      <sz val="11"/>
      <color theme="1"/>
      <name val="Times New Roman"/>
      <family val="1"/>
      <charset val="204"/>
    </font>
    <font>
      <sz val="8.25"/>
      <color theme="1"/>
      <name val="Calibri"/>
      <family val="2"/>
      <charset val="204"/>
    </font>
    <font>
      <sz val="11"/>
      <color theme="1"/>
      <name val="Trebuchet MS"/>
      <family val="2"/>
      <charset val="204"/>
    </font>
    <font>
      <vertAlign val="subscript"/>
      <sz val="11"/>
      <color theme="1"/>
      <name val="Calibri"/>
      <family val="2"/>
      <charset val="204"/>
    </font>
    <font>
      <vertAlign val="superscript"/>
      <sz val="11"/>
      <color theme="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2" fontId="0" fillId="0" borderId="0" xfId="0" applyNumberFormat="1" applyBorder="1"/>
    <xf numFmtId="2" fontId="0" fillId="0" borderId="0" xfId="0" applyNumberFormat="1"/>
    <xf numFmtId="0" fontId="0" fillId="0" borderId="0" xfId="0" applyFill="1"/>
    <xf numFmtId="1" fontId="0" fillId="0" borderId="1" xfId="0" applyNumberFormat="1" applyBorder="1"/>
    <xf numFmtId="2" fontId="0" fillId="0" borderId="1" xfId="0" applyNumberFormat="1" applyBorder="1"/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0" xfId="0" quotePrefix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2" fontId="0" fillId="0" borderId="0" xfId="0" quotePrefix="1" applyNumberFormat="1" applyBorder="1"/>
    <xf numFmtId="0" fontId="0" fillId="0" borderId="0" xfId="0" applyBorder="1" applyAlignment="1">
      <alignment vertical="center" wrapText="1"/>
    </xf>
    <xf numFmtId="0" fontId="0" fillId="0" borderId="1" xfId="0" applyBorder="1" applyAlignment="1">
      <alignment horizontal="center" vertical="top" wrapText="1"/>
    </xf>
    <xf numFmtId="0" fontId="0" fillId="0" borderId="1" xfId="0" quotePrefix="1" applyBorder="1" applyAlignment="1">
      <alignment horizontal="center" vertical="center"/>
    </xf>
    <xf numFmtId="1" fontId="0" fillId="0" borderId="1" xfId="0" quotePrefix="1" applyNumberFormat="1" applyFill="1" applyBorder="1"/>
    <xf numFmtId="2" fontId="0" fillId="0" borderId="1" xfId="0" quotePrefix="1" applyNumberFormat="1" applyBorder="1" applyAlignment="1">
      <alignment horizontal="center"/>
    </xf>
    <xf numFmtId="2" fontId="0" fillId="0" borderId="1" xfId="0" quotePrefix="1" applyNumberFormat="1" applyBorder="1"/>
    <xf numFmtId="1" fontId="0" fillId="0" borderId="1" xfId="0" quotePrefix="1" applyNumberFormat="1" applyBorder="1"/>
    <xf numFmtId="0" fontId="0" fillId="0" borderId="1" xfId="0" quotePrefix="1" applyFill="1" applyBorder="1" applyAlignment="1">
      <alignment horizontal="center" vertical="center"/>
    </xf>
    <xf numFmtId="2" fontId="0" fillId="0" borderId="1" xfId="0" quotePrefix="1" applyNumberFormat="1" applyFill="1" applyBorder="1" applyAlignment="1">
      <alignment horizontal="center"/>
    </xf>
    <xf numFmtId="2" fontId="0" fillId="0" borderId="1" xfId="0" quotePrefix="1" applyNumberFormat="1" applyFill="1" applyBorder="1"/>
    <xf numFmtId="0" fontId="3" fillId="0" borderId="1" xfId="0" applyFont="1" applyBorder="1" applyAlignment="1">
      <alignment horizontal="left" vertical="center"/>
    </xf>
    <xf numFmtId="2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left" vertical="center"/>
    </xf>
    <xf numFmtId="1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3" fillId="0" borderId="2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0" fillId="0" borderId="3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3" fillId="0" borderId="10" xfId="0" applyFon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>
        <c:manualLayout>
          <c:layoutTarget val="inner"/>
          <c:xMode val="edge"/>
          <c:yMode val="edge"/>
          <c:x val="5.7978143831374618E-2"/>
          <c:y val="4.1495410449384436E-2"/>
          <c:w val="0.91428315573562968"/>
          <c:h val="0.85834092484842706"/>
        </c:manualLayout>
      </c:layout>
      <c:lineChart>
        <c:grouping val="standard"/>
        <c:ser>
          <c:idx val="0"/>
          <c:order val="0"/>
          <c:tx>
            <c:v>Исходный ряд</c:v>
          </c:tx>
          <c:cat>
            <c:numRef>
              <c:f>Лист1!$A$9:$A$45</c:f>
              <c:numCache>
                <c:formatCode>0</c:formatCode>
                <c:ptCount val="37"/>
                <c:pt idx="0">
                  <c:v>1957</c:v>
                </c:pt>
                <c:pt idx="1">
                  <c:v>1958</c:v>
                </c:pt>
                <c:pt idx="2">
                  <c:v>1959</c:v>
                </c:pt>
                <c:pt idx="3">
                  <c:v>1960</c:v>
                </c:pt>
                <c:pt idx="4">
                  <c:v>1961</c:v>
                </c:pt>
                <c:pt idx="5">
                  <c:v>1962</c:v>
                </c:pt>
                <c:pt idx="6">
                  <c:v>1963</c:v>
                </c:pt>
                <c:pt idx="7">
                  <c:v>1964</c:v>
                </c:pt>
                <c:pt idx="8">
                  <c:v>1965</c:v>
                </c:pt>
                <c:pt idx="9">
                  <c:v>1966</c:v>
                </c:pt>
                <c:pt idx="10">
                  <c:v>1967</c:v>
                </c:pt>
                <c:pt idx="11">
                  <c:v>1968</c:v>
                </c:pt>
                <c:pt idx="12">
                  <c:v>1969</c:v>
                </c:pt>
                <c:pt idx="13">
                  <c:v>1970</c:v>
                </c:pt>
                <c:pt idx="14">
                  <c:v>1971</c:v>
                </c:pt>
                <c:pt idx="15">
                  <c:v>1972</c:v>
                </c:pt>
                <c:pt idx="16">
                  <c:v>1973</c:v>
                </c:pt>
                <c:pt idx="17">
                  <c:v>1974</c:v>
                </c:pt>
                <c:pt idx="18">
                  <c:v>1975</c:v>
                </c:pt>
                <c:pt idx="19">
                  <c:v>1976</c:v>
                </c:pt>
                <c:pt idx="20">
                  <c:v>1977</c:v>
                </c:pt>
                <c:pt idx="21">
                  <c:v>1978</c:v>
                </c:pt>
                <c:pt idx="22">
                  <c:v>1979</c:v>
                </c:pt>
                <c:pt idx="23">
                  <c:v>1980</c:v>
                </c:pt>
                <c:pt idx="24">
                  <c:v>1981</c:v>
                </c:pt>
                <c:pt idx="25">
                  <c:v>1982</c:v>
                </c:pt>
                <c:pt idx="26">
                  <c:v>1983</c:v>
                </c:pt>
                <c:pt idx="27">
                  <c:v>1984</c:v>
                </c:pt>
                <c:pt idx="28">
                  <c:v>1985</c:v>
                </c:pt>
                <c:pt idx="29">
                  <c:v>1986</c:v>
                </c:pt>
                <c:pt idx="30">
                  <c:v>1987</c:v>
                </c:pt>
                <c:pt idx="31">
                  <c:v>1988</c:v>
                </c:pt>
                <c:pt idx="32">
                  <c:v>1989</c:v>
                </c:pt>
                <c:pt idx="33">
                  <c:v>1990</c:v>
                </c:pt>
                <c:pt idx="34">
                  <c:v>1991</c:v>
                </c:pt>
                <c:pt idx="35">
                  <c:v>1992</c:v>
                </c:pt>
                <c:pt idx="36">
                  <c:v>1993</c:v>
                </c:pt>
              </c:numCache>
            </c:numRef>
          </c:cat>
          <c:val>
            <c:numRef>
              <c:f>Лист1!$B$9:$B$45</c:f>
              <c:numCache>
                <c:formatCode>0.00</c:formatCode>
                <c:ptCount val="37"/>
                <c:pt idx="0">
                  <c:v>7.6</c:v>
                </c:pt>
                <c:pt idx="1">
                  <c:v>7.5</c:v>
                </c:pt>
                <c:pt idx="2">
                  <c:v>7.2</c:v>
                </c:pt>
                <c:pt idx="3">
                  <c:v>7.4</c:v>
                </c:pt>
                <c:pt idx="4">
                  <c:v>7.1</c:v>
                </c:pt>
                <c:pt idx="5">
                  <c:v>7</c:v>
                </c:pt>
                <c:pt idx="6">
                  <c:v>8</c:v>
                </c:pt>
                <c:pt idx="7">
                  <c:v>8.1</c:v>
                </c:pt>
                <c:pt idx="8">
                  <c:v>8</c:v>
                </c:pt>
                <c:pt idx="9">
                  <c:v>7.7</c:v>
                </c:pt>
                <c:pt idx="10">
                  <c:v>7.2</c:v>
                </c:pt>
                <c:pt idx="11">
                  <c:v>7.7</c:v>
                </c:pt>
                <c:pt idx="12">
                  <c:v>7.4</c:v>
                </c:pt>
                <c:pt idx="13">
                  <c:v>7</c:v>
                </c:pt>
                <c:pt idx="14">
                  <c:v>7.2</c:v>
                </c:pt>
                <c:pt idx="15">
                  <c:v>6.8</c:v>
                </c:pt>
                <c:pt idx="16">
                  <c:v>6.6</c:v>
                </c:pt>
                <c:pt idx="17">
                  <c:v>7</c:v>
                </c:pt>
                <c:pt idx="18">
                  <c:v>6.6</c:v>
                </c:pt>
                <c:pt idx="19">
                  <c:v>5.7</c:v>
                </c:pt>
                <c:pt idx="20">
                  <c:v>6</c:v>
                </c:pt>
                <c:pt idx="21">
                  <c:v>5.0999999999999996</c:v>
                </c:pt>
                <c:pt idx="22">
                  <c:v>5.4</c:v>
                </c:pt>
                <c:pt idx="23">
                  <c:v>7.1</c:v>
                </c:pt>
                <c:pt idx="24">
                  <c:v>6.6</c:v>
                </c:pt>
                <c:pt idx="25">
                  <c:v>7.5</c:v>
                </c:pt>
                <c:pt idx="26">
                  <c:v>6.5</c:v>
                </c:pt>
                <c:pt idx="27">
                  <c:v>7.1</c:v>
                </c:pt>
                <c:pt idx="28">
                  <c:v>7.5</c:v>
                </c:pt>
                <c:pt idx="29">
                  <c:v>5.8</c:v>
                </c:pt>
                <c:pt idx="30">
                  <c:v>6.5</c:v>
                </c:pt>
                <c:pt idx="31">
                  <c:v>7.5</c:v>
                </c:pt>
                <c:pt idx="32">
                  <c:v>6.9</c:v>
                </c:pt>
                <c:pt idx="33">
                  <c:v>6</c:v>
                </c:pt>
                <c:pt idx="34">
                  <c:v>5.9</c:v>
                </c:pt>
                <c:pt idx="35">
                  <c:v>6.4</c:v>
                </c:pt>
                <c:pt idx="36">
                  <c:v>6.6</c:v>
                </c:pt>
              </c:numCache>
            </c:numRef>
          </c:val>
        </c:ser>
        <c:ser>
          <c:idx val="1"/>
          <c:order val="1"/>
          <c:tx>
            <c:v>Сглаженный ряд</c:v>
          </c:tx>
          <c:val>
            <c:numRef>
              <c:f>Лист1!$E$9:$E$45</c:f>
              <c:numCache>
                <c:formatCode>0.00</c:formatCode>
                <c:ptCount val="37"/>
                <c:pt idx="3">
                  <c:v>7.4</c:v>
                </c:pt>
                <c:pt idx="4">
                  <c:v>7.4714285714285724</c:v>
                </c:pt>
                <c:pt idx="5">
                  <c:v>7.5428571428571436</c:v>
                </c:pt>
                <c:pt idx="6">
                  <c:v>7.6142857142857148</c:v>
                </c:pt>
                <c:pt idx="7">
                  <c:v>7.5857142857142872</c:v>
                </c:pt>
                <c:pt idx="8">
                  <c:v>7.6714285714285726</c:v>
                </c:pt>
                <c:pt idx="9">
                  <c:v>7.7285714285714286</c:v>
                </c:pt>
                <c:pt idx="10">
                  <c:v>7.5857142857142863</c:v>
                </c:pt>
                <c:pt idx="11">
                  <c:v>7.4571428571428573</c:v>
                </c:pt>
                <c:pt idx="12">
                  <c:v>7.2857142857142856</c:v>
                </c:pt>
                <c:pt idx="13">
                  <c:v>7.1285714285714281</c:v>
                </c:pt>
                <c:pt idx="14">
                  <c:v>7.1000000000000005</c:v>
                </c:pt>
                <c:pt idx="15">
                  <c:v>6.9428571428571431</c:v>
                </c:pt>
                <c:pt idx="16">
                  <c:v>6.7000000000000011</c:v>
                </c:pt>
                <c:pt idx="17">
                  <c:v>6.5571428571428578</c:v>
                </c:pt>
                <c:pt idx="18">
                  <c:v>6.257142857142858</c:v>
                </c:pt>
                <c:pt idx="19">
                  <c:v>6.0571428571428569</c:v>
                </c:pt>
                <c:pt idx="20">
                  <c:v>6.1285714285714281</c:v>
                </c:pt>
                <c:pt idx="21">
                  <c:v>6.0714285714285712</c:v>
                </c:pt>
                <c:pt idx="22">
                  <c:v>6.2</c:v>
                </c:pt>
                <c:pt idx="23">
                  <c:v>6.3142857142857149</c:v>
                </c:pt>
                <c:pt idx="24">
                  <c:v>6.4714285714285724</c:v>
                </c:pt>
                <c:pt idx="25">
                  <c:v>6.8142857142857149</c:v>
                </c:pt>
                <c:pt idx="26">
                  <c:v>6.871428571428571</c:v>
                </c:pt>
                <c:pt idx="27">
                  <c:v>6.7857142857142856</c:v>
                </c:pt>
                <c:pt idx="28">
                  <c:v>6.9142857142857137</c:v>
                </c:pt>
                <c:pt idx="29">
                  <c:v>6.8285714285714292</c:v>
                </c:pt>
                <c:pt idx="30">
                  <c:v>6.7571428571428571</c:v>
                </c:pt>
                <c:pt idx="31">
                  <c:v>6.5857142857142863</c:v>
                </c:pt>
                <c:pt idx="32">
                  <c:v>6.4285714285714288</c:v>
                </c:pt>
                <c:pt idx="33">
                  <c:v>6.5428571428571427</c:v>
                </c:pt>
              </c:numCache>
            </c:numRef>
          </c:val>
        </c:ser>
        <c:ser>
          <c:idx val="2"/>
          <c:order val="2"/>
          <c:tx>
            <c:v>Уравнение тренда, y*(t)</c:v>
          </c:tx>
          <c:val>
            <c:numRef>
              <c:f>Лист1!$I$9:$I$45</c:f>
              <c:numCache>
                <c:formatCode>General</c:formatCode>
                <c:ptCount val="37"/>
                <c:pt idx="0">
                  <c:v>7.5570412517780952</c:v>
                </c:pt>
                <c:pt idx="1">
                  <c:v>7.5203888098624949</c:v>
                </c:pt>
                <c:pt idx="2">
                  <c:v>7.4837363679468956</c:v>
                </c:pt>
                <c:pt idx="3">
                  <c:v>7.4470839260312953</c:v>
                </c:pt>
                <c:pt idx="4">
                  <c:v>7.410431484115696</c:v>
                </c:pt>
                <c:pt idx="5">
                  <c:v>7.3737790422000957</c:v>
                </c:pt>
                <c:pt idx="6">
                  <c:v>7.3371266002844955</c:v>
                </c:pt>
                <c:pt idx="7">
                  <c:v>7.3004741583688961</c:v>
                </c:pt>
                <c:pt idx="8">
                  <c:v>7.2638217164532959</c:v>
                </c:pt>
                <c:pt idx="9">
                  <c:v>7.2271692745376956</c:v>
                </c:pt>
                <c:pt idx="10">
                  <c:v>7.1905168326220963</c:v>
                </c:pt>
                <c:pt idx="11">
                  <c:v>7.153864390706496</c:v>
                </c:pt>
                <c:pt idx="12">
                  <c:v>7.1172119487908967</c:v>
                </c:pt>
                <c:pt idx="13">
                  <c:v>7.0805595068752964</c:v>
                </c:pt>
                <c:pt idx="14">
                  <c:v>7.0439070649596962</c:v>
                </c:pt>
                <c:pt idx="15">
                  <c:v>7.0072546230440969</c:v>
                </c:pt>
                <c:pt idx="16">
                  <c:v>6.9706021811284966</c:v>
                </c:pt>
                <c:pt idx="17">
                  <c:v>6.9339497392128973</c:v>
                </c:pt>
                <c:pt idx="18">
                  <c:v>6.897297297297297</c:v>
                </c:pt>
                <c:pt idx="19">
                  <c:v>6.8606448553816968</c:v>
                </c:pt>
                <c:pt idx="20">
                  <c:v>6.8239924134660974</c:v>
                </c:pt>
                <c:pt idx="21">
                  <c:v>6.7873399715504972</c:v>
                </c:pt>
                <c:pt idx="22">
                  <c:v>6.7506875296348978</c:v>
                </c:pt>
                <c:pt idx="23">
                  <c:v>6.7140350877192976</c:v>
                </c:pt>
                <c:pt idx="24">
                  <c:v>6.6773826458036973</c:v>
                </c:pt>
                <c:pt idx="25">
                  <c:v>6.640730203888098</c:v>
                </c:pt>
                <c:pt idx="26">
                  <c:v>6.6040777619724977</c:v>
                </c:pt>
                <c:pt idx="27">
                  <c:v>6.5674253200568984</c:v>
                </c:pt>
                <c:pt idx="28">
                  <c:v>6.5307728781412981</c:v>
                </c:pt>
                <c:pt idx="29">
                  <c:v>6.4941204362256979</c:v>
                </c:pt>
                <c:pt idx="30">
                  <c:v>6.4574679943100985</c:v>
                </c:pt>
                <c:pt idx="31">
                  <c:v>6.4208155523944983</c:v>
                </c:pt>
                <c:pt idx="32">
                  <c:v>6.3841631104788981</c:v>
                </c:pt>
                <c:pt idx="33">
                  <c:v>6.3475106685632987</c:v>
                </c:pt>
                <c:pt idx="34">
                  <c:v>6.3108582266476985</c:v>
                </c:pt>
                <c:pt idx="35">
                  <c:v>6.2742057847320991</c:v>
                </c:pt>
                <c:pt idx="36">
                  <c:v>6.2375533428164989</c:v>
                </c:pt>
              </c:numCache>
            </c:numRef>
          </c:val>
        </c:ser>
        <c:marker val="1"/>
        <c:axId val="76321920"/>
        <c:axId val="82365824"/>
      </c:lineChart>
      <c:catAx>
        <c:axId val="76321920"/>
        <c:scaling>
          <c:orientation val="minMax"/>
        </c:scaling>
        <c:axPos val="b"/>
        <c:numFmt formatCode="0" sourceLinked="1"/>
        <c:tickLblPos val="nextTo"/>
        <c:crossAx val="82365824"/>
        <c:crosses val="autoZero"/>
        <c:auto val="1"/>
        <c:lblAlgn val="ctr"/>
        <c:lblOffset val="100"/>
      </c:catAx>
      <c:valAx>
        <c:axId val="82365824"/>
        <c:scaling>
          <c:orientation val="minMax"/>
          <c:min val="5"/>
        </c:scaling>
        <c:axPos val="l"/>
        <c:majorGridlines/>
        <c:numFmt formatCode="0.00" sourceLinked="1"/>
        <c:tickLblPos val="nextTo"/>
        <c:crossAx val="7632192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2790350802923831"/>
          <c:y val="4.1779701570452868E-2"/>
          <c:w val="0.22508529398762545"/>
          <c:h val="0.14985839822508373"/>
        </c:manualLayout>
      </c:layout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423334</xdr:colOff>
      <xdr:row>6</xdr:row>
      <xdr:rowOff>364067</xdr:rowOff>
    </xdr:from>
    <xdr:to>
      <xdr:col>4</xdr:col>
      <xdr:colOff>557868</xdr:colOff>
      <xdr:row>7</xdr:row>
      <xdr:rowOff>177801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4521201" y="1380067"/>
          <a:ext cx="134534" cy="211667"/>
        </a:xfrm>
        <a:prstGeom prst="rect">
          <a:avLst/>
        </a:prstGeom>
        <a:noFill/>
      </xdr:spPr>
    </xdr:pic>
    <xdr:clientData/>
  </xdr:twoCellAnchor>
  <xdr:twoCellAnchor>
    <xdr:from>
      <xdr:col>31</xdr:col>
      <xdr:colOff>8465</xdr:colOff>
      <xdr:row>5</xdr:row>
      <xdr:rowOff>25400</xdr:rowOff>
    </xdr:from>
    <xdr:to>
      <xdr:col>39</xdr:col>
      <xdr:colOff>-1</xdr:colOff>
      <xdr:row>28</xdr:row>
      <xdr:rowOff>101600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482600</xdr:colOff>
      <xdr:row>31</xdr:row>
      <xdr:rowOff>76200</xdr:rowOff>
    </xdr:from>
    <xdr:to>
      <xdr:col>15</xdr:col>
      <xdr:colOff>67733</xdr:colOff>
      <xdr:row>32</xdr:row>
      <xdr:rowOff>152400</xdr:rowOff>
    </xdr:to>
    <xdr:pic>
      <xdr:nvPicPr>
        <xdr:cNvPr id="102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8932333" y="6011333"/>
          <a:ext cx="228600" cy="262467"/>
        </a:xfrm>
        <a:prstGeom prst="rect">
          <a:avLst/>
        </a:prstGeom>
        <a:noFill/>
      </xdr:spPr>
    </xdr:pic>
    <xdr:clientData/>
  </xdr:twoCellAnchor>
  <xdr:twoCellAnchor>
    <xdr:from>
      <xdr:col>17</xdr:col>
      <xdr:colOff>245533</xdr:colOff>
      <xdr:row>31</xdr:row>
      <xdr:rowOff>76203</xdr:rowOff>
    </xdr:from>
    <xdr:to>
      <xdr:col>17</xdr:col>
      <xdr:colOff>372533</xdr:colOff>
      <xdr:row>32</xdr:row>
      <xdr:rowOff>141818</xdr:rowOff>
    </xdr:to>
    <xdr:pic>
      <xdr:nvPicPr>
        <xdr:cNvPr id="1029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57933" y="6011336"/>
          <a:ext cx="127000" cy="251882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M54"/>
  <sheetViews>
    <sheetView tabSelected="1" topLeftCell="D25" zoomScale="75" zoomScaleNormal="75" workbookViewId="0">
      <selection activeCell="AF31" sqref="AF31:AM32"/>
    </sheetView>
  </sheetViews>
  <sheetFormatPr defaultRowHeight="14.5"/>
  <cols>
    <col min="1" max="1" width="6.1796875" customWidth="1"/>
    <col min="3" max="3" width="17.7265625" customWidth="1"/>
    <col min="4" max="4" width="12.6328125" customWidth="1"/>
    <col min="5" max="5" width="13.7265625" customWidth="1"/>
    <col min="6" max="6" width="10.08984375" customWidth="1"/>
    <col min="7" max="7" width="10.81640625" customWidth="1"/>
    <col min="8" max="8" width="11.1796875" customWidth="1"/>
    <col min="9" max="10" width="12.7265625" customWidth="1"/>
    <col min="11" max="13" width="11.1796875" customWidth="1"/>
    <col min="14" max="15" width="9.1796875" customWidth="1"/>
    <col min="18" max="19" width="9.453125" customWidth="1"/>
    <col min="20" max="20" width="8.08984375" customWidth="1"/>
    <col min="21" max="21" width="7.90625" customWidth="1"/>
    <col min="22" max="23" width="8.1796875" customWidth="1"/>
    <col min="24" max="24" width="8" customWidth="1"/>
    <col min="32" max="32" width="33.81640625" customWidth="1"/>
    <col min="33" max="33" width="11" customWidth="1"/>
    <col min="34" max="34" width="10.81640625" customWidth="1"/>
    <col min="35" max="35" width="11.81640625" customWidth="1"/>
    <col min="36" max="36" width="10.6328125" customWidth="1"/>
    <col min="37" max="37" width="9.453125" customWidth="1"/>
    <col min="38" max="38" width="9.54296875" customWidth="1"/>
    <col min="39" max="39" width="9.453125" customWidth="1"/>
  </cols>
  <sheetData>
    <row r="1" spans="1:29" ht="16.5" customHeight="1"/>
    <row r="2" spans="1:29" ht="16.5" customHeight="1">
      <c r="A2" s="16" t="s">
        <v>1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</row>
    <row r="3" spans="1:29" ht="17.149999999999999" customHeight="1">
      <c r="A3" s="16" t="s">
        <v>49</v>
      </c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</row>
    <row r="4" spans="1:29" ht="14.5" customHeight="1"/>
    <row r="5" spans="1:29" ht="14.5" customHeight="1">
      <c r="A5" s="19" t="s">
        <v>50</v>
      </c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</row>
    <row r="7" spans="1:29" ht="31.5" customHeight="1">
      <c r="A7" s="11" t="s">
        <v>0</v>
      </c>
      <c r="B7" s="18" t="s">
        <v>23</v>
      </c>
      <c r="C7" s="13" t="s">
        <v>37</v>
      </c>
      <c r="D7" s="13" t="s">
        <v>40</v>
      </c>
      <c r="E7" s="23" t="s">
        <v>38</v>
      </c>
      <c r="F7" s="13" t="s">
        <v>30</v>
      </c>
      <c r="G7" s="13" t="s">
        <v>21</v>
      </c>
      <c r="H7" s="13" t="s">
        <v>22</v>
      </c>
      <c r="I7" s="13" t="s">
        <v>39</v>
      </c>
      <c r="J7" s="13" t="s">
        <v>47</v>
      </c>
      <c r="K7" s="11" t="s">
        <v>48</v>
      </c>
      <c r="L7" s="20"/>
      <c r="M7" s="13" t="s">
        <v>19</v>
      </c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</row>
    <row r="8" spans="1:29">
      <c r="A8" s="11"/>
      <c r="B8" s="18"/>
      <c r="C8" s="13"/>
      <c r="D8" s="13"/>
      <c r="E8" s="23"/>
      <c r="F8" s="13"/>
      <c r="G8" s="13"/>
      <c r="H8" s="13"/>
      <c r="I8" s="13"/>
      <c r="J8" s="13"/>
      <c r="K8" s="11"/>
      <c r="L8" s="20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</row>
    <row r="9" spans="1:29" ht="14.5" customHeight="1">
      <c r="A9" s="4">
        <v>1957</v>
      </c>
      <c r="B9" s="5">
        <v>7.6</v>
      </c>
      <c r="C9" s="24" t="s">
        <v>9</v>
      </c>
      <c r="D9" s="9"/>
      <c r="E9" s="9"/>
      <c r="F9" s="25">
        <v>-18</v>
      </c>
      <c r="G9" s="4">
        <f>F9^2</f>
        <v>324</v>
      </c>
      <c r="H9" s="9">
        <f>F9*B9</f>
        <v>-136.79999999999998</v>
      </c>
      <c r="I9" s="9">
        <f>$Q$28*F9 + $Q$29</f>
        <v>7.5570412517780952</v>
      </c>
      <c r="J9" s="9">
        <f>(I9 - $Q$29)^2</f>
        <v>0.43526208547396145</v>
      </c>
      <c r="K9" s="6">
        <f>(B9 - I9)^2</f>
        <v>1.8454540487929819E-3</v>
      </c>
      <c r="M9" s="32" t="s">
        <v>42</v>
      </c>
      <c r="N9" s="32"/>
      <c r="O9" s="32"/>
      <c r="P9" s="8">
        <v>10</v>
      </c>
      <c r="Q9" s="11" t="s">
        <v>14</v>
      </c>
      <c r="R9" s="11"/>
      <c r="S9" s="11"/>
      <c r="T9" s="33">
        <f>(B46+ 1 - 1.96*SQRT(B46-1))/2</f>
        <v>13.120000000000001</v>
      </c>
      <c r="U9" s="34" t="s">
        <v>12</v>
      </c>
      <c r="V9" s="34"/>
      <c r="W9" s="34"/>
      <c r="X9" s="34"/>
      <c r="Y9" s="13" t="s">
        <v>13</v>
      </c>
      <c r="Z9" s="13"/>
      <c r="AA9" s="13"/>
      <c r="AB9" s="13"/>
      <c r="AC9" s="13"/>
    </row>
    <row r="10" spans="1:29" ht="16.5">
      <c r="A10" s="4">
        <v>1958</v>
      </c>
      <c r="B10" s="5">
        <v>7.5</v>
      </c>
      <c r="C10" s="24" t="s">
        <v>9</v>
      </c>
      <c r="D10" s="26" t="s">
        <v>10</v>
      </c>
      <c r="E10" s="27"/>
      <c r="F10" s="25">
        <v>-17</v>
      </c>
      <c r="G10" s="28">
        <f>F10^2</f>
        <v>289</v>
      </c>
      <c r="H10" s="27">
        <f>F10*B10</f>
        <v>-127.5</v>
      </c>
      <c r="I10" s="9">
        <f t="shared" ref="I10:I49" si="0">$Q$28*F10 + $Q$29</f>
        <v>7.5203888098624949</v>
      </c>
      <c r="J10" s="9">
        <f t="shared" ref="J10:J49" si="1">(I10 - $Q$29)^2</f>
        <v>0.38824303303078617</v>
      </c>
      <c r="K10" s="6">
        <f t="shared" ref="K10:K49" si="2">(B10 - I10)^2</f>
        <v>4.1570356760896999E-4</v>
      </c>
      <c r="L10" s="21"/>
      <c r="M10" s="35" t="s">
        <v>43</v>
      </c>
      <c r="N10" s="35"/>
      <c r="O10" s="35"/>
      <c r="P10" s="36">
        <v>13</v>
      </c>
      <c r="Q10" s="34" t="s">
        <v>11</v>
      </c>
      <c r="R10" s="34"/>
      <c r="S10" s="34"/>
      <c r="T10" s="8">
        <f>LOG(B46+1,2)</f>
        <v>5.2479275134435852</v>
      </c>
      <c r="U10" s="34" t="s">
        <v>12</v>
      </c>
      <c r="V10" s="34"/>
      <c r="W10" s="34"/>
      <c r="X10" s="34"/>
      <c r="Y10" s="13"/>
      <c r="Z10" s="13"/>
      <c r="AA10" s="13"/>
      <c r="AB10" s="13"/>
      <c r="AC10" s="13"/>
    </row>
    <row r="11" spans="1:29">
      <c r="A11" s="4">
        <v>1959</v>
      </c>
      <c r="B11" s="5">
        <v>7.2</v>
      </c>
      <c r="C11" s="24" t="s">
        <v>9</v>
      </c>
      <c r="D11" s="26" t="s">
        <v>10</v>
      </c>
      <c r="E11" s="27"/>
      <c r="F11" s="25">
        <v>-16</v>
      </c>
      <c r="G11" s="28">
        <f>F11^2</f>
        <v>256</v>
      </c>
      <c r="H11" s="27">
        <f>F11*B11</f>
        <v>-115.2</v>
      </c>
      <c r="I11" s="9">
        <f t="shared" si="0"/>
        <v>7.4837363679468956</v>
      </c>
      <c r="J11" s="9">
        <f t="shared" si="1"/>
        <v>0.34391078358436483</v>
      </c>
      <c r="K11" s="6">
        <f t="shared" si="2"/>
        <v>8.0506326495696001E-2</v>
      </c>
      <c r="L11" s="21"/>
      <c r="M11" s="21"/>
      <c r="N11" s="2"/>
      <c r="O11" s="2"/>
      <c r="P11" s="1"/>
      <c r="Q11" s="1"/>
      <c r="R11" s="1"/>
    </row>
    <row r="12" spans="1:29" ht="14.5" customHeight="1">
      <c r="A12" s="4">
        <v>1960</v>
      </c>
      <c r="B12" s="5">
        <v>7.4</v>
      </c>
      <c r="C12" s="29" t="s">
        <v>9</v>
      </c>
      <c r="D12" s="26" t="s">
        <v>9</v>
      </c>
      <c r="E12" s="27">
        <f>SUM(B9:B15)/7</f>
        <v>7.4</v>
      </c>
      <c r="F12" s="25">
        <v>-15</v>
      </c>
      <c r="G12" s="4">
        <f t="shared" ref="G12:G49" si="3">F12^2</f>
        <v>225</v>
      </c>
      <c r="H12" s="9">
        <f>F12*B12</f>
        <v>-111</v>
      </c>
      <c r="I12" s="9">
        <f t="shared" si="0"/>
        <v>7.4470839260312953</v>
      </c>
      <c r="J12" s="9">
        <f t="shared" si="1"/>
        <v>0.30226533713469528</v>
      </c>
      <c r="K12" s="6">
        <f t="shared" si="2"/>
        <v>2.2168960905204556E-3</v>
      </c>
      <c r="N12" s="2"/>
      <c r="O12" s="2"/>
      <c r="P12" s="1"/>
      <c r="Q12" s="1"/>
      <c r="R12" s="1"/>
    </row>
    <row r="13" spans="1:29" ht="14.5" customHeight="1">
      <c r="A13" s="4">
        <v>1961</v>
      </c>
      <c r="B13" s="5">
        <v>7.1</v>
      </c>
      <c r="C13" s="29" t="s">
        <v>9</v>
      </c>
      <c r="D13" s="30" t="s">
        <v>10</v>
      </c>
      <c r="E13" s="31">
        <f>SUM(B10:B16)/7</f>
        <v>7.4714285714285724</v>
      </c>
      <c r="F13" s="25">
        <v>-14</v>
      </c>
      <c r="G13" s="28">
        <f t="shared" si="3"/>
        <v>196</v>
      </c>
      <c r="H13" s="27">
        <f>F13*B13</f>
        <v>-99.399999999999991</v>
      </c>
      <c r="I13" s="9">
        <f t="shared" si="0"/>
        <v>7.410431484115696</v>
      </c>
      <c r="J13" s="9">
        <f t="shared" si="1"/>
        <v>0.26330669368177956</v>
      </c>
      <c r="K13" s="6">
        <f t="shared" si="2"/>
        <v>9.636770633027382E-2</v>
      </c>
      <c r="L13" s="21"/>
      <c r="M13" s="13" t="s">
        <v>20</v>
      </c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</row>
    <row r="14" spans="1:29" ht="14.5" customHeight="1">
      <c r="A14" s="4">
        <v>1962</v>
      </c>
      <c r="B14" s="5">
        <v>7</v>
      </c>
      <c r="C14" s="8"/>
      <c r="D14" s="30" t="s">
        <v>10</v>
      </c>
      <c r="E14" s="27">
        <f t="shared" ref="E14:E46" si="4">SUM(B11:B17)/7</f>
        <v>7.5428571428571436</v>
      </c>
      <c r="F14" s="25">
        <v>-13</v>
      </c>
      <c r="G14" s="28">
        <f t="shared" si="3"/>
        <v>169</v>
      </c>
      <c r="H14" s="27">
        <f>F14*B14</f>
        <v>-91</v>
      </c>
      <c r="I14" s="9">
        <f t="shared" si="0"/>
        <v>7.3737790422000957</v>
      </c>
      <c r="J14" s="9">
        <f t="shared" si="1"/>
        <v>0.22703485322561576</v>
      </c>
      <c r="K14" s="6">
        <f t="shared" si="2"/>
        <v>0.13971077238802093</v>
      </c>
      <c r="L14" s="21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</row>
    <row r="15" spans="1:29">
      <c r="A15" s="4">
        <v>1963</v>
      </c>
      <c r="B15" s="5">
        <v>8</v>
      </c>
      <c r="C15" s="29" t="s">
        <v>9</v>
      </c>
      <c r="D15" s="30" t="s">
        <v>9</v>
      </c>
      <c r="E15" s="31">
        <f t="shared" si="4"/>
        <v>7.6142857142857148</v>
      </c>
      <c r="F15" s="25">
        <v>-12</v>
      </c>
      <c r="G15" s="4">
        <f t="shared" si="3"/>
        <v>144</v>
      </c>
      <c r="H15" s="9">
        <f>F15*B15</f>
        <v>-96</v>
      </c>
      <c r="I15" s="9">
        <f t="shared" si="0"/>
        <v>7.3371266002844955</v>
      </c>
      <c r="J15" s="9">
        <f t="shared" si="1"/>
        <v>0.19344981576620482</v>
      </c>
      <c r="K15" s="6">
        <f t="shared" si="2"/>
        <v>0.43940114405039105</v>
      </c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</row>
    <row r="16" spans="1:29">
      <c r="A16" s="4">
        <v>1964</v>
      </c>
      <c r="B16" s="5">
        <v>8.1</v>
      </c>
      <c r="C16" s="29" t="s">
        <v>9</v>
      </c>
      <c r="D16" s="30" t="s">
        <v>9</v>
      </c>
      <c r="E16" s="27">
        <f t="shared" si="4"/>
        <v>7.5857142857142872</v>
      </c>
      <c r="F16" s="25">
        <v>-11</v>
      </c>
      <c r="G16" s="28">
        <f t="shared" si="3"/>
        <v>121</v>
      </c>
      <c r="H16" s="27">
        <f>F16*B16</f>
        <v>-89.1</v>
      </c>
      <c r="I16" s="9">
        <f t="shared" si="0"/>
        <v>7.3004741583688961</v>
      </c>
      <c r="J16" s="9">
        <f t="shared" si="1"/>
        <v>0.16255158130354752</v>
      </c>
      <c r="K16" s="6">
        <f t="shared" si="2"/>
        <v>0.63924157143592442</v>
      </c>
      <c r="L16" s="21"/>
      <c r="M16" s="32" t="s">
        <v>42</v>
      </c>
      <c r="N16" s="32"/>
      <c r="O16" s="32"/>
      <c r="P16" s="8">
        <v>23</v>
      </c>
      <c r="Q16" s="11" t="s">
        <v>15</v>
      </c>
      <c r="R16" s="11"/>
      <c r="S16" s="11"/>
      <c r="T16" s="33">
        <f>(2*B46 - 1)/3 - 1.96*SQRT((16*B46 - 29)/90)</f>
        <v>19.431156039291203</v>
      </c>
      <c r="U16" s="34" t="s">
        <v>17</v>
      </c>
      <c r="V16" s="34"/>
      <c r="W16" s="34"/>
      <c r="X16" s="34"/>
      <c r="Y16" s="13" t="s">
        <v>18</v>
      </c>
      <c r="Z16" s="13"/>
      <c r="AA16" s="13"/>
      <c r="AB16" s="13"/>
      <c r="AC16" s="13"/>
    </row>
    <row r="17" spans="1:39" ht="14.5" customHeight="1">
      <c r="A17" s="4">
        <v>1965</v>
      </c>
      <c r="B17" s="5">
        <v>8</v>
      </c>
      <c r="C17" s="29" t="s">
        <v>9</v>
      </c>
      <c r="D17" s="30" t="s">
        <v>10</v>
      </c>
      <c r="E17" s="31">
        <f t="shared" si="4"/>
        <v>7.6714285714285726</v>
      </c>
      <c r="F17" s="25">
        <v>-10</v>
      </c>
      <c r="G17" s="28">
        <f t="shared" si="3"/>
        <v>100</v>
      </c>
      <c r="H17" s="27">
        <f>F17*B17</f>
        <v>-80</v>
      </c>
      <c r="I17" s="9">
        <f t="shared" si="0"/>
        <v>7.2638217164532959</v>
      </c>
      <c r="J17" s="9">
        <f t="shared" si="1"/>
        <v>0.13434014983764236</v>
      </c>
      <c r="K17" s="6">
        <f t="shared" si="2"/>
        <v>0.54195846516577151</v>
      </c>
      <c r="L17" s="21"/>
      <c r="M17" s="35" t="s">
        <v>43</v>
      </c>
      <c r="N17" s="35"/>
      <c r="O17" s="35"/>
      <c r="P17" s="8">
        <v>3</v>
      </c>
      <c r="Q17" s="11" t="s">
        <v>16</v>
      </c>
      <c r="R17" s="11"/>
      <c r="S17" s="11"/>
      <c r="T17" s="33">
        <v>6</v>
      </c>
      <c r="U17" s="34" t="s">
        <v>17</v>
      </c>
      <c r="V17" s="34"/>
      <c r="W17" s="34"/>
      <c r="X17" s="34"/>
      <c r="Y17" s="13"/>
      <c r="Z17" s="13"/>
      <c r="AA17" s="13"/>
      <c r="AB17" s="13"/>
      <c r="AC17" s="13"/>
    </row>
    <row r="18" spans="1:39">
      <c r="A18" s="4">
        <v>1966</v>
      </c>
      <c r="B18" s="5">
        <v>7.7</v>
      </c>
      <c r="C18" s="29" t="s">
        <v>9</v>
      </c>
      <c r="D18" s="30" t="s">
        <v>10</v>
      </c>
      <c r="E18" s="27">
        <f t="shared" si="4"/>
        <v>7.7285714285714286</v>
      </c>
      <c r="F18" s="25">
        <v>-9</v>
      </c>
      <c r="G18" s="4">
        <f t="shared" si="3"/>
        <v>81</v>
      </c>
      <c r="H18" s="9">
        <f>F18*B18</f>
        <v>-69.3</v>
      </c>
      <c r="I18" s="9">
        <f t="shared" si="0"/>
        <v>7.2271692745376956</v>
      </c>
      <c r="J18" s="9">
        <f t="shared" si="1"/>
        <v>0.10881552136849007</v>
      </c>
      <c r="K18" s="6">
        <f t="shared" si="2"/>
        <v>0.22356889494120921</v>
      </c>
      <c r="R18" s="1"/>
      <c r="S18" s="2"/>
      <c r="T18" s="2"/>
      <c r="U18" s="1"/>
      <c r="V18" s="1"/>
      <c r="W18" s="1"/>
    </row>
    <row r="19" spans="1:39" ht="14.5" customHeight="1">
      <c r="A19" s="4">
        <v>1967</v>
      </c>
      <c r="B19" s="5">
        <v>7.2</v>
      </c>
      <c r="C19" s="29" t="s">
        <v>9</v>
      </c>
      <c r="D19" s="30" t="s">
        <v>10</v>
      </c>
      <c r="E19" s="31">
        <f t="shared" si="4"/>
        <v>7.5857142857142863</v>
      </c>
      <c r="F19" s="25">
        <v>-8</v>
      </c>
      <c r="G19" s="28">
        <f t="shared" si="3"/>
        <v>64</v>
      </c>
      <c r="H19" s="27">
        <f>F19*B19</f>
        <v>-57.6</v>
      </c>
      <c r="I19" s="9">
        <f t="shared" si="0"/>
        <v>7.1905168326220963</v>
      </c>
      <c r="J19" s="9">
        <f t="shared" si="1"/>
        <v>8.5977695896091208E-2</v>
      </c>
      <c r="K19" s="6">
        <f t="shared" si="2"/>
        <v>8.9930463517340532E-5</v>
      </c>
      <c r="L19" s="21"/>
      <c r="M19" s="13" t="s">
        <v>44</v>
      </c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</row>
    <row r="20" spans="1:39">
      <c r="A20" s="4">
        <v>1968</v>
      </c>
      <c r="B20" s="5">
        <v>7.7</v>
      </c>
      <c r="C20" s="29" t="s">
        <v>9</v>
      </c>
      <c r="D20" s="30" t="s">
        <v>9</v>
      </c>
      <c r="E20" s="27">
        <f t="shared" si="4"/>
        <v>7.4571428571428573</v>
      </c>
      <c r="F20" s="25">
        <v>-7</v>
      </c>
      <c r="G20" s="28">
        <f t="shared" si="3"/>
        <v>49</v>
      </c>
      <c r="H20" s="27">
        <f>F20*B20</f>
        <v>-53.9</v>
      </c>
      <c r="I20" s="9">
        <f t="shared" si="0"/>
        <v>7.153864390706496</v>
      </c>
      <c r="J20" s="9">
        <f t="shared" si="1"/>
        <v>6.5826673420444667E-2</v>
      </c>
      <c r="K20" s="6">
        <f t="shared" si="2"/>
        <v>0.29826410373838702</v>
      </c>
      <c r="L20" s="21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</row>
    <row r="21" spans="1:39">
      <c r="A21" s="4">
        <v>1969</v>
      </c>
      <c r="B21" s="5">
        <v>7.4</v>
      </c>
      <c r="C21" s="29" t="s">
        <v>9</v>
      </c>
      <c r="D21" s="30" t="s">
        <v>10</v>
      </c>
      <c r="E21" s="31">
        <f t="shared" si="4"/>
        <v>7.2857142857142856</v>
      </c>
      <c r="F21" s="25">
        <v>-6</v>
      </c>
      <c r="G21" s="4">
        <f t="shared" si="3"/>
        <v>36</v>
      </c>
      <c r="H21" s="9">
        <f>F21*B21</f>
        <v>-44.400000000000006</v>
      </c>
      <c r="I21" s="9">
        <f t="shared" si="0"/>
        <v>7.1172119487908967</v>
      </c>
      <c r="J21" s="9">
        <f t="shared" si="1"/>
        <v>4.8362453941551406E-2</v>
      </c>
      <c r="K21" s="6">
        <f t="shared" si="2"/>
        <v>7.9969081906642633E-2</v>
      </c>
      <c r="R21" s="1"/>
      <c r="S21" s="2"/>
      <c r="T21" s="2"/>
      <c r="U21" s="1"/>
      <c r="V21" s="1"/>
      <c r="W21" s="1"/>
    </row>
    <row r="22" spans="1:39">
      <c r="A22" s="4">
        <v>1970</v>
      </c>
      <c r="B22" s="5">
        <v>7</v>
      </c>
      <c r="C22" s="29"/>
      <c r="D22" s="30" t="s">
        <v>10</v>
      </c>
      <c r="E22" s="27">
        <f t="shared" si="4"/>
        <v>7.1285714285714281</v>
      </c>
      <c r="F22" s="25">
        <v>-5</v>
      </c>
      <c r="G22" s="28">
        <f t="shared" si="3"/>
        <v>25</v>
      </c>
      <c r="H22" s="27">
        <f>F22*B22</f>
        <v>-35</v>
      </c>
      <c r="I22" s="9">
        <f t="shared" si="0"/>
        <v>7.0805595068752964</v>
      </c>
      <c r="J22" s="9">
        <f t="shared" si="1"/>
        <v>3.3585037459410591E-2</v>
      </c>
      <c r="K22" s="6">
        <f t="shared" si="2"/>
        <v>6.4898341479909362E-3</v>
      </c>
      <c r="L22" s="21"/>
      <c r="M22" s="21"/>
      <c r="R22" s="1"/>
      <c r="S22" s="2"/>
      <c r="T22" s="2"/>
      <c r="U22" s="1"/>
      <c r="V22" s="1"/>
      <c r="W22" s="1"/>
    </row>
    <row r="23" spans="1:39">
      <c r="A23" s="4">
        <v>1971</v>
      </c>
      <c r="B23" s="5">
        <v>7.2</v>
      </c>
      <c r="C23" s="29" t="s">
        <v>9</v>
      </c>
      <c r="D23" s="30" t="s">
        <v>9</v>
      </c>
      <c r="E23" s="31">
        <f t="shared" si="4"/>
        <v>7.1000000000000005</v>
      </c>
      <c r="F23" s="25">
        <v>-4</v>
      </c>
      <c r="G23" s="28">
        <f t="shared" si="3"/>
        <v>16</v>
      </c>
      <c r="H23" s="27">
        <f>F23*B23</f>
        <v>-28.8</v>
      </c>
      <c r="I23" s="9">
        <f t="shared" si="0"/>
        <v>7.0439070649596962</v>
      </c>
      <c r="J23" s="9">
        <f t="shared" si="1"/>
        <v>2.1494423974022674E-2</v>
      </c>
      <c r="K23" s="6">
        <f t="shared" si="2"/>
        <v>2.4365004369496554E-2</v>
      </c>
      <c r="L23" s="21"/>
      <c r="M23" s="21"/>
      <c r="O23" s="11" t="s">
        <v>2</v>
      </c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</row>
    <row r="24" spans="1:39" ht="14.5" customHeight="1">
      <c r="A24" s="4">
        <v>1972</v>
      </c>
      <c r="B24" s="5">
        <v>6.8</v>
      </c>
      <c r="C24" s="29" t="s">
        <v>10</v>
      </c>
      <c r="D24" s="30" t="s">
        <v>10</v>
      </c>
      <c r="E24" s="27">
        <f t="shared" si="4"/>
        <v>6.9428571428571431</v>
      </c>
      <c r="F24" s="25">
        <v>-3</v>
      </c>
      <c r="G24" s="4">
        <f t="shared" si="3"/>
        <v>9</v>
      </c>
      <c r="H24" s="9">
        <f>F24*B24</f>
        <v>-20.399999999999999</v>
      </c>
      <c r="I24" s="9">
        <f t="shared" si="0"/>
        <v>7.0072546230440969</v>
      </c>
      <c r="J24" s="9">
        <f t="shared" si="1"/>
        <v>1.2090613485387851E-2</v>
      </c>
      <c r="K24" s="6">
        <f t="shared" si="2"/>
        <v>4.2954478773150756E-2</v>
      </c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</row>
    <row r="25" spans="1:39">
      <c r="A25" s="4">
        <v>1973</v>
      </c>
      <c r="B25" s="5">
        <v>6.6</v>
      </c>
      <c r="C25" s="29" t="s">
        <v>10</v>
      </c>
      <c r="D25" s="30" t="s">
        <v>10</v>
      </c>
      <c r="E25" s="31">
        <f t="shared" si="4"/>
        <v>6.7000000000000011</v>
      </c>
      <c r="F25" s="25">
        <v>-2</v>
      </c>
      <c r="G25" s="28">
        <f t="shared" si="3"/>
        <v>4</v>
      </c>
      <c r="H25" s="27">
        <f>F25*B25</f>
        <v>-13.2</v>
      </c>
      <c r="I25" s="9">
        <f t="shared" si="0"/>
        <v>6.9706021811284966</v>
      </c>
      <c r="J25" s="9">
        <f t="shared" si="1"/>
        <v>5.3736059935056684E-3</v>
      </c>
      <c r="K25" s="6">
        <f t="shared" si="2"/>
        <v>0.13734597665719928</v>
      </c>
      <c r="L25" s="21"/>
      <c r="M25" s="21"/>
      <c r="O25" s="12" t="s">
        <v>29</v>
      </c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</row>
    <row r="26" spans="1:39">
      <c r="A26" s="4">
        <v>1974</v>
      </c>
      <c r="B26" s="5">
        <v>7</v>
      </c>
      <c r="C26" s="8"/>
      <c r="D26" s="30" t="s">
        <v>9</v>
      </c>
      <c r="E26" s="27">
        <f t="shared" si="4"/>
        <v>6.5571428571428578</v>
      </c>
      <c r="F26" s="25">
        <v>-1</v>
      </c>
      <c r="G26" s="28">
        <f t="shared" si="3"/>
        <v>1</v>
      </c>
      <c r="H26" s="27">
        <f>F26*B26</f>
        <v>-7</v>
      </c>
      <c r="I26" s="9">
        <f t="shared" si="0"/>
        <v>6.9339497392128973</v>
      </c>
      <c r="J26" s="9">
        <f t="shared" si="1"/>
        <v>1.3434014983764496E-3</v>
      </c>
      <c r="K26" s="6">
        <f t="shared" si="2"/>
        <v>4.3626369500442824E-3</v>
      </c>
      <c r="L26" s="21"/>
      <c r="M26" s="21"/>
      <c r="O26" s="18" t="s">
        <v>3</v>
      </c>
      <c r="P26" s="18"/>
      <c r="Q26" s="18"/>
      <c r="R26" s="37" t="s">
        <v>4</v>
      </c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</row>
    <row r="27" spans="1:39">
      <c r="A27" s="4">
        <v>1975</v>
      </c>
      <c r="B27" s="5">
        <v>6.6</v>
      </c>
      <c r="C27" s="29" t="s">
        <v>10</v>
      </c>
      <c r="D27" s="30" t="s">
        <v>10</v>
      </c>
      <c r="E27" s="31">
        <f t="shared" si="4"/>
        <v>6.257142857142858</v>
      </c>
      <c r="F27" s="25">
        <v>0</v>
      </c>
      <c r="G27" s="4">
        <f t="shared" si="3"/>
        <v>0</v>
      </c>
      <c r="H27" s="9">
        <f>F27*B27</f>
        <v>0</v>
      </c>
      <c r="I27" s="9">
        <f t="shared" si="0"/>
        <v>6.897297297297297</v>
      </c>
      <c r="J27" s="9">
        <f t="shared" si="1"/>
        <v>0</v>
      </c>
      <c r="K27" s="6">
        <f t="shared" si="2"/>
        <v>8.8385682980277616E-2</v>
      </c>
      <c r="O27" s="18"/>
      <c r="P27" s="18"/>
      <c r="Q27" s="18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</row>
    <row r="28" spans="1:39">
      <c r="A28" s="4">
        <v>1976</v>
      </c>
      <c r="B28" s="5">
        <v>5.7</v>
      </c>
      <c r="C28" s="29" t="s">
        <v>10</v>
      </c>
      <c r="D28" s="30" t="s">
        <v>10</v>
      </c>
      <c r="E28" s="27">
        <f t="shared" si="4"/>
        <v>6.0571428571428569</v>
      </c>
      <c r="F28" s="25">
        <v>1</v>
      </c>
      <c r="G28" s="28">
        <f t="shared" si="3"/>
        <v>1</v>
      </c>
      <c r="H28" s="27">
        <f>F28*B28</f>
        <v>5.7</v>
      </c>
      <c r="I28" s="9">
        <f t="shared" si="0"/>
        <v>6.8606448553816968</v>
      </c>
      <c r="J28" s="9">
        <f t="shared" si="1"/>
        <v>1.3434014983764496E-3</v>
      </c>
      <c r="K28" s="6">
        <f t="shared" si="2"/>
        <v>1.3470964803239993</v>
      </c>
      <c r="L28" s="21"/>
      <c r="M28" s="21"/>
      <c r="O28" s="12" t="s">
        <v>5</v>
      </c>
      <c r="P28" s="12"/>
      <c r="Q28" s="9">
        <f>SUM(H9:H45)/SUM(G9:G45)</f>
        <v>-3.6652441915599895E-2</v>
      </c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</row>
    <row r="29" spans="1:39">
      <c r="A29" s="4">
        <v>1977</v>
      </c>
      <c r="B29" s="5">
        <v>6</v>
      </c>
      <c r="C29" s="29" t="s">
        <v>10</v>
      </c>
      <c r="D29" s="30" t="s">
        <v>9</v>
      </c>
      <c r="E29" s="31">
        <f t="shared" si="4"/>
        <v>6.1285714285714281</v>
      </c>
      <c r="F29" s="25">
        <v>2</v>
      </c>
      <c r="G29" s="28">
        <f t="shared" si="3"/>
        <v>4</v>
      </c>
      <c r="H29" s="27">
        <f>F29*B29</f>
        <v>12</v>
      </c>
      <c r="I29" s="9">
        <f t="shared" si="0"/>
        <v>6.8239924134660974</v>
      </c>
      <c r="J29" s="9">
        <f t="shared" si="1"/>
        <v>5.3736059935056684E-3</v>
      </c>
      <c r="K29" s="6">
        <f t="shared" si="2"/>
        <v>0.67896349744968409</v>
      </c>
      <c r="L29" s="21"/>
      <c r="M29" s="21"/>
      <c r="O29" s="12" t="s">
        <v>6</v>
      </c>
      <c r="P29" s="12"/>
      <c r="Q29" s="5">
        <f>SUM(B9:B45)/B46</f>
        <v>6.897297297297297</v>
      </c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</row>
    <row r="30" spans="1:39" ht="16.5" customHeight="1">
      <c r="A30" s="4">
        <v>1978</v>
      </c>
      <c r="B30" s="5">
        <v>5.0999999999999996</v>
      </c>
      <c r="C30" s="29" t="s">
        <v>10</v>
      </c>
      <c r="D30" s="30" t="s">
        <v>10</v>
      </c>
      <c r="E30" s="27">
        <f t="shared" si="4"/>
        <v>6.0714285714285712</v>
      </c>
      <c r="F30" s="25">
        <v>3</v>
      </c>
      <c r="G30" s="4">
        <f t="shared" si="3"/>
        <v>9</v>
      </c>
      <c r="H30" s="9">
        <f>F30*B30</f>
        <v>15.299999999999999</v>
      </c>
      <c r="I30" s="9">
        <f t="shared" si="0"/>
        <v>6.7873399715504972</v>
      </c>
      <c r="J30" s="9">
        <f t="shared" si="1"/>
        <v>1.2090613485387851E-2</v>
      </c>
      <c r="K30" s="6">
        <f t="shared" si="2"/>
        <v>2.8471161795920339</v>
      </c>
      <c r="O30" s="11" t="s">
        <v>24</v>
      </c>
      <c r="P30" s="11"/>
      <c r="Q30" s="11">
        <f>PEARSON(B9:B45,F9:F45)</f>
        <v>-0.53645873905104913</v>
      </c>
      <c r="R30" s="38" t="s">
        <v>27</v>
      </c>
      <c r="S30" s="11">
        <f>SQRT(((1 - Q30)^2)/(B46 - 2))</f>
        <v>0.25970892810476115</v>
      </c>
      <c r="T30" s="34" t="s">
        <v>32</v>
      </c>
      <c r="U30" s="34">
        <f>Q30/S30</f>
        <v>-2.0656153139050071</v>
      </c>
      <c r="V30" s="34" t="s">
        <v>33</v>
      </c>
      <c r="W30" s="34"/>
      <c r="X30" s="11">
        <v>2.0299999999999998</v>
      </c>
      <c r="Y30" s="23" t="s">
        <v>35</v>
      </c>
      <c r="Z30" s="23"/>
      <c r="AA30" s="23"/>
      <c r="AB30" s="23"/>
      <c r="AC30" s="23"/>
      <c r="AD30" s="23"/>
    </row>
    <row r="31" spans="1:39" ht="18" customHeight="1">
      <c r="A31" s="4">
        <v>1979</v>
      </c>
      <c r="B31" s="5">
        <v>5.4</v>
      </c>
      <c r="C31" s="29" t="s">
        <v>10</v>
      </c>
      <c r="D31" s="30" t="s">
        <v>9</v>
      </c>
      <c r="E31" s="31">
        <f t="shared" si="4"/>
        <v>6.2</v>
      </c>
      <c r="F31" s="25">
        <v>4</v>
      </c>
      <c r="G31" s="28">
        <f t="shared" si="3"/>
        <v>16</v>
      </c>
      <c r="H31" s="27">
        <f>F31*B31</f>
        <v>21.6</v>
      </c>
      <c r="I31" s="9">
        <f t="shared" si="0"/>
        <v>6.7506875296348978</v>
      </c>
      <c r="J31" s="9">
        <f t="shared" si="1"/>
        <v>2.1494423974022674E-2</v>
      </c>
      <c r="K31" s="6">
        <f t="shared" si="2"/>
        <v>1.824356802711222</v>
      </c>
      <c r="L31" s="21"/>
      <c r="M31" s="21"/>
      <c r="O31" s="11"/>
      <c r="P31" s="11"/>
      <c r="Q31" s="11"/>
      <c r="R31" s="38"/>
      <c r="S31" s="11"/>
      <c r="T31" s="34"/>
      <c r="U31" s="34"/>
      <c r="V31" s="34"/>
      <c r="W31" s="34"/>
      <c r="X31" s="11"/>
      <c r="Y31" s="23"/>
      <c r="Z31" s="23"/>
      <c r="AA31" s="23"/>
      <c r="AB31" s="23"/>
      <c r="AC31" s="23"/>
      <c r="AD31" s="23"/>
      <c r="AF31" s="17" t="s">
        <v>51</v>
      </c>
      <c r="AG31" s="17"/>
      <c r="AH31" s="17"/>
      <c r="AI31" s="17"/>
      <c r="AJ31" s="17"/>
      <c r="AK31" s="17"/>
      <c r="AL31" s="17"/>
      <c r="AM31" s="17"/>
    </row>
    <row r="32" spans="1:39" ht="14.5" customHeight="1">
      <c r="A32" s="4">
        <v>1980</v>
      </c>
      <c r="B32" s="5">
        <v>7.1</v>
      </c>
      <c r="C32" s="29" t="s">
        <v>9</v>
      </c>
      <c r="D32" s="30" t="s">
        <v>9</v>
      </c>
      <c r="E32" s="27">
        <f t="shared" si="4"/>
        <v>6.3142857142857149</v>
      </c>
      <c r="F32" s="25">
        <v>5</v>
      </c>
      <c r="G32" s="28">
        <f t="shared" si="3"/>
        <v>25</v>
      </c>
      <c r="H32" s="27">
        <f>F32*B32</f>
        <v>35.5</v>
      </c>
      <c r="I32" s="9">
        <f t="shared" si="0"/>
        <v>6.7140350877192976</v>
      </c>
      <c r="J32" s="9">
        <f t="shared" si="1"/>
        <v>3.3585037459410591E-2</v>
      </c>
      <c r="K32" s="6">
        <f t="shared" si="2"/>
        <v>0.14896891351185004</v>
      </c>
      <c r="L32" s="21"/>
      <c r="M32" s="21"/>
      <c r="O32" s="12"/>
      <c r="P32" s="12"/>
      <c r="Q32" s="11">
        <f>J46/B46</f>
        <v>0.15314777081491235</v>
      </c>
      <c r="R32" s="34"/>
      <c r="S32" s="34">
        <f>K46/B46</f>
        <v>0.37900708674535133</v>
      </c>
      <c r="T32" s="34"/>
      <c r="U32" s="34"/>
      <c r="V32" s="39" t="s">
        <v>34</v>
      </c>
      <c r="W32" s="39"/>
      <c r="X32" s="11">
        <f>Q32/(S35^2)</f>
        <v>0.28778797870424289</v>
      </c>
      <c r="Y32" s="13" t="s">
        <v>7</v>
      </c>
      <c r="Z32" s="13"/>
      <c r="AA32" s="13"/>
      <c r="AB32" s="13"/>
      <c r="AC32" s="13"/>
      <c r="AD32" s="13"/>
      <c r="AF32" s="17"/>
      <c r="AG32" s="17"/>
      <c r="AH32" s="17"/>
      <c r="AI32" s="17"/>
      <c r="AJ32" s="17"/>
      <c r="AK32" s="17"/>
      <c r="AL32" s="17"/>
      <c r="AM32" s="17"/>
    </row>
    <row r="33" spans="1:30">
      <c r="A33" s="4">
        <v>1981</v>
      </c>
      <c r="B33" s="5">
        <v>6.6</v>
      </c>
      <c r="C33" s="29" t="s">
        <v>10</v>
      </c>
      <c r="D33" s="30" t="s">
        <v>10</v>
      </c>
      <c r="E33" s="31">
        <f>SUM(B30:B36)/7</f>
        <v>6.4714285714285724</v>
      </c>
      <c r="F33" s="25">
        <v>6</v>
      </c>
      <c r="G33" s="4">
        <f t="shared" si="3"/>
        <v>36</v>
      </c>
      <c r="H33" s="9">
        <f>F33*B33</f>
        <v>39.599999999999994</v>
      </c>
      <c r="I33" s="9">
        <f t="shared" si="0"/>
        <v>6.6773826458036973</v>
      </c>
      <c r="J33" s="9">
        <f t="shared" si="1"/>
        <v>4.8362453941551406E-2</v>
      </c>
      <c r="K33" s="6">
        <f t="shared" si="2"/>
        <v>5.9880738715805317E-3</v>
      </c>
      <c r="O33" s="12"/>
      <c r="P33" s="12"/>
      <c r="Q33" s="11"/>
      <c r="R33" s="34"/>
      <c r="S33" s="34"/>
      <c r="T33" s="34"/>
      <c r="U33" s="34"/>
      <c r="V33" s="39"/>
      <c r="W33" s="39"/>
      <c r="X33" s="11"/>
      <c r="Y33" s="13"/>
      <c r="Z33" s="13"/>
      <c r="AA33" s="13"/>
      <c r="AB33" s="13"/>
      <c r="AC33" s="13"/>
      <c r="AD33" s="13"/>
    </row>
    <row r="34" spans="1:30" ht="22" customHeight="1">
      <c r="A34" s="4">
        <v>1982</v>
      </c>
      <c r="B34" s="5">
        <v>7.5</v>
      </c>
      <c r="C34" s="29" t="s">
        <v>9</v>
      </c>
      <c r="D34" s="30" t="s">
        <v>9</v>
      </c>
      <c r="E34" s="27">
        <f>SUM(B31:B37)/7</f>
        <v>6.8142857142857149</v>
      </c>
      <c r="F34" s="25">
        <v>7</v>
      </c>
      <c r="G34" s="28">
        <f t="shared" si="3"/>
        <v>49</v>
      </c>
      <c r="H34" s="27">
        <f>F34*B34</f>
        <v>52.5</v>
      </c>
      <c r="I34" s="9">
        <f t="shared" si="0"/>
        <v>6.640730203888098</v>
      </c>
      <c r="J34" s="9">
        <f t="shared" si="1"/>
        <v>6.5826673420444667E-2</v>
      </c>
      <c r="K34" s="6">
        <f t="shared" si="2"/>
        <v>0.73834458251018964</v>
      </c>
      <c r="L34" s="21"/>
      <c r="M34" s="21"/>
      <c r="O34" s="15" t="s">
        <v>25</v>
      </c>
      <c r="P34" s="15"/>
      <c r="Q34" s="9">
        <f>(1 - Q30^2)*S35^2</f>
        <v>0.37900708674535122</v>
      </c>
      <c r="R34" s="34"/>
      <c r="S34" s="34"/>
      <c r="T34" s="34"/>
      <c r="U34" s="34"/>
      <c r="V34" s="34"/>
      <c r="W34" s="34"/>
      <c r="X34" s="34"/>
      <c r="Y34" s="13"/>
      <c r="Z34" s="13"/>
      <c r="AA34" s="13"/>
      <c r="AB34" s="13"/>
      <c r="AC34" s="13"/>
      <c r="AD34" s="13"/>
    </row>
    <row r="35" spans="1:30" ht="17">
      <c r="A35" s="4">
        <v>1983</v>
      </c>
      <c r="B35" s="5">
        <v>6.5</v>
      </c>
      <c r="C35" s="29" t="s">
        <v>10</v>
      </c>
      <c r="D35" s="30" t="s">
        <v>10</v>
      </c>
      <c r="E35" s="31">
        <f>SUM(B32:B38)/7</f>
        <v>6.871428571428571</v>
      </c>
      <c r="F35" s="25">
        <v>8</v>
      </c>
      <c r="G35" s="28">
        <f t="shared" si="3"/>
        <v>64</v>
      </c>
      <c r="H35" s="27">
        <f>F35*B35</f>
        <v>52</v>
      </c>
      <c r="I35" s="9">
        <f t="shared" si="0"/>
        <v>6.6040777619724977</v>
      </c>
      <c r="J35" s="9">
        <f t="shared" si="1"/>
        <v>8.5977695896091208E-2</v>
      </c>
      <c r="K35" s="6">
        <f t="shared" si="2"/>
        <v>1.0832180537203896E-2</v>
      </c>
      <c r="L35" s="21"/>
      <c r="M35" s="21"/>
      <c r="O35" s="15" t="s">
        <v>26</v>
      </c>
      <c r="P35" s="15"/>
      <c r="Q35" s="9">
        <f>SQRT(Q34)</f>
        <v>0.61563551452572263</v>
      </c>
      <c r="R35" s="33" t="s">
        <v>28</v>
      </c>
      <c r="S35" s="33">
        <f>SQRT(SUMPRODUCT(B9:B45 - Q29,B9:B45 - Q29)/B46)</f>
        <v>0.72948944993074638</v>
      </c>
      <c r="T35" s="33" t="s">
        <v>31</v>
      </c>
      <c r="U35" s="33">
        <f>0.67*S35</f>
        <v>0.48875793145360008</v>
      </c>
      <c r="V35" s="37"/>
      <c r="W35" s="37"/>
      <c r="X35" s="37"/>
      <c r="Y35" s="14" t="s">
        <v>8</v>
      </c>
      <c r="Z35" s="14"/>
      <c r="AA35" s="14"/>
      <c r="AB35" s="14"/>
      <c r="AC35" s="14"/>
      <c r="AD35" s="14"/>
    </row>
    <row r="36" spans="1:30">
      <c r="A36" s="4">
        <v>1984</v>
      </c>
      <c r="B36" s="5">
        <v>7.1</v>
      </c>
      <c r="C36" s="29" t="s">
        <v>9</v>
      </c>
      <c r="D36" s="30" t="s">
        <v>9</v>
      </c>
      <c r="E36" s="27">
        <f>SUM(B33:B39)/7</f>
        <v>6.7857142857142856</v>
      </c>
      <c r="F36" s="25">
        <v>9</v>
      </c>
      <c r="G36" s="4">
        <f>F36^2</f>
        <v>81</v>
      </c>
      <c r="H36" s="9">
        <f>F36*B36</f>
        <v>63.9</v>
      </c>
      <c r="I36" s="9">
        <f>$Q$28*F36 + $Q$29</f>
        <v>6.5674253200568984</v>
      </c>
      <c r="J36" s="9">
        <f>(I36 - $Q$29)^2</f>
        <v>0.10881552136849007</v>
      </c>
      <c r="K36" s="6">
        <f>(B36 - I36)^2</f>
        <v>0.28363578971649672</v>
      </c>
      <c r="L36" s="21"/>
      <c r="M36" s="21"/>
      <c r="O36" s="41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2"/>
    </row>
    <row r="37" spans="1:30" ht="16.5" customHeight="1">
      <c r="A37" s="4">
        <v>1985</v>
      </c>
      <c r="B37" s="5">
        <v>7.5</v>
      </c>
      <c r="C37" s="29" t="s">
        <v>9</v>
      </c>
      <c r="D37" s="30" t="s">
        <v>9</v>
      </c>
      <c r="E37" s="31">
        <f>SUM(B34:B40)/7</f>
        <v>6.9142857142857137</v>
      </c>
      <c r="F37" s="25">
        <v>10</v>
      </c>
      <c r="G37" s="28">
        <f>F37^2</f>
        <v>100</v>
      </c>
      <c r="H37" s="27">
        <f>F37*B37</f>
        <v>75</v>
      </c>
      <c r="I37" s="9">
        <f>$Q$28*F37 + $Q$29</f>
        <v>6.5307728781412981</v>
      </c>
      <c r="J37" s="9">
        <f>(I37 - $Q$29)^2</f>
        <v>0.13434014983764236</v>
      </c>
      <c r="K37" s="6">
        <f>(B37 - I37)^2</f>
        <v>0.93940121374650287</v>
      </c>
      <c r="L37" s="21"/>
      <c r="M37" s="21"/>
      <c r="O37" s="41" t="s">
        <v>52</v>
      </c>
      <c r="P37" s="42"/>
      <c r="Q37" s="43" t="s">
        <v>54</v>
      </c>
      <c r="R37" s="44"/>
      <c r="S37" s="44"/>
      <c r="T37" s="44"/>
      <c r="U37" s="44"/>
      <c r="V37" s="45"/>
      <c r="W37" s="50"/>
      <c r="X37" s="51"/>
      <c r="Y37" s="51"/>
      <c r="Z37" s="51"/>
      <c r="AA37" s="51"/>
      <c r="AB37" s="51"/>
      <c r="AC37" s="51"/>
      <c r="AD37" s="52"/>
    </row>
    <row r="38" spans="1:30" ht="16.5">
      <c r="A38" s="4">
        <v>1986</v>
      </c>
      <c r="B38" s="5">
        <v>5.8</v>
      </c>
      <c r="C38" s="29" t="s">
        <v>10</v>
      </c>
      <c r="D38" s="30" t="s">
        <v>10</v>
      </c>
      <c r="E38" s="27">
        <f>SUM(B35:B41)/7</f>
        <v>6.8285714285714292</v>
      </c>
      <c r="F38" s="25">
        <v>11</v>
      </c>
      <c r="G38" s="28">
        <f>F38^2</f>
        <v>121</v>
      </c>
      <c r="H38" s="27">
        <f>F38*B38</f>
        <v>63.8</v>
      </c>
      <c r="I38" s="9">
        <f>$Q$28*F38 + $Q$29</f>
        <v>6.4941204362256979</v>
      </c>
      <c r="J38" s="9">
        <f>(I38 - $Q$29)^2</f>
        <v>0.16255158130354752</v>
      </c>
      <c r="K38" s="6">
        <f>(B38 - I38)^2</f>
        <v>0.48180317998615341</v>
      </c>
      <c r="L38" s="21"/>
      <c r="M38" s="21"/>
      <c r="O38" s="41" t="s">
        <v>53</v>
      </c>
      <c r="P38" s="42"/>
      <c r="Q38" s="46"/>
      <c r="R38" s="47"/>
      <c r="S38" s="47"/>
      <c r="T38" s="47"/>
      <c r="U38" s="47"/>
      <c r="V38" s="48"/>
      <c r="W38" s="53"/>
      <c r="X38" s="54"/>
      <c r="Y38" s="54"/>
      <c r="Z38" s="54"/>
      <c r="AA38" s="54"/>
      <c r="AB38" s="54"/>
      <c r="AC38" s="54"/>
      <c r="AD38" s="55"/>
    </row>
    <row r="39" spans="1:30">
      <c r="A39" s="4">
        <v>1987</v>
      </c>
      <c r="B39" s="5">
        <v>6.5</v>
      </c>
      <c r="C39" s="29" t="s">
        <v>10</v>
      </c>
      <c r="D39" s="30" t="s">
        <v>9</v>
      </c>
      <c r="E39" s="31">
        <f>SUM(B36:B42)/7</f>
        <v>6.7571428571428571</v>
      </c>
      <c r="F39" s="25">
        <v>12</v>
      </c>
      <c r="G39" s="4">
        <f>F39^2</f>
        <v>144</v>
      </c>
      <c r="H39" s="9">
        <f>F39*B39</f>
        <v>78</v>
      </c>
      <c r="I39" s="9">
        <f>$Q$28*F39 + $Q$29</f>
        <v>6.4574679943100985</v>
      </c>
      <c r="J39" s="9">
        <f>(I39 - $Q$29)^2</f>
        <v>0.19344981576620482</v>
      </c>
      <c r="K39" s="6">
        <f>(B39 - I39)^2</f>
        <v>1.8089715080058097E-3</v>
      </c>
      <c r="L39" s="21"/>
      <c r="M39" s="21"/>
      <c r="O39" s="41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  <c r="AA39" s="49"/>
      <c r="AB39" s="49"/>
      <c r="AC39" s="49"/>
      <c r="AD39" s="42"/>
    </row>
    <row r="40" spans="1:30">
      <c r="A40" s="4">
        <v>1988</v>
      </c>
      <c r="B40" s="5">
        <v>7.5</v>
      </c>
      <c r="C40" s="29" t="s">
        <v>9</v>
      </c>
      <c r="D40" s="30" t="s">
        <v>9</v>
      </c>
      <c r="E40" s="27">
        <f>SUM(B37:B43)/7</f>
        <v>6.5857142857142863</v>
      </c>
      <c r="F40" s="25">
        <v>13</v>
      </c>
      <c r="G40" s="28">
        <f>F40^2</f>
        <v>169</v>
      </c>
      <c r="H40" s="27">
        <f>F40*B40</f>
        <v>97.5</v>
      </c>
      <c r="I40" s="9">
        <f>$Q$28*F40 + $Q$29</f>
        <v>6.4208155523944983</v>
      </c>
      <c r="J40" s="9">
        <f>(I40 - $Q$29)^2</f>
        <v>0.22703485322561576</v>
      </c>
      <c r="K40" s="6">
        <f>(B40 - I40)^2</f>
        <v>1.1646390719535917</v>
      </c>
      <c r="O40" s="40" t="s">
        <v>45</v>
      </c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  <c r="AA40" s="40"/>
      <c r="AB40" s="40"/>
      <c r="AC40" s="40"/>
      <c r="AD40" s="40"/>
    </row>
    <row r="41" spans="1:30" ht="16.5">
      <c r="A41" s="4">
        <v>1989</v>
      </c>
      <c r="B41" s="5">
        <v>6.9</v>
      </c>
      <c r="C41" s="29" t="s">
        <v>10</v>
      </c>
      <c r="D41" s="30" t="s">
        <v>10</v>
      </c>
      <c r="E41" s="31">
        <f>SUM(B38:B44)/7</f>
        <v>6.4285714285714288</v>
      </c>
      <c r="F41" s="25">
        <v>14</v>
      </c>
      <c r="G41" s="28">
        <f>F41^2</f>
        <v>196</v>
      </c>
      <c r="H41" s="27">
        <f>F41*B41</f>
        <v>96.600000000000009</v>
      </c>
      <c r="I41" s="9">
        <f>$Q$28*F41 + $Q$29</f>
        <v>6.3841631104788981</v>
      </c>
      <c r="J41" s="9">
        <f>(I41 - $Q$29)^2</f>
        <v>0.26330669368177956</v>
      </c>
      <c r="K41" s="6">
        <f>(B41 - I41)^2</f>
        <v>0.26608769659080589</v>
      </c>
      <c r="L41" s="21"/>
      <c r="M41" s="21"/>
      <c r="O41" s="12" t="s">
        <v>36</v>
      </c>
      <c r="P41" s="12"/>
      <c r="Q41" s="9">
        <f>Q28*20 + Q29</f>
        <v>6.1642484589852993</v>
      </c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</row>
    <row r="42" spans="1:30" ht="14.5" customHeight="1">
      <c r="A42" s="4">
        <v>1990</v>
      </c>
      <c r="B42" s="5">
        <v>6</v>
      </c>
      <c r="C42" s="29" t="s">
        <v>10</v>
      </c>
      <c r="D42" s="30" t="s">
        <v>10</v>
      </c>
      <c r="E42" s="27">
        <f>SUM(B39:B45)/7</f>
        <v>6.5428571428571427</v>
      </c>
      <c r="F42" s="25">
        <v>15</v>
      </c>
      <c r="G42" s="4">
        <f>F42^2</f>
        <v>225</v>
      </c>
      <c r="H42" s="9">
        <f>F42*B42</f>
        <v>90</v>
      </c>
      <c r="I42" s="9">
        <f>$Q$28*F42 + $Q$29</f>
        <v>6.3475106685632987</v>
      </c>
      <c r="J42" s="9">
        <f>(I42 - $Q$29)^2</f>
        <v>0.30226533713469528</v>
      </c>
      <c r="K42" s="6">
        <f>(B42 - I42)^2</f>
        <v>0.12076366476531085</v>
      </c>
      <c r="L42" s="21"/>
      <c r="M42" s="21"/>
      <c r="O42" s="13" t="s">
        <v>55</v>
      </c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</row>
    <row r="43" spans="1:30">
      <c r="A43" s="4">
        <v>1991</v>
      </c>
      <c r="B43" s="5">
        <v>5.9</v>
      </c>
      <c r="C43" s="29" t="s">
        <v>10</v>
      </c>
      <c r="D43" s="30" t="s">
        <v>10</v>
      </c>
      <c r="E43" s="31"/>
      <c r="F43" s="25">
        <v>16</v>
      </c>
      <c r="G43" s="28">
        <f>F43^2</f>
        <v>256</v>
      </c>
      <c r="H43" s="27">
        <f>F43*B43</f>
        <v>94.4</v>
      </c>
      <c r="I43" s="9">
        <f>$Q$28*F43 + $Q$29</f>
        <v>6.3108582266476985</v>
      </c>
      <c r="J43" s="9">
        <f>(I43 - $Q$29)^2</f>
        <v>0.34391078358436483</v>
      </c>
      <c r="K43" s="6">
        <f>(B43 - I43)^2</f>
        <v>0.16880448240409127</v>
      </c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</row>
    <row r="44" spans="1:30">
      <c r="A44" s="4">
        <v>1992</v>
      </c>
      <c r="B44" s="5">
        <v>6.4</v>
      </c>
      <c r="C44" s="29" t="s">
        <v>10</v>
      </c>
      <c r="D44" s="30" t="s">
        <v>9</v>
      </c>
      <c r="E44" s="31"/>
      <c r="F44" s="25">
        <v>17</v>
      </c>
      <c r="G44" s="28">
        <f>F44^2</f>
        <v>289</v>
      </c>
      <c r="H44" s="27">
        <f>F44*B44</f>
        <v>108.80000000000001</v>
      </c>
      <c r="I44" s="9">
        <f>$Q$28*F44 + $Q$29</f>
        <v>6.2742057847320991</v>
      </c>
      <c r="J44" s="9">
        <f>(I44 - $Q$29)^2</f>
        <v>0.38824303303078617</v>
      </c>
      <c r="K44" s="6">
        <f>(B44 - I44)^2</f>
        <v>1.5824184594867077E-2</v>
      </c>
      <c r="L44" s="21"/>
      <c r="M44" s="21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</row>
    <row r="45" spans="1:30">
      <c r="A45" s="4">
        <v>1993</v>
      </c>
      <c r="B45" s="5">
        <v>6.6</v>
      </c>
      <c r="C45" s="29" t="s">
        <v>10</v>
      </c>
      <c r="D45" s="30" t="s">
        <v>9</v>
      </c>
      <c r="E45" s="31"/>
      <c r="F45" s="25">
        <v>18</v>
      </c>
      <c r="G45" s="4">
        <f>F45^2</f>
        <v>324</v>
      </c>
      <c r="H45" s="9">
        <f>F45*B45</f>
        <v>118.8</v>
      </c>
      <c r="I45" s="9">
        <f>$Q$28*F45 + $Q$29</f>
        <v>6.2375533428164989</v>
      </c>
      <c r="J45" s="9">
        <f>(I45 - $Q$29)^2</f>
        <v>0.43526208547396145</v>
      </c>
      <c r="K45" s="6">
        <f>(B45 - I45)^2</f>
        <v>0.13136757930349413</v>
      </c>
      <c r="L45" s="21"/>
      <c r="M45" s="21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</row>
    <row r="46" spans="1:30">
      <c r="A46" s="7" t="s">
        <v>41</v>
      </c>
      <c r="B46" s="9">
        <f>COUNT(B9:B45)</f>
        <v>37</v>
      </c>
      <c r="C46" s="8"/>
      <c r="D46" s="9"/>
      <c r="E46" s="9"/>
      <c r="F46" s="9"/>
      <c r="G46" s="9"/>
      <c r="H46" s="9"/>
      <c r="I46" s="9"/>
      <c r="J46" s="9">
        <f>SUM(J9:J45)</f>
        <v>5.6664675201517571</v>
      </c>
      <c r="K46" s="6">
        <f>SUM(K9:K45)</f>
        <v>14.023262209577998</v>
      </c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</row>
    <row r="47" spans="1:30">
      <c r="L47" s="21"/>
      <c r="M47" s="21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</row>
    <row r="48" spans="1:30">
      <c r="L48" s="21"/>
      <c r="M48" s="21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</row>
    <row r="49" spans="1:30" ht="17.5" customHeight="1">
      <c r="O49" s="13" t="s">
        <v>46</v>
      </c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</row>
    <row r="50" spans="1:30"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</row>
    <row r="51" spans="1:30"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</row>
    <row r="52" spans="1:30">
      <c r="A52" s="3"/>
      <c r="B52" s="3"/>
      <c r="C52" s="10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</row>
    <row r="53" spans="1:30"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</row>
    <row r="54" spans="1:30">
      <c r="R54" s="10"/>
      <c r="S54" s="10"/>
    </row>
  </sheetData>
  <mergeCells count="72">
    <mergeCell ref="A5:M5"/>
    <mergeCell ref="AF31:AM32"/>
    <mergeCell ref="O37:P37"/>
    <mergeCell ref="O38:P38"/>
    <mergeCell ref="Q37:V38"/>
    <mergeCell ref="O36:AD36"/>
    <mergeCell ref="W37:AD38"/>
    <mergeCell ref="O39:AD39"/>
    <mergeCell ref="O42:AD46"/>
    <mergeCell ref="O49:AD53"/>
    <mergeCell ref="Y32:AD34"/>
    <mergeCell ref="Y35:AD35"/>
    <mergeCell ref="O41:P41"/>
    <mergeCell ref="O40:AD40"/>
    <mergeCell ref="R41:AD41"/>
    <mergeCell ref="T32:U33"/>
    <mergeCell ref="R34:X34"/>
    <mergeCell ref="O34:P34"/>
    <mergeCell ref="O35:P35"/>
    <mergeCell ref="V35:X35"/>
    <mergeCell ref="Y30:AD31"/>
    <mergeCell ref="O30:P31"/>
    <mergeCell ref="Q30:Q31"/>
    <mergeCell ref="R30:R31"/>
    <mergeCell ref="S30:S31"/>
    <mergeCell ref="T30:T31"/>
    <mergeCell ref="U30:U31"/>
    <mergeCell ref="V30:W31"/>
    <mergeCell ref="X30:X31"/>
    <mergeCell ref="O32:P33"/>
    <mergeCell ref="Q32:Q33"/>
    <mergeCell ref="R32:R33"/>
    <mergeCell ref="S32:S33"/>
    <mergeCell ref="V32:W33"/>
    <mergeCell ref="X32:X33"/>
    <mergeCell ref="R27:AD29"/>
    <mergeCell ref="R26:AD26"/>
    <mergeCell ref="O26:Q27"/>
    <mergeCell ref="O28:P28"/>
    <mergeCell ref="O29:P29"/>
    <mergeCell ref="O25:AD25"/>
    <mergeCell ref="G7:G8"/>
    <mergeCell ref="H7:H8"/>
    <mergeCell ref="M9:O9"/>
    <mergeCell ref="M10:O10"/>
    <mergeCell ref="M16:O16"/>
    <mergeCell ref="M17:O17"/>
    <mergeCell ref="M13:AC15"/>
    <mergeCell ref="M7:AC8"/>
    <mergeCell ref="M19:AC20"/>
    <mergeCell ref="O23:AD24"/>
    <mergeCell ref="J7:J8"/>
    <mergeCell ref="Y9:AC10"/>
    <mergeCell ref="Q16:S16"/>
    <mergeCell ref="Q17:S17"/>
    <mergeCell ref="U16:X16"/>
    <mergeCell ref="U17:X17"/>
    <mergeCell ref="Y16:AC17"/>
    <mergeCell ref="I7:I8"/>
    <mergeCell ref="K7:K8"/>
    <mergeCell ref="A7:A8"/>
    <mergeCell ref="D7:D8"/>
    <mergeCell ref="B7:B8"/>
    <mergeCell ref="E7:E8"/>
    <mergeCell ref="C7:C8"/>
    <mergeCell ref="F7:F8"/>
    <mergeCell ref="Q9:S9"/>
    <mergeCell ref="Q10:S10"/>
    <mergeCell ref="U10:X10"/>
    <mergeCell ref="U9:X9"/>
    <mergeCell ref="A2:P2"/>
    <mergeCell ref="A3:P3"/>
  </mergeCells>
  <pageMargins left="0.7" right="0.7" top="0.75" bottom="0.75" header="0.3" footer="0.3"/>
  <pageSetup paperSize="9" orientation="portrait" horizontalDpi="180" verticalDpi="18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Лист1!OLE_LINK1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2023-04-02T15:47:46Z</dcterms:modified>
</cp:coreProperties>
</file>