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312" windowWidth="19872" windowHeight="7200"/>
  </bookViews>
  <sheets>
    <sheet name="Financial Highlights" sheetId="1" r:id="rId1"/>
    <sheet name="PICA" sheetId="6" r:id="rId2"/>
  </sheets>
  <definedNames>
    <definedName name="_xlnm.Print_Area" localSheetId="0">'Financial Highlights'!$B$1:$K$130</definedName>
    <definedName name="_xlnm.Print_Area" localSheetId="1">PICA!$C$2:$AB$27</definedName>
    <definedName name="_xlnm.Print_Titles" localSheetId="1">PICA!$2:$7</definedName>
  </definedNames>
  <calcPr calcId="152511"/>
</workbook>
</file>

<file path=xl/calcChain.xml><?xml version="1.0" encoding="utf-8"?>
<calcChain xmlns="http://schemas.openxmlformats.org/spreadsheetml/2006/main">
  <c r="D37" i="1" l="1"/>
  <c r="A2" i="6" l="1"/>
  <c r="K117" i="1"/>
  <c r="E117" i="1"/>
  <c r="K108" i="1"/>
  <c r="K106" i="1"/>
  <c r="E106" i="1"/>
  <c r="J103" i="1"/>
  <c r="H103" i="1"/>
  <c r="F103" i="1"/>
  <c r="K101" i="1"/>
  <c r="G101" i="1"/>
  <c r="K99" i="1"/>
  <c r="I99" i="1"/>
  <c r="G98" i="1"/>
  <c r="K97" i="1"/>
  <c r="I97" i="1"/>
  <c r="E97" i="1"/>
  <c r="G96" i="1"/>
  <c r="K95" i="1"/>
  <c r="I95" i="1"/>
  <c r="E95" i="1"/>
  <c r="G94" i="1"/>
  <c r="K93" i="1"/>
  <c r="I93" i="1"/>
  <c r="E93" i="1"/>
  <c r="G92" i="1"/>
  <c r="J90" i="1"/>
  <c r="H90" i="1"/>
  <c r="F90" i="1"/>
  <c r="D90" i="1"/>
  <c r="J85" i="1"/>
  <c r="D85" i="1"/>
  <c r="D86" i="1" s="1"/>
  <c r="F85" i="1"/>
  <c r="F86" i="1" s="1"/>
  <c r="F76" i="1"/>
  <c r="D76" i="1"/>
  <c r="H76" i="1"/>
  <c r="H82" i="1" s="1"/>
  <c r="I118" i="1"/>
  <c r="G117" i="1"/>
  <c r="I116" i="1"/>
  <c r="G115" i="1"/>
  <c r="I114" i="1"/>
  <c r="G113" i="1"/>
  <c r="G111" i="1"/>
  <c r="I110" i="1"/>
  <c r="G109" i="1"/>
  <c r="I108" i="1"/>
  <c r="G107" i="1"/>
  <c r="I106" i="1"/>
  <c r="G105" i="1"/>
  <c r="J76" i="1"/>
  <c r="J32" i="1"/>
  <c r="H32" i="1"/>
  <c r="F32" i="1"/>
  <c r="D32" i="1"/>
  <c r="K118" i="1"/>
  <c r="G118" i="1"/>
  <c r="E118" i="1"/>
  <c r="I117" i="1"/>
  <c r="K116" i="1"/>
  <c r="G116" i="1"/>
  <c r="E116" i="1"/>
  <c r="K115" i="1"/>
  <c r="I115" i="1"/>
  <c r="E115" i="1"/>
  <c r="K114" i="1"/>
  <c r="G114" i="1"/>
  <c r="E114" i="1"/>
  <c r="K113" i="1"/>
  <c r="I113" i="1"/>
  <c r="E113" i="1"/>
  <c r="K111" i="1"/>
  <c r="E111" i="1"/>
  <c r="K110" i="1"/>
  <c r="G110" i="1"/>
  <c r="I109" i="1"/>
  <c r="G108" i="1"/>
  <c r="I107" i="1"/>
  <c r="G106" i="1"/>
  <c r="J16" i="1"/>
  <c r="D16" i="1"/>
  <c r="F16" i="1"/>
  <c r="G104" i="1" s="1"/>
  <c r="F8" i="1"/>
  <c r="J8" i="1"/>
  <c r="H8" i="1"/>
  <c r="D8" i="1"/>
  <c r="H5" i="1"/>
  <c r="H88" i="1" l="1"/>
  <c r="H122" i="1"/>
  <c r="J122" i="1"/>
  <c r="F122" i="1"/>
  <c r="D40" i="1"/>
  <c r="D88" i="1"/>
  <c r="G100" i="1"/>
  <c r="F88" i="1"/>
  <c r="F82" i="1"/>
  <c r="K94" i="1"/>
  <c r="C2" i="6"/>
  <c r="H16" i="1"/>
  <c r="I105" i="1"/>
  <c r="I111" i="1"/>
  <c r="I98" i="1"/>
  <c r="G112" i="1"/>
  <c r="G99" i="1"/>
  <c r="F31" i="1"/>
  <c r="G91" i="1"/>
  <c r="K91" i="1"/>
  <c r="I94" i="1"/>
  <c r="G95" i="1"/>
  <c r="K98" i="1"/>
  <c r="K100" i="1"/>
  <c r="J82" i="1"/>
  <c r="E96" i="1"/>
  <c r="K104" i="1"/>
  <c r="I112" i="1"/>
  <c r="I92" i="1"/>
  <c r="G93" i="1"/>
  <c r="I96" i="1"/>
  <c r="G97" i="1"/>
  <c r="E120" i="1"/>
  <c r="D103" i="1"/>
  <c r="D122" i="1" s="1"/>
  <c r="J37" i="1"/>
  <c r="J40" i="1" s="1"/>
  <c r="D82" i="1"/>
  <c r="I100" i="1"/>
  <c r="I120" i="1"/>
  <c r="I101" i="1"/>
  <c r="F37" i="1"/>
  <c r="F77" i="1" s="1"/>
  <c r="F64" i="1"/>
  <c r="J86" i="1"/>
  <c r="K92" i="1"/>
  <c r="E94" i="1"/>
  <c r="K96" i="1"/>
  <c r="E98" i="1"/>
  <c r="E105" i="1"/>
  <c r="K105" i="1"/>
  <c r="E107" i="1"/>
  <c r="K107" i="1"/>
  <c r="K109" i="1"/>
  <c r="C4" i="6"/>
  <c r="D31" i="1"/>
  <c r="J31" i="1"/>
  <c r="H31" i="1"/>
  <c r="H64" i="1" s="1"/>
  <c r="G120" i="1"/>
  <c r="H85" i="1"/>
  <c r="J88" i="1"/>
  <c r="E91" i="1"/>
  <c r="E92" i="1"/>
  <c r="E99" i="1"/>
  <c r="E100" i="1"/>
  <c r="E101" i="1"/>
  <c r="E104" i="1"/>
  <c r="E108" i="1"/>
  <c r="E109" i="1"/>
  <c r="E110" i="1"/>
  <c r="E112" i="1"/>
  <c r="K112" i="1"/>
  <c r="K120" i="1"/>
  <c r="J75" i="1" l="1"/>
  <c r="E90" i="1"/>
  <c r="D77" i="1"/>
  <c r="D75" i="1"/>
  <c r="D83" i="1"/>
  <c r="F75" i="1"/>
  <c r="H86" i="1"/>
  <c r="J77" i="1"/>
  <c r="G119" i="1"/>
  <c r="F83" i="1"/>
  <c r="K90" i="1"/>
  <c r="D64" i="1"/>
  <c r="E119" i="1" s="1"/>
  <c r="E103" i="1"/>
  <c r="K103" i="1"/>
  <c r="I119" i="1"/>
  <c r="J64" i="1"/>
  <c r="K119" i="1" s="1"/>
  <c r="G103" i="1"/>
  <c r="F40" i="1"/>
  <c r="G90" i="1"/>
  <c r="J83" i="1"/>
  <c r="I104" i="1"/>
  <c r="H37" i="1"/>
  <c r="I91" i="1"/>
  <c r="E122" i="1" l="1"/>
  <c r="G122" i="1"/>
  <c r="I103" i="1"/>
  <c r="H40" i="1"/>
  <c r="I90" i="1"/>
  <c r="H83" i="1"/>
  <c r="H77" i="1"/>
  <c r="H75" i="1"/>
  <c r="K122" i="1"/>
  <c r="I122" i="1" l="1"/>
</calcChain>
</file>

<file path=xl/sharedStrings.xml><?xml version="1.0" encoding="utf-8"?>
<sst xmlns="http://schemas.openxmlformats.org/spreadsheetml/2006/main" count="177" uniqueCount="92">
  <si>
    <t>PDG</t>
  </si>
  <si>
    <t>FINANCIAL HIGHLIGHTS</t>
  </si>
  <si>
    <t>In IDR mio</t>
  </si>
  <si>
    <t>This Month</t>
  </si>
  <si>
    <t>Year To Date</t>
  </si>
  <si>
    <t>ID</t>
  </si>
  <si>
    <t>MB</t>
  </si>
  <si>
    <t>Amount</t>
  </si>
  <si>
    <t>Days</t>
  </si>
  <si>
    <t>USD Rate</t>
  </si>
  <si>
    <t>Income Statement</t>
  </si>
  <si>
    <t>Unit sales</t>
  </si>
  <si>
    <t>Komatsu</t>
  </si>
  <si>
    <t>UD Trucks</t>
  </si>
  <si>
    <t>Scania</t>
  </si>
  <si>
    <t>Bomag</t>
  </si>
  <si>
    <t>Tadano</t>
  </si>
  <si>
    <t>Used Equipment</t>
  </si>
  <si>
    <t>Others</t>
  </si>
  <si>
    <t>Sales amount - Unit</t>
  </si>
  <si>
    <t>Sales amount - Parts</t>
  </si>
  <si>
    <t xml:space="preserve"> UT Parts</t>
  </si>
  <si>
    <t>Sales amount - Service</t>
  </si>
  <si>
    <t>FMC</t>
  </si>
  <si>
    <t>Non FMC</t>
  </si>
  <si>
    <t>Rental</t>
  </si>
  <si>
    <t>Sales amount - Reman</t>
  </si>
  <si>
    <t>Sales</t>
  </si>
  <si>
    <t>Gross Profit</t>
  </si>
  <si>
    <t>GPM</t>
  </si>
  <si>
    <t>GPM unit (Operation)</t>
  </si>
  <si>
    <t>GPM unit (adjusted)</t>
  </si>
  <si>
    <t>GPM Parts</t>
  </si>
  <si>
    <t>GPM Service</t>
  </si>
  <si>
    <t>GPM Reman</t>
  </si>
  <si>
    <t>Opex</t>
  </si>
  <si>
    <t>Selling Expense</t>
  </si>
  <si>
    <t>General Expense</t>
  </si>
  <si>
    <t>Adjustment FIP</t>
  </si>
  <si>
    <t>Opex to sales</t>
  </si>
  <si>
    <t>Operating Profit</t>
  </si>
  <si>
    <t>OPM</t>
  </si>
  <si>
    <t>Interest Expense</t>
  </si>
  <si>
    <t>Other Income (exp.)</t>
  </si>
  <si>
    <t>Income Tax exp.</t>
  </si>
  <si>
    <t>Recurring  PAT</t>
  </si>
  <si>
    <t>Recurring Profit Margin</t>
  </si>
  <si>
    <t>Forex gain (loss)</t>
  </si>
  <si>
    <t>Income Tax exp. (Inc)</t>
  </si>
  <si>
    <t>Forex gain (loss) - net</t>
  </si>
  <si>
    <t>Forex gain (loss) - eqin</t>
  </si>
  <si>
    <t>Absorption rate</t>
  </si>
  <si>
    <t>Balance Sheet</t>
  </si>
  <si>
    <t>Account Receivables (amount/day)</t>
  </si>
  <si>
    <t>Unit</t>
  </si>
  <si>
    <t>Parts</t>
  </si>
  <si>
    <t>Service</t>
  </si>
  <si>
    <t>Reman</t>
  </si>
  <si>
    <t>Allowance</t>
  </si>
  <si>
    <t>Inventory (amount/day)</t>
  </si>
  <si>
    <t>Account payable (amount/day)</t>
  </si>
  <si>
    <t>Working Capital</t>
  </si>
  <si>
    <t>BS1260</t>
  </si>
  <si>
    <t>Fixed assets - net</t>
  </si>
  <si>
    <t>Capex</t>
  </si>
  <si>
    <t>Man power</t>
  </si>
  <si>
    <t>Permanent</t>
  </si>
  <si>
    <t>Mekanik</t>
  </si>
  <si>
    <t>Non Mekanik</t>
  </si>
  <si>
    <t>Subcontractors</t>
  </si>
  <si>
    <t>AR</t>
  </si>
  <si>
    <t>Inventory</t>
  </si>
  <si>
    <t>PICA (PROBLEM IDENTIFICATION &amp; CORRECTIVE ACTION)</t>
  </si>
  <si>
    <t>PICA (Problem Identification &amp; Corrective Action)</t>
  </si>
  <si>
    <t>NO</t>
  </si>
  <si>
    <t>PROBLEM</t>
  </si>
  <si>
    <t>IDENTIFICATION</t>
  </si>
  <si>
    <t>CORRECTIVE ACTION</t>
  </si>
  <si>
    <t>NEED SUPPORT HO</t>
  </si>
  <si>
    <t>IMPACT</t>
  </si>
  <si>
    <t>PIC</t>
  </si>
  <si>
    <t>DEADLINE</t>
  </si>
  <si>
    <t>Target revenue belum tercapai:</t>
  </si>
  <si>
    <t>Target gross profit belum tercapai:</t>
  </si>
  <si>
    <t>Opex di atas MB:</t>
  </si>
  <si>
    <t>BRANCH: PADANG</t>
  </si>
  <si>
    <t>2020.JAN</t>
  </si>
  <si>
    <t>PDH</t>
  </si>
  <si>
    <t>SDH</t>
  </si>
  <si>
    <t>Feb 2020</t>
  </si>
  <si>
    <t>BC</t>
  </si>
  <si>
    <t>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</si>
</sst>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&quot;$&quot;#,##0.00_);[Red]\(&quot;$&quot;#,##0.00\)"/>
    <numFmt numFmtId="165" formatCode="_(* #,##0_);_(* \(#,##0\);_(* &quot;-&quot;??_);_(@_)"/>
    <numFmt numFmtId="166" formatCode="0.0%"/>
    <numFmt numFmtId="167" formatCode="0.00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b/>
      <sz val="12"/>
      <name val="Helv"/>
    </font>
    <font>
      <b/>
      <sz val="10"/>
      <name val="Arial"/>
      <family val="2"/>
    </font>
    <font>
      <b/>
      <i/>
      <sz val="16"/>
      <name val="Helv"/>
    </font>
    <font>
      <sz val="10"/>
      <name val="Helv"/>
    </font>
    <font>
      <sz val="12"/>
      <name val="Helv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34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13" fillId="7" borderId="0" applyNumberFormat="0" applyBorder="0" applyAlignment="0" applyProtection="0"/>
    <xf numFmtId="0" fontId="14" fillId="8" borderId="39"/>
    <xf numFmtId="0" fontId="15" fillId="9" borderId="40">
      <alignment vertical="center" wrapText="1"/>
    </xf>
    <xf numFmtId="10" fontId="13" fillId="10" borderId="12" applyNumberFormat="0" applyBorder="0" applyAlignment="0" applyProtection="0"/>
    <xf numFmtId="167" fontId="1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1" fillId="0" borderId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3" fontId="5" fillId="0" borderId="12" applyNumberFormat="0" applyFont="0" applyFill="0" applyAlignment="0" applyProtection="0">
      <alignment vertical="center"/>
    </xf>
    <xf numFmtId="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8" fillId="0" borderId="41"/>
  </cellStyleXfs>
  <cellXfs count="155">
    <xf numFmtId="0" fontId="0" fillId="0" borderId="0" xfId="0"/>
    <xf numFmtId="1" fontId="3" fillId="2" borderId="0" xfId="2" applyNumberFormat="1" applyFont="1" applyFill="1" applyBorder="1" applyAlignment="1">
      <alignment horizontal="center" vertical="center"/>
    </xf>
    <xf numFmtId="0" fontId="4" fillId="0" borderId="0" xfId="3" applyFont="1"/>
    <xf numFmtId="165" fontId="3" fillId="2" borderId="0" xfId="5" applyNumberFormat="1" applyFont="1" applyFill="1" applyBorder="1" applyAlignment="1" applyProtection="1">
      <alignment horizontal="center" vertical="center"/>
    </xf>
    <xf numFmtId="0" fontId="4" fillId="0" borderId="0" xfId="3" applyFont="1" applyAlignment="1">
      <alignment vertical="center"/>
    </xf>
    <xf numFmtId="0" fontId="6" fillId="3" borderId="4" xfId="3" applyFont="1" applyFill="1" applyBorder="1" applyAlignment="1">
      <alignment horizontal="centerContinuous" vertical="center"/>
    </xf>
    <xf numFmtId="0" fontId="6" fillId="3" borderId="10" xfId="3" applyFont="1" applyFill="1" applyBorder="1" applyAlignment="1">
      <alignment horizontal="center" vertical="center"/>
    </xf>
    <xf numFmtId="0" fontId="4" fillId="0" borderId="0" xfId="3" applyFont="1" applyFill="1" applyAlignment="1">
      <alignment vertical="center"/>
    </xf>
    <xf numFmtId="0" fontId="4" fillId="0" borderId="11" xfId="3" applyFont="1" applyFill="1" applyBorder="1" applyAlignment="1">
      <alignment vertical="center"/>
    </xf>
    <xf numFmtId="43" fontId="3" fillId="0" borderId="12" xfId="4" applyFont="1" applyFill="1" applyBorder="1" applyAlignment="1">
      <alignment horizontal="left" vertical="center"/>
    </xf>
    <xf numFmtId="37" fontId="3" fillId="0" borderId="11" xfId="3" applyNumberFormat="1" applyFont="1" applyFill="1" applyBorder="1" applyAlignment="1">
      <alignment horizontal="center" vertical="center"/>
    </xf>
    <xf numFmtId="43" fontId="4" fillId="0" borderId="13" xfId="4" applyFont="1" applyFill="1" applyBorder="1" applyAlignment="1">
      <alignment horizontal="left" vertical="justify"/>
    </xf>
    <xf numFmtId="37" fontId="3" fillId="0" borderId="11" xfId="3" applyNumberFormat="1" applyFont="1" applyFill="1" applyBorder="1" applyAlignment="1">
      <alignment horizontal="center" vertical="center" wrapText="1"/>
    </xf>
    <xf numFmtId="43" fontId="4" fillId="0" borderId="13" xfId="4" applyFont="1" applyFill="1" applyBorder="1" applyAlignment="1">
      <alignment horizontal="left" vertical="justify" indent="3"/>
    </xf>
    <xf numFmtId="37" fontId="4" fillId="0" borderId="13" xfId="3" applyNumberFormat="1" applyFont="1" applyFill="1" applyBorder="1" applyAlignment="1">
      <alignment horizontal="center" vertical="center" wrapText="1"/>
    </xf>
    <xf numFmtId="37" fontId="4" fillId="0" borderId="13" xfId="3" applyNumberFormat="1" applyFont="1" applyFill="1" applyBorder="1" applyAlignment="1">
      <alignment horizontal="center" vertical="center"/>
    </xf>
    <xf numFmtId="43" fontId="3" fillId="0" borderId="13" xfId="4" applyFont="1" applyFill="1" applyBorder="1" applyAlignment="1">
      <alignment horizontal="left" vertical="justify" indent="2"/>
    </xf>
    <xf numFmtId="37" fontId="3" fillId="0" borderId="13" xfId="3" applyNumberFormat="1" applyFont="1" applyFill="1" applyBorder="1" applyAlignment="1">
      <alignment horizontal="center" vertical="center" wrapText="1"/>
    </xf>
    <xf numFmtId="37" fontId="3" fillId="0" borderId="13" xfId="3" applyNumberFormat="1" applyFont="1" applyFill="1" applyBorder="1" applyAlignment="1">
      <alignment horizontal="center" vertical="center"/>
    </xf>
    <xf numFmtId="43" fontId="4" fillId="0" borderId="13" xfId="4" applyFont="1" applyFill="1" applyBorder="1" applyAlignment="1">
      <alignment horizontal="left" vertical="justify" indent="5"/>
    </xf>
    <xf numFmtId="43" fontId="3" fillId="0" borderId="14" xfId="4" applyFont="1" applyFill="1" applyBorder="1" applyAlignment="1">
      <alignment horizontal="left" vertical="justify" indent="2"/>
    </xf>
    <xf numFmtId="37" fontId="3" fillId="0" borderId="14" xfId="3" applyNumberFormat="1" applyFont="1" applyFill="1" applyBorder="1" applyAlignment="1">
      <alignment horizontal="center" vertical="center" wrapText="1"/>
    </xf>
    <xf numFmtId="37" fontId="3" fillId="0" borderId="14" xfId="3" applyNumberFormat="1" applyFont="1" applyFill="1" applyBorder="1" applyAlignment="1">
      <alignment horizontal="center" vertical="center"/>
    </xf>
    <xf numFmtId="43" fontId="3" fillId="0" borderId="13" xfId="4" applyFont="1" applyFill="1" applyBorder="1" applyAlignment="1">
      <alignment vertical="center"/>
    </xf>
    <xf numFmtId="37" fontId="3" fillId="0" borderId="13" xfId="3" applyNumberFormat="1" applyFont="1" applyBorder="1" applyAlignment="1">
      <alignment horizontal="center" vertical="center" wrapText="1"/>
    </xf>
    <xf numFmtId="43" fontId="4" fillId="0" borderId="13" xfId="4" applyFont="1" applyFill="1" applyBorder="1" applyAlignment="1">
      <alignment vertical="center"/>
    </xf>
    <xf numFmtId="37" fontId="4" fillId="0" borderId="13" xfId="3" applyNumberFormat="1" applyFont="1" applyBorder="1" applyAlignment="1">
      <alignment horizontal="center" vertical="center" wrapText="1"/>
    </xf>
    <xf numFmtId="43" fontId="4" fillId="0" borderId="15" xfId="4" applyFont="1" applyFill="1" applyBorder="1" applyAlignment="1">
      <alignment horizontal="left" vertical="center" indent="2"/>
    </xf>
    <xf numFmtId="166" fontId="4" fillId="0" borderId="15" xfId="1" applyNumberFormat="1" applyFont="1" applyBorder="1" applyAlignment="1">
      <alignment horizontal="center" vertical="center" wrapText="1"/>
    </xf>
    <xf numFmtId="43" fontId="3" fillId="0" borderId="16" xfId="4" applyFont="1" applyFill="1" applyBorder="1" applyAlignment="1">
      <alignment horizontal="left" vertical="center" indent="4"/>
    </xf>
    <xf numFmtId="166" fontId="3" fillId="0" borderId="16" xfId="1" applyNumberFormat="1" applyFont="1" applyBorder="1" applyAlignment="1">
      <alignment horizontal="center" vertical="center" wrapText="1"/>
    </xf>
    <xf numFmtId="166" fontId="4" fillId="0" borderId="13" xfId="1" applyNumberFormat="1" applyFont="1" applyFill="1" applyBorder="1" applyAlignment="1">
      <alignment horizontal="center" vertical="center" wrapText="1"/>
    </xf>
    <xf numFmtId="166" fontId="4" fillId="0" borderId="13" xfId="1" applyNumberFormat="1" applyFont="1" applyFill="1" applyBorder="1" applyAlignment="1">
      <alignment horizontal="center" vertical="center"/>
    </xf>
    <xf numFmtId="43" fontId="3" fillId="0" borderId="13" xfId="4" applyFont="1" applyFill="1" applyBorder="1" applyAlignment="1">
      <alignment horizontal="left" vertical="center" indent="4"/>
    </xf>
    <xf numFmtId="166" fontId="3" fillId="0" borderId="13" xfId="1" applyNumberFormat="1" applyFont="1" applyBorder="1" applyAlignment="1">
      <alignment horizontal="center" vertical="center" wrapText="1"/>
    </xf>
    <xf numFmtId="166" fontId="4" fillId="0" borderId="13" xfId="1" applyNumberFormat="1" applyFont="1" applyBorder="1" applyAlignment="1">
      <alignment horizontal="center" vertical="center" wrapText="1"/>
    </xf>
    <xf numFmtId="43" fontId="4" fillId="0" borderId="13" xfId="4" applyFont="1" applyFill="1" applyBorder="1" applyAlignment="1">
      <alignment horizontal="left" vertical="justify" indent="6"/>
    </xf>
    <xf numFmtId="43" fontId="3" fillId="0" borderId="15" xfId="4" applyFont="1" applyFill="1" applyBorder="1" applyAlignment="1">
      <alignment horizontal="left" vertical="center" indent="4"/>
    </xf>
    <xf numFmtId="166" fontId="3" fillId="0" borderId="15" xfId="1" applyNumberFormat="1" applyFont="1" applyBorder="1" applyAlignment="1">
      <alignment horizontal="center" vertical="center" wrapText="1"/>
    </xf>
    <xf numFmtId="43" fontId="4" fillId="0" borderId="13" xfId="4" applyFont="1" applyFill="1" applyBorder="1" applyAlignment="1">
      <alignment horizontal="left" vertical="center" indent="4"/>
    </xf>
    <xf numFmtId="166" fontId="4" fillId="0" borderId="13" xfId="6" applyNumberFormat="1" applyFont="1" applyBorder="1" applyAlignment="1">
      <alignment horizontal="center" vertical="center" wrapText="1"/>
    </xf>
    <xf numFmtId="43" fontId="4" fillId="0" borderId="13" xfId="4" applyFont="1" applyFill="1" applyBorder="1" applyAlignment="1">
      <alignment horizontal="left" vertical="center" indent="2"/>
    </xf>
    <xf numFmtId="165" fontId="4" fillId="0" borderId="13" xfId="4" applyNumberFormat="1" applyFont="1" applyFill="1" applyBorder="1" applyAlignment="1">
      <alignment horizontal="left" vertical="center" indent="2"/>
    </xf>
    <xf numFmtId="43" fontId="4" fillId="4" borderId="12" xfId="4" applyFont="1" applyFill="1" applyBorder="1" applyAlignment="1">
      <alignment horizontal="left" vertical="center"/>
    </xf>
    <xf numFmtId="37" fontId="4" fillId="4" borderId="12" xfId="3" applyNumberFormat="1" applyFont="1" applyFill="1" applyBorder="1" applyAlignment="1">
      <alignment horizontal="center" vertical="center" wrapText="1"/>
    </xf>
    <xf numFmtId="43" fontId="4" fillId="0" borderId="12" xfId="4" applyFont="1" applyFill="1" applyBorder="1" applyAlignment="1">
      <alignment horizontal="left" vertical="center" indent="2"/>
    </xf>
    <xf numFmtId="166" fontId="4" fillId="0" borderId="12" xfId="1" quotePrefix="1" applyNumberFormat="1" applyFont="1" applyBorder="1" applyAlignment="1">
      <alignment horizontal="center" vertical="center" wrapText="1"/>
    </xf>
    <xf numFmtId="166" fontId="4" fillId="0" borderId="12" xfId="3" applyNumberFormat="1" applyFont="1" applyBorder="1" applyAlignment="1">
      <alignment horizontal="center" vertical="center" wrapText="1"/>
    </xf>
    <xf numFmtId="165" fontId="4" fillId="5" borderId="13" xfId="4" applyNumberFormat="1" applyFont="1" applyFill="1" applyBorder="1" applyAlignment="1">
      <alignment horizontal="left" vertical="center" indent="2"/>
    </xf>
    <xf numFmtId="37" fontId="4" fillId="0" borderId="13" xfId="3" applyNumberFormat="1" applyFont="1" applyBorder="1" applyAlignment="1">
      <alignment horizontal="center" vertical="center"/>
    </xf>
    <xf numFmtId="0" fontId="3" fillId="0" borderId="14" xfId="3" applyFont="1" applyFill="1" applyBorder="1" applyAlignment="1">
      <alignment horizontal="center" vertical="center" textRotation="90"/>
    </xf>
    <xf numFmtId="43" fontId="3" fillId="4" borderId="14" xfId="4" applyFont="1" applyFill="1" applyBorder="1" applyAlignment="1">
      <alignment horizontal="left" vertical="center"/>
    </xf>
    <xf numFmtId="9" fontId="3" fillId="4" borderId="14" xfId="6" applyFont="1" applyFill="1" applyBorder="1" applyAlignment="1">
      <alignment horizontal="center" vertical="center" wrapText="1"/>
    </xf>
    <xf numFmtId="43" fontId="4" fillId="0" borderId="11" xfId="4" applyFont="1" applyBorder="1"/>
    <xf numFmtId="39" fontId="4" fillId="0" borderId="11" xfId="3" applyNumberFormat="1" applyFont="1" applyBorder="1" applyAlignment="1">
      <alignment horizontal="center"/>
    </xf>
    <xf numFmtId="39" fontId="4" fillId="0" borderId="11" xfId="3" applyNumberFormat="1" applyFont="1" applyBorder="1"/>
    <xf numFmtId="43" fontId="3" fillId="0" borderId="13" xfId="4" applyFont="1" applyBorder="1"/>
    <xf numFmtId="43" fontId="4" fillId="0" borderId="13" xfId="4" applyFont="1" applyBorder="1" applyAlignment="1">
      <alignment horizontal="left" indent="2"/>
    </xf>
    <xf numFmtId="43" fontId="3" fillId="0" borderId="13" xfId="4" applyFont="1" applyBorder="1" applyAlignment="1">
      <alignment horizontal="left" indent="2"/>
    </xf>
    <xf numFmtId="43" fontId="3" fillId="0" borderId="13" xfId="4" applyFont="1" applyFill="1" applyBorder="1"/>
    <xf numFmtId="43" fontId="4" fillId="0" borderId="13" xfId="4" applyFont="1" applyBorder="1"/>
    <xf numFmtId="37" fontId="3" fillId="0" borderId="13" xfId="4" applyNumberFormat="1" applyFont="1" applyBorder="1" applyAlignment="1">
      <alignment horizontal="center"/>
    </xf>
    <xf numFmtId="37" fontId="4" fillId="0" borderId="13" xfId="4" applyNumberFormat="1" applyFont="1" applyBorder="1" applyAlignment="1">
      <alignment horizontal="center"/>
    </xf>
    <xf numFmtId="37" fontId="4" fillId="0" borderId="13" xfId="3" applyNumberFormat="1" applyFont="1" applyBorder="1" applyAlignment="1">
      <alignment horizontal="center"/>
    </xf>
    <xf numFmtId="39" fontId="4" fillId="0" borderId="13" xfId="3" applyNumberFormat="1" applyFont="1" applyBorder="1" applyAlignment="1">
      <alignment horizontal="center"/>
    </xf>
    <xf numFmtId="43" fontId="4" fillId="0" borderId="13" xfId="4" applyFont="1" applyBorder="1" applyAlignment="1">
      <alignment horizontal="left" indent="4"/>
    </xf>
    <xf numFmtId="37" fontId="4" fillId="0" borderId="13" xfId="3" applyNumberFormat="1" applyFont="1" applyFill="1" applyBorder="1" applyAlignment="1">
      <alignment horizontal="center"/>
    </xf>
    <xf numFmtId="43" fontId="4" fillId="0" borderId="14" xfId="4" applyFont="1" applyBorder="1"/>
    <xf numFmtId="39" fontId="4" fillId="0" borderId="14" xfId="3" applyNumberFormat="1" applyFont="1" applyBorder="1" applyAlignment="1">
      <alignment horizontal="center"/>
    </xf>
    <xf numFmtId="43" fontId="4" fillId="0" borderId="0" xfId="4" applyFont="1"/>
    <xf numFmtId="0" fontId="4" fillId="0" borderId="0" xfId="3" applyFont="1" applyFill="1"/>
    <xf numFmtId="1" fontId="0" fillId="0" borderId="0" xfId="0" applyNumberFormat="1"/>
    <xf numFmtId="43" fontId="8" fillId="0" borderId="0" xfId="2" applyFont="1" applyBorder="1" applyAlignment="1">
      <alignment horizontal="centerContinuous" vertical="center"/>
    </xf>
    <xf numFmtId="0" fontId="9" fillId="0" borderId="0" xfId="7" applyFont="1" applyAlignment="1">
      <alignment horizontal="centerContinuous"/>
    </xf>
    <xf numFmtId="0" fontId="0" fillId="0" borderId="0" xfId="0" applyAlignment="1">
      <alignment horizontal="centerContinuous"/>
    </xf>
    <xf numFmtId="0" fontId="10" fillId="0" borderId="0" xfId="7" applyFont="1"/>
    <xf numFmtId="43" fontId="8" fillId="0" borderId="1" xfId="2" applyFont="1" applyBorder="1" applyAlignment="1">
      <alignment horizontal="centerContinuous" vertical="center"/>
    </xf>
    <xf numFmtId="0" fontId="11" fillId="6" borderId="18" xfId="7" applyFont="1" applyFill="1" applyBorder="1"/>
    <xf numFmtId="0" fontId="10" fillId="6" borderId="19" xfId="7" applyFont="1" applyFill="1" applyBorder="1"/>
    <xf numFmtId="0" fontId="10" fillId="6" borderId="20" xfId="7" applyFont="1" applyFill="1" applyBorder="1"/>
    <xf numFmtId="0" fontId="10" fillId="0" borderId="21" xfId="7" applyFont="1" applyBorder="1"/>
    <xf numFmtId="0" fontId="10" fillId="0" borderId="0" xfId="7" applyFont="1" applyBorder="1"/>
    <xf numFmtId="0" fontId="10" fillId="0" borderId="22" xfId="7" applyFont="1" applyBorder="1"/>
    <xf numFmtId="0" fontId="11" fillId="0" borderId="12" xfId="7" applyFont="1" applyBorder="1" applyAlignment="1">
      <alignment horizontal="center"/>
    </xf>
    <xf numFmtId="0" fontId="11" fillId="0" borderId="27" xfId="7" applyFont="1" applyBorder="1" applyAlignment="1">
      <alignment horizontal="center" vertical="center"/>
    </xf>
    <xf numFmtId="0" fontId="10" fillId="0" borderId="31" xfId="7" applyFont="1" applyBorder="1" applyAlignment="1">
      <alignment horizontal="center" vertical="center"/>
    </xf>
    <xf numFmtId="0" fontId="11" fillId="0" borderId="31" xfId="7" applyFont="1" applyBorder="1" applyAlignment="1">
      <alignment horizontal="center" vertical="center"/>
    </xf>
    <xf numFmtId="0" fontId="10" fillId="0" borderId="32" xfId="7" quotePrefix="1" applyFont="1" applyBorder="1" applyAlignment="1">
      <alignment horizontal="left" vertical="top" wrapText="1"/>
    </xf>
    <xf numFmtId="0" fontId="10" fillId="0" borderId="34" xfId="7" applyFont="1" applyBorder="1" applyAlignment="1">
      <alignment horizontal="left" vertical="top" wrapText="1"/>
    </xf>
    <xf numFmtId="0" fontId="10" fillId="0" borderId="32" xfId="7" applyFont="1" applyBorder="1" applyAlignment="1">
      <alignment horizontal="left" vertical="top" wrapText="1"/>
    </xf>
    <xf numFmtId="0" fontId="10" fillId="0" borderId="35" xfId="7" applyFont="1" applyBorder="1" applyAlignment="1">
      <alignment horizontal="center" vertical="center"/>
    </xf>
    <xf numFmtId="0" fontId="10" fillId="0" borderId="23" xfId="7" applyFont="1" applyBorder="1"/>
    <xf numFmtId="0" fontId="10" fillId="0" borderId="24" xfId="7" applyFont="1" applyBorder="1"/>
    <xf numFmtId="0" fontId="10" fillId="0" borderId="25" xfId="7" applyFont="1" applyBorder="1"/>
    <xf numFmtId="0" fontId="10" fillId="0" borderId="34" xfId="7" applyFont="1" applyBorder="1" applyAlignment="1">
      <alignment horizontal="left" vertical="top" wrapText="1"/>
    </xf>
    <xf numFmtId="0" fontId="6" fillId="3" borderId="7" xfId="3" applyFont="1" applyFill="1" applyBorder="1" applyAlignment="1">
      <alignment horizontal="center" vertical="center"/>
    </xf>
    <xf numFmtId="0" fontId="3" fillId="0" borderId="13" xfId="3" applyFont="1" applyFill="1" applyBorder="1" applyAlignment="1">
      <alignment horizontal="center" vertical="center" textRotation="90"/>
    </xf>
    <xf numFmtId="43" fontId="3" fillId="0" borderId="0" xfId="4" applyFont="1" applyAlignment="1">
      <alignment horizontal="center" vertical="center"/>
    </xf>
    <xf numFmtId="43" fontId="3" fillId="0" borderId="1" xfId="4" applyFont="1" applyBorder="1" applyAlignment="1">
      <alignment horizontal="center" vertical="center"/>
    </xf>
    <xf numFmtId="43" fontId="6" fillId="3" borderId="2" xfId="4" applyFont="1" applyFill="1" applyBorder="1" applyAlignment="1">
      <alignment horizontal="center" vertical="center"/>
    </xf>
    <xf numFmtId="43" fontId="6" fillId="3" borderId="3" xfId="4" applyFont="1" applyFill="1" applyBorder="1" applyAlignment="1">
      <alignment horizontal="center" vertical="center"/>
    </xf>
    <xf numFmtId="43" fontId="6" fillId="3" borderId="5" xfId="4" applyFont="1" applyFill="1" applyBorder="1" applyAlignment="1">
      <alignment horizontal="center" vertical="center"/>
    </xf>
    <xf numFmtId="43" fontId="6" fillId="3" borderId="6" xfId="4" applyFont="1" applyFill="1" applyBorder="1" applyAlignment="1">
      <alignment horizontal="center" vertical="center"/>
    </xf>
    <xf numFmtId="43" fontId="6" fillId="3" borderId="8" xfId="4" applyFont="1" applyFill="1" applyBorder="1" applyAlignment="1">
      <alignment horizontal="center" vertical="center"/>
    </xf>
    <xf numFmtId="43" fontId="6" fillId="3" borderId="9" xfId="4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 textRotation="90"/>
    </xf>
    <xf numFmtId="0" fontId="3" fillId="0" borderId="13" xfId="3" applyFont="1" applyBorder="1" applyAlignment="1">
      <alignment horizontal="center" vertical="center" textRotation="90"/>
    </xf>
    <xf numFmtId="0" fontId="3" fillId="0" borderId="14" xfId="3" applyFont="1" applyBorder="1" applyAlignment="1">
      <alignment horizontal="center" vertical="center" textRotation="90"/>
    </xf>
    <xf numFmtId="0" fontId="11" fillId="0" borderId="17" xfId="7" applyFont="1" applyBorder="1" applyAlignment="1">
      <alignment horizontal="center"/>
    </xf>
    <xf numFmtId="0" fontId="11" fillId="0" borderId="26" xfId="7" applyFont="1" applyBorder="1" applyAlignment="1">
      <alignment horizontal="center"/>
    </xf>
    <xf numFmtId="0" fontId="11" fillId="0" borderId="28" xfId="7" applyFont="1" applyBorder="1" applyAlignment="1">
      <alignment horizontal="left" vertical="center" wrapText="1"/>
    </xf>
    <xf numFmtId="0" fontId="11" fillId="0" borderId="29" xfId="7" applyFont="1" applyBorder="1" applyAlignment="1">
      <alignment horizontal="left" vertical="center" wrapText="1"/>
    </xf>
    <xf numFmtId="0" fontId="11" fillId="0" borderId="30" xfId="7" applyFont="1" applyBorder="1" applyAlignment="1">
      <alignment horizontal="left" vertical="center" wrapText="1"/>
    </xf>
    <xf numFmtId="0" fontId="10" fillId="0" borderId="28" xfId="7" applyFont="1" applyBorder="1" applyAlignment="1">
      <alignment horizontal="left" vertical="center" wrapText="1"/>
    </xf>
    <xf numFmtId="0" fontId="10" fillId="0" borderId="29" xfId="7" applyFont="1" applyBorder="1" applyAlignment="1">
      <alignment horizontal="left" vertical="center" wrapText="1"/>
    </xf>
    <xf numFmtId="0" fontId="10" fillId="0" borderId="30" xfId="7" applyFont="1" applyBorder="1" applyAlignment="1">
      <alignment horizontal="left" vertical="center" wrapText="1"/>
    </xf>
    <xf numFmtId="0" fontId="11" fillId="0" borderId="12" xfId="7" applyFont="1" applyBorder="1" applyAlignment="1">
      <alignment horizontal="center"/>
    </xf>
    <xf numFmtId="0" fontId="10" fillId="0" borderId="32" xfId="7" quotePrefix="1" applyFont="1" applyBorder="1" applyAlignment="1">
      <alignment horizontal="left" vertical="top" wrapText="1"/>
    </xf>
    <xf numFmtId="0" fontId="10" fillId="0" borderId="34" xfId="7" quotePrefix="1" applyFont="1" applyBorder="1" applyAlignment="1">
      <alignment horizontal="left" vertical="top" wrapText="1"/>
    </xf>
    <xf numFmtId="0" fontId="10" fillId="0" borderId="32" xfId="7" applyFont="1" applyBorder="1" applyAlignment="1">
      <alignment horizontal="left" vertical="top" wrapText="1" indent="2"/>
    </xf>
    <xf numFmtId="0" fontId="10" fillId="0" borderId="33" xfId="7" applyFont="1" applyBorder="1" applyAlignment="1">
      <alignment horizontal="left" vertical="top" wrapText="1" indent="2"/>
    </xf>
    <xf numFmtId="0" fontId="10" fillId="0" borderId="34" xfId="7" applyFont="1" applyBorder="1" applyAlignment="1">
      <alignment horizontal="left" vertical="top" wrapText="1" indent="2"/>
    </xf>
    <xf numFmtId="0" fontId="10" fillId="0" borderId="33" xfId="7" applyFont="1" applyBorder="1" applyAlignment="1">
      <alignment horizontal="left" vertical="top" wrapText="1"/>
    </xf>
    <xf numFmtId="0" fontId="10" fillId="0" borderId="34" xfId="7" applyFont="1" applyBorder="1" applyAlignment="1">
      <alignment horizontal="left" vertical="top" wrapText="1"/>
    </xf>
    <xf numFmtId="0" fontId="10" fillId="0" borderId="32" xfId="7" applyFont="1" applyBorder="1" applyAlignment="1">
      <alignment horizontal="left" vertical="top" wrapText="1"/>
    </xf>
    <xf numFmtId="17" fontId="10" fillId="0" borderId="32" xfId="7" applyNumberFormat="1" applyFont="1" applyBorder="1" applyAlignment="1">
      <alignment horizontal="left" vertical="top" wrapText="1"/>
    </xf>
    <xf numFmtId="17" fontId="10" fillId="0" borderId="34" xfId="7" applyNumberFormat="1" applyFont="1" applyBorder="1" applyAlignment="1">
      <alignment horizontal="left" vertical="top" wrapText="1"/>
    </xf>
    <xf numFmtId="0" fontId="10" fillId="0" borderId="42" xfId="7" quotePrefix="1" applyFont="1" applyBorder="1" applyAlignment="1">
      <alignment horizontal="left" vertical="top" wrapText="1"/>
    </xf>
    <xf numFmtId="0" fontId="10" fillId="0" borderId="43" xfId="7" quotePrefix="1" applyFont="1" applyBorder="1" applyAlignment="1">
      <alignment horizontal="left" vertical="top" wrapText="1"/>
    </xf>
    <xf numFmtId="0" fontId="10" fillId="0" borderId="44" xfId="7" quotePrefix="1" applyFont="1" applyBorder="1" applyAlignment="1">
      <alignment horizontal="left" vertical="top" wrapText="1"/>
    </xf>
    <xf numFmtId="0" fontId="10" fillId="0" borderId="45" xfId="7" quotePrefix="1" applyFont="1" applyBorder="1" applyAlignment="1">
      <alignment horizontal="left" vertical="top" wrapText="1"/>
    </xf>
    <xf numFmtId="0" fontId="10" fillId="0" borderId="0" xfId="7" quotePrefix="1" applyFont="1" applyBorder="1" applyAlignment="1">
      <alignment horizontal="left" vertical="top" wrapText="1"/>
    </xf>
    <xf numFmtId="0" fontId="10" fillId="0" borderId="46" xfId="7" quotePrefix="1" applyFont="1" applyBorder="1" applyAlignment="1">
      <alignment horizontal="left" vertical="top" wrapText="1"/>
    </xf>
    <xf numFmtId="0" fontId="10" fillId="0" borderId="47" xfId="7" quotePrefix="1" applyFont="1" applyBorder="1" applyAlignment="1">
      <alignment horizontal="left" vertical="top" wrapText="1"/>
    </xf>
    <xf numFmtId="0" fontId="10" fillId="0" borderId="48" xfId="7" quotePrefix="1" applyFont="1" applyBorder="1" applyAlignment="1">
      <alignment horizontal="left" vertical="top" wrapText="1"/>
    </xf>
    <xf numFmtId="0" fontId="10" fillId="0" borderId="49" xfId="7" quotePrefix="1" applyFont="1" applyBorder="1" applyAlignment="1">
      <alignment horizontal="left" vertical="top" wrapText="1"/>
    </xf>
    <xf numFmtId="0" fontId="11" fillId="0" borderId="32" xfId="7" applyFont="1" applyBorder="1" applyAlignment="1">
      <alignment horizontal="left" vertical="center" wrapText="1"/>
    </xf>
    <xf numFmtId="0" fontId="11" fillId="0" borderId="33" xfId="7" applyFont="1" applyBorder="1" applyAlignment="1">
      <alignment horizontal="left" vertical="center" wrapText="1"/>
    </xf>
    <xf numFmtId="0" fontId="11" fillId="0" borderId="34" xfId="7" applyFont="1" applyBorder="1" applyAlignment="1">
      <alignment horizontal="left" vertical="center" wrapText="1"/>
    </xf>
    <xf numFmtId="0" fontId="11" fillId="0" borderId="32" xfId="7" applyFont="1" applyBorder="1" applyAlignment="1">
      <alignment horizontal="left" vertical="top" wrapText="1"/>
    </xf>
    <xf numFmtId="0" fontId="11" fillId="0" borderId="33" xfId="7" applyFont="1" applyBorder="1" applyAlignment="1">
      <alignment horizontal="left" vertical="top" wrapText="1"/>
    </xf>
    <xf numFmtId="0" fontId="11" fillId="0" borderId="34" xfId="7" applyFont="1" applyBorder="1" applyAlignment="1">
      <alignment horizontal="left" vertical="top" wrapText="1"/>
    </xf>
    <xf numFmtId="0" fontId="10" fillId="0" borderId="33" xfId="7" quotePrefix="1" applyFont="1" applyBorder="1" applyAlignment="1">
      <alignment horizontal="left" vertical="top" wrapText="1"/>
    </xf>
    <xf numFmtId="0" fontId="10" fillId="0" borderId="32" xfId="7" applyFont="1" applyBorder="1" applyAlignment="1">
      <alignment horizontal="center" vertical="top" wrapText="1"/>
    </xf>
    <xf numFmtId="0" fontId="10" fillId="0" borderId="33" xfId="7" applyFont="1" applyBorder="1" applyAlignment="1">
      <alignment horizontal="center" vertical="top" wrapText="1"/>
    </xf>
    <xf numFmtId="0" fontId="10" fillId="0" borderId="34" xfId="7" applyFont="1" applyBorder="1" applyAlignment="1">
      <alignment horizontal="center" vertical="top" wrapText="1"/>
    </xf>
    <xf numFmtId="0" fontId="10" fillId="0" borderId="36" xfId="7" applyFont="1" applyBorder="1" applyAlignment="1">
      <alignment horizontal="left" vertical="top" wrapText="1"/>
    </xf>
    <xf numFmtId="0" fontId="10" fillId="0" borderId="38" xfId="7" applyFont="1" applyBorder="1" applyAlignment="1">
      <alignment horizontal="left" vertical="top" wrapText="1"/>
    </xf>
    <xf numFmtId="0" fontId="10" fillId="0" borderId="36" xfId="7" applyFont="1" applyBorder="1" applyAlignment="1">
      <alignment horizontal="left" vertical="top" wrapText="1" indent="2"/>
    </xf>
    <xf numFmtId="0" fontId="10" fillId="0" borderId="37" xfId="7" applyFont="1" applyBorder="1" applyAlignment="1">
      <alignment horizontal="left" vertical="top" wrapText="1" indent="2"/>
    </xf>
    <xf numFmtId="0" fontId="10" fillId="0" borderId="38" xfId="7" applyFont="1" applyBorder="1" applyAlignment="1">
      <alignment horizontal="left" vertical="top" wrapText="1" indent="2"/>
    </xf>
    <xf numFmtId="0" fontId="11" fillId="0" borderId="36" xfId="7" applyFont="1" applyBorder="1" applyAlignment="1">
      <alignment horizontal="left" vertical="top" wrapText="1"/>
    </xf>
    <xf numFmtId="0" fontId="11" fillId="0" borderId="37" xfId="7" applyFont="1" applyBorder="1" applyAlignment="1">
      <alignment horizontal="left" vertical="top" wrapText="1"/>
    </xf>
    <xf numFmtId="0" fontId="11" fillId="0" borderId="38" xfId="7" applyFont="1" applyBorder="1" applyAlignment="1">
      <alignment horizontal="left" vertical="top" wrapText="1"/>
    </xf>
    <xf numFmtId="0" fontId="10" fillId="0" borderId="37" xfId="7" applyFont="1" applyBorder="1" applyAlignment="1">
      <alignment horizontal="left" vertical="top" wrapText="1"/>
    </xf>
  </cellXfs>
  <cellStyles count="34">
    <cellStyle name="Comma [0] 10" xfId="10"/>
    <cellStyle name="Comma [0] 11" xfId="11"/>
    <cellStyle name="Comma [0] 2" xfId="12"/>
    <cellStyle name="Comma [0] 2 2" xfId="13"/>
    <cellStyle name="Comma [0] 3" xfId="9"/>
    <cellStyle name="Comma 2" xfId="14"/>
    <cellStyle name="Comma 26" xfId="5"/>
    <cellStyle name="Comma 3" xfId="15"/>
    <cellStyle name="Comma 36" xfId="2"/>
    <cellStyle name="Comma_UTCM 2009 -Q2" xfId="4"/>
    <cellStyle name="Grey" xfId="16"/>
    <cellStyle name="Header - Style1" xfId="17"/>
    <cellStyle name="Heading" xfId="18"/>
    <cellStyle name="Input [yellow]" xfId="19"/>
    <cellStyle name="Normal" xfId="0" builtinId="0"/>
    <cellStyle name="Normal - Style1" xfId="20"/>
    <cellStyle name="Normal 10" xfId="21"/>
    <cellStyle name="Normal 105" xfId="22"/>
    <cellStyle name="Normal 106" xfId="7"/>
    <cellStyle name="Normal 107" xfId="23"/>
    <cellStyle name="Normal 2" xfId="24"/>
    <cellStyle name="Normal 2 6" xfId="25"/>
    <cellStyle name="Normal 3" xfId="26"/>
    <cellStyle name="Normal_UTCM 2009 -Q2" xfId="3"/>
    <cellStyle name="Percent" xfId="1" builtinId="5"/>
    <cellStyle name="Percent [2]" xfId="27"/>
    <cellStyle name="Percent 10" xfId="6"/>
    <cellStyle name="Percent 15" xfId="28"/>
    <cellStyle name="Percent 2" xfId="29"/>
    <cellStyle name="Percent 3" xfId="8"/>
    <cellStyle name="Table" xfId="30"/>
    <cellStyle name="Tusental_NPV" xfId="31"/>
    <cellStyle name="Valuta_NPV" xfId="32"/>
    <cellStyle name="WHead - Style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0"/>
  <sheetViews>
    <sheetView showGridLines="0" tabSelected="1" zoomScale="85" zoomScaleNormal="85" workbookViewId="0">
      <pane xSplit="3" ySplit="6" topLeftCell="D81" activePane="bottomRight" state="frozen"/>
      <selection pane="topRight"/>
      <selection pane="bottomLeft"/>
      <selection pane="bottomRight" activeCell="J99" sqref="J99:J101"/>
    </sheetView>
  </sheetViews>
  <sheetFormatPr defaultColWidth="8" defaultRowHeight="15.6" outlineLevelRow="1" x14ac:dyDescent="0.3"/>
  <cols>
    <col min="1" max="1" width="7.88671875" style="2" customWidth="1"/>
    <col min="2" max="2" width="4.109375" style="2" customWidth="1"/>
    <col min="3" max="3" width="34.6640625" style="69" customWidth="1"/>
    <col min="4" max="4" width="13.6640625" style="70" customWidth="1"/>
    <col min="5" max="5" width="8.109375" style="70" customWidth="1"/>
    <col min="6" max="6" width="13.6640625" style="70" customWidth="1"/>
    <col min="7" max="7" width="7.109375" style="70" customWidth="1"/>
    <col min="8" max="8" width="13.6640625" style="70" customWidth="1" collapsed="1"/>
    <col min="9" max="9" width="7.109375" style="70" bestFit="1" customWidth="1"/>
    <col min="10" max="10" width="13.6640625" style="70" customWidth="1"/>
    <col min="11" max="11" width="6.6640625" style="70" customWidth="1"/>
    <col min="12" max="16384" width="8" style="2"/>
  </cols>
  <sheetData>
    <row r="1" spans="1:11" x14ac:dyDescent="0.3">
      <c r="A1" s="1">
        <v>1</v>
      </c>
      <c r="C1" s="97" t="s">
        <v>85</v>
      </c>
      <c r="D1" s="97"/>
      <c r="E1" s="97"/>
      <c r="F1" s="97"/>
      <c r="G1" s="97"/>
      <c r="H1" s="97"/>
      <c r="I1" s="97"/>
      <c r="J1" s="97"/>
      <c r="K1" s="97"/>
    </row>
    <row r="2" spans="1:11" x14ac:dyDescent="0.3">
      <c r="A2" s="3" t="s">
        <v>0</v>
      </c>
      <c r="C2" s="97" t="s">
        <v>1</v>
      </c>
      <c r="D2" s="97"/>
      <c r="E2" s="97"/>
      <c r="F2" s="97"/>
      <c r="G2" s="97"/>
      <c r="H2" s="97"/>
      <c r="I2" s="97"/>
      <c r="J2" s="97"/>
      <c r="K2" s="97"/>
    </row>
    <row r="3" spans="1:11" x14ac:dyDescent="0.3">
      <c r="C3" s="98" t="s">
        <v>86</v>
      </c>
      <c r="D3" s="98"/>
      <c r="E3" s="98"/>
      <c r="F3" s="98"/>
      <c r="G3" s="98"/>
      <c r="H3" s="98"/>
      <c r="I3" s="98"/>
      <c r="J3" s="98"/>
      <c r="K3" s="98"/>
    </row>
    <row r="4" spans="1:11" s="4" customFormat="1" x14ac:dyDescent="0.3">
      <c r="B4" s="99" t="s">
        <v>2</v>
      </c>
      <c r="C4" s="100"/>
      <c r="D4" s="5" t="s">
        <v>3</v>
      </c>
      <c r="E4" s="5"/>
      <c r="F4" s="5"/>
      <c r="G4" s="5"/>
      <c r="H4" s="5" t="s">
        <v>4</v>
      </c>
      <c r="I4" s="5"/>
      <c r="J4" s="5"/>
      <c r="K4" s="5"/>
    </row>
    <row r="5" spans="1:11" s="4" customFormat="1" x14ac:dyDescent="0.3">
      <c r="A5" s="4" t="s">
        <v>5</v>
      </c>
      <c r="B5" s="101"/>
      <c r="C5" s="102"/>
      <c r="D5" s="95" t="s">
        <v>86</v>
      </c>
      <c r="E5" s="95" t="s">
        <v>86</v>
      </c>
      <c r="F5" s="95" t="s">
        <v>6</v>
      </c>
      <c r="G5" s="95"/>
      <c r="H5" s="95" t="str">
        <f>D5</f>
        <v>2020.JAN</v>
      </c>
      <c r="I5" s="95"/>
      <c r="J5" s="95" t="s">
        <v>6</v>
      </c>
      <c r="K5" s="95"/>
    </row>
    <row r="6" spans="1:11" s="4" customFormat="1" x14ac:dyDescent="0.3">
      <c r="B6" s="103"/>
      <c r="C6" s="104"/>
      <c r="D6" s="6" t="s">
        <v>7</v>
      </c>
      <c r="E6" s="6" t="s">
        <v>8</v>
      </c>
      <c r="F6" s="6" t="s">
        <v>7</v>
      </c>
      <c r="G6" s="6" t="s">
        <v>8</v>
      </c>
      <c r="H6" s="6" t="s">
        <v>7</v>
      </c>
      <c r="I6" s="6" t="s">
        <v>8</v>
      </c>
      <c r="J6" s="6" t="s">
        <v>7</v>
      </c>
      <c r="K6" s="6" t="s">
        <v>8</v>
      </c>
    </row>
    <row r="7" spans="1:11" s="7" customFormat="1" x14ac:dyDescent="0.3">
      <c r="B7" s="8"/>
      <c r="C7" s="9" t="s">
        <v>9</v>
      </c>
      <c r="D7" s="10">
        <v>13901</v>
      </c>
      <c r="E7" s="10"/>
      <c r="F7" s="10">
        <v>13901</v>
      </c>
      <c r="G7" s="10"/>
      <c r="H7" s="10">
        <v>13662</v>
      </c>
      <c r="I7" s="10"/>
      <c r="J7" s="10">
        <v>13901</v>
      </c>
      <c r="K7" s="10"/>
    </row>
    <row r="8" spans="1:11" s="7" customFormat="1" x14ac:dyDescent="0.3">
      <c r="B8" s="96" t="s">
        <v>10</v>
      </c>
      <c r="C8" s="11" t="s">
        <v>11</v>
      </c>
      <c r="D8" s="12">
        <f t="shared" ref="D8" si="0">SUM(D9:D15)</f>
        <v>2</v>
      </c>
      <c r="E8" s="10"/>
      <c r="F8" s="12">
        <f t="shared" ref="F8" si="1">SUM(F9:F15)</f>
        <v>2</v>
      </c>
      <c r="G8" s="10"/>
      <c r="H8" s="12">
        <f t="shared" ref="H8" si="2">SUM(H9:H15)</f>
        <v>2</v>
      </c>
      <c r="I8" s="10"/>
      <c r="J8" s="12">
        <f t="shared" ref="J8" si="3">SUM(J9:J15)</f>
        <v>2</v>
      </c>
      <c r="K8" s="10"/>
    </row>
    <row r="9" spans="1:11" s="7" customFormat="1" outlineLevel="1" x14ac:dyDescent="0.3">
      <c r="B9" s="96"/>
      <c r="C9" s="13" t="s">
        <v>12</v>
      </c>
      <c r="D9" s="14">
        <v>1</v>
      </c>
      <c r="E9" s="15"/>
      <c r="F9" s="14">
        <v>1</v>
      </c>
      <c r="G9" s="15"/>
      <c r="H9" s="14">
        <v>1</v>
      </c>
      <c r="I9" s="15"/>
      <c r="J9" s="14">
        <v>1</v>
      </c>
      <c r="K9" s="15"/>
    </row>
    <row r="10" spans="1:11" s="7" customFormat="1" outlineLevel="1" x14ac:dyDescent="0.3">
      <c r="B10" s="96"/>
      <c r="C10" s="13" t="s">
        <v>13</v>
      </c>
      <c r="D10" s="14">
        <v>1</v>
      </c>
      <c r="E10" s="15"/>
      <c r="F10" s="14">
        <v>1</v>
      </c>
      <c r="G10" s="15"/>
      <c r="H10" s="14">
        <v>1</v>
      </c>
      <c r="I10" s="15"/>
      <c r="J10" s="14">
        <v>1</v>
      </c>
      <c r="K10" s="15"/>
    </row>
    <row r="11" spans="1:11" s="7" customFormat="1" outlineLevel="1" x14ac:dyDescent="0.3">
      <c r="B11" s="96"/>
      <c r="C11" s="13" t="s">
        <v>14</v>
      </c>
      <c r="D11" s="14">
        <v>0</v>
      </c>
      <c r="E11" s="15"/>
      <c r="F11" s="14">
        <v>0</v>
      </c>
      <c r="G11" s="15"/>
      <c r="H11" s="14">
        <v>0</v>
      </c>
      <c r="I11" s="15"/>
      <c r="J11" s="14">
        <v>0</v>
      </c>
      <c r="K11" s="15"/>
    </row>
    <row r="12" spans="1:11" s="7" customFormat="1" outlineLevel="1" x14ac:dyDescent="0.3">
      <c r="B12" s="96"/>
      <c r="C12" s="13" t="s">
        <v>15</v>
      </c>
      <c r="D12" s="14">
        <v>0</v>
      </c>
      <c r="E12" s="15"/>
      <c r="F12" s="14">
        <v>0</v>
      </c>
      <c r="G12" s="15"/>
      <c r="H12" s="14">
        <v>0</v>
      </c>
      <c r="I12" s="15"/>
      <c r="J12" s="14">
        <v>0</v>
      </c>
      <c r="K12" s="15"/>
    </row>
    <row r="13" spans="1:11" s="7" customFormat="1" outlineLevel="1" x14ac:dyDescent="0.3">
      <c r="B13" s="96"/>
      <c r="C13" s="13" t="s">
        <v>16</v>
      </c>
      <c r="D13" s="14">
        <v>0</v>
      </c>
      <c r="E13" s="15"/>
      <c r="F13" s="14">
        <v>0</v>
      </c>
      <c r="G13" s="15"/>
      <c r="H13" s="14">
        <v>0</v>
      </c>
      <c r="I13" s="15"/>
      <c r="J13" s="14">
        <v>0</v>
      </c>
      <c r="K13" s="15"/>
    </row>
    <row r="14" spans="1:11" s="7" customFormat="1" outlineLevel="1" x14ac:dyDescent="0.3">
      <c r="B14" s="96"/>
      <c r="C14" s="13" t="s">
        <v>17</v>
      </c>
      <c r="D14" s="14">
        <v>0</v>
      </c>
      <c r="E14" s="15"/>
      <c r="F14" s="14">
        <v>0</v>
      </c>
      <c r="G14" s="15"/>
      <c r="H14" s="14">
        <v>0</v>
      </c>
      <c r="I14" s="15"/>
      <c r="J14" s="14">
        <v>0</v>
      </c>
      <c r="K14" s="15"/>
    </row>
    <row r="15" spans="1:11" s="7" customFormat="1" outlineLevel="1" x14ac:dyDescent="0.3">
      <c r="B15" s="96"/>
      <c r="C15" s="13" t="s">
        <v>18</v>
      </c>
      <c r="D15" s="14">
        <v>0</v>
      </c>
      <c r="E15" s="15"/>
      <c r="F15" s="14">
        <v>0</v>
      </c>
      <c r="G15" s="15"/>
      <c r="H15" s="14">
        <v>0</v>
      </c>
      <c r="I15" s="15"/>
      <c r="J15" s="14">
        <v>0</v>
      </c>
      <c r="K15" s="15"/>
    </row>
    <row r="16" spans="1:11" s="7" customFormat="1" x14ac:dyDescent="0.3">
      <c r="B16" s="96"/>
      <c r="C16" s="16" t="s">
        <v>19</v>
      </c>
      <c r="D16" s="17">
        <f t="shared" ref="D16" si="4">SUM(D17:D23)</f>
        <v>4804</v>
      </c>
      <c r="E16" s="18"/>
      <c r="F16" s="17">
        <f t="shared" ref="F16" si="5">SUM(F17:F23)</f>
        <v>4804</v>
      </c>
      <c r="G16" s="18"/>
      <c r="H16" s="17">
        <f t="shared" ref="H16" si="6">SUM(H17:H23)</f>
        <v>4804</v>
      </c>
      <c r="I16" s="18"/>
      <c r="J16" s="17">
        <f t="shared" ref="J16" si="7">SUM(J17:J23)</f>
        <v>4804</v>
      </c>
      <c r="K16" s="18"/>
    </row>
    <row r="17" spans="2:11" s="7" customFormat="1" outlineLevel="1" x14ac:dyDescent="0.3">
      <c r="B17" s="96"/>
      <c r="C17" s="19" t="s">
        <v>12</v>
      </c>
      <c r="D17" s="14">
        <v>2392</v>
      </c>
      <c r="E17" s="15"/>
      <c r="F17" s="14">
        <v>2392</v>
      </c>
      <c r="G17" s="15"/>
      <c r="H17" s="14">
        <v>2392</v>
      </c>
      <c r="I17" s="15"/>
      <c r="J17" s="14">
        <v>2392</v>
      </c>
      <c r="K17" s="15"/>
    </row>
    <row r="18" spans="2:11" s="7" customFormat="1" outlineLevel="1" x14ac:dyDescent="0.3">
      <c r="B18" s="96"/>
      <c r="C18" s="19" t="s">
        <v>13</v>
      </c>
      <c r="D18" s="14">
        <v>2412</v>
      </c>
      <c r="E18" s="15"/>
      <c r="F18" s="14">
        <v>2412</v>
      </c>
      <c r="G18" s="15"/>
      <c r="H18" s="14">
        <v>2412</v>
      </c>
      <c r="I18" s="15"/>
      <c r="J18" s="14">
        <v>2412</v>
      </c>
      <c r="K18" s="15"/>
    </row>
    <row r="19" spans="2:11" s="7" customFormat="1" outlineLevel="1" x14ac:dyDescent="0.3">
      <c r="B19" s="96"/>
      <c r="C19" s="19" t="s">
        <v>14</v>
      </c>
      <c r="D19" s="14">
        <v>0</v>
      </c>
      <c r="E19" s="15"/>
      <c r="F19" s="14">
        <v>0</v>
      </c>
      <c r="G19" s="15"/>
      <c r="H19" s="14">
        <v>0</v>
      </c>
      <c r="I19" s="15"/>
      <c r="J19" s="14">
        <v>0</v>
      </c>
      <c r="K19" s="15"/>
    </row>
    <row r="20" spans="2:11" s="7" customFormat="1" outlineLevel="1" x14ac:dyDescent="0.3">
      <c r="B20" s="96"/>
      <c r="C20" s="19" t="s">
        <v>15</v>
      </c>
      <c r="D20" s="14">
        <v>0</v>
      </c>
      <c r="E20" s="15"/>
      <c r="F20" s="14">
        <v>0</v>
      </c>
      <c r="G20" s="15"/>
      <c r="H20" s="14">
        <v>0</v>
      </c>
      <c r="I20" s="15"/>
      <c r="J20" s="14">
        <v>0</v>
      </c>
      <c r="K20" s="15"/>
    </row>
    <row r="21" spans="2:11" s="7" customFormat="1" outlineLevel="1" x14ac:dyDescent="0.3">
      <c r="B21" s="96"/>
      <c r="C21" s="19" t="s">
        <v>16</v>
      </c>
      <c r="D21" s="14">
        <v>0</v>
      </c>
      <c r="E21" s="15"/>
      <c r="F21" s="14">
        <v>0</v>
      </c>
      <c r="G21" s="15"/>
      <c r="H21" s="14">
        <v>0</v>
      </c>
      <c r="I21" s="15"/>
      <c r="J21" s="14">
        <v>0</v>
      </c>
      <c r="K21" s="15"/>
    </row>
    <row r="22" spans="2:11" s="7" customFormat="1" outlineLevel="1" x14ac:dyDescent="0.3">
      <c r="B22" s="96"/>
      <c r="C22" s="19" t="s">
        <v>17</v>
      </c>
      <c r="D22" s="14">
        <v>0</v>
      </c>
      <c r="E22" s="15"/>
      <c r="F22" s="14">
        <v>0</v>
      </c>
      <c r="G22" s="15"/>
      <c r="H22" s="14">
        <v>0</v>
      </c>
      <c r="I22" s="15"/>
      <c r="J22" s="14">
        <v>0</v>
      </c>
      <c r="K22" s="15"/>
    </row>
    <row r="23" spans="2:11" s="7" customFormat="1" outlineLevel="1" x14ac:dyDescent="0.3">
      <c r="B23" s="96"/>
      <c r="C23" s="19" t="s">
        <v>18</v>
      </c>
      <c r="D23" s="14">
        <v>0</v>
      </c>
      <c r="E23" s="15"/>
      <c r="F23" s="14">
        <v>0</v>
      </c>
      <c r="G23" s="15"/>
      <c r="H23" s="14">
        <v>0</v>
      </c>
      <c r="I23" s="15"/>
      <c r="J23" s="14">
        <v>0</v>
      </c>
      <c r="K23" s="15"/>
    </row>
    <row r="24" spans="2:11" s="7" customFormat="1" x14ac:dyDescent="0.3">
      <c r="B24" s="96"/>
      <c r="C24" s="16" t="s">
        <v>20</v>
      </c>
      <c r="D24" s="17">
        <v>4000.0024529377861</v>
      </c>
      <c r="E24" s="18"/>
      <c r="F24" s="17">
        <v>4000.0024529377861</v>
      </c>
      <c r="G24" s="18"/>
      <c r="H24" s="17">
        <v>4000.0024529377861</v>
      </c>
      <c r="I24" s="18"/>
      <c r="J24" s="17">
        <v>4000.0024529377861</v>
      </c>
      <c r="K24" s="18"/>
    </row>
    <row r="25" spans="2:11" s="7" customFormat="1" outlineLevel="1" x14ac:dyDescent="0.3">
      <c r="B25" s="96"/>
      <c r="C25" s="19" t="s">
        <v>12</v>
      </c>
      <c r="D25" s="14">
        <v>2131</v>
      </c>
      <c r="E25" s="15"/>
      <c r="F25" s="14">
        <v>2131</v>
      </c>
      <c r="G25" s="15"/>
      <c r="H25" s="14">
        <v>2131</v>
      </c>
      <c r="I25" s="15"/>
      <c r="J25" s="14">
        <v>2131</v>
      </c>
      <c r="K25" s="15"/>
    </row>
    <row r="26" spans="2:11" s="7" customFormat="1" outlineLevel="1" x14ac:dyDescent="0.3">
      <c r="B26" s="96"/>
      <c r="C26" s="19" t="s">
        <v>13</v>
      </c>
      <c r="D26" s="14">
        <v>10.225440000000001</v>
      </c>
      <c r="E26" s="15"/>
      <c r="F26" s="14">
        <v>10.225440000000001</v>
      </c>
      <c r="G26" s="15"/>
      <c r="H26" s="14">
        <v>10.225440000000001</v>
      </c>
      <c r="I26" s="15"/>
      <c r="J26" s="14">
        <v>10.225440000000001</v>
      </c>
      <c r="K26" s="15"/>
    </row>
    <row r="27" spans="2:11" s="7" customFormat="1" outlineLevel="1" x14ac:dyDescent="0.3">
      <c r="B27" s="96"/>
      <c r="C27" s="19" t="s">
        <v>14</v>
      </c>
      <c r="D27" s="14">
        <v>1.6218399999999999</v>
      </c>
      <c r="E27" s="15"/>
      <c r="F27" s="14">
        <v>1.6218399999999999</v>
      </c>
      <c r="G27" s="15"/>
      <c r="H27" s="14">
        <v>1.6218399999999999</v>
      </c>
      <c r="I27" s="15"/>
      <c r="J27" s="14">
        <v>1.6218399999999999</v>
      </c>
      <c r="K27" s="15"/>
    </row>
    <row r="28" spans="2:11" s="7" customFormat="1" outlineLevel="1" x14ac:dyDescent="0.3">
      <c r="B28" s="96"/>
      <c r="C28" s="19" t="s">
        <v>15</v>
      </c>
      <c r="D28" s="14">
        <v>7.8409139999999997</v>
      </c>
      <c r="E28" s="15"/>
      <c r="F28" s="14">
        <v>7.8409139999999997</v>
      </c>
      <c r="G28" s="15"/>
      <c r="H28" s="14">
        <v>7.8409139999999997</v>
      </c>
      <c r="I28" s="15"/>
      <c r="J28" s="14">
        <v>7.8409139999999997</v>
      </c>
      <c r="K28" s="15"/>
    </row>
    <row r="29" spans="2:11" s="7" customFormat="1" outlineLevel="1" x14ac:dyDescent="0.3">
      <c r="B29" s="96"/>
      <c r="C29" s="19" t="s">
        <v>16</v>
      </c>
      <c r="D29" s="14">
        <v>0</v>
      </c>
      <c r="E29" s="15"/>
      <c r="F29" s="14">
        <v>0</v>
      </c>
      <c r="G29" s="15"/>
      <c r="H29" s="14">
        <v>0</v>
      </c>
      <c r="I29" s="15"/>
      <c r="J29" s="14">
        <v>0</v>
      </c>
      <c r="K29" s="15"/>
    </row>
    <row r="30" spans="2:11" s="7" customFormat="1" outlineLevel="1" x14ac:dyDescent="0.3">
      <c r="B30" s="96"/>
      <c r="C30" s="19" t="s">
        <v>21</v>
      </c>
      <c r="D30" s="14">
        <v>4.2565799377862321</v>
      </c>
      <c r="E30" s="15"/>
      <c r="F30" s="14">
        <v>4.2565799377862321</v>
      </c>
      <c r="G30" s="15"/>
      <c r="H30" s="14">
        <v>4.2565799377862321</v>
      </c>
      <c r="I30" s="15"/>
      <c r="J30" s="14">
        <v>4.2565799377862321</v>
      </c>
      <c r="K30" s="15"/>
    </row>
    <row r="31" spans="2:11" s="7" customFormat="1" outlineLevel="1" x14ac:dyDescent="0.3">
      <c r="B31" s="96"/>
      <c r="C31" s="19" t="s">
        <v>18</v>
      </c>
      <c r="D31" s="14">
        <f t="shared" ref="D31" si="8">D24-SUM(D25:D30)</f>
        <v>1845.057679</v>
      </c>
      <c r="E31" s="15"/>
      <c r="F31" s="14">
        <f t="shared" ref="F31" si="9">F24-SUM(F25:F30)</f>
        <v>1845.057679</v>
      </c>
      <c r="G31" s="15"/>
      <c r="H31" s="14">
        <f t="shared" ref="H31" si="10">H24-SUM(H25:H30)</f>
        <v>1845.057679</v>
      </c>
      <c r="I31" s="15"/>
      <c r="J31" s="14">
        <f t="shared" ref="J31" si="11">J24-SUM(J25:J30)</f>
        <v>1845.057679</v>
      </c>
      <c r="K31" s="15"/>
    </row>
    <row r="32" spans="2:11" s="7" customFormat="1" x14ac:dyDescent="0.3">
      <c r="B32" s="96"/>
      <c r="C32" s="16" t="s">
        <v>22</v>
      </c>
      <c r="D32" s="17">
        <f t="shared" ref="D32" si="12">SUM(D33:D35)</f>
        <v>246</v>
      </c>
      <c r="E32" s="18"/>
      <c r="F32" s="17">
        <f t="shared" ref="F32" si="13">SUM(F33:F35)</f>
        <v>246</v>
      </c>
      <c r="G32" s="18"/>
      <c r="H32" s="17">
        <f t="shared" ref="H32" si="14">SUM(H33:H35)</f>
        <v>246</v>
      </c>
      <c r="I32" s="18"/>
      <c r="J32" s="17">
        <f t="shared" ref="J32" si="15">SUM(J33:J35)</f>
        <v>246</v>
      </c>
      <c r="K32" s="18"/>
    </row>
    <row r="33" spans="1:11" s="7" customFormat="1" outlineLevel="1" x14ac:dyDescent="0.3">
      <c r="B33" s="96"/>
      <c r="C33" s="19" t="s">
        <v>23</v>
      </c>
      <c r="D33" s="14">
        <v>0</v>
      </c>
      <c r="E33" s="15"/>
      <c r="F33" s="14">
        <v>0</v>
      </c>
      <c r="G33" s="15"/>
      <c r="H33" s="14">
        <v>0</v>
      </c>
      <c r="I33" s="15"/>
      <c r="J33" s="14">
        <v>0</v>
      </c>
      <c r="K33" s="15"/>
    </row>
    <row r="34" spans="1:11" s="7" customFormat="1" outlineLevel="1" x14ac:dyDescent="0.3">
      <c r="B34" s="96"/>
      <c r="C34" s="19" t="s">
        <v>24</v>
      </c>
      <c r="D34" s="14">
        <v>123</v>
      </c>
      <c r="E34" s="15"/>
      <c r="F34" s="14">
        <v>123</v>
      </c>
      <c r="G34" s="15"/>
      <c r="H34" s="14">
        <v>123</v>
      </c>
      <c r="I34" s="15"/>
      <c r="J34" s="14">
        <v>123</v>
      </c>
      <c r="K34" s="15"/>
    </row>
    <row r="35" spans="1:11" s="7" customFormat="1" outlineLevel="1" x14ac:dyDescent="0.3">
      <c r="B35" s="96"/>
      <c r="C35" s="19" t="s">
        <v>25</v>
      </c>
      <c r="D35" s="14">
        <v>123</v>
      </c>
      <c r="E35" s="15"/>
      <c r="F35" s="14">
        <v>123</v>
      </c>
      <c r="G35" s="15"/>
      <c r="H35" s="14">
        <v>123</v>
      </c>
      <c r="I35" s="15"/>
      <c r="J35" s="14">
        <v>123</v>
      </c>
      <c r="K35" s="15"/>
    </row>
    <row r="36" spans="1:11" s="7" customFormat="1" x14ac:dyDescent="0.3">
      <c r="B36" s="96"/>
      <c r="C36" s="20" t="s">
        <v>26</v>
      </c>
      <c r="D36" s="21">
        <v>625.23789999999997</v>
      </c>
      <c r="E36" s="22"/>
      <c r="F36" s="21">
        <v>625.23789999999997</v>
      </c>
      <c r="G36" s="22"/>
      <c r="H36" s="21">
        <v>625.23789999999997</v>
      </c>
      <c r="I36" s="22"/>
      <c r="J36" s="21">
        <v>625.23789999999997</v>
      </c>
      <c r="K36" s="22"/>
    </row>
    <row r="37" spans="1:11" s="4" customFormat="1" x14ac:dyDescent="0.3">
      <c r="A37" s="7"/>
      <c r="B37" s="96"/>
      <c r="C37" s="23" t="s">
        <v>27</v>
      </c>
      <c r="D37" s="24">
        <f>D16+D24+D32+D36</f>
        <v>9675.2403529377862</v>
      </c>
      <c r="E37" s="24"/>
      <c r="F37" s="24">
        <f t="shared" ref="F37" si="16">F16+F24+F32+F36</f>
        <v>9675.2403529377862</v>
      </c>
      <c r="G37" s="24"/>
      <c r="H37" s="24">
        <f t="shared" ref="H37" si="17">H16+H24+H32+H36</f>
        <v>9675.2403529377862</v>
      </c>
      <c r="I37" s="24"/>
      <c r="J37" s="24">
        <f t="shared" ref="J37" si="18">J16+J24+J32+J36</f>
        <v>9675.2403529377862</v>
      </c>
      <c r="K37" s="24"/>
    </row>
    <row r="38" spans="1:11" s="4" customFormat="1" x14ac:dyDescent="0.3">
      <c r="A38" s="7"/>
      <c r="B38" s="96"/>
      <c r="C38" s="25" t="s">
        <v>28</v>
      </c>
      <c r="D38" s="26">
        <v>1758.3460623922429</v>
      </c>
      <c r="E38" s="26"/>
      <c r="F38" s="26">
        <v>1758.3460623922429</v>
      </c>
      <c r="G38" s="26"/>
      <c r="H38" s="26">
        <v>1758.3460623922429</v>
      </c>
      <c r="I38" s="26"/>
      <c r="J38" s="26">
        <v>1758.3460623922429</v>
      </c>
      <c r="K38" s="26"/>
    </row>
    <row r="39" spans="1:11" s="4" customFormat="1" hidden="1" x14ac:dyDescent="0.3">
      <c r="A39" s="7"/>
      <c r="B39" s="96"/>
      <c r="C39" s="25"/>
      <c r="D39" s="26"/>
      <c r="E39" s="26"/>
      <c r="F39" s="26"/>
      <c r="G39" s="26"/>
      <c r="H39" s="26"/>
      <c r="I39" s="26"/>
      <c r="J39" s="26"/>
      <c r="K39" s="26"/>
    </row>
    <row r="40" spans="1:11" s="4" customFormat="1" x14ac:dyDescent="0.3">
      <c r="A40" s="7"/>
      <c r="B40" s="96"/>
      <c r="C40" s="27" t="s">
        <v>29</v>
      </c>
      <c r="D40" s="28">
        <f t="shared" ref="D40" si="19">IFERROR(IF(D37&lt;0,-ABS(D38/D37),D38/D37),0)</f>
        <v>0.18173668025294476</v>
      </c>
      <c r="E40" s="28"/>
      <c r="F40" s="28">
        <f t="shared" ref="F40" si="20">IFERROR(IF(F37&lt;0,-ABS(F38/F37),F38/F37),0)</f>
        <v>0.18173668025294476</v>
      </c>
      <c r="G40" s="28"/>
      <c r="H40" s="28">
        <f t="shared" ref="H40" si="21">IFERROR(IF(H37&lt;0,-ABS(H38/H37),H38/H37),0)</f>
        <v>0.18173668025294476</v>
      </c>
      <c r="I40" s="28"/>
      <c r="J40" s="28">
        <f t="shared" ref="J40" si="22">IFERROR(IF(J37&lt;0,-ABS(J38/J37),J38/J37),0)</f>
        <v>0.18173668025294476</v>
      </c>
      <c r="K40" s="28"/>
    </row>
    <row r="41" spans="1:11" s="4" customFormat="1" x14ac:dyDescent="0.3">
      <c r="A41" s="7"/>
      <c r="B41" s="96"/>
      <c r="C41" s="29" t="s">
        <v>30</v>
      </c>
      <c r="D41" s="30">
        <v>0.01</v>
      </c>
      <c r="E41" s="30"/>
      <c r="F41" s="30">
        <v>6.2037537464519614E-2</v>
      </c>
      <c r="G41" s="30"/>
      <c r="H41" s="30">
        <v>6.2037537464519614E-2</v>
      </c>
      <c r="I41" s="30"/>
      <c r="J41" s="30">
        <v>6.2037537464519614E-2</v>
      </c>
      <c r="K41" s="30"/>
    </row>
    <row r="42" spans="1:11" s="7" customFormat="1" hidden="1" outlineLevel="1" x14ac:dyDescent="0.3">
      <c r="B42" s="96"/>
      <c r="C42" s="19" t="s">
        <v>12</v>
      </c>
      <c r="D42" s="31">
        <v>5.9727796409464219E-2</v>
      </c>
      <c r="E42" s="32"/>
      <c r="F42" s="31">
        <v>5.9727796409464219E-2</v>
      </c>
      <c r="G42" s="32"/>
      <c r="H42" s="31">
        <v>5.9727796409464219E-2</v>
      </c>
      <c r="I42" s="32"/>
      <c r="J42" s="31">
        <v>5.9727796409464219E-2</v>
      </c>
      <c r="K42" s="32"/>
    </row>
    <row r="43" spans="1:11" s="7" customFormat="1" hidden="1" outlineLevel="1" x14ac:dyDescent="0.3">
      <c r="B43" s="96"/>
      <c r="C43" s="19" t="s">
        <v>13</v>
      </c>
      <c r="D43" s="31">
        <v>7.4415292144615702E-2</v>
      </c>
      <c r="E43" s="32"/>
      <c r="F43" s="31">
        <v>7.4415292144615702E-2</v>
      </c>
      <c r="G43" s="32"/>
      <c r="H43" s="31">
        <v>7.4415292144615702E-2</v>
      </c>
      <c r="I43" s="32"/>
      <c r="J43" s="31">
        <v>7.4415292144615702E-2</v>
      </c>
      <c r="K43" s="32"/>
    </row>
    <row r="44" spans="1:11" s="7" customFormat="1" hidden="1" outlineLevel="1" x14ac:dyDescent="0.3">
      <c r="B44" s="96"/>
      <c r="C44" s="19" t="s">
        <v>14</v>
      </c>
      <c r="D44" s="31">
        <v>7.4415292144615702E-2</v>
      </c>
      <c r="E44" s="32"/>
      <c r="F44" s="31">
        <v>7.4415292144615702E-2</v>
      </c>
      <c r="G44" s="32"/>
      <c r="H44" s="31">
        <v>7.4415292144615702E-2</v>
      </c>
      <c r="I44" s="32"/>
      <c r="J44" s="31">
        <v>7.4415292144615702E-2</v>
      </c>
      <c r="K44" s="32"/>
    </row>
    <row r="45" spans="1:11" s="7" customFormat="1" hidden="1" outlineLevel="1" x14ac:dyDescent="0.3">
      <c r="B45" s="96"/>
      <c r="C45" s="19" t="s">
        <v>15</v>
      </c>
      <c r="D45" s="31">
        <v>0</v>
      </c>
      <c r="E45" s="32"/>
      <c r="F45" s="31">
        <v>0</v>
      </c>
      <c r="G45" s="32"/>
      <c r="H45" s="31">
        <v>0</v>
      </c>
      <c r="I45" s="32"/>
      <c r="J45" s="31">
        <v>0</v>
      </c>
      <c r="K45" s="32"/>
    </row>
    <row r="46" spans="1:11" s="7" customFormat="1" hidden="1" outlineLevel="1" x14ac:dyDescent="0.3">
      <c r="B46" s="96"/>
      <c r="C46" s="19" t="s">
        <v>16</v>
      </c>
      <c r="D46" s="31">
        <v>0</v>
      </c>
      <c r="E46" s="32"/>
      <c r="F46" s="31">
        <v>0</v>
      </c>
      <c r="G46" s="32"/>
      <c r="H46" s="31">
        <v>0</v>
      </c>
      <c r="I46" s="32"/>
      <c r="J46" s="31">
        <v>0</v>
      </c>
      <c r="K46" s="32"/>
    </row>
    <row r="47" spans="1:11" s="7" customFormat="1" hidden="1" outlineLevel="1" x14ac:dyDescent="0.3">
      <c r="B47" s="96"/>
      <c r="C47" s="19" t="s">
        <v>17</v>
      </c>
      <c r="D47" s="31">
        <v>0</v>
      </c>
      <c r="E47" s="32"/>
      <c r="F47" s="31">
        <v>0</v>
      </c>
      <c r="G47" s="32"/>
      <c r="H47" s="31">
        <v>0</v>
      </c>
      <c r="I47" s="32"/>
      <c r="J47" s="31">
        <v>0</v>
      </c>
      <c r="K47" s="32"/>
    </row>
    <row r="48" spans="1:11" s="7" customFormat="1" hidden="1" outlineLevel="1" x14ac:dyDescent="0.3">
      <c r="B48" s="96"/>
      <c r="C48" s="19" t="s">
        <v>18</v>
      </c>
      <c r="D48" s="31">
        <v>0</v>
      </c>
      <c r="E48" s="32"/>
      <c r="F48" s="31">
        <v>0</v>
      </c>
      <c r="G48" s="32"/>
      <c r="H48" s="31">
        <v>0</v>
      </c>
      <c r="I48" s="32"/>
      <c r="J48" s="31">
        <v>0</v>
      </c>
      <c r="K48" s="32"/>
    </row>
    <row r="49" spans="1:11" s="4" customFormat="1" collapsed="1" x14ac:dyDescent="0.3">
      <c r="A49" s="7"/>
      <c r="B49" s="96"/>
      <c r="C49" s="29" t="s">
        <v>31</v>
      </c>
      <c r="D49" s="30">
        <v>0.01</v>
      </c>
      <c r="E49" s="30"/>
      <c r="F49" s="30">
        <v>9.5828835079595789E-2</v>
      </c>
      <c r="G49" s="30"/>
      <c r="H49" s="30">
        <v>9.5828835079595789E-2</v>
      </c>
      <c r="I49" s="30"/>
      <c r="J49" s="30">
        <v>9.5828835079595789E-2</v>
      </c>
      <c r="K49" s="30"/>
    </row>
    <row r="50" spans="1:11" s="7" customFormat="1" outlineLevel="1" x14ac:dyDescent="0.3">
      <c r="B50" s="96"/>
      <c r="C50" s="19" t="s">
        <v>12</v>
      </c>
      <c r="D50" s="31">
        <v>9.2458985631737989E-2</v>
      </c>
      <c r="E50" s="32"/>
      <c r="F50" s="31">
        <v>9.2458985631737989E-2</v>
      </c>
      <c r="G50" s="32"/>
      <c r="H50" s="31">
        <v>9.2458985631737989E-2</v>
      </c>
      <c r="I50" s="32"/>
      <c r="J50" s="31">
        <v>9.2458985631737989E-2</v>
      </c>
      <c r="K50" s="32"/>
    </row>
    <row r="51" spans="1:11" s="7" customFormat="1" outlineLevel="1" x14ac:dyDescent="0.3">
      <c r="B51" s="96"/>
      <c r="C51" s="19" t="s">
        <v>13</v>
      </c>
      <c r="D51" s="31">
        <v>0.11388764287674982</v>
      </c>
      <c r="E51" s="32"/>
      <c r="F51" s="31">
        <v>0.11388764287674982</v>
      </c>
      <c r="G51" s="32"/>
      <c r="H51" s="31">
        <v>0.11388764287674982</v>
      </c>
      <c r="I51" s="32"/>
      <c r="J51" s="31">
        <v>0.11388764287674982</v>
      </c>
      <c r="K51" s="32"/>
    </row>
    <row r="52" spans="1:11" s="7" customFormat="1" outlineLevel="1" x14ac:dyDescent="0.3">
      <c r="B52" s="96"/>
      <c r="C52" s="19" t="s">
        <v>14</v>
      </c>
      <c r="D52" s="31">
        <v>0.11388764287674982</v>
      </c>
      <c r="E52" s="32"/>
      <c r="F52" s="31">
        <v>0.11388764287674982</v>
      </c>
      <c r="G52" s="32"/>
      <c r="H52" s="31">
        <v>0.11388764287674982</v>
      </c>
      <c r="I52" s="32"/>
      <c r="J52" s="31">
        <v>0.11388764287674982</v>
      </c>
      <c r="K52" s="32"/>
    </row>
    <row r="53" spans="1:11" s="7" customFormat="1" outlineLevel="1" x14ac:dyDescent="0.3">
      <c r="B53" s="96"/>
      <c r="C53" s="19" t="s">
        <v>15</v>
      </c>
      <c r="D53" s="31">
        <v>0</v>
      </c>
      <c r="E53" s="32"/>
      <c r="F53" s="31">
        <v>0</v>
      </c>
      <c r="G53" s="32"/>
      <c r="H53" s="31">
        <v>0</v>
      </c>
      <c r="I53" s="32"/>
      <c r="J53" s="31">
        <v>0</v>
      </c>
      <c r="K53" s="32"/>
    </row>
    <row r="54" spans="1:11" s="7" customFormat="1" outlineLevel="1" x14ac:dyDescent="0.3">
      <c r="B54" s="96"/>
      <c r="C54" s="19" t="s">
        <v>16</v>
      </c>
      <c r="D54" s="31">
        <v>0</v>
      </c>
      <c r="E54" s="32"/>
      <c r="F54" s="31">
        <v>0</v>
      </c>
      <c r="G54" s="32"/>
      <c r="H54" s="31">
        <v>0</v>
      </c>
      <c r="I54" s="32"/>
      <c r="J54" s="31">
        <v>0</v>
      </c>
      <c r="K54" s="32"/>
    </row>
    <row r="55" spans="1:11" s="7" customFormat="1" outlineLevel="1" x14ac:dyDescent="0.3">
      <c r="B55" s="96"/>
      <c r="C55" s="19" t="s">
        <v>17</v>
      </c>
      <c r="D55" s="31">
        <v>0</v>
      </c>
      <c r="E55" s="32"/>
      <c r="F55" s="31">
        <v>0</v>
      </c>
      <c r="G55" s="32"/>
      <c r="H55" s="31">
        <v>0</v>
      </c>
      <c r="I55" s="32"/>
      <c r="J55" s="31">
        <v>0</v>
      </c>
      <c r="K55" s="32"/>
    </row>
    <row r="56" spans="1:11" s="7" customFormat="1" outlineLevel="1" x14ac:dyDescent="0.3">
      <c r="B56" s="96"/>
      <c r="C56" s="19" t="s">
        <v>18</v>
      </c>
      <c r="D56" s="31">
        <v>0</v>
      </c>
      <c r="E56" s="32"/>
      <c r="F56" s="31">
        <v>0</v>
      </c>
      <c r="G56" s="32"/>
      <c r="H56" s="31">
        <v>0</v>
      </c>
      <c r="I56" s="32"/>
      <c r="J56" s="31">
        <v>0</v>
      </c>
      <c r="K56" s="32"/>
    </row>
    <row r="57" spans="1:11" s="4" customFormat="1" x14ac:dyDescent="0.3">
      <c r="A57" s="7"/>
      <c r="B57" s="96"/>
      <c r="C57" s="33" t="s">
        <v>32</v>
      </c>
      <c r="D57" s="34">
        <v>0.05</v>
      </c>
      <c r="E57" s="34"/>
      <c r="F57" s="34">
        <v>0.2776131132936514</v>
      </c>
      <c r="G57" s="34"/>
      <c r="H57" s="34">
        <v>0.2776131132936514</v>
      </c>
      <c r="I57" s="34"/>
      <c r="J57" s="34">
        <v>0.2776131132936514</v>
      </c>
      <c r="K57" s="34"/>
    </row>
    <row r="58" spans="1:11" s="4" customFormat="1" outlineLevel="1" x14ac:dyDescent="0.3">
      <c r="A58" s="7"/>
      <c r="B58" s="96"/>
      <c r="C58" s="19" t="s">
        <v>12</v>
      </c>
      <c r="D58" s="31">
        <v>0.27718414373749706</v>
      </c>
      <c r="E58" s="35"/>
      <c r="F58" s="31">
        <v>0.27718414373749706</v>
      </c>
      <c r="G58" s="35"/>
      <c r="H58" s="31">
        <v>0.27718414373749706</v>
      </c>
      <c r="I58" s="35"/>
      <c r="J58" s="31">
        <v>0.27718414373749706</v>
      </c>
      <c r="K58" s="35"/>
    </row>
    <row r="59" spans="1:11" s="4" customFormat="1" outlineLevel="1" x14ac:dyDescent="0.3">
      <c r="A59" s="7"/>
      <c r="B59" s="96"/>
      <c r="C59" s="19" t="s">
        <v>13</v>
      </c>
      <c r="D59" s="31">
        <v>0.36248063653006624</v>
      </c>
      <c r="E59" s="35"/>
      <c r="F59" s="31">
        <v>0.36248063653006624</v>
      </c>
      <c r="G59" s="35"/>
      <c r="H59" s="31">
        <v>0.36248063653006624</v>
      </c>
      <c r="I59" s="35"/>
      <c r="J59" s="31">
        <v>0.36248063653006624</v>
      </c>
      <c r="K59" s="35"/>
    </row>
    <row r="60" spans="1:11" s="4" customFormat="1" outlineLevel="1" x14ac:dyDescent="0.3">
      <c r="A60" s="7"/>
      <c r="B60" s="96"/>
      <c r="C60" s="19" t="s">
        <v>14</v>
      </c>
      <c r="D60" s="31">
        <v>0.23336765648892613</v>
      </c>
      <c r="E60" s="35"/>
      <c r="F60" s="31">
        <v>0.23336765648892613</v>
      </c>
      <c r="G60" s="35"/>
      <c r="H60" s="31">
        <v>0.23336765648892613</v>
      </c>
      <c r="I60" s="35"/>
      <c r="J60" s="31">
        <v>0.23336765648892613</v>
      </c>
      <c r="K60" s="35"/>
    </row>
    <row r="61" spans="1:11" s="4" customFormat="1" outlineLevel="1" x14ac:dyDescent="0.3">
      <c r="A61" s="7"/>
      <c r="B61" s="96"/>
      <c r="C61" s="19" t="s">
        <v>15</v>
      </c>
      <c r="D61" s="31">
        <v>0.39638963008649242</v>
      </c>
      <c r="E61" s="35"/>
      <c r="F61" s="31">
        <v>0.39638963008649242</v>
      </c>
      <c r="G61" s="35"/>
      <c r="H61" s="31">
        <v>0.39638963008649242</v>
      </c>
      <c r="I61" s="35"/>
      <c r="J61" s="31">
        <v>0.39638963008649242</v>
      </c>
      <c r="K61" s="35"/>
    </row>
    <row r="62" spans="1:11" s="4" customFormat="1" outlineLevel="1" x14ac:dyDescent="0.3">
      <c r="A62" s="7"/>
      <c r="B62" s="96"/>
      <c r="C62" s="19" t="s">
        <v>16</v>
      </c>
      <c r="D62" s="31">
        <v>0</v>
      </c>
      <c r="E62" s="35"/>
      <c r="F62" s="31">
        <v>0</v>
      </c>
      <c r="G62" s="35"/>
      <c r="H62" s="31">
        <v>0</v>
      </c>
      <c r="I62" s="35"/>
      <c r="J62" s="31">
        <v>0</v>
      </c>
      <c r="K62" s="35"/>
    </row>
    <row r="63" spans="1:11" s="4" customFormat="1" outlineLevel="1" x14ac:dyDescent="0.3">
      <c r="A63" s="7"/>
      <c r="B63" s="96"/>
      <c r="C63" s="19" t="s">
        <v>21</v>
      </c>
      <c r="D63" s="31">
        <v>0.27250162213316431</v>
      </c>
      <c r="E63" s="35"/>
      <c r="F63" s="31">
        <v>0.27250162213316431</v>
      </c>
      <c r="G63" s="35"/>
      <c r="H63" s="31">
        <v>0.27250162213316431</v>
      </c>
      <c r="I63" s="35"/>
      <c r="J63" s="31">
        <v>0.27250162213316431</v>
      </c>
      <c r="K63" s="35"/>
    </row>
    <row r="64" spans="1:11" s="4" customFormat="1" outlineLevel="1" x14ac:dyDescent="0.3">
      <c r="A64" s="7"/>
      <c r="B64" s="96"/>
      <c r="C64" s="19" t="s">
        <v>18</v>
      </c>
      <c r="D64" s="31">
        <f t="shared" ref="D64" si="23">IFERROR(((D24*D57)-(D25*D58)-(D26*D59)-(D27*D60)-(D28*D61)-(D29*D62)-(D30*D63))/D31,0)</f>
        <v>-0.2162708966430654</v>
      </c>
      <c r="E64" s="32"/>
      <c r="F64" s="31">
        <f t="shared" ref="F64" si="24">IFERROR(((F24*F57)-(F25*F58)-(F26*F59)-(F27*F60)-(F28*F61)-(F29*F62)-(F30*F63))/F31,0)</f>
        <v>0.27718414373749711</v>
      </c>
      <c r="G64" s="32"/>
      <c r="H64" s="31">
        <f t="shared" ref="H64" si="25">IFERROR(((H24*H57)-(H25*H58)-(H26*H59)-(H27*H60)-(H28*H61)-(H29*H62)-(H30*H63))/H31,0)</f>
        <v>0.27718414373749711</v>
      </c>
      <c r="I64" s="32"/>
      <c r="J64" s="31">
        <f t="shared" ref="J64" si="26">IFERROR(((J24*J57)-(J25*J58)-(J26*J59)-(J27*J60)-(J28*J61)-(J29*J62)-(J30*J63))/J31,0)</f>
        <v>0.27718414373749711</v>
      </c>
      <c r="K64" s="32"/>
    </row>
    <row r="65" spans="1:11" s="4" customFormat="1" x14ac:dyDescent="0.3">
      <c r="A65" s="7"/>
      <c r="B65" s="96"/>
      <c r="C65" s="33" t="s">
        <v>33</v>
      </c>
      <c r="D65" s="34">
        <v>0.05</v>
      </c>
      <c r="E65" s="34"/>
      <c r="F65" s="34">
        <v>3.0063102290690782E-2</v>
      </c>
      <c r="G65" s="34"/>
      <c r="H65" s="34">
        <v>3.0063102290690782E-2</v>
      </c>
      <c r="I65" s="34"/>
      <c r="J65" s="34">
        <v>3.0063102290690782E-2</v>
      </c>
      <c r="K65" s="34"/>
    </row>
    <row r="66" spans="1:11" s="4" customFormat="1" outlineLevel="1" x14ac:dyDescent="0.3">
      <c r="A66" s="7"/>
      <c r="B66" s="96"/>
      <c r="C66" s="36" t="s">
        <v>23</v>
      </c>
      <c r="D66" s="35">
        <v>0</v>
      </c>
      <c r="E66" s="35"/>
      <c r="F66" s="35">
        <v>0</v>
      </c>
      <c r="G66" s="35"/>
      <c r="H66" s="35">
        <v>0</v>
      </c>
      <c r="I66" s="35"/>
      <c r="J66" s="35">
        <v>0</v>
      </c>
      <c r="K66" s="35"/>
    </row>
    <row r="67" spans="1:11" s="4" customFormat="1" outlineLevel="1" x14ac:dyDescent="0.3">
      <c r="A67" s="7"/>
      <c r="B67" s="96"/>
      <c r="C67" s="36" t="s">
        <v>24</v>
      </c>
      <c r="D67" s="35">
        <v>1.1809659886264387E-2</v>
      </c>
      <c r="E67" s="35"/>
      <c r="F67" s="35">
        <v>1.1809659886264387E-2</v>
      </c>
      <c r="G67" s="35"/>
      <c r="H67" s="35">
        <v>1.1809659886264387E-2</v>
      </c>
      <c r="I67" s="35"/>
      <c r="J67" s="35">
        <v>1.1809659886264387E-2</v>
      </c>
      <c r="K67" s="35"/>
    </row>
    <row r="68" spans="1:11" s="4" customFormat="1" outlineLevel="1" x14ac:dyDescent="0.3">
      <c r="A68" s="7"/>
      <c r="B68" s="96"/>
      <c r="C68" s="36" t="s">
        <v>25</v>
      </c>
      <c r="D68" s="35">
        <v>0.31688711785789581</v>
      </c>
      <c r="E68" s="35"/>
      <c r="F68" s="35">
        <v>0.31688711785789581</v>
      </c>
      <c r="G68" s="35"/>
      <c r="H68" s="35">
        <v>0.31688711785789581</v>
      </c>
      <c r="I68" s="35"/>
      <c r="J68" s="35">
        <v>0.31688711785789581</v>
      </c>
      <c r="K68" s="35"/>
    </row>
    <row r="69" spans="1:11" s="4" customFormat="1" x14ac:dyDescent="0.3">
      <c r="A69" s="7"/>
      <c r="B69" s="96"/>
      <c r="C69" s="37" t="s">
        <v>34</v>
      </c>
      <c r="D69" s="38">
        <v>0.05</v>
      </c>
      <c r="E69" s="38"/>
      <c r="F69" s="38">
        <v>0.18431048405734837</v>
      </c>
      <c r="G69" s="38"/>
      <c r="H69" s="38">
        <v>0.18431048405734837</v>
      </c>
      <c r="I69" s="38"/>
      <c r="J69" s="38">
        <v>0.18431048405734837</v>
      </c>
      <c r="K69" s="38"/>
    </row>
    <row r="70" spans="1:11" s="4" customFormat="1" x14ac:dyDescent="0.3">
      <c r="A70" s="7"/>
      <c r="B70" s="96"/>
      <c r="C70" s="39"/>
      <c r="D70" s="40"/>
      <c r="E70" s="40"/>
      <c r="F70" s="40"/>
      <c r="G70" s="40"/>
      <c r="H70" s="40"/>
      <c r="I70" s="40"/>
      <c r="J70" s="40"/>
      <c r="K70" s="40"/>
    </row>
    <row r="71" spans="1:11" s="4" customFormat="1" x14ac:dyDescent="0.3">
      <c r="A71" s="7"/>
      <c r="B71" s="96"/>
      <c r="C71" s="23" t="s">
        <v>35</v>
      </c>
      <c r="D71" s="14">
        <v>200</v>
      </c>
      <c r="E71" s="26"/>
      <c r="F71" s="14">
        <v>200</v>
      </c>
      <c r="G71" s="26"/>
      <c r="H71" s="14">
        <v>200</v>
      </c>
      <c r="I71" s="26"/>
      <c r="J71" s="14">
        <v>200</v>
      </c>
      <c r="K71" s="26"/>
    </row>
    <row r="72" spans="1:11" s="4" customFormat="1" hidden="1" outlineLevel="1" x14ac:dyDescent="0.3">
      <c r="A72" s="7"/>
      <c r="B72" s="96"/>
      <c r="C72" s="41" t="s">
        <v>36</v>
      </c>
      <c r="D72" s="14">
        <v>279.12404200000003</v>
      </c>
      <c r="E72" s="26"/>
      <c r="F72" s="14">
        <v>279.12404200000003</v>
      </c>
      <c r="G72" s="26"/>
      <c r="H72" s="14">
        <v>279.12404200000003</v>
      </c>
      <c r="I72" s="26"/>
      <c r="J72" s="14">
        <v>279.12404200000003</v>
      </c>
      <c r="K72" s="26"/>
    </row>
    <row r="73" spans="1:11" s="4" customFormat="1" hidden="1" outlineLevel="1" x14ac:dyDescent="0.3">
      <c r="A73" s="7"/>
      <c r="B73" s="96"/>
      <c r="C73" s="41" t="s">
        <v>37</v>
      </c>
      <c r="D73" s="14">
        <v>489.72242799999998</v>
      </c>
      <c r="E73" s="26"/>
      <c r="F73" s="14">
        <v>489.72242799999998</v>
      </c>
      <c r="G73" s="26"/>
      <c r="H73" s="14">
        <v>489.72242799999998</v>
      </c>
      <c r="I73" s="26"/>
      <c r="J73" s="14">
        <v>489.72242799999998</v>
      </c>
      <c r="K73" s="26"/>
    </row>
    <row r="74" spans="1:11" s="4" customFormat="1" collapsed="1" x14ac:dyDescent="0.3">
      <c r="A74" s="7"/>
      <c r="B74" s="96"/>
      <c r="C74" s="25" t="s">
        <v>38</v>
      </c>
      <c r="D74" s="14">
        <v>-139.985591</v>
      </c>
      <c r="E74" s="26"/>
      <c r="F74" s="14">
        <v>-139.985591</v>
      </c>
      <c r="G74" s="26"/>
      <c r="H74" s="14">
        <v>-139.985591</v>
      </c>
      <c r="I74" s="26"/>
      <c r="J74" s="14">
        <v>-139.985591</v>
      </c>
      <c r="K74" s="26"/>
    </row>
    <row r="75" spans="1:11" s="4" customFormat="1" x14ac:dyDescent="0.3">
      <c r="A75" s="7"/>
      <c r="B75" s="96"/>
      <c r="C75" s="25" t="s">
        <v>39</v>
      </c>
      <c r="D75" s="40">
        <f t="shared" ref="D75" si="27">IFERROR(D71/D37,0)</f>
        <v>2.0671321094289104E-2</v>
      </c>
      <c r="E75" s="40"/>
      <c r="F75" s="40">
        <f t="shared" ref="F75" si="28">IFERROR(F71/F37,0)</f>
        <v>2.0671321094289104E-2</v>
      </c>
      <c r="G75" s="40"/>
      <c r="H75" s="40">
        <f t="shared" ref="H75" si="29">IFERROR(H71/H37,0)</f>
        <v>2.0671321094289104E-2</v>
      </c>
      <c r="I75" s="40"/>
      <c r="J75" s="40">
        <f t="shared" ref="J75" si="30">IFERROR(J71/J37,0)</f>
        <v>2.0671321094289104E-2</v>
      </c>
      <c r="K75" s="40"/>
    </row>
    <row r="76" spans="1:11" s="4" customFormat="1" x14ac:dyDescent="0.3">
      <c r="A76" s="7"/>
      <c r="B76" s="96"/>
      <c r="C76" s="25" t="s">
        <v>40</v>
      </c>
      <c r="D76" s="26">
        <f t="shared" ref="D76" si="31">D38-D71-D74</f>
        <v>1698.331653392243</v>
      </c>
      <c r="E76" s="26"/>
      <c r="F76" s="26">
        <f t="shared" ref="F76" si="32">F38-F71-F74</f>
        <v>1698.331653392243</v>
      </c>
      <c r="G76" s="26"/>
      <c r="H76" s="26">
        <f t="shared" ref="H76" si="33">H38-H71-H74</f>
        <v>1698.331653392243</v>
      </c>
      <c r="I76" s="26"/>
      <c r="J76" s="26">
        <f t="shared" ref="J76" si="34">J38-J71-J74</f>
        <v>1698.331653392243</v>
      </c>
      <c r="K76" s="26"/>
    </row>
    <row r="77" spans="1:11" s="4" customFormat="1" x14ac:dyDescent="0.3">
      <c r="A77" s="7"/>
      <c r="B77" s="96"/>
      <c r="C77" s="41" t="s">
        <v>41</v>
      </c>
      <c r="D77" s="40">
        <f t="shared" ref="D77" si="35">IF(D76&lt;0,-ABS(D76/D37),D76/D37)</f>
        <v>0.17553379465932981</v>
      </c>
      <c r="E77" s="40"/>
      <c r="F77" s="40">
        <f t="shared" ref="F77" si="36">IF(F76&lt;0,-ABS(F76/F37),F76/F37)</f>
        <v>0.17553379465932981</v>
      </c>
      <c r="G77" s="40"/>
      <c r="H77" s="40">
        <f t="shared" ref="H77" si="37">IF(H76&lt;0,-ABS(H76/H37),H76/H37)</f>
        <v>0.17553379465932981</v>
      </c>
      <c r="I77" s="40"/>
      <c r="J77" s="40">
        <f t="shared" ref="J77" si="38">IF(J76&lt;0,-ABS(J76/J37),J76/J37)</f>
        <v>0.17553379465932981</v>
      </c>
      <c r="K77" s="40"/>
    </row>
    <row r="78" spans="1:11" s="4" customFormat="1" x14ac:dyDescent="0.3">
      <c r="A78" s="7"/>
      <c r="B78" s="96"/>
      <c r="C78" s="41"/>
      <c r="D78" s="40"/>
      <c r="E78" s="40"/>
      <c r="F78" s="40"/>
      <c r="G78" s="40"/>
      <c r="H78" s="40"/>
      <c r="I78" s="40"/>
      <c r="J78" s="40"/>
      <c r="K78" s="40"/>
    </row>
    <row r="79" spans="1:11" s="4" customFormat="1" x14ac:dyDescent="0.3">
      <c r="A79" s="7"/>
      <c r="B79" s="96"/>
      <c r="C79" s="42" t="s">
        <v>42</v>
      </c>
      <c r="D79" s="14">
        <v>-19.431806159089174</v>
      </c>
      <c r="E79" s="26"/>
      <c r="F79" s="14">
        <v>-19.431806159089174</v>
      </c>
      <c r="G79" s="26"/>
      <c r="H79" s="14">
        <v>-19.431806159089174</v>
      </c>
      <c r="I79" s="26"/>
      <c r="J79" s="14">
        <v>-19.431806159089174</v>
      </c>
      <c r="K79" s="26"/>
    </row>
    <row r="80" spans="1:11" s="4" customFormat="1" x14ac:dyDescent="0.3">
      <c r="B80" s="96"/>
      <c r="C80" s="42" t="s">
        <v>43</v>
      </c>
      <c r="D80" s="14">
        <v>-0.15352800000000144</v>
      </c>
      <c r="E80" s="14"/>
      <c r="F80" s="14">
        <v>-0.15352800000000144</v>
      </c>
      <c r="G80" s="14"/>
      <c r="H80" s="14">
        <v>-0.15352800000000144</v>
      </c>
      <c r="I80" s="14"/>
      <c r="J80" s="14">
        <v>-0.15352800000000144</v>
      </c>
      <c r="K80" s="14"/>
    </row>
    <row r="81" spans="2:11" s="4" customFormat="1" x14ac:dyDescent="0.3">
      <c r="B81" s="96"/>
      <c r="C81" s="41" t="s">
        <v>44</v>
      </c>
      <c r="D81" s="26">
        <v>-232.52089784663022</v>
      </c>
      <c r="E81" s="26"/>
      <c r="F81" s="26">
        <v>-232.52089784663022</v>
      </c>
      <c r="G81" s="26"/>
      <c r="H81" s="26">
        <v>-232.52089784663022</v>
      </c>
      <c r="I81" s="26"/>
      <c r="J81" s="26">
        <v>-232.52089784663022</v>
      </c>
      <c r="K81" s="26"/>
    </row>
    <row r="82" spans="2:11" s="4" customFormat="1" x14ac:dyDescent="0.3">
      <c r="B82" s="96"/>
      <c r="C82" s="43" t="s">
        <v>45</v>
      </c>
      <c r="D82" s="44">
        <f>D76+SUM(D79:D81)</f>
        <v>1446.2254213865235</v>
      </c>
      <c r="E82" s="44"/>
      <c r="F82" s="44">
        <f>F76+SUM(F79:F81)</f>
        <v>1446.2254213865235</v>
      </c>
      <c r="G82" s="44"/>
      <c r="H82" s="44">
        <f>H76+SUM(H79:H81)</f>
        <v>1446.2254213865235</v>
      </c>
      <c r="I82" s="44"/>
      <c r="J82" s="44">
        <f>J76+SUM(J79:J81)</f>
        <v>1446.2254213865235</v>
      </c>
      <c r="K82" s="44"/>
    </row>
    <row r="83" spans="2:11" s="4" customFormat="1" x14ac:dyDescent="0.3">
      <c r="B83" s="96"/>
      <c r="C83" s="45" t="s">
        <v>46</v>
      </c>
      <c r="D83" s="46">
        <f>IF(D82&lt;0,-ABS(D82/D37),D82/D37)</f>
        <v>0.14947695030102195</v>
      </c>
      <c r="E83" s="47"/>
      <c r="F83" s="46">
        <f>IF(F82&lt;0,-ABS(F82/F37),F82/F37)</f>
        <v>0.14947695030102195</v>
      </c>
      <c r="G83" s="47"/>
      <c r="H83" s="46">
        <f>IF(H82&lt;0,-ABS(H82/H37),H82/H37)</f>
        <v>0.14947695030102195</v>
      </c>
      <c r="I83" s="47"/>
      <c r="J83" s="46">
        <f>IF(J82&lt;0,-ABS(J82/J37),J82/J37)</f>
        <v>0.14947695030102195</v>
      </c>
      <c r="K83" s="47"/>
    </row>
    <row r="84" spans="2:11" s="4" customFormat="1" hidden="1" x14ac:dyDescent="0.3">
      <c r="B84" s="96"/>
      <c r="C84" s="48" t="s">
        <v>47</v>
      </c>
      <c r="D84" s="14">
        <v>52.704639999999998</v>
      </c>
      <c r="E84" s="26"/>
      <c r="F84" s="14">
        <v>52.704639999999998</v>
      </c>
      <c r="G84" s="26"/>
      <c r="H84" s="14">
        <v>52.704639999999998</v>
      </c>
      <c r="I84" s="26"/>
      <c r="J84" s="14">
        <v>52.704639999999998</v>
      </c>
      <c r="K84" s="26"/>
    </row>
    <row r="85" spans="2:11" s="4" customFormat="1" hidden="1" x14ac:dyDescent="0.3">
      <c r="B85" s="96"/>
      <c r="C85" s="48" t="s">
        <v>48</v>
      </c>
      <c r="D85" s="14">
        <f t="shared" ref="D85" si="39">D84*-0.2</f>
        <v>-10.540928000000001</v>
      </c>
      <c r="E85" s="26"/>
      <c r="F85" s="14">
        <f t="shared" ref="F85" si="40">F84*-0.2</f>
        <v>-10.540928000000001</v>
      </c>
      <c r="G85" s="26"/>
      <c r="H85" s="14">
        <f t="shared" ref="H85" si="41">H84*-0.2</f>
        <v>-10.540928000000001</v>
      </c>
      <c r="I85" s="26"/>
      <c r="J85" s="14">
        <f t="shared" ref="J85" si="42">J84*-0.2</f>
        <v>-10.540928000000001</v>
      </c>
      <c r="K85" s="26"/>
    </row>
    <row r="86" spans="2:11" s="4" customFormat="1" hidden="1" x14ac:dyDescent="0.3">
      <c r="B86" s="96"/>
      <c r="C86" s="48" t="s">
        <v>49</v>
      </c>
      <c r="D86" s="14">
        <f t="shared" ref="D86" si="43">D84+D85</f>
        <v>42.163711999999997</v>
      </c>
      <c r="E86" s="26"/>
      <c r="F86" s="14">
        <f t="shared" ref="F86" si="44">F84+F85</f>
        <v>42.163711999999997</v>
      </c>
      <c r="G86" s="26"/>
      <c r="H86" s="14">
        <f t="shared" ref="H86" si="45">H84+H85</f>
        <v>42.163711999999997</v>
      </c>
      <c r="I86" s="26"/>
      <c r="J86" s="14">
        <f t="shared" ref="J86" si="46">J84+J85</f>
        <v>42.163711999999997</v>
      </c>
      <c r="K86" s="26"/>
    </row>
    <row r="87" spans="2:11" s="4" customFormat="1" hidden="1" x14ac:dyDescent="0.3">
      <c r="B87" s="96"/>
      <c r="C87" s="48" t="s">
        <v>50</v>
      </c>
      <c r="D87" s="26"/>
      <c r="E87" s="49"/>
      <c r="F87" s="26"/>
      <c r="G87" s="49"/>
      <c r="H87" s="26"/>
      <c r="I87" s="49"/>
      <c r="J87" s="26"/>
      <c r="K87" s="49"/>
    </row>
    <row r="88" spans="2:11" s="4" customFormat="1" x14ac:dyDescent="0.3">
      <c r="B88" s="50"/>
      <c r="C88" s="51" t="s">
        <v>51</v>
      </c>
      <c r="D88" s="52">
        <f>((D24*D57)+(D32*D65)+(D36*D69))/D71</f>
        <v>1.2178100882344467</v>
      </c>
      <c r="E88" s="52"/>
      <c r="F88" s="52">
        <f>((F24*F57)+(F32*F65)+(F36*F69))/F71</f>
        <v>6.1654327865290561</v>
      </c>
      <c r="G88" s="52"/>
      <c r="H88" s="52">
        <f>((H24*H57)+(H32*H65)+(H36*H69))/H71</f>
        <v>6.1654327865290561</v>
      </c>
      <c r="I88" s="52"/>
      <c r="J88" s="52">
        <f>((J24*J57)+(J32*J65)+(J36*J69))/J71</f>
        <v>6.1654327865290561</v>
      </c>
      <c r="K88" s="52"/>
    </row>
    <row r="89" spans="2:11" x14ac:dyDescent="0.3">
      <c r="B89" s="105" t="s">
        <v>52</v>
      </c>
      <c r="C89" s="53"/>
      <c r="D89" s="54"/>
      <c r="E89" s="55"/>
      <c r="F89" s="54"/>
      <c r="G89" s="55"/>
      <c r="H89" s="54"/>
      <c r="I89" s="55"/>
      <c r="J89" s="54"/>
      <c r="K89" s="55"/>
    </row>
    <row r="90" spans="2:11" x14ac:dyDescent="0.3">
      <c r="B90" s="106"/>
      <c r="C90" s="56" t="s">
        <v>53</v>
      </c>
      <c r="D90" s="24">
        <f t="shared" ref="D90" si="47">D91+D99+D100+D101</f>
        <v>2500</v>
      </c>
      <c r="E90" s="24">
        <f>IFERROR(D90/D37*30,0)</f>
        <v>7.7517454103584136</v>
      </c>
      <c r="F90" s="24">
        <f t="shared" ref="F90" si="48">F91+F99+F100+F101</f>
        <v>2500</v>
      </c>
      <c r="G90" s="24">
        <f>IFERROR(F90/F37*30,0)</f>
        <v>7.7517454103584136</v>
      </c>
      <c r="H90" s="24">
        <f t="shared" ref="H90" si="49">H91+H99+H100+H101</f>
        <v>2500</v>
      </c>
      <c r="I90" s="24">
        <f>IFERROR(H90/H37*30*$A$1,0)</f>
        <v>7.7517454103584136</v>
      </c>
      <c r="J90" s="24">
        <f t="shared" ref="J90" si="50">J91+J99+J100+J101</f>
        <v>2500</v>
      </c>
      <c r="K90" s="24">
        <f>IFERROR(J90/J37*30*$A$1,0)</f>
        <v>7.7517454103584136</v>
      </c>
    </row>
    <row r="91" spans="2:11" x14ac:dyDescent="0.3">
      <c r="B91" s="106"/>
      <c r="C91" s="57" t="s">
        <v>54</v>
      </c>
      <c r="D91" s="14">
        <v>1000</v>
      </c>
      <c r="E91" s="26">
        <f t="shared" ref="E91:E98" si="51">IFERROR(D91/D16*30,0)</f>
        <v>6.2447960033305572</v>
      </c>
      <c r="F91" s="14">
        <v>1000</v>
      </c>
      <c r="G91" s="26">
        <f t="shared" ref="G91:G98" si="52">IFERROR(F91/F16*30,0)</f>
        <v>6.2447960033305572</v>
      </c>
      <c r="H91" s="14">
        <v>1000</v>
      </c>
      <c r="I91" s="26">
        <f t="shared" ref="I91:I98" si="53">IFERROR(H91/H16*30*$A$1,0)</f>
        <v>6.2447960033305572</v>
      </c>
      <c r="J91" s="14">
        <v>1000</v>
      </c>
      <c r="K91" s="26">
        <f t="shared" ref="K91:K98" si="54">IFERROR(J91/J16*30*$A$1,0)</f>
        <v>6.2447960033305572</v>
      </c>
    </row>
    <row r="92" spans="2:11" outlineLevel="1" x14ac:dyDescent="0.3">
      <c r="B92" s="106"/>
      <c r="C92" s="19" t="s">
        <v>12</v>
      </c>
      <c r="D92" s="14">
        <v>1000</v>
      </c>
      <c r="E92" s="26">
        <f t="shared" si="51"/>
        <v>12.54180602006689</v>
      </c>
      <c r="F92" s="14">
        <v>1000</v>
      </c>
      <c r="G92" s="26">
        <f t="shared" si="52"/>
        <v>12.54180602006689</v>
      </c>
      <c r="H92" s="14">
        <v>2684.3999990000002</v>
      </c>
      <c r="I92" s="26">
        <f t="shared" si="53"/>
        <v>33.667224067725755</v>
      </c>
      <c r="J92" s="14">
        <v>1000</v>
      </c>
      <c r="K92" s="26">
        <f t="shared" si="54"/>
        <v>12.54180602006689</v>
      </c>
    </row>
    <row r="93" spans="2:11" outlineLevel="1" x14ac:dyDescent="0.3">
      <c r="B93" s="106"/>
      <c r="C93" s="19" t="s">
        <v>13</v>
      </c>
      <c r="D93" s="14">
        <v>918.5</v>
      </c>
      <c r="E93" s="26">
        <f t="shared" si="51"/>
        <v>11.42412935323383</v>
      </c>
      <c r="F93" s="14">
        <v>918.5</v>
      </c>
      <c r="G93" s="26">
        <f t="shared" si="52"/>
        <v>11.42412935323383</v>
      </c>
      <c r="H93" s="14">
        <v>918.5</v>
      </c>
      <c r="I93" s="26">
        <f t="shared" si="53"/>
        <v>11.42412935323383</v>
      </c>
      <c r="J93" s="14">
        <v>918.5</v>
      </c>
      <c r="K93" s="26">
        <f t="shared" si="54"/>
        <v>11.42412935323383</v>
      </c>
    </row>
    <row r="94" spans="2:11" outlineLevel="1" x14ac:dyDescent="0.3">
      <c r="B94" s="106"/>
      <c r="C94" s="19" t="s">
        <v>14</v>
      </c>
      <c r="D94" s="14">
        <v>0</v>
      </c>
      <c r="E94" s="26">
        <f t="shared" si="51"/>
        <v>0</v>
      </c>
      <c r="F94" s="14">
        <v>0</v>
      </c>
      <c r="G94" s="26">
        <f t="shared" si="52"/>
        <v>0</v>
      </c>
      <c r="H94" s="14">
        <v>0</v>
      </c>
      <c r="I94" s="26">
        <f t="shared" si="53"/>
        <v>0</v>
      </c>
      <c r="J94" s="14">
        <v>0</v>
      </c>
      <c r="K94" s="26">
        <f t="shared" si="54"/>
        <v>0</v>
      </c>
    </row>
    <row r="95" spans="2:11" outlineLevel="1" x14ac:dyDescent="0.3">
      <c r="B95" s="106"/>
      <c r="C95" s="19" t="s">
        <v>15</v>
      </c>
      <c r="D95" s="14">
        <v>0</v>
      </c>
      <c r="E95" s="26">
        <f t="shared" si="51"/>
        <v>0</v>
      </c>
      <c r="F95" s="14">
        <v>0</v>
      </c>
      <c r="G95" s="26">
        <f t="shared" si="52"/>
        <v>0</v>
      </c>
      <c r="H95" s="14">
        <v>0</v>
      </c>
      <c r="I95" s="26">
        <f t="shared" si="53"/>
        <v>0</v>
      </c>
      <c r="J95" s="14">
        <v>0</v>
      </c>
      <c r="K95" s="26">
        <f t="shared" si="54"/>
        <v>0</v>
      </c>
    </row>
    <row r="96" spans="2:11" outlineLevel="1" x14ac:dyDescent="0.3">
      <c r="B96" s="106"/>
      <c r="C96" s="19" t="s">
        <v>16</v>
      </c>
      <c r="D96" s="14">
        <v>0</v>
      </c>
      <c r="E96" s="26">
        <f t="shared" si="51"/>
        <v>0</v>
      </c>
      <c r="F96" s="14">
        <v>0</v>
      </c>
      <c r="G96" s="26">
        <f t="shared" si="52"/>
        <v>0</v>
      </c>
      <c r="H96" s="14">
        <v>0</v>
      </c>
      <c r="I96" s="26">
        <f t="shared" si="53"/>
        <v>0</v>
      </c>
      <c r="J96" s="14">
        <v>0</v>
      </c>
      <c r="K96" s="26">
        <f t="shared" si="54"/>
        <v>0</v>
      </c>
    </row>
    <row r="97" spans="2:11" outlineLevel="1" x14ac:dyDescent="0.3">
      <c r="B97" s="106"/>
      <c r="C97" s="19" t="s">
        <v>17</v>
      </c>
      <c r="D97" s="14">
        <v>0</v>
      </c>
      <c r="E97" s="26">
        <f t="shared" si="51"/>
        <v>0</v>
      </c>
      <c r="F97" s="14">
        <v>0</v>
      </c>
      <c r="G97" s="26">
        <f t="shared" si="52"/>
        <v>0</v>
      </c>
      <c r="H97" s="14">
        <v>0</v>
      </c>
      <c r="I97" s="26">
        <f t="shared" si="53"/>
        <v>0</v>
      </c>
      <c r="J97" s="14">
        <v>0</v>
      </c>
      <c r="K97" s="26">
        <f t="shared" si="54"/>
        <v>0</v>
      </c>
    </row>
    <row r="98" spans="2:11" outlineLevel="1" x14ac:dyDescent="0.3">
      <c r="B98" s="106"/>
      <c r="C98" s="19" t="s">
        <v>18</v>
      </c>
      <c r="D98" s="14">
        <v>0</v>
      </c>
      <c r="E98" s="26">
        <f t="shared" si="51"/>
        <v>0</v>
      </c>
      <c r="F98" s="14">
        <v>0</v>
      </c>
      <c r="G98" s="26">
        <f t="shared" si="52"/>
        <v>0</v>
      </c>
      <c r="H98" s="14">
        <v>0</v>
      </c>
      <c r="I98" s="26">
        <f t="shared" si="53"/>
        <v>0</v>
      </c>
      <c r="J98" s="14">
        <v>0</v>
      </c>
      <c r="K98" s="26">
        <f t="shared" si="54"/>
        <v>0</v>
      </c>
    </row>
    <row r="99" spans="2:11" x14ac:dyDescent="0.3">
      <c r="B99" s="106"/>
      <c r="C99" s="57" t="s">
        <v>55</v>
      </c>
      <c r="D99" s="14">
        <v>500</v>
      </c>
      <c r="E99" s="26">
        <f>D99/D24*30</f>
        <v>3.7499977003722358</v>
      </c>
      <c r="F99" s="14">
        <v>500</v>
      </c>
      <c r="G99" s="26">
        <f>F99/F24*30</f>
        <v>3.7499977003722358</v>
      </c>
      <c r="H99" s="14">
        <v>500</v>
      </c>
      <c r="I99" s="26">
        <f>H99/H24*30</f>
        <v>3.7499977003722358</v>
      </c>
      <c r="J99" s="14">
        <v>500</v>
      </c>
      <c r="K99" s="26">
        <f>J99/J24*30</f>
        <v>3.7499977003722358</v>
      </c>
    </row>
    <row r="100" spans="2:11" x14ac:dyDescent="0.3">
      <c r="B100" s="106"/>
      <c r="C100" s="57" t="s">
        <v>56</v>
      </c>
      <c r="D100" s="14">
        <v>500</v>
      </c>
      <c r="E100" s="26">
        <f>D100/D32*30</f>
        <v>60.975609756097569</v>
      </c>
      <c r="F100" s="14">
        <v>500</v>
      </c>
      <c r="G100" s="26">
        <f>F100/F32*30</f>
        <v>60.975609756097569</v>
      </c>
      <c r="H100" s="14">
        <v>500</v>
      </c>
      <c r="I100" s="26">
        <f>H100/H32*30</f>
        <v>60.975609756097569</v>
      </c>
      <c r="J100" s="14">
        <v>500</v>
      </c>
      <c r="K100" s="26">
        <f>J100/J32*30</f>
        <v>60.975609756097569</v>
      </c>
    </row>
    <row r="101" spans="2:11" x14ac:dyDescent="0.3">
      <c r="B101" s="106"/>
      <c r="C101" s="57" t="s">
        <v>57</v>
      </c>
      <c r="D101" s="14">
        <v>500</v>
      </c>
      <c r="E101" s="26">
        <f>D101/D36*30</f>
        <v>23.990868115960343</v>
      </c>
      <c r="F101" s="14">
        <v>500</v>
      </c>
      <c r="G101" s="26">
        <f>F101/F36*30</f>
        <v>23.990868115960343</v>
      </c>
      <c r="H101" s="14">
        <v>500</v>
      </c>
      <c r="I101" s="26">
        <f>H101/H36*30</f>
        <v>23.990868115960343</v>
      </c>
      <c r="J101" s="14">
        <v>500</v>
      </c>
      <c r="K101" s="26">
        <f>J101/J36*30</f>
        <v>23.990868115960343</v>
      </c>
    </row>
    <row r="102" spans="2:11" x14ac:dyDescent="0.3">
      <c r="B102" s="106"/>
      <c r="C102" s="57" t="s">
        <v>58</v>
      </c>
      <c r="D102" s="26"/>
      <c r="E102" s="26"/>
      <c r="F102" s="26"/>
      <c r="G102" s="26"/>
      <c r="H102" s="26"/>
      <c r="I102" s="26"/>
      <c r="J102" s="26"/>
      <c r="K102" s="26"/>
    </row>
    <row r="103" spans="2:11" x14ac:dyDescent="0.3">
      <c r="B103" s="106"/>
      <c r="C103" s="56" t="s">
        <v>59</v>
      </c>
      <c r="D103" s="24">
        <f t="shared" ref="D103" si="55">D104+D112+D120</f>
        <v>600</v>
      </c>
      <c r="E103" s="24">
        <f>IFERROR(D103/(D37-D38)*30,0)</f>
        <v>2.2736188383234861</v>
      </c>
      <c r="F103" s="24">
        <f t="shared" ref="F103" si="56">F104+F112+F120</f>
        <v>600</v>
      </c>
      <c r="G103" s="24">
        <f>IFERROR(F103/(F37-F38)*30,0)</f>
        <v>2.2736188383234861</v>
      </c>
      <c r="H103" s="24">
        <f t="shared" ref="H103" si="57">H104+H112+H120</f>
        <v>600</v>
      </c>
      <c r="I103" s="24">
        <f>IFERROR(H103/(H37-H38)*30*$A$1,0)</f>
        <v>2.2736188383234861</v>
      </c>
      <c r="J103" s="24">
        <f t="shared" ref="J103" si="58">J104+J112+J120</f>
        <v>600</v>
      </c>
      <c r="K103" s="24">
        <f>IFERROR(J103/(J37-J38)*30*$A$1,0)</f>
        <v>2.2736188383234861</v>
      </c>
    </row>
    <row r="104" spans="2:11" x14ac:dyDescent="0.3">
      <c r="B104" s="106"/>
      <c r="C104" s="58" t="s">
        <v>54</v>
      </c>
      <c r="D104" s="24">
        <v>200</v>
      </c>
      <c r="E104" s="24">
        <f t="shared" ref="E104:E119" si="59">IFERROR(D104/(D16*(1-D49))*30,0)</f>
        <v>1.2615749501677895</v>
      </c>
      <c r="F104" s="24">
        <v>200</v>
      </c>
      <c r="G104" s="24">
        <f t="shared" ref="G104:G119" si="60">IFERROR(F104/(F16*(1-F49))*30,0)</f>
        <v>1.3813304926352741</v>
      </c>
      <c r="H104" s="24">
        <v>200</v>
      </c>
      <c r="I104" s="24">
        <f t="shared" ref="I104:I119" si="61">IFERROR(H104/(H16*(1-H49))*30*$A$1,0)</f>
        <v>1.3813304926352741</v>
      </c>
      <c r="J104" s="24">
        <v>200</v>
      </c>
      <c r="K104" s="24">
        <f t="shared" ref="K104:K119" si="62">IFERROR(J104/(J16*(1-J49))*30*$A$1,0)</f>
        <v>1.3813304926352741</v>
      </c>
    </row>
    <row r="105" spans="2:11" hidden="1" outlineLevel="1" x14ac:dyDescent="0.3">
      <c r="B105" s="106"/>
      <c r="C105" s="19" t="s">
        <v>12</v>
      </c>
      <c r="D105" s="24">
        <v>200</v>
      </c>
      <c r="E105" s="26">
        <f t="shared" si="59"/>
        <v>2.7639094699862619</v>
      </c>
      <c r="F105" s="24">
        <v>200</v>
      </c>
      <c r="G105" s="26">
        <f t="shared" si="60"/>
        <v>2.7639094699862619</v>
      </c>
      <c r="H105" s="24">
        <v>200</v>
      </c>
      <c r="I105" s="26">
        <f t="shared" si="61"/>
        <v>2.7639094699862619</v>
      </c>
      <c r="J105" s="24">
        <v>200</v>
      </c>
      <c r="K105" s="26">
        <f t="shared" si="62"/>
        <v>2.7639094699862619</v>
      </c>
    </row>
    <row r="106" spans="2:11" hidden="1" outlineLevel="1" x14ac:dyDescent="0.3">
      <c r="B106" s="106"/>
      <c r="C106" s="19" t="s">
        <v>13</v>
      </c>
      <c r="D106" s="24">
        <v>200</v>
      </c>
      <c r="E106" s="26">
        <f t="shared" si="59"/>
        <v>2.8072762658795978</v>
      </c>
      <c r="F106" s="24">
        <v>200</v>
      </c>
      <c r="G106" s="26">
        <f t="shared" si="60"/>
        <v>2.8072762658795978</v>
      </c>
      <c r="H106" s="24">
        <v>200</v>
      </c>
      <c r="I106" s="26">
        <f t="shared" si="61"/>
        <v>2.8072762658795978</v>
      </c>
      <c r="J106" s="24">
        <v>200</v>
      </c>
      <c r="K106" s="26">
        <f t="shared" si="62"/>
        <v>2.8072762658795978</v>
      </c>
    </row>
    <row r="107" spans="2:11" hidden="1" outlineLevel="1" x14ac:dyDescent="0.3">
      <c r="B107" s="106"/>
      <c r="C107" s="19" t="s">
        <v>14</v>
      </c>
      <c r="D107" s="24">
        <v>200</v>
      </c>
      <c r="E107" s="26">
        <f t="shared" si="59"/>
        <v>0</v>
      </c>
      <c r="F107" s="24">
        <v>200</v>
      </c>
      <c r="G107" s="26">
        <f t="shared" si="60"/>
        <v>0</v>
      </c>
      <c r="H107" s="24">
        <v>200</v>
      </c>
      <c r="I107" s="26">
        <f t="shared" si="61"/>
        <v>0</v>
      </c>
      <c r="J107" s="24">
        <v>200</v>
      </c>
      <c r="K107" s="26">
        <f t="shared" si="62"/>
        <v>0</v>
      </c>
    </row>
    <row r="108" spans="2:11" hidden="1" outlineLevel="1" x14ac:dyDescent="0.3">
      <c r="B108" s="106"/>
      <c r="C108" s="19" t="s">
        <v>15</v>
      </c>
      <c r="D108" s="24">
        <v>200</v>
      </c>
      <c r="E108" s="26">
        <f t="shared" si="59"/>
        <v>0</v>
      </c>
      <c r="F108" s="24">
        <v>200</v>
      </c>
      <c r="G108" s="26">
        <f t="shared" si="60"/>
        <v>0</v>
      </c>
      <c r="H108" s="24">
        <v>200</v>
      </c>
      <c r="I108" s="26">
        <f t="shared" si="61"/>
        <v>0</v>
      </c>
      <c r="J108" s="24">
        <v>200</v>
      </c>
      <c r="K108" s="26">
        <f t="shared" si="62"/>
        <v>0</v>
      </c>
    </row>
    <row r="109" spans="2:11" hidden="1" outlineLevel="1" x14ac:dyDescent="0.3">
      <c r="B109" s="106"/>
      <c r="C109" s="19" t="s">
        <v>16</v>
      </c>
      <c r="D109" s="24">
        <v>200</v>
      </c>
      <c r="E109" s="26">
        <f t="shared" si="59"/>
        <v>0</v>
      </c>
      <c r="F109" s="24">
        <v>200</v>
      </c>
      <c r="G109" s="26">
        <f t="shared" si="60"/>
        <v>0</v>
      </c>
      <c r="H109" s="24">
        <v>200</v>
      </c>
      <c r="I109" s="26">
        <f t="shared" si="61"/>
        <v>0</v>
      </c>
      <c r="J109" s="24">
        <v>200</v>
      </c>
      <c r="K109" s="26">
        <f t="shared" si="62"/>
        <v>0</v>
      </c>
    </row>
    <row r="110" spans="2:11" hidden="1" outlineLevel="1" x14ac:dyDescent="0.3">
      <c r="B110" s="106"/>
      <c r="C110" s="19" t="s">
        <v>17</v>
      </c>
      <c r="D110" s="24">
        <v>200</v>
      </c>
      <c r="E110" s="26">
        <f t="shared" si="59"/>
        <v>0</v>
      </c>
      <c r="F110" s="24">
        <v>200</v>
      </c>
      <c r="G110" s="26">
        <f t="shared" si="60"/>
        <v>0</v>
      </c>
      <c r="H110" s="24">
        <v>200</v>
      </c>
      <c r="I110" s="26">
        <f t="shared" si="61"/>
        <v>0</v>
      </c>
      <c r="J110" s="24">
        <v>200</v>
      </c>
      <c r="K110" s="26">
        <f t="shared" si="62"/>
        <v>0</v>
      </c>
    </row>
    <row r="111" spans="2:11" hidden="1" outlineLevel="1" x14ac:dyDescent="0.3">
      <c r="B111" s="106"/>
      <c r="C111" s="19" t="s">
        <v>18</v>
      </c>
      <c r="D111" s="24">
        <v>200</v>
      </c>
      <c r="E111" s="26">
        <f t="shared" si="59"/>
        <v>0</v>
      </c>
      <c r="F111" s="24">
        <v>200</v>
      </c>
      <c r="G111" s="26">
        <f t="shared" si="60"/>
        <v>0</v>
      </c>
      <c r="H111" s="24">
        <v>200</v>
      </c>
      <c r="I111" s="26">
        <f t="shared" si="61"/>
        <v>0</v>
      </c>
      <c r="J111" s="24">
        <v>200</v>
      </c>
      <c r="K111" s="26">
        <f t="shared" si="62"/>
        <v>0</v>
      </c>
    </row>
    <row r="112" spans="2:11" collapsed="1" x14ac:dyDescent="0.3">
      <c r="B112" s="106"/>
      <c r="C112" s="58" t="s">
        <v>55</v>
      </c>
      <c r="D112" s="24">
        <v>200</v>
      </c>
      <c r="E112" s="24">
        <f t="shared" si="59"/>
        <v>1.5789464001567308</v>
      </c>
      <c r="F112" s="24">
        <v>200</v>
      </c>
      <c r="G112" s="24">
        <f t="shared" si="60"/>
        <v>2.076448379327581</v>
      </c>
      <c r="H112" s="24">
        <v>200</v>
      </c>
      <c r="I112" s="24">
        <f t="shared" si="61"/>
        <v>2.076448379327581</v>
      </c>
      <c r="J112" s="24">
        <v>200</v>
      </c>
      <c r="K112" s="24">
        <f t="shared" si="62"/>
        <v>2.076448379327581</v>
      </c>
    </row>
    <row r="113" spans="1:11" hidden="1" outlineLevel="1" x14ac:dyDescent="0.3">
      <c r="B113" s="106"/>
      <c r="C113" s="19" t="s">
        <v>12</v>
      </c>
      <c r="D113" s="24">
        <v>200</v>
      </c>
      <c r="E113" s="26">
        <f t="shared" si="59"/>
        <v>3.89529299299085</v>
      </c>
      <c r="F113" s="24">
        <v>200</v>
      </c>
      <c r="G113" s="26">
        <f t="shared" si="60"/>
        <v>3.89529299299085</v>
      </c>
      <c r="H113" s="24">
        <v>200</v>
      </c>
      <c r="I113" s="26">
        <f t="shared" si="61"/>
        <v>3.89529299299085</v>
      </c>
      <c r="J113" s="24">
        <v>200</v>
      </c>
      <c r="K113" s="26">
        <f t="shared" si="62"/>
        <v>3.89529299299085</v>
      </c>
    </row>
    <row r="114" spans="1:11" hidden="1" outlineLevel="1" x14ac:dyDescent="0.3">
      <c r="B114" s="106"/>
      <c r="C114" s="19" t="s">
        <v>13</v>
      </c>
      <c r="D114" s="24">
        <v>200</v>
      </c>
      <c r="E114" s="26">
        <f t="shared" si="59"/>
        <v>920.39842206894525</v>
      </c>
      <c r="F114" s="24">
        <v>200</v>
      </c>
      <c r="G114" s="26">
        <f t="shared" si="60"/>
        <v>920.39842206894525</v>
      </c>
      <c r="H114" s="24">
        <v>200</v>
      </c>
      <c r="I114" s="26">
        <f t="shared" si="61"/>
        <v>920.39842206894525</v>
      </c>
      <c r="J114" s="24">
        <v>200</v>
      </c>
      <c r="K114" s="26">
        <f t="shared" si="62"/>
        <v>920.39842206894525</v>
      </c>
    </row>
    <row r="115" spans="1:11" hidden="1" outlineLevel="1" x14ac:dyDescent="0.3">
      <c r="B115" s="106"/>
      <c r="C115" s="19" t="s">
        <v>14</v>
      </c>
      <c r="D115" s="24">
        <v>200</v>
      </c>
      <c r="E115" s="26">
        <f t="shared" si="59"/>
        <v>4825.6531722637546</v>
      </c>
      <c r="F115" s="24">
        <v>200</v>
      </c>
      <c r="G115" s="26">
        <f t="shared" si="60"/>
        <v>4825.6531722637546</v>
      </c>
      <c r="H115" s="24">
        <v>200</v>
      </c>
      <c r="I115" s="26">
        <f t="shared" si="61"/>
        <v>4825.6531722637546</v>
      </c>
      <c r="J115" s="24">
        <v>200</v>
      </c>
      <c r="K115" s="26">
        <f t="shared" si="62"/>
        <v>4825.6531722637546</v>
      </c>
    </row>
    <row r="116" spans="1:11" hidden="1" outlineLevel="1" x14ac:dyDescent="0.3">
      <c r="B116" s="106"/>
      <c r="C116" s="19" t="s">
        <v>15</v>
      </c>
      <c r="D116" s="24">
        <v>200</v>
      </c>
      <c r="E116" s="26">
        <f t="shared" si="59"/>
        <v>1267.7332106167585</v>
      </c>
      <c r="F116" s="24">
        <v>200</v>
      </c>
      <c r="G116" s="26">
        <f t="shared" si="60"/>
        <v>1267.7332106167585</v>
      </c>
      <c r="H116" s="24">
        <v>200</v>
      </c>
      <c r="I116" s="26">
        <f t="shared" si="61"/>
        <v>1267.7332106167585</v>
      </c>
      <c r="J116" s="24">
        <v>200</v>
      </c>
      <c r="K116" s="26">
        <f t="shared" si="62"/>
        <v>1267.7332106167585</v>
      </c>
    </row>
    <row r="117" spans="1:11" hidden="1" outlineLevel="1" x14ac:dyDescent="0.3">
      <c r="B117" s="106"/>
      <c r="C117" s="19" t="s">
        <v>16</v>
      </c>
      <c r="D117" s="24">
        <v>200</v>
      </c>
      <c r="E117" s="26">
        <f t="shared" si="59"/>
        <v>0</v>
      </c>
      <c r="F117" s="24">
        <v>200</v>
      </c>
      <c r="G117" s="26">
        <f t="shared" si="60"/>
        <v>0</v>
      </c>
      <c r="H117" s="24">
        <v>200</v>
      </c>
      <c r="I117" s="26">
        <f t="shared" si="61"/>
        <v>0</v>
      </c>
      <c r="J117" s="24">
        <v>200</v>
      </c>
      <c r="K117" s="26">
        <f t="shared" si="62"/>
        <v>0</v>
      </c>
    </row>
    <row r="118" spans="1:11" hidden="1" outlineLevel="1" x14ac:dyDescent="0.3">
      <c r="B118" s="106"/>
      <c r="C118" s="19" t="s">
        <v>21</v>
      </c>
      <c r="D118" s="24">
        <v>200</v>
      </c>
      <c r="E118" s="26">
        <f t="shared" si="59"/>
        <v>1937.5745764381243</v>
      </c>
      <c r="F118" s="24">
        <v>200</v>
      </c>
      <c r="G118" s="26">
        <f t="shared" si="60"/>
        <v>1937.5745764381243</v>
      </c>
      <c r="H118" s="24">
        <v>200</v>
      </c>
      <c r="I118" s="26">
        <f t="shared" si="61"/>
        <v>1937.5745764381243</v>
      </c>
      <c r="J118" s="24">
        <v>200</v>
      </c>
      <c r="K118" s="26">
        <f t="shared" si="62"/>
        <v>1937.5745764381243</v>
      </c>
    </row>
    <row r="119" spans="1:11" hidden="1" outlineLevel="1" x14ac:dyDescent="0.3">
      <c r="B119" s="106"/>
      <c r="C119" s="19" t="s">
        <v>18</v>
      </c>
      <c r="D119" s="24">
        <v>200</v>
      </c>
      <c r="E119" s="26">
        <f t="shared" si="59"/>
        <v>2.6736896084276758</v>
      </c>
      <c r="F119" s="24">
        <v>200</v>
      </c>
      <c r="G119" s="26">
        <f t="shared" si="60"/>
        <v>4.4989755401915001</v>
      </c>
      <c r="H119" s="24">
        <v>200</v>
      </c>
      <c r="I119" s="26">
        <f t="shared" si="61"/>
        <v>4.4989755401915001</v>
      </c>
      <c r="J119" s="24">
        <v>200</v>
      </c>
      <c r="K119" s="26">
        <f t="shared" si="62"/>
        <v>4.4989755401915001</v>
      </c>
    </row>
    <row r="120" spans="1:11" collapsed="1" x14ac:dyDescent="0.3">
      <c r="B120" s="106"/>
      <c r="C120" s="58" t="s">
        <v>57</v>
      </c>
      <c r="D120" s="24">
        <v>200</v>
      </c>
      <c r="E120" s="24">
        <f>IFERROR(D120/(D36*(1-D69))*30,0)</f>
        <v>10.101418154088565</v>
      </c>
      <c r="F120" s="24">
        <v>200</v>
      </c>
      <c r="G120" s="24">
        <f>IFERROR(F120/(F36*(1-F69))*30,0)</f>
        <v>11.76470588235294</v>
      </c>
      <c r="H120" s="24">
        <v>200</v>
      </c>
      <c r="I120" s="24">
        <f>IFERROR(H120/(H36*(1-H69))*30*$A$1,0)</f>
        <v>11.76470588235294</v>
      </c>
      <c r="J120" s="24">
        <v>200</v>
      </c>
      <c r="K120" s="24">
        <f>IFERROR(J120/(J36*(1-J69))*30*$A$1,0)</f>
        <v>11.76470588235294</v>
      </c>
    </row>
    <row r="121" spans="1:11" x14ac:dyDescent="0.3">
      <c r="B121" s="106"/>
      <c r="C121" s="59" t="s">
        <v>60</v>
      </c>
      <c r="D121" s="24">
        <v>200</v>
      </c>
      <c r="E121" s="24">
        <v>90</v>
      </c>
      <c r="F121" s="24">
        <v>200</v>
      </c>
      <c r="G121" s="24">
        <v>90</v>
      </c>
      <c r="H121" s="24">
        <v>200</v>
      </c>
      <c r="I121" s="24">
        <v>90</v>
      </c>
      <c r="J121" s="24">
        <v>200</v>
      </c>
      <c r="K121" s="24">
        <v>90</v>
      </c>
    </row>
    <row r="122" spans="1:11" x14ac:dyDescent="0.3">
      <c r="B122" s="106"/>
      <c r="C122" s="59" t="s">
        <v>61</v>
      </c>
      <c r="D122" s="24">
        <f t="shared" ref="D122:K122" si="63">D90+D103-D121</f>
        <v>2900</v>
      </c>
      <c r="E122" s="24">
        <f t="shared" si="63"/>
        <v>-79.974635751318104</v>
      </c>
      <c r="F122" s="24">
        <f t="shared" si="63"/>
        <v>2900</v>
      </c>
      <c r="G122" s="24">
        <f t="shared" si="63"/>
        <v>-79.974635751318104</v>
      </c>
      <c r="H122" s="24">
        <f t="shared" si="63"/>
        <v>2900</v>
      </c>
      <c r="I122" s="24">
        <f t="shared" si="63"/>
        <v>-79.974635751318104</v>
      </c>
      <c r="J122" s="24">
        <f t="shared" si="63"/>
        <v>2900</v>
      </c>
      <c r="K122" s="24">
        <f t="shared" si="63"/>
        <v>-79.974635751318104</v>
      </c>
    </row>
    <row r="123" spans="1:11" x14ac:dyDescent="0.3">
      <c r="A123" s="2" t="s">
        <v>62</v>
      </c>
      <c r="B123" s="106"/>
      <c r="C123" s="60" t="s">
        <v>63</v>
      </c>
      <c r="D123" s="24">
        <v>16989.039678999998</v>
      </c>
      <c r="E123" s="61"/>
      <c r="F123" s="24">
        <v>16989.039678999998</v>
      </c>
      <c r="G123" s="61"/>
      <c r="H123" s="24">
        <v>16989.039678999998</v>
      </c>
      <c r="I123" s="61"/>
      <c r="J123" s="24">
        <v>16989.039678999998</v>
      </c>
      <c r="K123" s="61"/>
    </row>
    <row r="124" spans="1:11" x14ac:dyDescent="0.3">
      <c r="A124" s="2" t="s">
        <v>64</v>
      </c>
      <c r="B124" s="106"/>
      <c r="C124" s="60" t="s">
        <v>64</v>
      </c>
      <c r="D124" s="26">
        <v>20.675540999999999</v>
      </c>
      <c r="E124" s="62"/>
      <c r="F124" s="26">
        <v>20.675540999999999</v>
      </c>
      <c r="G124" s="62"/>
      <c r="H124" s="26">
        <v>20.675540999999999</v>
      </c>
      <c r="I124" s="62"/>
      <c r="J124" s="26">
        <v>20.675540999999999</v>
      </c>
      <c r="K124" s="62"/>
    </row>
    <row r="125" spans="1:11" x14ac:dyDescent="0.3">
      <c r="B125" s="106"/>
      <c r="C125" s="60" t="s">
        <v>65</v>
      </c>
      <c r="D125" s="63">
        <v>1</v>
      </c>
      <c r="E125" s="64"/>
      <c r="F125" s="63">
        <v>1</v>
      </c>
      <c r="G125" s="64"/>
      <c r="H125" s="63">
        <v>1</v>
      </c>
      <c r="I125" s="64"/>
      <c r="J125" s="63">
        <v>1</v>
      </c>
      <c r="K125" s="64"/>
    </row>
    <row r="126" spans="1:11" x14ac:dyDescent="0.3">
      <c r="B126" s="106"/>
      <c r="C126" s="57" t="s">
        <v>66</v>
      </c>
      <c r="D126" s="63">
        <v>1</v>
      </c>
      <c r="E126" s="64"/>
      <c r="F126" s="63">
        <v>1</v>
      </c>
      <c r="G126" s="64"/>
      <c r="H126" s="63">
        <v>1</v>
      </c>
      <c r="I126" s="64"/>
      <c r="J126" s="63">
        <v>1</v>
      </c>
      <c r="K126" s="64"/>
    </row>
    <row r="127" spans="1:11" x14ac:dyDescent="0.3">
      <c r="B127" s="106"/>
      <c r="C127" s="65" t="s">
        <v>67</v>
      </c>
      <c r="D127" s="63">
        <v>1</v>
      </c>
      <c r="E127" s="64"/>
      <c r="F127" s="63">
        <v>1</v>
      </c>
      <c r="G127" s="64"/>
      <c r="H127" s="63">
        <v>1</v>
      </c>
      <c r="I127" s="64"/>
      <c r="J127" s="63">
        <v>1</v>
      </c>
      <c r="K127" s="64"/>
    </row>
    <row r="128" spans="1:11" x14ac:dyDescent="0.3">
      <c r="B128" s="106"/>
      <c r="C128" s="65" t="s">
        <v>68</v>
      </c>
      <c r="D128" s="63">
        <v>1</v>
      </c>
      <c r="E128" s="64"/>
      <c r="F128" s="63">
        <v>1</v>
      </c>
      <c r="G128" s="64"/>
      <c r="H128" s="63">
        <v>1</v>
      </c>
      <c r="I128" s="64"/>
      <c r="J128" s="63">
        <v>1</v>
      </c>
      <c r="K128" s="64"/>
    </row>
    <row r="129" spans="2:11" x14ac:dyDescent="0.3">
      <c r="B129" s="106"/>
      <c r="C129" s="57" t="s">
        <v>69</v>
      </c>
      <c r="D129" s="66">
        <v>1</v>
      </c>
      <c r="E129" s="66"/>
      <c r="F129" s="66">
        <v>1</v>
      </c>
      <c r="G129" s="66"/>
      <c r="H129" s="66">
        <v>1</v>
      </c>
      <c r="I129" s="66"/>
      <c r="J129" s="66">
        <v>1</v>
      </c>
      <c r="K129" s="66"/>
    </row>
    <row r="130" spans="2:11" x14ac:dyDescent="0.3">
      <c r="B130" s="107"/>
      <c r="C130" s="67"/>
      <c r="D130" s="68"/>
      <c r="E130" s="68"/>
      <c r="F130" s="68"/>
      <c r="G130" s="68"/>
      <c r="H130" s="68"/>
      <c r="I130" s="68"/>
      <c r="J130" s="68"/>
      <c r="K130" s="68"/>
    </row>
  </sheetData>
  <mergeCells count="10">
    <mergeCell ref="B89:B130"/>
    <mergeCell ref="H5:I5"/>
    <mergeCell ref="J5:K5"/>
    <mergeCell ref="B8:B87"/>
    <mergeCell ref="C1:K1"/>
    <mergeCell ref="C2:K2"/>
    <mergeCell ref="C3:K3"/>
    <mergeCell ref="B4:C6"/>
    <mergeCell ref="D5:E5"/>
    <mergeCell ref="F5:G5"/>
  </mergeCells>
  <printOptions horizontalCentered="1" verticalCentered="1"/>
  <pageMargins left="0.25" right="0.25" top="0.75" bottom="0.75" header="0.3" footer="0.3"/>
  <pageSetup paperSize="9" scale="46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27"/>
  <sheetViews>
    <sheetView showGridLines="0" topLeftCell="B1" zoomScale="85" zoomScaleNormal="85" workbookViewId="0">
      <selection activeCell="X17" sqref="X17:Y17"/>
    </sheetView>
  </sheetViews>
  <sheetFormatPr defaultRowHeight="14.4" x14ac:dyDescent="0.3"/>
  <cols>
    <col min="1" max="1" width="2.6640625" hidden="1" customWidth="1"/>
    <col min="2" max="2" width="0.5546875" customWidth="1"/>
    <col min="3" max="3" width="2.6640625" customWidth="1"/>
    <col min="4" max="11" width="9.109375" customWidth="1"/>
    <col min="12" max="12" width="15.33203125" customWidth="1"/>
    <col min="13" max="16" width="9.109375" customWidth="1"/>
    <col min="17" max="17" width="9.33203125" bestFit="1" customWidth="1"/>
    <col min="18" max="27" width="9.109375" customWidth="1"/>
    <col min="28" max="28" width="1.44140625" customWidth="1"/>
  </cols>
  <sheetData>
    <row r="2" spans="1:29" s="75" customFormat="1" ht="13.5" customHeight="1" x14ac:dyDescent="0.3">
      <c r="A2" s="71" t="str">
        <f>'Financial Highlights'!A2</f>
        <v>PDG</v>
      </c>
      <c r="B2"/>
      <c r="C2" s="72" t="str">
        <f>'Financial Highlights'!$C$1</f>
        <v>BRANCH: PADANG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3"/>
      <c r="AA2" s="74"/>
      <c r="AB2" s="74"/>
      <c r="AC2"/>
    </row>
    <row r="3" spans="1:29" s="75" customFormat="1" ht="13.5" customHeight="1" x14ac:dyDescent="0.3">
      <c r="A3"/>
      <c r="B3" s="72" t="s">
        <v>72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3"/>
      <c r="AA3" s="74"/>
      <c r="AB3" s="74"/>
      <c r="AC3"/>
    </row>
    <row r="4" spans="1:29" s="75" customFormat="1" ht="13.5" customHeight="1" x14ac:dyDescent="0.3">
      <c r="C4" s="76" t="str">
        <f>'Financial Highlights'!$C$3</f>
        <v>2020.JAN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/>
    </row>
    <row r="5" spans="1:29" x14ac:dyDescent="0.3">
      <c r="C5" s="77" t="s">
        <v>73</v>
      </c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</row>
    <row r="6" spans="1:29" x14ac:dyDescent="0.3">
      <c r="B6" s="75"/>
      <c r="C6" s="8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2"/>
    </row>
    <row r="7" spans="1:29" x14ac:dyDescent="0.3">
      <c r="B7" s="75"/>
      <c r="C7" s="80"/>
      <c r="D7" s="83" t="s">
        <v>74</v>
      </c>
      <c r="E7" s="116" t="s">
        <v>75</v>
      </c>
      <c r="F7" s="116"/>
      <c r="G7" s="116"/>
      <c r="H7" s="116"/>
      <c r="I7" s="116" t="s">
        <v>76</v>
      </c>
      <c r="J7" s="116"/>
      <c r="K7" s="116"/>
      <c r="L7" s="116"/>
      <c r="M7" s="116" t="s">
        <v>77</v>
      </c>
      <c r="N7" s="116"/>
      <c r="O7" s="116"/>
      <c r="P7" s="116"/>
      <c r="Q7" s="116"/>
      <c r="R7" s="116" t="s">
        <v>78</v>
      </c>
      <c r="S7" s="116"/>
      <c r="T7" s="116"/>
      <c r="U7" s="116"/>
      <c r="V7" s="116" t="s">
        <v>79</v>
      </c>
      <c r="W7" s="116"/>
      <c r="X7" s="116" t="s">
        <v>80</v>
      </c>
      <c r="Y7" s="116"/>
      <c r="Z7" s="108" t="s">
        <v>81</v>
      </c>
      <c r="AA7" s="109"/>
      <c r="AB7" s="82"/>
    </row>
    <row r="8" spans="1:29" x14ac:dyDescent="0.3">
      <c r="B8" s="75"/>
      <c r="C8" s="80"/>
      <c r="D8" s="84">
        <v>1</v>
      </c>
      <c r="E8" s="110" t="s">
        <v>82</v>
      </c>
      <c r="F8" s="111"/>
      <c r="G8" s="111"/>
      <c r="H8" s="112"/>
      <c r="I8" s="110"/>
      <c r="J8" s="111"/>
      <c r="K8" s="111"/>
      <c r="L8" s="112"/>
      <c r="M8" s="113"/>
      <c r="N8" s="114"/>
      <c r="O8" s="114"/>
      <c r="P8" s="114"/>
      <c r="Q8" s="115"/>
      <c r="R8" s="113"/>
      <c r="S8" s="114"/>
      <c r="T8" s="114"/>
      <c r="U8" s="115"/>
      <c r="V8" s="113"/>
      <c r="W8" s="115"/>
      <c r="X8" s="113"/>
      <c r="Y8" s="115"/>
      <c r="Z8" s="113"/>
      <c r="AA8" s="115"/>
      <c r="AB8" s="82"/>
    </row>
    <row r="9" spans="1:29" ht="14.4" customHeight="1" x14ac:dyDescent="0.3">
      <c r="B9" s="75"/>
      <c r="C9" s="80"/>
      <c r="D9" s="85"/>
      <c r="E9" s="119" t="s">
        <v>54</v>
      </c>
      <c r="F9" s="120"/>
      <c r="G9" s="120"/>
      <c r="H9" s="121"/>
      <c r="I9" s="117"/>
      <c r="J9" s="122"/>
      <c r="K9" s="122"/>
      <c r="L9" s="123"/>
      <c r="M9" s="127"/>
      <c r="N9" s="128"/>
      <c r="O9" s="128"/>
      <c r="P9" s="128"/>
      <c r="Q9" s="129"/>
      <c r="R9" s="124"/>
      <c r="S9" s="122"/>
      <c r="T9" s="122"/>
      <c r="U9" s="123"/>
      <c r="V9" s="117"/>
      <c r="W9" s="123"/>
      <c r="X9" s="124" t="s">
        <v>90</v>
      </c>
      <c r="Y9" s="123"/>
      <c r="Z9" s="117" t="s">
        <v>89</v>
      </c>
      <c r="AA9" s="118"/>
      <c r="AB9" s="82"/>
    </row>
    <row r="10" spans="1:29" ht="14.4" customHeight="1" x14ac:dyDescent="0.3">
      <c r="B10" s="75"/>
      <c r="C10" s="80"/>
      <c r="D10" s="85"/>
      <c r="E10" s="119" t="s">
        <v>55</v>
      </c>
      <c r="F10" s="120"/>
      <c r="G10" s="120"/>
      <c r="H10" s="121"/>
      <c r="I10" s="117"/>
      <c r="J10" s="122"/>
      <c r="K10" s="122"/>
      <c r="L10" s="123"/>
      <c r="M10" s="130"/>
      <c r="N10" s="131"/>
      <c r="O10" s="131"/>
      <c r="P10" s="131"/>
      <c r="Q10" s="132"/>
      <c r="R10" s="124"/>
      <c r="S10" s="122"/>
      <c r="T10" s="122"/>
      <c r="U10" s="123"/>
      <c r="V10" s="117"/>
      <c r="W10" s="123"/>
      <c r="X10" s="124" t="s">
        <v>87</v>
      </c>
      <c r="Y10" s="123"/>
      <c r="Z10" s="125" t="s">
        <v>89</v>
      </c>
      <c r="AA10" s="126"/>
      <c r="AB10" s="82"/>
    </row>
    <row r="11" spans="1:29" x14ac:dyDescent="0.3">
      <c r="B11" s="75"/>
      <c r="C11" s="80"/>
      <c r="D11" s="85"/>
      <c r="E11" s="119" t="s">
        <v>56</v>
      </c>
      <c r="F11" s="120"/>
      <c r="G11" s="120"/>
      <c r="H11" s="121"/>
      <c r="I11" s="117"/>
      <c r="J11" s="122"/>
      <c r="K11" s="122"/>
      <c r="L11" s="123"/>
      <c r="M11" s="133"/>
      <c r="N11" s="134"/>
      <c r="O11" s="134"/>
      <c r="P11" s="134"/>
      <c r="Q11" s="135"/>
      <c r="R11" s="124"/>
      <c r="S11" s="122"/>
      <c r="T11" s="122"/>
      <c r="U11" s="123"/>
      <c r="V11" s="117"/>
      <c r="W11" s="123"/>
      <c r="X11" s="124" t="s">
        <v>88</v>
      </c>
      <c r="Y11" s="123"/>
      <c r="Z11" s="125" t="s">
        <v>89</v>
      </c>
      <c r="AA11" s="126"/>
      <c r="AB11" s="82"/>
    </row>
    <row r="12" spans="1:29" x14ac:dyDescent="0.3">
      <c r="B12" s="75"/>
      <c r="C12" s="80"/>
      <c r="D12" s="85"/>
      <c r="E12" s="124"/>
      <c r="F12" s="122"/>
      <c r="G12" s="122"/>
      <c r="H12" s="123"/>
      <c r="I12" s="124"/>
      <c r="J12" s="122"/>
      <c r="K12" s="122"/>
      <c r="L12" s="123"/>
      <c r="M12" s="124"/>
      <c r="N12" s="122"/>
      <c r="O12" s="122"/>
      <c r="P12" s="122"/>
      <c r="Q12" s="123"/>
      <c r="R12" s="124"/>
      <c r="S12" s="122"/>
      <c r="T12" s="122"/>
      <c r="U12" s="123"/>
      <c r="V12" s="117"/>
      <c r="W12" s="123"/>
      <c r="X12" s="124"/>
      <c r="Y12" s="123"/>
      <c r="Z12" s="125"/>
      <c r="AA12" s="123"/>
      <c r="AB12" s="82"/>
    </row>
    <row r="13" spans="1:29" x14ac:dyDescent="0.3">
      <c r="B13" s="75"/>
      <c r="C13" s="80"/>
      <c r="D13" s="86">
        <v>2</v>
      </c>
      <c r="E13" s="136" t="s">
        <v>83</v>
      </c>
      <c r="F13" s="137"/>
      <c r="G13" s="137"/>
      <c r="H13" s="138"/>
      <c r="I13" s="124"/>
      <c r="J13" s="122"/>
      <c r="K13" s="122"/>
      <c r="L13" s="123"/>
      <c r="M13" s="124"/>
      <c r="N13" s="122"/>
      <c r="O13" s="122"/>
      <c r="P13" s="122"/>
      <c r="Q13" s="123"/>
      <c r="R13" s="124"/>
      <c r="S13" s="122"/>
      <c r="T13" s="122"/>
      <c r="U13" s="123"/>
      <c r="V13" s="117"/>
      <c r="W13" s="123"/>
      <c r="X13" s="124"/>
      <c r="Y13" s="123"/>
      <c r="Z13" s="125"/>
      <c r="AA13" s="123"/>
      <c r="AB13" s="82"/>
    </row>
    <row r="14" spans="1:29" x14ac:dyDescent="0.3">
      <c r="B14" s="75"/>
      <c r="C14" s="80"/>
      <c r="D14" s="85"/>
      <c r="E14" s="119" t="s">
        <v>54</v>
      </c>
      <c r="F14" s="120"/>
      <c r="G14" s="120"/>
      <c r="H14" s="121"/>
      <c r="I14" s="124"/>
      <c r="J14" s="122"/>
      <c r="K14" s="122"/>
      <c r="L14" s="123"/>
      <c r="M14" s="124"/>
      <c r="N14" s="122"/>
      <c r="O14" s="122"/>
      <c r="P14" s="122"/>
      <c r="Q14" s="123"/>
      <c r="R14" s="124"/>
      <c r="S14" s="122"/>
      <c r="T14" s="122"/>
      <c r="U14" s="123"/>
      <c r="V14" s="117"/>
      <c r="W14" s="123"/>
      <c r="X14" s="124" t="s">
        <v>90</v>
      </c>
      <c r="Y14" s="123"/>
      <c r="Z14" s="124"/>
      <c r="AA14" s="123"/>
      <c r="AB14" s="82"/>
    </row>
    <row r="15" spans="1:29" x14ac:dyDescent="0.3">
      <c r="B15" s="75"/>
      <c r="C15" s="80"/>
      <c r="D15" s="85"/>
      <c r="E15" s="119" t="s">
        <v>55</v>
      </c>
      <c r="F15" s="120"/>
      <c r="G15" s="120"/>
      <c r="H15" s="121"/>
      <c r="I15" s="124"/>
      <c r="J15" s="122"/>
      <c r="K15" s="122"/>
      <c r="L15" s="123"/>
      <c r="M15" s="124"/>
      <c r="N15" s="122"/>
      <c r="O15" s="122"/>
      <c r="P15" s="122"/>
      <c r="Q15" s="123"/>
      <c r="R15" s="124"/>
      <c r="S15" s="122"/>
      <c r="T15" s="122"/>
      <c r="U15" s="123"/>
      <c r="V15" s="117"/>
      <c r="W15" s="123"/>
      <c r="X15" s="124" t="s">
        <v>87</v>
      </c>
      <c r="Y15" s="123"/>
      <c r="Z15" s="124"/>
      <c r="AA15" s="123"/>
      <c r="AB15" s="82"/>
    </row>
    <row r="16" spans="1:29" x14ac:dyDescent="0.3">
      <c r="B16" s="75"/>
      <c r="C16" s="80"/>
      <c r="D16" s="85"/>
      <c r="E16" s="119" t="s">
        <v>56</v>
      </c>
      <c r="F16" s="120"/>
      <c r="G16" s="120"/>
      <c r="H16" s="121"/>
      <c r="I16" s="124"/>
      <c r="J16" s="122"/>
      <c r="K16" s="122"/>
      <c r="L16" s="123"/>
      <c r="M16" s="124"/>
      <c r="N16" s="122"/>
      <c r="O16" s="122"/>
      <c r="P16" s="122"/>
      <c r="Q16" s="123"/>
      <c r="R16" s="124"/>
      <c r="S16" s="122"/>
      <c r="T16" s="122"/>
      <c r="U16" s="123"/>
      <c r="V16" s="117"/>
      <c r="W16" s="123"/>
      <c r="X16" s="124" t="s">
        <v>88</v>
      </c>
      <c r="Y16" s="123"/>
      <c r="Z16" s="124"/>
      <c r="AA16" s="123"/>
      <c r="AB16" s="82"/>
    </row>
    <row r="17" spans="2:28" x14ac:dyDescent="0.3">
      <c r="B17" s="75"/>
      <c r="C17" s="80"/>
      <c r="D17" s="85"/>
      <c r="E17" s="124"/>
      <c r="F17" s="122"/>
      <c r="G17" s="122"/>
      <c r="H17" s="123"/>
      <c r="I17" s="139"/>
      <c r="J17" s="140"/>
      <c r="K17" s="140"/>
      <c r="L17" s="141"/>
      <c r="M17" s="124"/>
      <c r="N17" s="122"/>
      <c r="O17" s="122"/>
      <c r="P17" s="122"/>
      <c r="Q17" s="123"/>
      <c r="R17" s="124"/>
      <c r="S17" s="122"/>
      <c r="T17" s="122"/>
      <c r="U17" s="123"/>
      <c r="V17" s="124"/>
      <c r="W17" s="123"/>
      <c r="X17" s="124"/>
      <c r="Y17" s="123"/>
      <c r="Z17" s="124"/>
      <c r="AA17" s="123"/>
      <c r="AB17" s="82"/>
    </row>
    <row r="18" spans="2:28" x14ac:dyDescent="0.3">
      <c r="B18" s="75"/>
      <c r="C18" s="80"/>
      <c r="D18" s="86">
        <v>3</v>
      </c>
      <c r="E18" s="136" t="s">
        <v>84</v>
      </c>
      <c r="F18" s="137"/>
      <c r="G18" s="137"/>
      <c r="H18" s="138"/>
      <c r="I18" s="117"/>
      <c r="J18" s="122"/>
      <c r="K18" s="122"/>
      <c r="L18" s="123"/>
      <c r="M18" s="117"/>
      <c r="N18" s="122"/>
      <c r="O18" s="122"/>
      <c r="P18" s="122"/>
      <c r="Q18" s="123"/>
      <c r="R18" s="124"/>
      <c r="S18" s="122"/>
      <c r="T18" s="122"/>
      <c r="U18" s="123"/>
      <c r="V18" s="117"/>
      <c r="W18" s="123"/>
      <c r="X18" s="124"/>
      <c r="Y18" s="123"/>
      <c r="Z18" s="124"/>
      <c r="AA18" s="123"/>
      <c r="AB18" s="82"/>
    </row>
    <row r="19" spans="2:28" x14ac:dyDescent="0.3">
      <c r="B19" s="75"/>
      <c r="C19" s="80"/>
      <c r="D19" s="85"/>
      <c r="E19" s="119"/>
      <c r="F19" s="120"/>
      <c r="G19" s="120"/>
      <c r="H19" s="121"/>
      <c r="I19" s="117"/>
      <c r="J19" s="122"/>
      <c r="K19" s="122"/>
      <c r="L19" s="123"/>
      <c r="M19" s="117"/>
      <c r="N19" s="142"/>
      <c r="O19" s="142"/>
      <c r="P19" s="142"/>
      <c r="Q19" s="118"/>
      <c r="R19" s="143"/>
      <c r="S19" s="144"/>
      <c r="T19" s="144"/>
      <c r="U19" s="145"/>
      <c r="V19" s="87"/>
      <c r="W19" s="88"/>
      <c r="X19" s="94" t="s">
        <v>91</v>
      </c>
      <c r="Y19" s="88"/>
      <c r="Z19" s="124"/>
      <c r="AA19" s="123"/>
      <c r="AB19" s="82"/>
    </row>
    <row r="20" spans="2:28" x14ac:dyDescent="0.3">
      <c r="B20" s="75"/>
      <c r="C20" s="80"/>
      <c r="D20" s="85"/>
      <c r="E20" s="119"/>
      <c r="F20" s="120"/>
      <c r="G20" s="120"/>
      <c r="H20" s="121"/>
      <c r="I20" s="117"/>
      <c r="J20" s="122"/>
      <c r="K20" s="122"/>
      <c r="L20" s="123"/>
      <c r="M20" s="117"/>
      <c r="N20" s="142"/>
      <c r="O20" s="142"/>
      <c r="P20" s="142"/>
      <c r="Q20" s="118"/>
      <c r="R20" s="143"/>
      <c r="S20" s="144"/>
      <c r="T20" s="144"/>
      <c r="U20" s="145"/>
      <c r="V20" s="87"/>
      <c r="W20" s="88"/>
      <c r="X20" s="89"/>
      <c r="Y20" s="88"/>
      <c r="Z20" s="124"/>
      <c r="AA20" s="123"/>
      <c r="AB20" s="82"/>
    </row>
    <row r="21" spans="2:28" x14ac:dyDescent="0.3">
      <c r="B21" s="75"/>
      <c r="C21" s="80"/>
      <c r="D21" s="85"/>
      <c r="E21" s="119"/>
      <c r="F21" s="120"/>
      <c r="G21" s="120"/>
      <c r="H21" s="121"/>
      <c r="I21" s="124"/>
      <c r="J21" s="122"/>
      <c r="K21" s="122"/>
      <c r="L21" s="123"/>
      <c r="M21" s="124"/>
      <c r="N21" s="122"/>
      <c r="O21" s="122"/>
      <c r="P21" s="122"/>
      <c r="Q21" s="123"/>
      <c r="R21" s="124"/>
      <c r="S21" s="122"/>
      <c r="T21" s="122"/>
      <c r="U21" s="123"/>
      <c r="V21" s="117"/>
      <c r="W21" s="123"/>
      <c r="X21" s="89"/>
      <c r="Y21" s="88"/>
      <c r="Z21" s="124"/>
      <c r="AA21" s="123"/>
      <c r="AB21" s="82"/>
    </row>
    <row r="22" spans="2:28" x14ac:dyDescent="0.3">
      <c r="B22" s="75"/>
      <c r="C22" s="80"/>
      <c r="D22" s="85"/>
      <c r="E22" s="124"/>
      <c r="F22" s="122"/>
      <c r="G22" s="122"/>
      <c r="H22" s="123"/>
      <c r="I22" s="124"/>
      <c r="J22" s="122"/>
      <c r="K22" s="122"/>
      <c r="L22" s="123"/>
      <c r="M22" s="124"/>
      <c r="N22" s="122"/>
      <c r="O22" s="122"/>
      <c r="P22" s="122"/>
      <c r="Q22" s="123"/>
      <c r="R22" s="143"/>
      <c r="S22" s="144"/>
      <c r="T22" s="144"/>
      <c r="U22" s="145"/>
      <c r="V22" s="124"/>
      <c r="W22" s="123"/>
      <c r="X22" s="124"/>
      <c r="Y22" s="123"/>
      <c r="Z22" s="124"/>
      <c r="AA22" s="123"/>
      <c r="AB22" s="82"/>
    </row>
    <row r="23" spans="2:28" x14ac:dyDescent="0.3">
      <c r="B23" s="75"/>
      <c r="C23" s="80"/>
      <c r="D23" s="86">
        <v>4</v>
      </c>
      <c r="E23" s="136" t="s">
        <v>61</v>
      </c>
      <c r="F23" s="137"/>
      <c r="G23" s="137"/>
      <c r="H23" s="138"/>
      <c r="I23" s="139"/>
      <c r="J23" s="140"/>
      <c r="K23" s="140"/>
      <c r="L23" s="141"/>
      <c r="M23" s="124"/>
      <c r="N23" s="122"/>
      <c r="O23" s="122"/>
      <c r="P23" s="122"/>
      <c r="Q23" s="123"/>
      <c r="R23" s="124"/>
      <c r="S23" s="122"/>
      <c r="T23" s="122"/>
      <c r="U23" s="123"/>
      <c r="V23" s="124"/>
      <c r="W23" s="123"/>
      <c r="X23" s="124"/>
      <c r="Y23" s="123"/>
      <c r="Z23" s="124"/>
      <c r="AA23" s="123"/>
      <c r="AB23" s="82"/>
    </row>
    <row r="24" spans="2:28" x14ac:dyDescent="0.3">
      <c r="B24" s="75"/>
      <c r="C24" s="80"/>
      <c r="D24" s="85"/>
      <c r="E24" s="119" t="s">
        <v>70</v>
      </c>
      <c r="F24" s="120"/>
      <c r="G24" s="120"/>
      <c r="H24" s="121"/>
      <c r="I24" s="124"/>
      <c r="J24" s="122"/>
      <c r="K24" s="122"/>
      <c r="L24" s="123"/>
      <c r="M24" s="124"/>
      <c r="N24" s="122"/>
      <c r="O24" s="122"/>
      <c r="P24" s="122"/>
      <c r="Q24" s="123"/>
      <c r="R24" s="124"/>
      <c r="S24" s="122"/>
      <c r="T24" s="122"/>
      <c r="U24" s="123"/>
      <c r="V24" s="124"/>
      <c r="W24" s="123"/>
      <c r="X24" s="94" t="s">
        <v>91</v>
      </c>
      <c r="Y24" s="94"/>
      <c r="Z24" s="124"/>
      <c r="AA24" s="123"/>
      <c r="AB24" s="82"/>
    </row>
    <row r="25" spans="2:28" x14ac:dyDescent="0.3">
      <c r="B25" s="75"/>
      <c r="C25" s="80"/>
      <c r="D25" s="85"/>
      <c r="E25" s="119" t="s">
        <v>71</v>
      </c>
      <c r="F25" s="120"/>
      <c r="G25" s="120"/>
      <c r="H25" s="121"/>
      <c r="I25" s="124"/>
      <c r="J25" s="122"/>
      <c r="K25" s="122"/>
      <c r="L25" s="123"/>
      <c r="M25" s="124"/>
      <c r="N25" s="122"/>
      <c r="O25" s="122"/>
      <c r="P25" s="122"/>
      <c r="Q25" s="123"/>
      <c r="R25" s="124"/>
      <c r="S25" s="122"/>
      <c r="T25" s="122"/>
      <c r="U25" s="123"/>
      <c r="V25" s="124"/>
      <c r="W25" s="123"/>
      <c r="X25" s="94" t="s">
        <v>91</v>
      </c>
      <c r="Y25" s="94"/>
      <c r="Z25" s="124"/>
      <c r="AA25" s="123"/>
      <c r="AB25" s="82"/>
    </row>
    <row r="26" spans="2:28" x14ac:dyDescent="0.3">
      <c r="B26" s="75"/>
      <c r="C26" s="80"/>
      <c r="D26" s="90"/>
      <c r="E26" s="148"/>
      <c r="F26" s="149"/>
      <c r="G26" s="149"/>
      <c r="H26" s="150"/>
      <c r="I26" s="151"/>
      <c r="J26" s="152"/>
      <c r="K26" s="152"/>
      <c r="L26" s="153"/>
      <c r="M26" s="146"/>
      <c r="N26" s="154"/>
      <c r="O26" s="154"/>
      <c r="P26" s="154"/>
      <c r="Q26" s="147"/>
      <c r="R26" s="146"/>
      <c r="S26" s="154"/>
      <c r="T26" s="154"/>
      <c r="U26" s="147"/>
      <c r="V26" s="146"/>
      <c r="W26" s="147"/>
      <c r="X26" s="146"/>
      <c r="Y26" s="147"/>
      <c r="Z26" s="146"/>
      <c r="AA26" s="147"/>
      <c r="AB26" s="82"/>
    </row>
    <row r="27" spans="2:28" x14ac:dyDescent="0.3">
      <c r="B27" s="75"/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3"/>
    </row>
  </sheetData>
  <mergeCells count="131">
    <mergeCell ref="Z26:AA26"/>
    <mergeCell ref="E26:H26"/>
    <mergeCell ref="I26:L26"/>
    <mergeCell ref="M26:Q26"/>
    <mergeCell ref="R26:U26"/>
    <mergeCell ref="V26:W26"/>
    <mergeCell ref="X26:Y26"/>
    <mergeCell ref="Z24:AA24"/>
    <mergeCell ref="E25:H25"/>
    <mergeCell ref="I25:L25"/>
    <mergeCell ref="M25:Q25"/>
    <mergeCell ref="R25:U25"/>
    <mergeCell ref="V25:W25"/>
    <mergeCell ref="Z25:AA25"/>
    <mergeCell ref="E24:H24"/>
    <mergeCell ref="I24:L24"/>
    <mergeCell ref="M24:Q24"/>
    <mergeCell ref="R24:U24"/>
    <mergeCell ref="V24:W24"/>
    <mergeCell ref="Z22:AA22"/>
    <mergeCell ref="E23:H23"/>
    <mergeCell ref="I23:L23"/>
    <mergeCell ref="M23:Q23"/>
    <mergeCell ref="R23:U23"/>
    <mergeCell ref="V23:W23"/>
    <mergeCell ref="X23:Y23"/>
    <mergeCell ref="Z23:AA23"/>
    <mergeCell ref="E22:H22"/>
    <mergeCell ref="I22:L22"/>
    <mergeCell ref="M22:Q22"/>
    <mergeCell ref="R22:U22"/>
    <mergeCell ref="V22:W22"/>
    <mergeCell ref="X22:Y22"/>
    <mergeCell ref="E21:H21"/>
    <mergeCell ref="I21:L21"/>
    <mergeCell ref="M21:Q21"/>
    <mergeCell ref="R21:U21"/>
    <mergeCell ref="V21:W21"/>
    <mergeCell ref="Z21:AA21"/>
    <mergeCell ref="E19:H19"/>
    <mergeCell ref="I19:L19"/>
    <mergeCell ref="M19:Q19"/>
    <mergeCell ref="R19:U19"/>
    <mergeCell ref="Z19:AA19"/>
    <mergeCell ref="E20:H20"/>
    <mergeCell ref="I20:L20"/>
    <mergeCell ref="M20:Q20"/>
    <mergeCell ref="R20:U20"/>
    <mergeCell ref="Z20:AA20"/>
    <mergeCell ref="Z17:AA17"/>
    <mergeCell ref="E18:H18"/>
    <mergeCell ref="I18:L18"/>
    <mergeCell ref="M18:Q18"/>
    <mergeCell ref="R18:U18"/>
    <mergeCell ref="V18:W18"/>
    <mergeCell ref="X18:Y18"/>
    <mergeCell ref="Z18:AA18"/>
    <mergeCell ref="E17:H17"/>
    <mergeCell ref="I17:L17"/>
    <mergeCell ref="M17:Q17"/>
    <mergeCell ref="R17:U17"/>
    <mergeCell ref="V17:W17"/>
    <mergeCell ref="X17:Y17"/>
    <mergeCell ref="Z15:AA15"/>
    <mergeCell ref="E16:H16"/>
    <mergeCell ref="I16:L16"/>
    <mergeCell ref="M16:Q16"/>
    <mergeCell ref="R16:U16"/>
    <mergeCell ref="V16:W16"/>
    <mergeCell ref="X16:Y16"/>
    <mergeCell ref="Z16:AA16"/>
    <mergeCell ref="E15:H15"/>
    <mergeCell ref="I15:L15"/>
    <mergeCell ref="M15:Q15"/>
    <mergeCell ref="R15:U15"/>
    <mergeCell ref="V15:W15"/>
    <mergeCell ref="X15:Y15"/>
    <mergeCell ref="Z13:AA13"/>
    <mergeCell ref="E14:H14"/>
    <mergeCell ref="I14:L14"/>
    <mergeCell ref="M14:Q14"/>
    <mergeCell ref="R14:U14"/>
    <mergeCell ref="V14:W14"/>
    <mergeCell ref="X14:Y14"/>
    <mergeCell ref="Z14:AA14"/>
    <mergeCell ref="E13:H13"/>
    <mergeCell ref="I13:L13"/>
    <mergeCell ref="M13:Q13"/>
    <mergeCell ref="R13:U13"/>
    <mergeCell ref="V13:W13"/>
    <mergeCell ref="X13:Y13"/>
    <mergeCell ref="E12:H12"/>
    <mergeCell ref="I12:L12"/>
    <mergeCell ref="M12:Q12"/>
    <mergeCell ref="R12:U12"/>
    <mergeCell ref="V12:W12"/>
    <mergeCell ref="X12:Y12"/>
    <mergeCell ref="Z12:AA12"/>
    <mergeCell ref="E11:H11"/>
    <mergeCell ref="I11:L11"/>
    <mergeCell ref="R11:U11"/>
    <mergeCell ref="V11:W11"/>
    <mergeCell ref="X11:Y11"/>
    <mergeCell ref="Z9:AA9"/>
    <mergeCell ref="E10:H10"/>
    <mergeCell ref="I10:L10"/>
    <mergeCell ref="R10:U10"/>
    <mergeCell ref="V10:W10"/>
    <mergeCell ref="X10:Y10"/>
    <mergeCell ref="Z10:AA10"/>
    <mergeCell ref="E9:H9"/>
    <mergeCell ref="I9:L9"/>
    <mergeCell ref="R9:U9"/>
    <mergeCell ref="V9:W9"/>
    <mergeCell ref="X9:Y9"/>
    <mergeCell ref="M9:Q11"/>
    <mergeCell ref="Z11:AA11"/>
    <mergeCell ref="Z7:AA7"/>
    <mergeCell ref="E8:H8"/>
    <mergeCell ref="I8:L8"/>
    <mergeCell ref="M8:Q8"/>
    <mergeCell ref="R8:U8"/>
    <mergeCell ref="V8:W8"/>
    <mergeCell ref="X8:Y8"/>
    <mergeCell ref="Z8:AA8"/>
    <mergeCell ref="E7:H7"/>
    <mergeCell ref="I7:L7"/>
    <mergeCell ref="M7:Q7"/>
    <mergeCell ref="R7:U7"/>
    <mergeCell ref="V7:W7"/>
    <mergeCell ref="X7:Y7"/>
  </mergeCells>
  <pageMargins left="0.7" right="0.7" top="0.75" bottom="0.75" header="0.3" footer="0.3"/>
  <pageSetup scale="53" fitToHeight="0" orientation="landscape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Financial Highlights</vt:lpstr>
      <vt:lpstr>PICA</vt:lpstr>
      <vt:lpstr>'Financial Highlights'!Print_Area</vt:lpstr>
      <vt:lpstr>PICA!Print_Area</vt:lpstr>
      <vt:lpstr>PICA!Print_Titles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SURIANI YULIANI PARDI – CFA</dc:creator>
  <cp:lastModifiedBy>ADH PADANG - BRANCH</cp:lastModifiedBy>
  <dcterms:created xsi:type="dcterms:W3CDTF">2020-02-17T02:44:02Z</dcterms:created>
  <dcterms:modified xsi:type="dcterms:W3CDTF">2020-02-21T10:36:00Z</dcterms:modified>
</cp:coreProperties>
</file>