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RNANDA\SKILL\Pajak\accounting hack &amp; Ortax (pajak 101)\Chapter 2 PPH 21\1_Pajak karyawan (PPh 21 atau 26)\"/>
    </mc:Choice>
  </mc:AlternateContent>
  <xr:revisionPtr revIDLastSave="0" documentId="13_ncr:1_{9C39678A-0CC9-453C-8DA5-16FA0BEC9210}" xr6:coauthVersionLast="47" xr6:coauthVersionMax="47" xr10:uidLastSave="{00000000-0000-0000-0000-000000000000}"/>
  <bookViews>
    <workbookView xWindow="-120" yWindow="-120" windowWidth="20730" windowHeight="11040" tabRatio="746" activeTab="12" xr2:uid="{D6129CAA-69C0-4704-B12B-6DBCB3C85CB1}"/>
  </bookViews>
  <sheets>
    <sheet name="JAN" sheetId="1" r:id="rId1"/>
    <sheet name="FEB" sheetId="4" r:id="rId2"/>
    <sheet name="MAR" sheetId="5" r:id="rId3"/>
    <sheet name="APR" sheetId="3" r:id="rId4"/>
    <sheet name="MEI" sheetId="6" r:id="rId5"/>
    <sheet name="JUN" sheetId="7" r:id="rId6"/>
    <sheet name="JUL" sheetId="8" r:id="rId7"/>
    <sheet name="AGU" sheetId="9" r:id="rId8"/>
    <sheet name="SEP" sheetId="10" r:id="rId9"/>
    <sheet name="OKT" sheetId="11" r:id="rId10"/>
    <sheet name="NOV" sheetId="12" r:id="rId11"/>
    <sheet name="DES" sheetId="13" r:id="rId12"/>
    <sheet name="Info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3" l="1"/>
  <c r="P2" i="13"/>
  <c r="T2" i="1"/>
  <c r="M2" i="1"/>
  <c r="S2" i="1"/>
  <c r="M2" i="4"/>
  <c r="L2" i="4"/>
  <c r="P10" i="13"/>
  <c r="P11" i="13"/>
  <c r="P12" i="13"/>
  <c r="P3" i="13"/>
  <c r="P4" i="13"/>
  <c r="P5" i="13"/>
  <c r="P6" i="13"/>
  <c r="P7" i="13"/>
  <c r="P8" i="13"/>
  <c r="P9" i="13"/>
  <c r="K2" i="12"/>
  <c r="O2" i="13"/>
  <c r="N2" i="13"/>
  <c r="K2" i="13"/>
  <c r="L2" i="12"/>
  <c r="U2" i="12"/>
  <c r="U2" i="11"/>
  <c r="T2" i="11"/>
  <c r="S2" i="11"/>
  <c r="M2" i="11" s="1"/>
  <c r="N2" i="11" s="1"/>
  <c r="L2" i="11"/>
  <c r="K2" i="11"/>
  <c r="L2" i="10"/>
  <c r="K2" i="10"/>
  <c r="L2" i="9"/>
  <c r="K2" i="9"/>
  <c r="U2" i="9" s="1"/>
  <c r="L2" i="8"/>
  <c r="K2" i="8"/>
  <c r="U2" i="8" s="1"/>
  <c r="L2" i="7"/>
  <c r="K2" i="7"/>
  <c r="U2" i="7" s="1"/>
  <c r="L2" i="6"/>
  <c r="K2" i="6"/>
  <c r="U2" i="6" s="1"/>
  <c r="L2" i="5"/>
  <c r="K2" i="5"/>
  <c r="U2" i="5" s="1"/>
  <c r="K2" i="4"/>
  <c r="L2" i="3"/>
  <c r="K2" i="3"/>
  <c r="U2" i="3" s="1"/>
  <c r="K2" i="1"/>
  <c r="L2" i="1"/>
  <c r="L2" i="13" l="1"/>
  <c r="M2" i="13" s="1"/>
  <c r="R2" i="13" s="1"/>
  <c r="S2" i="8"/>
  <c r="M2" i="8" s="1"/>
  <c r="N2" i="8" s="1"/>
  <c r="T2" i="8"/>
  <c r="S2" i="6"/>
  <c r="M2" i="6"/>
  <c r="N2" i="6" s="1"/>
  <c r="T2" i="6"/>
  <c r="U2" i="4"/>
  <c r="S2" i="4"/>
  <c r="N2" i="4" s="1"/>
  <c r="T2" i="4"/>
  <c r="S2" i="10"/>
  <c r="M2" i="10" s="1"/>
  <c r="N2" i="10" s="1"/>
  <c r="T2" i="10"/>
  <c r="U2" i="10"/>
  <c r="S2" i="12"/>
  <c r="M2" i="12" s="1"/>
  <c r="N2" i="12" s="1"/>
  <c r="T2" i="12"/>
  <c r="S2" i="7"/>
  <c r="M2" i="7" s="1"/>
  <c r="N2" i="7" s="1"/>
  <c r="T2" i="7"/>
  <c r="S2" i="9"/>
  <c r="M2" i="9" s="1"/>
  <c r="N2" i="9" s="1"/>
  <c r="T2" i="9"/>
  <c r="S2" i="5"/>
  <c r="M2" i="5" s="1"/>
  <c r="N2" i="5" s="1"/>
  <c r="T2" i="5"/>
  <c r="S2" i="3"/>
  <c r="M2" i="3" s="1"/>
  <c r="N2" i="3" s="1"/>
  <c r="T2" i="3"/>
  <c r="N2" i="1"/>
  <c r="U2" i="1"/>
  <c r="S2" i="13" l="1"/>
  <c r="T2" i="13"/>
</calcChain>
</file>

<file path=xl/sharedStrings.xml><?xml version="1.0" encoding="utf-8"?>
<sst xmlns="http://schemas.openxmlformats.org/spreadsheetml/2006/main" count="262" uniqueCount="44">
  <si>
    <t>No</t>
  </si>
  <si>
    <t>NPWP</t>
  </si>
  <si>
    <t>Nama Pegawai</t>
  </si>
  <si>
    <t>Tuan A</t>
  </si>
  <si>
    <t>PTKP</t>
  </si>
  <si>
    <t>Gaji</t>
  </si>
  <si>
    <t>Tunjangan</t>
  </si>
  <si>
    <t>THR</t>
  </si>
  <si>
    <t>Bonus</t>
  </si>
  <si>
    <t>Uang Lembur</t>
  </si>
  <si>
    <t>Permi JKK dan JKM</t>
  </si>
  <si>
    <t>Penghasilan Bruto</t>
  </si>
  <si>
    <t>K/0</t>
  </si>
  <si>
    <t>Ketegori TER</t>
  </si>
  <si>
    <t>TER</t>
  </si>
  <si>
    <t>PPh 21</t>
  </si>
  <si>
    <t>00.000.000.0-001.000</t>
  </si>
  <si>
    <t>Tarif A</t>
  </si>
  <si>
    <t>Tarif B</t>
  </si>
  <si>
    <t>Tarif C</t>
  </si>
  <si>
    <t>Penghasilan Bruto Setahun</t>
  </si>
  <si>
    <t>Biaya Jabatan 5% dari bruto (maks 6 jt)</t>
  </si>
  <si>
    <t>Iuran Pensiun</t>
  </si>
  <si>
    <t>Iuran Zakat</t>
  </si>
  <si>
    <t>Status</t>
  </si>
  <si>
    <t>TK/0</t>
  </si>
  <si>
    <t>TK/1</t>
  </si>
  <si>
    <t>TK/2</t>
  </si>
  <si>
    <t>TK/3</t>
  </si>
  <si>
    <t>K/1</t>
  </si>
  <si>
    <t>K/2</t>
  </si>
  <si>
    <t>K/3</t>
  </si>
  <si>
    <t>PPh 21 Setahun</t>
  </si>
  <si>
    <t>PPh JAN-NOV</t>
  </si>
  <si>
    <t>PPH Desember</t>
  </si>
  <si>
    <t>Penghasilan Kena Pajak</t>
  </si>
  <si>
    <t>Terima Kasih sudah menggunakan file kertas kerja perhitungan PPh 21 TER</t>
  </si>
  <si>
    <t>Mohon bantuannya untuk menginformasikan apabila terdapat kekeliruan ataupun masukan untuk perbaikan kedepannya</t>
  </si>
  <si>
    <t>Hubungi Kami di</t>
  </si>
  <si>
    <t>Channel Youtube:</t>
  </si>
  <si>
    <t>@belajarexcelgratis</t>
  </si>
  <si>
    <t>https://www.facebook.com/profile.php?id=100095245407257</t>
  </si>
  <si>
    <t>Facebook</t>
  </si>
  <si>
    <t>Tiktok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</si>
</sst>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0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5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164" fontId="0" fillId="0" borderId="1" xfId="1" applyNumberFormat="1" applyFon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4" borderId="1" xfId="1" applyNumberFormat="1" applyFont="1" applyFill="1" applyBorder="1"/>
    <xf numFmtId="164" fontId="2" fillId="5" borderId="1" xfId="0" applyNumberFormat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2" fillId="0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Fill="1" applyBorder="1"/>
    <xf numFmtId="164" fontId="2" fillId="6" borderId="1" xfId="1" applyNumberFormat="1" applyFont="1" applyFill="1" applyBorder="1" applyAlignment="1">
      <alignment horizontal="center" vertical="center" wrapText="1"/>
    </xf>
    <xf numFmtId="164" fontId="0" fillId="6" borderId="1" xfId="1" applyNumberFormat="1" applyFont="1" applyFill="1" applyBorder="1"/>
    <xf numFmtId="0" fontId="0" fillId="6" borderId="1" xfId="0" applyFill="1" applyBorder="1"/>
    <xf numFmtId="0" fontId="0" fillId="6" borderId="0" xfId="0" applyFill="1"/>
    <xf numFmtId="49" fontId="4" fillId="0" borderId="0" xfId="3" applyNumberFormat="1"/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profile.php?id=100095245407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45C6-A3EC-4F3B-ACAE-39412F56DF7A}">
  <dimension ref="A1:U9"/>
  <sheetViews>
    <sheetView zoomScale="90" zoomScaleNormal="25" workbookViewId="0">
      <selection sqref="A1:N1"/>
    </sheetView>
  </sheetViews>
  <sheetFormatPr defaultRowHeight="15" x14ac:dyDescent="0.25"/>
  <cols>
    <col min="2" max="2" width="24" style="2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J2" s="1">
        <v>80000</v>
      </c>
      <c r="K2" s="1">
        <f>SUM(E2:J2)</f>
        <v>30080000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0.13</v>
      </c>
      <c r="N2" s="7">
        <f>K2*M2</f>
        <v>3910400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0.13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0.12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0.11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BE58-8193-4946-BC4F-1A0652D21F10}">
  <dimension ref="A1:U9"/>
  <sheetViews>
    <sheetView workbookViewId="0">
      <selection activeCell="G19" sqref="G19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J2" s="1">
        <v>80000</v>
      </c>
      <c r="K2" s="1">
        <f>SUM(E2:J2)</f>
        <v>30080000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0.13</v>
      </c>
      <c r="N2" s="7">
        <f>K2*M2</f>
        <v>3910400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0.13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0.12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0.11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B228-7BD3-409E-BE14-4F7523E6C28B}">
  <dimension ref="A1:U9"/>
  <sheetViews>
    <sheetView workbookViewId="0">
      <selection activeCell="E10" sqref="E10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J2" s="1">
        <v>80000</v>
      </c>
      <c r="K2" s="1">
        <f>SUM(E2:J2)</f>
        <v>30080000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0.13</v>
      </c>
      <c r="N2" s="7">
        <f>K2*M2</f>
        <v>3910400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0.13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0.12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0.11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85F5-8C51-4788-9A3D-A4B7F87C83F1}">
  <sheetPr>
    <tabColor rgb="FF00B050"/>
  </sheetPr>
  <dimension ref="A1:W35"/>
  <sheetViews>
    <sheetView topLeftCell="C1" zoomScale="69" zoomScaleNormal="115" workbookViewId="0">
      <selection activeCell="Q3" sqref="Q3"/>
    </sheetView>
  </sheetViews>
  <sheetFormatPr defaultRowHeight="15" x14ac:dyDescent="0.25"/>
  <cols>
    <col min="1" max="1" width="3.5703125" bestFit="1" customWidth="1"/>
    <col min="2" max="2" width="20.28515625" customWidth="1"/>
    <col min="3" max="3" width="16.28515625" customWidth="1"/>
    <col min="4" max="4" width="9.140625" customWidth="1"/>
    <col min="5" max="9" width="12.42578125" customWidth="1"/>
    <col min="10" max="10" width="15.28515625" customWidth="1"/>
    <col min="11" max="11" width="12.28515625" bestFit="1" customWidth="1"/>
    <col min="12" max="12" width="14.140625" style="9" customWidth="1"/>
    <col min="13" max="13" width="14.85546875" style="34" customWidth="1"/>
    <col min="14" max="14" width="13.28515625" style="34" bestFit="1" customWidth="1"/>
    <col min="15" max="15" width="13.85546875" style="34" customWidth="1"/>
    <col min="16" max="16" width="14.28515625" style="34" bestFit="1" customWidth="1"/>
    <col min="17" max="17" width="15.85546875" style="10" customWidth="1"/>
    <col min="18" max="18" width="15.28515625" style="10" bestFit="1" customWidth="1"/>
    <col min="19" max="19" width="14.28515625" style="10" bestFit="1" customWidth="1"/>
    <col min="20" max="20" width="12.7109375" style="11" customWidth="1"/>
    <col min="23" max="23" width="15.28515625" bestFit="1" customWidth="1"/>
  </cols>
  <sheetData>
    <row r="1" spans="1:23" ht="45" x14ac:dyDescent="0.25">
      <c r="A1" s="12" t="s">
        <v>0</v>
      </c>
      <c r="B1" s="13" t="s">
        <v>1</v>
      </c>
      <c r="C1" s="12" t="s">
        <v>2</v>
      </c>
      <c r="D1" s="12" t="s">
        <v>24</v>
      </c>
      <c r="E1" s="14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29" t="s">
        <v>11</v>
      </c>
      <c r="L1" s="15" t="s">
        <v>20</v>
      </c>
      <c r="M1" s="31" t="s">
        <v>21</v>
      </c>
      <c r="N1" s="31" t="s">
        <v>22</v>
      </c>
      <c r="O1" s="31" t="s">
        <v>23</v>
      </c>
      <c r="P1" s="31" t="s">
        <v>4</v>
      </c>
      <c r="Q1" s="16" t="s">
        <v>35</v>
      </c>
      <c r="R1" s="16" t="s">
        <v>32</v>
      </c>
      <c r="S1" s="16" t="s">
        <v>33</v>
      </c>
      <c r="T1" s="17" t="s">
        <v>34</v>
      </c>
      <c r="V1" s="8" t="s">
        <v>24</v>
      </c>
      <c r="W1" s="8" t="s">
        <v>4</v>
      </c>
    </row>
    <row r="2" spans="1:23" x14ac:dyDescent="0.25">
      <c r="A2" s="18">
        <v>1</v>
      </c>
      <c r="B2" s="19" t="s">
        <v>16</v>
      </c>
      <c r="C2" s="18" t="s">
        <v>3</v>
      </c>
      <c r="D2" s="18" t="s">
        <v>12</v>
      </c>
      <c r="E2" s="20">
        <v>10000000</v>
      </c>
      <c r="F2" s="20">
        <v>20000000</v>
      </c>
      <c r="G2" s="20">
        <v>60000000</v>
      </c>
      <c r="H2" s="20"/>
      <c r="I2" s="20"/>
      <c r="J2" s="20">
        <v>80000</v>
      </c>
      <c r="K2" s="30">
        <f>SUM(E2:J2)</f>
        <v>90080000</v>
      </c>
      <c r="L2" s="22">
        <f>JAN!K2+FEB!K2+MAR!K2+APR!K2+MEI!K2+JUN!K2+JUL!K2+AGU!K2+SEP!K2+OKT!K2+NOV!K2+DES!K2</f>
        <v>450960000</v>
      </c>
      <c r="M2" s="32">
        <f>MIN(6000000,L2*0.05)</f>
        <v>6000000</v>
      </c>
      <c r="N2" s="32">
        <f>12*100000</f>
        <v>1200000</v>
      </c>
      <c r="O2" s="32">
        <f>12*200000</f>
        <v>2400000</v>
      </c>
      <c r="P2" s="32">
        <f>IF(D2=$V$2,$W$2,IF(D2=$V$3,$W$3,IF(D2=$V$4,$W$4,IF(D2=$V$5,$W$5,IF(D2=$V$6,$W$6,IF(D2=$V$7,$W$7,IF(D2=$V$8,$W$8,IF(D2=$V$9,$W$9,""))))))))</f>
        <v>58500000</v>
      </c>
      <c r="Q2" s="23">
        <f>L2-M2-N2-O2-P2</f>
        <v>382860000</v>
      </c>
      <c r="R2" s="24">
        <f>IF(Q2&lt;=60000000,(Q2*5%),IF(Q2&lt;=250000000,((Q2*15%)-6000000),IF(Q2&lt;=500000000,((Q2*25%)-31000000),IF(Q2&lt;=5000000000,((Q2*30%)-56000000),IF(Q2&gt;5000000000,((Q2*35%))-306000000)))))</f>
        <v>64715000</v>
      </c>
      <c r="S2" s="24">
        <f>JAN!N2+FEB!N2+MAR!N2+APR!N2+MEI!N2+JUN!N2+JUL!N2+AGU!N2+SEP!N2+OKT!N2+NOV!N2</f>
        <v>50120000</v>
      </c>
      <c r="T2" s="25">
        <f>R2-S2</f>
        <v>14595000</v>
      </c>
      <c r="V2" t="s">
        <v>25</v>
      </c>
      <c r="W2" s="1">
        <v>54000000</v>
      </c>
    </row>
    <row r="3" spans="1:23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26"/>
      <c r="M3" s="33"/>
      <c r="N3" s="33"/>
      <c r="O3" s="33"/>
      <c r="P3" s="32" t="str">
        <f t="shared" ref="P3:P12" si="0">IF(D3=$V$2,$W$2,IF(D3=$V$3,$W$3,IF(D3=$V$4,$W$4,IF(D3=$V$5,$W$5,IF(D3=$V$6,$W$6,IF(D3=$V$7,$W$7,IF(D3=$V$8,$W$8,IF(D3=$V$9,$W$9,""))))))))</f>
        <v/>
      </c>
      <c r="Q3" s="27"/>
      <c r="R3" s="27"/>
      <c r="S3" s="27"/>
      <c r="T3" s="28"/>
      <c r="V3" t="s">
        <v>26</v>
      </c>
      <c r="W3" s="1">
        <v>58000000</v>
      </c>
    </row>
    <row r="4" spans="1:23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26"/>
      <c r="M4" s="33"/>
      <c r="N4" s="33"/>
      <c r="O4" s="33"/>
      <c r="P4" s="32" t="str">
        <f t="shared" si="0"/>
        <v/>
      </c>
      <c r="Q4" s="27"/>
      <c r="R4" s="27"/>
      <c r="S4" s="27"/>
      <c r="T4" s="28"/>
      <c r="V4" t="s">
        <v>27</v>
      </c>
      <c r="W4" s="1">
        <v>63000000</v>
      </c>
    </row>
    <row r="5" spans="1:23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26"/>
      <c r="M5" s="33"/>
      <c r="N5" s="33"/>
      <c r="O5" s="33"/>
      <c r="P5" s="32" t="str">
        <f t="shared" si="0"/>
        <v/>
      </c>
      <c r="Q5" s="27"/>
      <c r="R5" s="27"/>
      <c r="S5" s="27"/>
      <c r="T5" s="28"/>
      <c r="V5" t="s">
        <v>28</v>
      </c>
      <c r="W5" s="1">
        <v>67500000</v>
      </c>
    </row>
    <row r="6" spans="1:23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26"/>
      <c r="M6" s="33"/>
      <c r="N6" s="33"/>
      <c r="O6" s="33"/>
      <c r="P6" s="32" t="str">
        <f t="shared" si="0"/>
        <v/>
      </c>
      <c r="Q6" s="27"/>
      <c r="R6" s="27"/>
      <c r="S6" s="27"/>
      <c r="T6" s="28"/>
      <c r="V6" t="s">
        <v>12</v>
      </c>
      <c r="W6" s="1">
        <v>58500000</v>
      </c>
    </row>
    <row r="7" spans="1:23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26"/>
      <c r="M7" s="33"/>
      <c r="N7" s="33"/>
      <c r="O7" s="33"/>
      <c r="P7" s="32" t="str">
        <f t="shared" si="0"/>
        <v/>
      </c>
      <c r="Q7" s="27"/>
      <c r="R7" s="27"/>
      <c r="S7" s="27"/>
      <c r="T7" s="28"/>
      <c r="V7" t="s">
        <v>29</v>
      </c>
      <c r="W7" s="1">
        <v>63000000</v>
      </c>
    </row>
    <row r="8" spans="1:23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26"/>
      <c r="M8" s="33"/>
      <c r="N8" s="33"/>
      <c r="O8" s="33"/>
      <c r="P8" s="32" t="str">
        <f t="shared" si="0"/>
        <v/>
      </c>
      <c r="Q8" s="27"/>
      <c r="R8" s="27"/>
      <c r="S8" s="27"/>
      <c r="T8" s="28"/>
      <c r="V8" t="s">
        <v>30</v>
      </c>
      <c r="W8" s="1">
        <v>67500000</v>
      </c>
    </row>
    <row r="9" spans="1:23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26"/>
      <c r="M9" s="33"/>
      <c r="N9" s="33"/>
      <c r="O9" s="33"/>
      <c r="P9" s="32" t="str">
        <f t="shared" si="0"/>
        <v/>
      </c>
      <c r="Q9" s="27"/>
      <c r="R9" s="27"/>
      <c r="S9" s="27"/>
      <c r="T9" s="28"/>
      <c r="V9" t="s">
        <v>31</v>
      </c>
      <c r="W9" s="1">
        <v>72000000</v>
      </c>
    </row>
    <row r="10" spans="1:23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26"/>
      <c r="M10" s="33"/>
      <c r="N10" s="33"/>
      <c r="O10" s="33"/>
      <c r="P10" s="32" t="str">
        <f>IF(D10=$V$2,$W$2,IF(D10=$V$3,$W$3,IF(D10=$V$4,$W$4,IF(D10=$V$5,$W$5,IF(D10=$V$6,$W$6,IF(D10=$V$7,$W$7,IF(D10=$V$8,$W$8,IF(D10=$V$9,$W$9,""))))))))</f>
        <v/>
      </c>
      <c r="Q10" s="27"/>
      <c r="R10" s="27"/>
      <c r="S10" s="27"/>
      <c r="T10" s="28"/>
      <c r="W10" s="1"/>
    </row>
    <row r="11" spans="1:23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26"/>
      <c r="M11" s="33"/>
      <c r="N11" s="33"/>
      <c r="O11" s="33"/>
      <c r="P11" s="32" t="str">
        <f t="shared" si="0"/>
        <v/>
      </c>
      <c r="Q11" s="27"/>
      <c r="R11" s="27"/>
      <c r="S11" s="27"/>
      <c r="T11" s="28"/>
      <c r="W11" s="1"/>
    </row>
    <row r="12" spans="1:23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21"/>
      <c r="M12" s="33"/>
      <c r="N12" s="33"/>
      <c r="O12" s="33"/>
      <c r="P12" s="32" t="str">
        <f t="shared" si="0"/>
        <v/>
      </c>
      <c r="Q12" s="27"/>
      <c r="R12" s="27"/>
      <c r="S12" s="27"/>
      <c r="T12" s="28"/>
      <c r="W12" s="1"/>
    </row>
    <row r="13" spans="1:23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22"/>
      <c r="M13" s="33"/>
      <c r="N13" s="33"/>
      <c r="O13" s="33"/>
      <c r="P13" s="33"/>
      <c r="Q13" s="27"/>
      <c r="R13" s="27"/>
      <c r="S13" s="27"/>
      <c r="T13" s="28"/>
      <c r="W13" s="1"/>
    </row>
    <row r="14" spans="1:23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26"/>
      <c r="M14" s="33"/>
      <c r="N14" s="33"/>
      <c r="O14" s="33"/>
      <c r="P14" s="33"/>
      <c r="Q14" s="27"/>
      <c r="R14" s="27"/>
      <c r="S14" s="27"/>
      <c r="T14" s="28"/>
    </row>
    <row r="15" spans="1:23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26"/>
      <c r="M15" s="33"/>
      <c r="N15" s="33"/>
      <c r="O15" s="33"/>
      <c r="P15" s="33"/>
      <c r="Q15" s="27"/>
      <c r="R15" s="27"/>
      <c r="S15" s="27"/>
      <c r="T15" s="28"/>
    </row>
    <row r="16" spans="1:23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6"/>
      <c r="M16" s="33"/>
      <c r="N16" s="33"/>
      <c r="O16" s="33"/>
      <c r="P16" s="33"/>
      <c r="Q16" s="27"/>
      <c r="R16" s="27"/>
      <c r="S16" s="27"/>
      <c r="T16" s="28"/>
    </row>
    <row r="17" spans="1:2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26"/>
      <c r="M17" s="33"/>
      <c r="N17" s="33"/>
      <c r="O17" s="33"/>
      <c r="P17" s="33"/>
      <c r="Q17" s="27"/>
      <c r="R17" s="27"/>
      <c r="S17" s="27"/>
      <c r="T17" s="28"/>
    </row>
    <row r="18" spans="1:2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26"/>
      <c r="M18" s="33"/>
      <c r="N18" s="33"/>
      <c r="O18" s="33"/>
      <c r="P18" s="33"/>
      <c r="Q18" s="27"/>
      <c r="R18" s="27"/>
      <c r="S18" s="27"/>
      <c r="T18" s="28"/>
    </row>
    <row r="19" spans="1:2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26"/>
      <c r="M19" s="33"/>
      <c r="N19" s="33"/>
      <c r="O19" s="33"/>
      <c r="P19" s="33"/>
      <c r="Q19" s="27"/>
      <c r="R19" s="27"/>
      <c r="S19" s="27"/>
      <c r="T19" s="28"/>
    </row>
    <row r="20" spans="1:2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6"/>
      <c r="M20" s="33"/>
      <c r="N20" s="33"/>
      <c r="O20" s="33"/>
      <c r="P20" s="33"/>
      <c r="Q20" s="27"/>
      <c r="R20" s="27"/>
      <c r="S20" s="27"/>
      <c r="T20" s="28"/>
    </row>
    <row r="21" spans="1:2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26"/>
      <c r="M21" s="33"/>
      <c r="N21" s="33"/>
      <c r="O21" s="33"/>
      <c r="P21" s="33"/>
      <c r="Q21" s="27"/>
      <c r="R21" s="27"/>
      <c r="S21" s="27"/>
      <c r="T21" s="28"/>
    </row>
    <row r="22" spans="1:2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26"/>
      <c r="M22" s="33"/>
      <c r="N22" s="33"/>
      <c r="O22" s="33"/>
      <c r="P22" s="33"/>
      <c r="Q22" s="27"/>
      <c r="R22" s="27"/>
      <c r="S22" s="27"/>
      <c r="T22" s="28"/>
    </row>
    <row r="23" spans="1:2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26"/>
      <c r="M23" s="33"/>
      <c r="N23" s="33"/>
      <c r="O23" s="33"/>
      <c r="P23" s="33"/>
      <c r="Q23" s="27"/>
      <c r="R23" s="27"/>
      <c r="S23" s="27"/>
      <c r="T23" s="28"/>
    </row>
    <row r="24" spans="1:2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26"/>
      <c r="M24" s="33"/>
      <c r="N24" s="33"/>
      <c r="O24" s="33"/>
      <c r="P24" s="33"/>
      <c r="Q24" s="27"/>
      <c r="R24" s="27"/>
      <c r="S24" s="27"/>
      <c r="T24" s="28"/>
    </row>
    <row r="25" spans="1:2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26"/>
      <c r="M25" s="33"/>
      <c r="N25" s="33"/>
      <c r="O25" s="33"/>
      <c r="P25" s="33"/>
      <c r="Q25" s="27"/>
      <c r="R25" s="27"/>
      <c r="S25" s="27"/>
      <c r="T25" s="28"/>
    </row>
    <row r="26" spans="1:2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26"/>
      <c r="M26" s="33"/>
      <c r="N26" s="33"/>
      <c r="O26" s="33"/>
      <c r="P26" s="33"/>
      <c r="Q26" s="27"/>
      <c r="R26" s="27"/>
      <c r="S26" s="27"/>
      <c r="T26" s="28"/>
    </row>
    <row r="27" spans="1:2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26"/>
      <c r="M27" s="33"/>
      <c r="N27" s="33"/>
      <c r="O27" s="33"/>
      <c r="P27" s="33"/>
      <c r="Q27" s="27"/>
      <c r="R27" s="27"/>
      <c r="S27" s="27"/>
      <c r="T27" s="28"/>
    </row>
    <row r="28" spans="1:2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26"/>
      <c r="M28" s="33"/>
      <c r="N28" s="33"/>
      <c r="O28" s="33"/>
      <c r="P28" s="33"/>
      <c r="Q28" s="27"/>
      <c r="R28" s="27"/>
      <c r="S28" s="27"/>
      <c r="T28" s="28"/>
    </row>
    <row r="29" spans="1:2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6"/>
      <c r="M29" s="33"/>
      <c r="N29" s="33"/>
      <c r="O29" s="33"/>
      <c r="P29" s="33"/>
      <c r="Q29" s="27"/>
      <c r="R29" s="27"/>
      <c r="S29" s="27"/>
      <c r="T29" s="28"/>
    </row>
    <row r="30" spans="1:2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6"/>
      <c r="M30" s="33"/>
      <c r="N30" s="33"/>
      <c r="O30" s="33"/>
      <c r="P30" s="33"/>
      <c r="Q30" s="27"/>
      <c r="R30" s="27"/>
      <c r="S30" s="27"/>
      <c r="T30" s="28"/>
    </row>
    <row r="31" spans="1:2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6"/>
      <c r="M31" s="33"/>
      <c r="N31" s="33"/>
      <c r="O31" s="33"/>
      <c r="P31" s="33"/>
      <c r="Q31" s="27"/>
      <c r="R31" s="27"/>
      <c r="S31" s="27"/>
      <c r="T31" s="28"/>
    </row>
    <row r="32" spans="1:20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6"/>
      <c r="M32" s="33"/>
      <c r="N32" s="33"/>
      <c r="O32" s="33"/>
      <c r="P32" s="33"/>
      <c r="Q32" s="27"/>
      <c r="R32" s="27"/>
      <c r="S32" s="27"/>
      <c r="T32" s="28"/>
    </row>
    <row r="33" spans="1:20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6"/>
      <c r="M33" s="33"/>
      <c r="N33" s="33"/>
      <c r="O33" s="33"/>
      <c r="P33" s="33"/>
      <c r="Q33" s="27"/>
      <c r="R33" s="27"/>
      <c r="S33" s="27"/>
      <c r="T33" s="28"/>
    </row>
    <row r="34" spans="1:20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6"/>
      <c r="M34" s="33"/>
      <c r="N34" s="33"/>
      <c r="O34" s="33"/>
      <c r="P34" s="33"/>
      <c r="Q34" s="27"/>
      <c r="R34" s="27"/>
      <c r="S34" s="27"/>
      <c r="T34" s="28"/>
    </row>
    <row r="35" spans="1:20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6"/>
      <c r="M35" s="33"/>
      <c r="N35" s="33"/>
      <c r="O35" s="33"/>
      <c r="P35" s="33"/>
      <c r="Q35" s="27"/>
      <c r="R35" s="27"/>
      <c r="S35" s="27"/>
      <c r="T35" s="28"/>
    </row>
  </sheetData>
  <phoneticPr fontId="3" type="noConversion"/>
  <dataValidations count="1">
    <dataValidation type="list" allowBlank="1" showInputMessage="1" showErrorMessage="1" sqref="D2:D15" xr:uid="{B1B2347A-409A-4DD6-B46D-3865B4EFF464}">
      <formula1>$V$2:$V$9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3D80-AC59-45A1-995F-8EE661A0838C}">
  <dimension ref="A1:B15"/>
  <sheetViews>
    <sheetView tabSelected="1" workbookViewId="0">
      <selection activeCell="B12" sqref="B1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36</v>
      </c>
    </row>
    <row r="2" spans="1:2" x14ac:dyDescent="0.25">
      <c r="A2" t="s">
        <v>37</v>
      </c>
    </row>
    <row r="5" spans="1:2" x14ac:dyDescent="0.25">
      <c r="A5" t="s">
        <v>38</v>
      </c>
    </row>
    <row r="6" spans="1:2" x14ac:dyDescent="0.25">
      <c r="A6" t="s">
        <v>39</v>
      </c>
      <c r="B6" s="2" t="s">
        <v>40</v>
      </c>
    </row>
    <row r="7" spans="1:2" x14ac:dyDescent="0.25">
      <c r="A7" t="s">
        <v>42</v>
      </c>
      <c r="B7" s="35" t="s">
        <v>41</v>
      </c>
    </row>
    <row r="8" spans="1:2" x14ac:dyDescent="0.25">
      <c r="A8" t="s">
        <v>43</v>
      </c>
      <c r="B8" s="2" t="s">
        <v>40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hyperlinks>
    <hyperlink ref="B7" r:id="rId1" xr:uid="{18CD565E-0EBD-4E7B-AC88-75707540E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8A79-51FA-4B7D-AC70-D07211A3CCCF}">
  <dimension ref="A1:U9"/>
  <sheetViews>
    <sheetView zoomScale="96" zoomScaleNormal="130" workbookViewId="0">
      <selection sqref="A1:N1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I2" s="1">
        <v>5000000</v>
      </c>
      <c r="J2" s="1">
        <v>80000</v>
      </c>
      <c r="K2" s="1">
        <f>SUM(E2:J2)</f>
        <v>35080000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0.14000000000000001</v>
      </c>
      <c r="N2" s="7">
        <f>K2*M2</f>
        <v>4911200.0000000009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0.14000000000000001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0.14000000000000001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0.13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D12A-6ED2-471D-9032-F3F889CD7814}">
  <dimension ref="A1:U9"/>
  <sheetViews>
    <sheetView workbookViewId="0">
      <selection sqref="A1:N1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J2" s="1">
        <v>80000</v>
      </c>
      <c r="K2" s="1">
        <f>SUM(E2:J2)</f>
        <v>30080000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0.13</v>
      </c>
      <c r="N2" s="7">
        <f>K2*M2</f>
        <v>3910400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0.13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0.12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0.11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4128-2B18-43AB-A649-193553C4E6B4}">
  <dimension ref="A1:U9"/>
  <sheetViews>
    <sheetView workbookViewId="0">
      <selection sqref="A1:N1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J2" s="1">
        <v>80000</v>
      </c>
      <c r="K2" s="1">
        <f>SUM(E2:J2)</f>
        <v>30080000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0.13</v>
      </c>
      <c r="N2" s="7">
        <f>K2*M2</f>
        <v>3910400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0.13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0.12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0.11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18A3-46AF-4F46-9BA2-B83B377AD42E}">
  <dimension ref="A1:U9"/>
  <sheetViews>
    <sheetView workbookViewId="0">
      <selection sqref="A1:N1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I2" s="1">
        <v>5000000</v>
      </c>
      <c r="J2" s="1">
        <v>80000</v>
      </c>
      <c r="K2" s="1">
        <f>SUM(E2:J2)</f>
        <v>35080000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0.14000000000000001</v>
      </c>
      <c r="N2" s="7">
        <f>K2*M2</f>
        <v>4911200.0000000009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0.14000000000000001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0.14000000000000001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0.13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0853-631D-4C78-BEDF-3FD83E1F1A28}">
  <dimension ref="A1:U9"/>
  <sheetViews>
    <sheetView workbookViewId="0">
      <selection sqref="A1:N1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J2" s="1">
        <v>80000</v>
      </c>
      <c r="K2" s="1">
        <f>SUM(E2:J2)</f>
        <v>30080000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0.13</v>
      </c>
      <c r="N2" s="7">
        <f>K2*M2</f>
        <v>3910400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0.13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0.12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0.11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B564-E0BA-4811-B4F0-6BE7006A6852}">
  <dimension ref="A1:U9"/>
  <sheetViews>
    <sheetView workbookViewId="0">
      <selection sqref="A1:N1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H2" s="1">
        <v>20000000</v>
      </c>
      <c r="J2" s="1">
        <v>80000</v>
      </c>
      <c r="K2" s="1">
        <f>SUM(E2:J2)</f>
        <v>50080000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0.18</v>
      </c>
      <c r="N2" s="7">
        <f>K2*M2</f>
        <v>9014400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0.18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0.18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0.17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1781-31AC-489D-922E-65DF10D75BAF}">
  <dimension ref="A1:U9"/>
  <sheetViews>
    <sheetView workbookViewId="0">
      <selection sqref="A1:N1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J2" s="1">
        <v>80000</v>
      </c>
      <c r="K2" s="1">
        <f>SUM(E2:J2)</f>
        <v>30080000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0.13</v>
      </c>
      <c r="N2" s="7">
        <f>K2*M2</f>
        <v>3910400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0.13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0.12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0.11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27FD-2EBF-41D8-B583-DD111EB764AA}">
  <dimension ref="A1:U9"/>
  <sheetViews>
    <sheetView workbookViewId="0">
      <selection sqref="A1:N1"/>
    </sheetView>
  </sheetViews>
  <sheetFormatPr defaultRowHeight="15" x14ac:dyDescent="0.25"/>
  <cols>
    <col min="2" max="2" width="19.28515625" style="2" bestFit="1" customWidth="1"/>
    <col min="3" max="3" width="14.140625" bestFit="1" customWidth="1"/>
    <col min="5" max="11" width="12" style="1" customWidth="1"/>
    <col min="14" max="14" width="13.28515625" bestFit="1" customWidth="1"/>
  </cols>
  <sheetData>
    <row r="1" spans="1:21" s="3" customFormat="1" ht="45" x14ac:dyDescent="0.25">
      <c r="A1" s="36" t="s">
        <v>0</v>
      </c>
      <c r="B1" s="37" t="s">
        <v>1</v>
      </c>
      <c r="C1" s="36" t="s">
        <v>2</v>
      </c>
      <c r="D1" s="36" t="s">
        <v>24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36" t="s">
        <v>13</v>
      </c>
      <c r="M1" s="36" t="s">
        <v>14</v>
      </c>
      <c r="N1" s="36" t="s">
        <v>15</v>
      </c>
      <c r="S1" s="4" t="s">
        <v>17</v>
      </c>
      <c r="T1" s="4" t="s">
        <v>18</v>
      </c>
      <c r="U1" s="4" t="s">
        <v>19</v>
      </c>
    </row>
    <row r="2" spans="1:21" x14ac:dyDescent="0.25">
      <c r="A2">
        <v>1</v>
      </c>
      <c r="B2" s="2" t="s">
        <v>16</v>
      </c>
      <c r="C2" t="s">
        <v>3</v>
      </c>
      <c r="D2" t="s">
        <v>12</v>
      </c>
      <c r="E2" s="1">
        <v>10000000</v>
      </c>
      <c r="F2" s="1">
        <v>20000000</v>
      </c>
      <c r="J2" s="1">
        <v>80000</v>
      </c>
      <c r="K2" s="1">
        <f>SUM(E2:J2)</f>
        <v>30080000</v>
      </c>
      <c r="L2" t="str">
        <f>IF(D2="TK/0","A",IF(D2="TK/1","A",IF(D2="K/0","A",IF(D2="TK/2","B",IF(D2="TK/3","B",IF(D2="K/1","B",IF(D2="K/2","B",IF(D2="K/3","C"))))))))</f>
        <v>A</v>
      </c>
      <c r="M2" s="6">
        <f>IF(L2="A",S2,IF(L2="B",T2,U2))</f>
        <v>0.13</v>
      </c>
      <c r="N2" s="7">
        <f>K2*M2</f>
        <v>3910400</v>
      </c>
      <c r="S2" s="5">
        <f>IF(K2&gt;11400000000,34%,IF(K2&gt;910000000,33%,IF(K2&gt;695000000,32%,IF(K2&gt;550000000,31%,IF(K2&gt;454000000,30%,IF(K2&gt;337000000,29%,IF(K2&gt;206000000,28%,IF(K2&gt;157000000,27%,IF(K2&gt;125000000,26%,IF(K2&gt;103000000,25%,IF(K2&gt;89000000,24%,IF(K2&gt;77500000,23%,IF(K2&gt;68600000,22%,IF(K2&gt;62200000,21%,IF(K2&gt;56300000,20%,IF(K2&gt;51400000,19%,IF(K2&gt;47800000,18%,IF(K2&gt;43850000,17%,IF(K2&gt;39100000,16%,IF(K2&gt;35400000,15%,IF(K2&gt;32400000,14%,IF(K2&gt;30050000,13%,IF(K2&gt;28000000,12%,IF(K2&gt;26450000,11%,IF(K2&gt;24150000,10%,IF(K2&gt;19750000,9%,IF(K2&gt;16950000,8%,IF(K2&gt;15100000,7%,IF(K2&gt;13750000,6%,IF(K2&gt;12500000,5%,IF(K2&gt;11600000,4%,IF(K2&gt;11050000,3.5%,IF(K2&gt;10700000,3%,IF(K2&gt;10350000,2.5%,IF(K2&gt;10050000,2.25%,IF(K2&gt;9650000,2%,IF(K2&gt;8550000,1.75%,IF(K2&gt;7500000,1.5%,IF(K2&gt;6750000,1.25%,IF(K2&gt;6300000,1%,IF(K2&gt;5950000,0.75%,IF(K2&gt;5650000,0.5%,IF(K2&gt;5400000,0.25%,0%)))))))))))))))))))))))))))))))))))))))))))</f>
        <v>0.13</v>
      </c>
      <c r="T2" s="5">
        <f>IF(K2&gt;1405000000,34%,IF(K2&gt;957000000,33%,IF(K2&gt;704000000,32%,IF(K2&gt;555000000,31%,IF(K2&gt;459000000,30%,IF(K2&gt;374000000,29%,IF(K2&gt;211000000,28%,IF(K2&gt;163000000,27%,IF(K2&gt;129000000,26%,IF(K2&gt;109000000,25%,IF(K2&gt;93000000,24%,IF(K2&gt;80000000,23%,IF(K2&gt;71000000,22%,IF(K2&gt;64000000,21%,IF(K2&gt;58500000,20%,IF(K2&gt;53800000,19%,IF(K2&gt;49500000,18%,IF(K2&gt;45800000,17%,IF(K2&gt;41100000,16%,IF(K2&gt;37100000,15%,IF(K2&gt;33950000,14%,IF(K2&gt;31450000,13%,IF(K2&gt;29350000,12%,IF(K2&gt;27700000,11%,IF(K2&gt;26000000,10%,IF(K2&gt;21850000,9%,IF(K2&gt;18450000,8%,IF(K2&gt;16400000,7%,IF(K2&gt;14950000,6%,IF(K2&gt;13600000,5%,IF(K2&gt;12600000,4%,IF(K2&gt;11600000,3%,IF(K2&gt;11250000,2.5%,IF(K2&gt;10750000,2%,IF(K2&gt;9200000,1.5%,IF(K2&gt;7300000,1%,IF(K2&gt;6850000,0.75%,IF(K2&gt;6500000,0.5%,IF(K2&gt;6200000,0.25%,0%)))))))))))))))))))))))))))))))))))))))</f>
        <v>0.12</v>
      </c>
      <c r="U2" s="5">
        <f>IF(K2&gt;1419000000,34%,IF(K2&gt;965000000,33%,IF(K2&gt;709000000,32%,IF(K2&gt;561000000,31%,IF(K2&gt;463000000,30%,IF(K2&gt;390000000,29%,IF(K2&gt;221000000,28%,IF(K2&gt;169000000,27%,IF(K2&gt;134000000,26%,IF(K2&gt;110000000,25%,IF(K2&gt;95600000,24%,IF(K2&gt;83200000,23%,IF(K2&gt;74500000,22%,IF(K2&gt;66700000,21%,IF(K2&gt;60400000,20%,IF(K2&gt;55800000,19%,IF(K2&gt;51200000,18%,IF(K2&gt;47400000,17%,IF(K2&gt;43000000,16%,IF(K2&gt;38900000,15%,IF(K2&gt;35400000,14%,IF(K2&gt;32600000,13%,IF(K2&gt;30100000,12%,IF(K2&gt;28100000,11%,IF(K2&gt;26600000,10%,IF(K2&gt;22700000,9%,IF(K2&gt;19500000,8%,IF(K2&gt;17050000,7%,IF(K2&gt;15550000,6%,IF(K2&gt;14150000,5%,IF(K2&gt;12950000,4%,IF(K2&gt;12050000,3%,IF(K2&gt;11200000,2%,IF(K2&gt;10950000,1.75%,IF(K2&gt;9800000,1.5%,IF(K2&gt;8850000,1.25%,IF(K2&gt;7800000,1%,IF(K2&gt;7350000,0.75%,IF(K2&gt;6950000,0.5%,IF(K2&gt;6600000,0.25%,0%))))))))))))))))))))))))))))))))))))))))</f>
        <v>0.11</v>
      </c>
    </row>
    <row r="3" spans="1:21" x14ac:dyDescent="0.25">
      <c r="S3" s="5"/>
      <c r="T3" s="5"/>
      <c r="U3" s="5"/>
    </row>
    <row r="4" spans="1:21" x14ac:dyDescent="0.25">
      <c r="S4" s="5"/>
      <c r="T4" s="5"/>
      <c r="U4" s="5"/>
    </row>
    <row r="5" spans="1:21" x14ac:dyDescent="0.25">
      <c r="S5" s="5"/>
      <c r="T5" s="5"/>
      <c r="U5" s="5"/>
    </row>
    <row r="6" spans="1:21" x14ac:dyDescent="0.25">
      <c r="S6" s="5"/>
      <c r="T6" s="5"/>
      <c r="U6" s="5"/>
    </row>
    <row r="7" spans="1:21" x14ac:dyDescent="0.25">
      <c r="S7" s="5"/>
      <c r="T7" s="5"/>
      <c r="U7" s="5"/>
    </row>
    <row r="8" spans="1:21" x14ac:dyDescent="0.25">
      <c r="S8" s="5"/>
      <c r="T8" s="5"/>
      <c r="U8" s="5"/>
    </row>
    <row r="9" spans="1:21" x14ac:dyDescent="0.25">
      <c r="S9" s="5"/>
      <c r="T9" s="5"/>
      <c r="U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MEI</vt:lpstr>
      <vt:lpstr>JUN</vt:lpstr>
      <vt:lpstr>JUL</vt:lpstr>
      <vt:lpstr>AGU</vt:lpstr>
      <vt:lpstr>SEP</vt:lpstr>
      <vt:lpstr>OKT</vt:lpstr>
      <vt:lpstr>NOV</vt:lpstr>
      <vt:lpstr>DES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belajaroffice</dc:creator>
  <cp:lastModifiedBy>vernanda dwi</cp:lastModifiedBy>
  <dcterms:created xsi:type="dcterms:W3CDTF">2024-02-04T01:50:31Z</dcterms:created>
  <dcterms:modified xsi:type="dcterms:W3CDTF">2025-04-09T14:59:33Z</dcterms:modified>
</cp:coreProperties>
</file>