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ERNANDA\SKILL\Pajak\accounting hack &amp; Ortax (pajak 101)\Chapter 2 PPH 21\1_Pajak karyawan (PPh 21 atau 26)\"/>
    </mc:Choice>
  </mc:AlternateContent>
  <xr:revisionPtr revIDLastSave="0" documentId="13_ncr:1_{87DF31B6-9E3C-457E-922E-4D7A4C413F81}" xr6:coauthVersionLast="47" xr6:coauthVersionMax="47" xr10:uidLastSave="{00000000-0000-0000-0000-000000000000}"/>
  <bookViews>
    <workbookView xWindow="-120" yWindow="-120" windowWidth="20730" windowHeight="11040" firstSheet="1" activeTab="3" xr2:uid="{142BF125-5971-46CE-A2FC-E9E2E26C10D8}"/>
  </bookViews>
  <sheets>
    <sheet name="Perhitungan Jan-Nov" sheetId="1" r:id="rId1"/>
    <sheet name="Perhitungan Desember versi 1" sheetId="2" r:id="rId2"/>
    <sheet name="Perhitungan Desember versi 2" sheetId="5" r:id="rId3"/>
    <sheet name="Kategori&amp;TARIF pasal 17" sheetId="3" r:id="rId4"/>
    <sheet name="Kategori TER" sheetId="4" r:id="rId5"/>
  </sheets>
  <externalReferences>
    <externalReference r:id="rId6"/>
  </externalReferences>
  <definedNames>
    <definedName name="a_bonus">[1]PPH21!$K:$K</definedName>
    <definedName name="a_bpjs">[1]PPH21!$N:$N</definedName>
    <definedName name="a_gapok">[1]PPH21!$I:$I</definedName>
    <definedName name="a_jbtn">[1]PPH21!$P:$P</definedName>
    <definedName name="a_jht">[1]PPH21!$Q:$Q</definedName>
    <definedName name="a_jkk">[1]PPH21!$L:$L</definedName>
    <definedName name="a_jkm">[1]PPH21!$M:$M</definedName>
    <definedName name="a_jp">[1]PPH21!$R:$R</definedName>
    <definedName name="a_masa">[1]PPH21!$E:$E</definedName>
    <definedName name="a_nik">[1]PPH21!$D:$D</definedName>
    <definedName name="a_nm">[1]PPH21!$C:$C</definedName>
    <definedName name="a_npwp">[1]PPH21!$F:$F</definedName>
    <definedName name="a_status">[1]PPH21!$G:$G</definedName>
    <definedName name="a_tunjangan">[1]PPH21!$J:$J</definedName>
    <definedName name="periode">[1]PPH21!$Y$2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M8" i="1"/>
  <c r="R8" i="1"/>
  <c r="N8" i="1"/>
  <c r="D27" i="5"/>
  <c r="D25" i="5"/>
  <c r="D14" i="2"/>
  <c r="F22" i="5"/>
  <c r="F21" i="5"/>
  <c r="C11" i="3"/>
  <c r="C12" i="3"/>
  <c r="C13" i="3"/>
  <c r="C15" i="3"/>
  <c r="C17" i="3"/>
  <c r="F8" i="2" l="1"/>
  <c r="F14" i="5"/>
  <c r="F13" i="5"/>
  <c r="E5" i="2"/>
  <c r="C18" i="5"/>
  <c r="C17" i="5"/>
  <c r="C15" i="5"/>
  <c r="L8" i="1"/>
  <c r="L20" i="1"/>
  <c r="F3" i="2"/>
  <c r="C14" i="5"/>
  <c r="C13" i="5"/>
  <c r="C12" i="5"/>
  <c r="B2" i="5"/>
  <c r="C19" i="5" l="1"/>
  <c r="F12" i="5" s="1"/>
  <c r="F19" i="5" s="1"/>
  <c r="D26" i="5"/>
  <c r="E25" i="5"/>
  <c r="E27" i="5" l="1"/>
  <c r="E26" i="5"/>
  <c r="F30" i="5" s="1"/>
  <c r="H9" i="3" l="1"/>
  <c r="H5" i="3"/>
  <c r="D7" i="3" l="1"/>
  <c r="D6" i="3"/>
  <c r="D5" i="3"/>
  <c r="D4" i="3"/>
  <c r="D3" i="3"/>
  <c r="E10" i="2"/>
  <c r="E7" i="2"/>
  <c r="D7" i="2"/>
  <c r="N19" i="1"/>
  <c r="M9" i="1"/>
  <c r="M10" i="1"/>
  <c r="M11" i="1"/>
  <c r="M12" i="1"/>
  <c r="M13" i="1"/>
  <c r="M14" i="1"/>
  <c r="M15" i="1"/>
  <c r="M16" i="1"/>
  <c r="M17" i="1"/>
  <c r="M18" i="1"/>
  <c r="M19" i="1"/>
  <c r="H7" i="1"/>
  <c r="K20" i="1"/>
  <c r="J20" i="1"/>
  <c r="E6" i="2" s="1"/>
  <c r="G20" i="1"/>
  <c r="F20" i="1"/>
  <c r="E20" i="1"/>
  <c r="D20" i="1"/>
  <c r="C20" i="1"/>
  <c r="S8" i="1" l="1"/>
  <c r="H20" i="1"/>
  <c r="L19" i="1" l="1"/>
  <c r="L18" i="1"/>
  <c r="L17" i="1"/>
  <c r="L16" i="1"/>
  <c r="L15" i="1"/>
  <c r="L14" i="1"/>
  <c r="L13" i="1"/>
  <c r="L12" i="1"/>
  <c r="L11" i="1"/>
  <c r="L10" i="1"/>
  <c r="L9" i="1"/>
  <c r="S10" i="1" l="1"/>
  <c r="R10" i="1"/>
  <c r="Q10" i="1"/>
  <c r="N10" i="1" s="1"/>
  <c r="O10" i="1" s="1"/>
  <c r="S11" i="1"/>
  <c r="R11" i="1"/>
  <c r="Q11" i="1"/>
  <c r="N11" i="1" s="1"/>
  <c r="O11" i="1" s="1"/>
  <c r="S12" i="1"/>
  <c r="R12" i="1"/>
  <c r="Q12" i="1"/>
  <c r="N12" i="1" s="1"/>
  <c r="O12" i="1" s="1"/>
  <c r="S13" i="1"/>
  <c r="R13" i="1"/>
  <c r="Q13" i="1"/>
  <c r="N13" i="1" s="1"/>
  <c r="O13" i="1" s="1"/>
  <c r="S14" i="1"/>
  <c r="R14" i="1"/>
  <c r="Q14" i="1"/>
  <c r="N14" i="1" s="1"/>
  <c r="O14" i="1" s="1"/>
  <c r="S15" i="1"/>
  <c r="R15" i="1"/>
  <c r="Q15" i="1"/>
  <c r="N15" i="1" s="1"/>
  <c r="O15" i="1" s="1"/>
  <c r="S16" i="1"/>
  <c r="R16" i="1"/>
  <c r="Q16" i="1"/>
  <c r="N16" i="1" s="1"/>
  <c r="O16" i="1" s="1"/>
  <c r="S17" i="1"/>
  <c r="R17" i="1"/>
  <c r="Q17" i="1"/>
  <c r="N17" i="1" s="1"/>
  <c r="O17" i="1" s="1"/>
  <c r="S18" i="1"/>
  <c r="R18" i="1"/>
  <c r="Q18" i="1"/>
  <c r="N18" i="1" s="1"/>
  <c r="O18" i="1" s="1"/>
  <c r="S9" i="1"/>
  <c r="R9" i="1"/>
  <c r="Q9" i="1"/>
  <c r="N9" i="1" s="1"/>
  <c r="O9" i="1" s="1"/>
  <c r="I20" i="1"/>
  <c r="O8" i="1" l="1"/>
  <c r="O20" i="1" s="1"/>
  <c r="F20" i="2" l="1"/>
  <c r="F31" i="5"/>
  <c r="F32" i="5" s="1"/>
  <c r="F9" i="2"/>
  <c r="F11" i="2" s="1"/>
  <c r="E14" i="2" l="1"/>
  <c r="D15" i="2"/>
  <c r="E15" i="2" l="1"/>
  <c r="D16" i="2"/>
  <c r="E16" i="2" s="1"/>
  <c r="F19" i="2"/>
  <c r="F21" i="2" s="1"/>
</calcChain>
</file>

<file path=xl/sharedStrings.xml><?xml version="1.0" encoding="utf-8"?>
<sst xmlns="http://schemas.openxmlformats.org/spreadsheetml/2006/main" count="259" uniqueCount="220">
  <si>
    <t>Bulan</t>
  </si>
  <si>
    <t>Gaji</t>
  </si>
  <si>
    <t>Tunjangan</t>
  </si>
  <si>
    <t>THR</t>
  </si>
  <si>
    <t>Bonus</t>
  </si>
  <si>
    <t>Uang
Lembur</t>
  </si>
  <si>
    <t xml:space="preserve">Premi JKK </t>
  </si>
  <si>
    <t>Premi JKM</t>
  </si>
  <si>
    <t>Iuran pensiun dibayar sendiri</t>
  </si>
  <si>
    <t>Zakat</t>
  </si>
  <si>
    <t>Penghasilan
Bruto</t>
  </si>
  <si>
    <t>Tarif
Pajak(TER)</t>
  </si>
  <si>
    <t>PPH 21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</si>
  <si>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</si>
  <si>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</si>
  <si>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</si>
  <si>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</si>
  <si>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</si>
  <si>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</si>
  <si>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</si>
  <si>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</si>
  <si>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</si>
  <si>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</si>
  <si>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</si>
  <si>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</si>
  <si>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</si>
  <si>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Kategori</t>
  </si>
  <si>
    <t>K/0</t>
  </si>
  <si>
    <t>Tarif A</t>
  </si>
  <si>
    <t>Tarif B</t>
  </si>
  <si>
    <t>Tarif C</t>
  </si>
  <si>
    <t>PPH21 Desember 2024</t>
  </si>
  <si>
    <t>Rumus</t>
  </si>
  <si>
    <t>Penghasilan Bruto Setahun</t>
  </si>
  <si>
    <t>Pengurang</t>
  </si>
  <si>
    <t>• Biaya Jabatan</t>
  </si>
  <si>
    <t>• Iuran Pensiun dibayar sendiri</t>
  </si>
  <si>
    <t>• Zakat</t>
  </si>
  <si>
    <t>5=2+3+4</t>
  </si>
  <si>
    <t>Penghasilan Netto Setahun</t>
  </si>
  <si>
    <t>6=1-5</t>
  </si>
  <si>
    <t>Penghasilan Tidak Kena Pajak Setahun</t>
  </si>
  <si>
    <t>Penghasilan Kena Pajak Setahun</t>
  </si>
  <si>
    <t>PPH 21 Terutang Setahun</t>
  </si>
  <si>
    <t>x</t>
  </si>
  <si>
    <t>14=9+10+11+12+13</t>
  </si>
  <si>
    <t>PPH 21 Sudah Dibayarkan sd November 2024</t>
  </si>
  <si>
    <t>PPH21 Dipotong Bulan Desember 2024</t>
  </si>
  <si>
    <t>16=14-15</t>
  </si>
  <si>
    <t xml:space="preserve">Jadi untuk mencari kategori nanti pakai rumus if dan disesuaikan logikal testnya dengan find and select </t>
  </si>
  <si>
    <t>Lalu untuk mencari persen tarif TER nya juga dicari dengan rumus IF yang sudah desediakan dan sesuaikan logical testnya dengan find and select</t>
  </si>
  <si>
    <t>TER A</t>
  </si>
  <si>
    <t>TER B</t>
  </si>
  <si>
    <t>TER C</t>
  </si>
  <si>
    <t>TK/0</t>
  </si>
  <si>
    <t>TK/2</t>
  </si>
  <si>
    <t>K/3</t>
  </si>
  <si>
    <t>TK/1</t>
  </si>
  <si>
    <t>TK/3</t>
  </si>
  <si>
    <t>K/1</t>
  </si>
  <si>
    <t>K/2</t>
  </si>
  <si>
    <t>Kategori A</t>
  </si>
  <si>
    <t>Kategori B</t>
  </si>
  <si>
    <t>Kategori C</t>
  </si>
  <si>
    <t>No</t>
  </si>
  <si>
    <t>Penghasilan Bruto Bulanan</t>
  </si>
  <si>
    <t>Tarif Pajak</t>
  </si>
  <si>
    <t>sampai dengan Rp5.400.000</t>
  </si>
  <si>
    <t>sampai dengan Rp6.200.000</t>
  </si>
  <si>
    <t>sampai dengan Rp6.600.000</t>
  </si>
  <si>
    <t>Rp5.400.001 – Rp5.650.000</t>
  </si>
  <si>
    <t>Rp6.200.001 – Rp6.500.000</t>
  </si>
  <si>
    <t>Rp6.600.001 – Rp6.950.000</t>
  </si>
  <si>
    <t>Rp5.650.001 – Rp5.950.000</t>
  </si>
  <si>
    <t>Rp6.500.001 – Rp6.850.000</t>
  </si>
  <si>
    <t>Rp6.950.001 – Rp7.350.000</t>
  </si>
  <si>
    <t>Rp5.950.001 – Rp6.300.000</t>
  </si>
  <si>
    <t>Rp6.850.001 – Rp7.300.000</t>
  </si>
  <si>
    <t>Rp7.350.001 – Rp7.800.000</t>
  </si>
  <si>
    <t>Rp6.300.001 – Rp6.750.000</t>
  </si>
  <si>
    <t>Rp7.300.001 – Rp9.200.000</t>
  </si>
  <si>
    <t>Rp7.800.001 – Rp8.850.000</t>
  </si>
  <si>
    <t>Rp6.750.001 – Rp7.500.000</t>
  </si>
  <si>
    <t>Rp9.200.001 – Rp10.750.000</t>
  </si>
  <si>
    <t>Rp8.850.001 – Rp9.800.000</t>
  </si>
  <si>
    <t>Rp7.500.001 – Rp8.550.000</t>
  </si>
  <si>
    <t>Rp10.750.001 – Rp11.250.000</t>
  </si>
  <si>
    <t>Rp9.800.001 – Rp10.950.000</t>
  </si>
  <si>
    <t>Rp8.550.001 – Rp9.650.000</t>
  </si>
  <si>
    <t>Rp11.250.001 – Rp11.600.000</t>
  </si>
  <si>
    <t>Rp10.950.001 – Rp11.200.000</t>
  </si>
  <si>
    <t>Rp9.650.001 – Rp10.050.000</t>
  </si>
  <si>
    <t>Rp11.600.001 – Rp12.600.000</t>
  </si>
  <si>
    <t>Rp11.200.001 – Rp12.050.000</t>
  </si>
  <si>
    <t>Rp10.050.001 – Rp10.350.000</t>
  </si>
  <si>
    <t>Rp12.600.001 – Rp13.600.000</t>
  </si>
  <si>
    <t>Rp12.050.001 – Rp12.950.000</t>
  </si>
  <si>
    <t>Rp10.350.001 – Rp10.700.000</t>
  </si>
  <si>
    <t>Rp13.600.001 – Rp14.950.000</t>
  </si>
  <si>
    <t>Rp12.950.001 – Rp14.150.000</t>
  </si>
  <si>
    <t>Rp10.700.001 – Rp11.050.000</t>
  </si>
  <si>
    <t>Rp14.950.001 – Rp16.400.000</t>
  </si>
  <si>
    <t>Rp14.150.001 – Rp15.550.000</t>
  </si>
  <si>
    <t>Rp11.050.001 – Rp11.600.000</t>
  </si>
  <si>
    <t>Rp16.400.001 – Rp18.450.000</t>
  </si>
  <si>
    <t>Rp15.550.001 – Rp17.050.000</t>
  </si>
  <si>
    <t>Rp11.600.001 – Rp12.500.000</t>
  </si>
  <si>
    <t>Rp18.450.001 – Rp21.850.000</t>
  </si>
  <si>
    <t>Rp17.050.001 – Rp19.500.000</t>
  </si>
  <si>
    <t>Rp12.500.001 – Rp13.750.000</t>
  </si>
  <si>
    <t>Rp21.850.001 – Rp26.000.000</t>
  </si>
  <si>
    <t>Rp19.500.001 – Rp22.700.000</t>
  </si>
  <si>
    <t>Rp13.750.001 – Rp15.100.000</t>
  </si>
  <si>
    <t>Rp26.000.001 – Rp27.700.000</t>
  </si>
  <si>
    <t>Rp22.700.001 – Rp26.600.000</t>
  </si>
  <si>
    <t>Rp15.100.001 – Rp16.950.000</t>
  </si>
  <si>
    <t>Rp27.700.001 – Rp29.350.000</t>
  </si>
  <si>
    <t>Rp26.600.001 – Rp28.100.000</t>
  </si>
  <si>
    <t>Rp16.950.001 – Rp19.750.000</t>
  </si>
  <si>
    <t>Rp29.350.001 – Rp31.450.000</t>
  </si>
  <si>
    <t>Rp28.100.001 – Rp30.100.000</t>
  </si>
  <si>
    <t>Rp19.750.001 – Rp24.150.000</t>
  </si>
  <si>
    <t>Rp31.450.001 – Rp33.950.000</t>
  </si>
  <si>
    <t>Rp30.100.001 – Rp32.600.000</t>
  </si>
  <si>
    <t>Rp24.150.001 – Rp26.450.000</t>
  </si>
  <si>
    <t>Rp33.950.001 – Rp37.100.000</t>
  </si>
  <si>
    <t>Rp32.600.001 – Rp35.400.000</t>
  </si>
  <si>
    <t>Rp26.450.001 – Rp28.000.000</t>
  </si>
  <si>
    <t>Rp37.100.001 – Rp41.100.000</t>
  </si>
  <si>
    <t>Rp35.400.001 – Rp38.900.000</t>
  </si>
  <si>
    <t>Rp28.000.001 – Rp30.050.000</t>
  </si>
  <si>
    <t>Rp41.100.001 – Rp45.800.000</t>
  </si>
  <si>
    <t>Rp38.900.001 – Rp43.000.000</t>
  </si>
  <si>
    <t>Rp30.050.001 – Rp32.400.000</t>
  </si>
  <si>
    <t>Rp45.800.001 – Rp49.500.000</t>
  </si>
  <si>
    <t>Rp43.000.001 – Rp47.400.000</t>
  </si>
  <si>
    <t>Rp32.400.001 – Rp35.400.000</t>
  </si>
  <si>
    <t>Rp49.500.001 – Rp53.800.000</t>
  </si>
  <si>
    <t>Rp47.400.001 – Rp51.200.000</t>
  </si>
  <si>
    <t>Rp35.400.001 – Rp39.100.000</t>
  </si>
  <si>
    <t>Rp53.800.001 – Rp58.500.000</t>
  </si>
  <si>
    <t>Rp51.200.001 – Rp55.800.000</t>
  </si>
  <si>
    <t>Rp39.100.001 – Rp43.850.000</t>
  </si>
  <si>
    <t>Rp58.500.001 – Rp64.000.000</t>
  </si>
  <si>
    <t>Rp55.800.001 – Rp60.400.000</t>
  </si>
  <si>
    <t>Rp43.850.001 – Rp47.800.000</t>
  </si>
  <si>
    <t>Rp64.000.001 – Rp71.000.000</t>
  </si>
  <si>
    <t>Rp60.400.001 – Rp66.700.000</t>
  </si>
  <si>
    <t>Rp47.800.001 – Rp51.400.000</t>
  </si>
  <si>
    <t>Rp71.000.001 – Rp80.000.000</t>
  </si>
  <si>
    <t>Rp66.700.001 – Rp74.500.000</t>
  </si>
  <si>
    <t>Rp51.400.001 – Rp56.300.000</t>
  </si>
  <si>
    <t>Rp80.000.001 – Rp93.000.000</t>
  </si>
  <si>
    <t>Rp74.500.001 – Rp83.200.000</t>
  </si>
  <si>
    <t>Rp56.300.001 – Rp62.200.000</t>
  </si>
  <si>
    <t>Rp93.000.001 – Rp109.000.000</t>
  </si>
  <si>
    <t>Rp83.200.001 – Rp95.000.000</t>
  </si>
  <si>
    <t>Rp62.200.001 – Rp68.600.000</t>
  </si>
  <si>
    <t>Rp109.000.001 – Rp129.000.000</t>
  </si>
  <si>
    <t>Rp95.600.001 – Rp110.000.000</t>
  </si>
  <si>
    <t>Rp68.600.001 – Rp77.500.000</t>
  </si>
  <si>
    <t>Rp129.000.001 – Rp163.000.000</t>
  </si>
  <si>
    <t>Rp110.000.001 – Rp134.000.000</t>
  </si>
  <si>
    <t>Rp77.500.001 – Rp89.000.000</t>
  </si>
  <si>
    <t>Rp163.000.001 – Rp211.000.000</t>
  </si>
  <si>
    <t>Rp134.000.001 – Rp169.000.000</t>
  </si>
  <si>
    <t>Rp89.000.001 – Rp103.000.000</t>
  </si>
  <si>
    <t>Rp211.000.001 – Rp374.000.000</t>
  </si>
  <si>
    <t>Rp169.000.001 – Rp221.000.000</t>
  </si>
  <si>
    <t>Rp103.000.001 – Rp125.000.000</t>
  </si>
  <si>
    <t>Rp374.000.001 – Rp459.000.000</t>
  </si>
  <si>
    <t>Rp221.000.001 – Rp390.000.000</t>
  </si>
  <si>
    <t>Rp125.000.001 – Rp157.000.000</t>
  </si>
  <si>
    <t>Rp459.000.001 – Rp555.000.000</t>
  </si>
  <si>
    <t>Rp390.000.001 – Rp463.000.000</t>
  </si>
  <si>
    <t>Rp157.000.001 – Rp206.000.000</t>
  </si>
  <si>
    <t>Rp555.000.001 – Rp704.000.000</t>
  </si>
  <si>
    <t>Rp463.000.001 – Rp561.000.000</t>
  </si>
  <si>
    <t>Rp206.000.001 – Rp337.000.000</t>
  </si>
  <si>
    <t>Rp704.000.001 – Rp957.000.000</t>
  </si>
  <si>
    <t>Rp561.000.001 – Rp709.000.000</t>
  </si>
  <si>
    <t>Rp337.000.001 – Rp454.000.000</t>
  </si>
  <si>
    <t>Rp957.000.001 – Rp1.405.000.000</t>
  </si>
  <si>
    <t>Rp709.000.001 – Rp965.000.000</t>
  </si>
  <si>
    <t>Rp454.000.001 – Rp550.000.000</t>
  </si>
  <si>
    <t>Rp965.000.001 – Rp1.419.000.000</t>
  </si>
  <si>
    <t>Rp550.000.001 – Rp695.000.000</t>
  </si>
  <si>
    <t>Rp695.000.001 – Rp910.000.000</t>
  </si>
  <si>
    <t>Rp910.000.001 – Rp1.400.000.000</t>
  </si>
  <si>
    <t>Tarif Pasal 17</t>
  </si>
  <si>
    <t>Pajak</t>
  </si>
  <si>
    <t>Dari</t>
  </si>
  <si>
    <t>Sampai</t>
  </si>
  <si>
    <t>Rentang</t>
  </si>
  <si>
    <t>Status PTKP</t>
  </si>
  <si>
    <t>Nilai PTKP</t>
  </si>
  <si>
    <t xml:space="preserve">TK/1 </t>
  </si>
  <si>
    <t xml:space="preserve">K/0 </t>
  </si>
  <si>
    <t>Data Karyawan :</t>
  </si>
  <si>
    <t>Nama Karyawan</t>
  </si>
  <si>
    <t>NIK</t>
  </si>
  <si>
    <t>Masa Penghasilan Setahun</t>
  </si>
  <si>
    <t>Memiliki NPWP ?</t>
  </si>
  <si>
    <t>Status Perkawinan/Tanggungan</t>
  </si>
  <si>
    <t>Gaji Pokok</t>
  </si>
  <si>
    <t>Tunjangan Tetap Lainnya</t>
  </si>
  <si>
    <t>Tantiem, Bonus dan THR</t>
  </si>
  <si>
    <t>Jumlah Tunjangan JKK dan JKM Perusahaan</t>
  </si>
  <si>
    <t>Jumlah Tunjangan BPJS Kesehatan</t>
  </si>
  <si>
    <t>Jumlah Penghasilan Bruto</t>
  </si>
  <si>
    <t>Pengurang :</t>
  </si>
  <si>
    <t>Biaya Jabatan</t>
  </si>
  <si>
    <t>Iuran Pensiun (Premi JHT dan JP Karyawan)</t>
  </si>
  <si>
    <t>Jumlah Pengurang</t>
  </si>
  <si>
    <t>Iuran Zakat</t>
  </si>
  <si>
    <t>Vernanda Dwi Ardian</t>
  </si>
  <si>
    <t>Ya</t>
  </si>
  <si>
    <t>Penghasilan Setahun :</t>
  </si>
  <si>
    <t>Uang lembur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</si>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</sst>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p&quot;#,##0;[Red]\-&quot;Rp&quot;#,##0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1"/>
      <color rgb="FF9C0006"/>
      <name val="Aptos Narrow"/>
      <family val="2"/>
      <charset val="1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Courier New"/>
      <family val="1"/>
    </font>
    <font>
      <sz val="10"/>
      <color theme="1"/>
      <name val="Courier New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1" fontId="1" fillId="0" borderId="0" applyFont="0" applyFill="0" applyBorder="0" applyAlignment="0" applyProtection="0"/>
  </cellStyleXfs>
  <cellXfs count="113">
    <xf numFmtId="0" fontId="0" fillId="0" borderId="0" xfId="0"/>
    <xf numFmtId="0" fontId="3" fillId="3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/>
    </xf>
    <xf numFmtId="10" fontId="3" fillId="4" borderId="3" xfId="0" applyNumberFormat="1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1" applyNumberFormat="1" applyFont="1" applyBorder="1"/>
    <xf numFmtId="164" fontId="0" fillId="5" borderId="2" xfId="1" applyNumberFormat="1" applyFont="1" applyFill="1" applyBorder="1"/>
    <xf numFmtId="10" fontId="0" fillId="0" borderId="2" xfId="2" applyNumberFormat="1" applyFont="1" applyBorder="1" applyAlignment="1">
      <alignment horizontal="center"/>
    </xf>
    <xf numFmtId="164" fontId="0" fillId="0" borderId="0" xfId="1" applyNumberFormat="1" applyFont="1"/>
    <xf numFmtId="0" fontId="4" fillId="6" borderId="2" xfId="0" applyFont="1" applyFill="1" applyBorder="1"/>
    <xf numFmtId="9" fontId="3" fillId="4" borderId="2" xfId="2" applyFont="1" applyFill="1" applyBorder="1" applyAlignment="1">
      <alignment horizontal="center" vertical="center"/>
    </xf>
    <xf numFmtId="9" fontId="3" fillId="4" borderId="2" xfId="2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10" fontId="0" fillId="0" borderId="0" xfId="0" applyNumberFormat="1"/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5" fillId="8" borderId="2" xfId="0" applyFont="1" applyFill="1" applyBorder="1" applyAlignment="1">
      <alignment horizontal="left" indent="1"/>
    </xf>
    <xf numFmtId="0" fontId="0" fillId="0" borderId="6" xfId="0" applyBorder="1"/>
    <xf numFmtId="0" fontId="0" fillId="0" borderId="7" xfId="0" applyBorder="1"/>
    <xf numFmtId="0" fontId="5" fillId="8" borderId="1" xfId="0" applyFont="1" applyFill="1" applyBorder="1" applyAlignment="1">
      <alignment horizontal="left" indent="1"/>
    </xf>
    <xf numFmtId="0" fontId="0" fillId="0" borderId="8" xfId="0" applyBorder="1"/>
    <xf numFmtId="164" fontId="0" fillId="0" borderId="0" xfId="1" applyNumberFormat="1" applyFont="1" applyBorder="1"/>
    <xf numFmtId="0" fontId="5" fillId="8" borderId="9" xfId="0" applyFont="1" applyFill="1" applyBorder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5" fillId="8" borderId="3" xfId="0" applyFont="1" applyFill="1" applyBorder="1" applyAlignment="1">
      <alignment horizontal="left" indent="1"/>
    </xf>
    <xf numFmtId="0" fontId="4" fillId="0" borderId="4" xfId="0" applyFont="1" applyBorder="1"/>
    <xf numFmtId="9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1" xfId="1" applyNumberFormat="1" applyFont="1" applyBorder="1"/>
    <xf numFmtId="0" fontId="4" fillId="0" borderId="10" xfId="0" applyFont="1" applyBorder="1"/>
    <xf numFmtId="0" fontId="0" fillId="0" borderId="8" xfId="0" applyBorder="1" applyAlignment="1">
      <alignment horizontal="left" wrapText="1"/>
    </xf>
    <xf numFmtId="0" fontId="4" fillId="0" borderId="0" xfId="0" applyFont="1"/>
    <xf numFmtId="0" fontId="6" fillId="0" borderId="0" xfId="0" applyFont="1"/>
    <xf numFmtId="0" fontId="4" fillId="9" borderId="2" xfId="0" applyFont="1" applyFill="1" applyBorder="1" applyAlignment="1">
      <alignment horizontal="center"/>
    </xf>
    <xf numFmtId="10" fontId="4" fillId="9" borderId="2" xfId="2" applyNumberFormat="1" applyFont="1" applyFill="1" applyBorder="1" applyAlignment="1">
      <alignment horizontal="center"/>
    </xf>
    <xf numFmtId="10" fontId="0" fillId="0" borderId="2" xfId="2" applyNumberFormat="1" applyFont="1" applyBorder="1"/>
    <xf numFmtId="10" fontId="0" fillId="0" borderId="2" xfId="0" applyNumberFormat="1" applyBorder="1"/>
    <xf numFmtId="6" fontId="0" fillId="0" borderId="2" xfId="0" applyNumberFormat="1" applyBorder="1"/>
    <xf numFmtId="164" fontId="4" fillId="6" borderId="2" xfId="1" applyNumberFormat="1" applyFont="1" applyFill="1" applyBorder="1" applyAlignment="1">
      <alignment horizontal="center"/>
    </xf>
    <xf numFmtId="9" fontId="0" fillId="0" borderId="2" xfId="2" applyFont="1" applyBorder="1"/>
    <xf numFmtId="0" fontId="0" fillId="0" borderId="12" xfId="0" applyBorder="1"/>
    <xf numFmtId="164" fontId="0" fillId="0" borderId="14" xfId="1" applyNumberFormat="1" applyFont="1" applyBorder="1"/>
    <xf numFmtId="0" fontId="0" fillId="0" borderId="15" xfId="0" applyBorder="1"/>
    <xf numFmtId="164" fontId="0" fillId="0" borderId="16" xfId="1" applyNumberFormat="1" applyFont="1" applyBorder="1"/>
    <xf numFmtId="0" fontId="0" fillId="0" borderId="17" xfId="0" applyBorder="1"/>
    <xf numFmtId="164" fontId="0" fillId="0" borderId="19" xfId="1" applyNumberFormat="1" applyFont="1" applyBorder="1"/>
    <xf numFmtId="0" fontId="0" fillId="0" borderId="20" xfId="0" applyBorder="1"/>
    <xf numFmtId="164" fontId="0" fillId="0" borderId="22" xfId="1" applyNumberFormat="1" applyFont="1" applyBorder="1"/>
    <xf numFmtId="0" fontId="8" fillId="0" borderId="0" xfId="0" applyFont="1" applyAlignment="1">
      <alignment vertical="center"/>
    </xf>
    <xf numFmtId="0" fontId="7" fillId="10" borderId="23" xfId="0" applyFont="1" applyFill="1" applyBorder="1" applyAlignment="1">
      <alignment horizontal="left" vertical="center" indent="1"/>
    </xf>
    <xf numFmtId="0" fontId="8" fillId="10" borderId="24" xfId="0" applyFont="1" applyFill="1" applyBorder="1" applyAlignment="1">
      <alignment vertical="center"/>
    </xf>
    <xf numFmtId="0" fontId="8" fillId="10" borderId="26" xfId="0" applyFont="1" applyFill="1" applyBorder="1" applyAlignment="1">
      <alignment vertical="center"/>
    </xf>
    <xf numFmtId="0" fontId="8" fillId="10" borderId="27" xfId="0" applyFont="1" applyFill="1" applyBorder="1" applyAlignment="1">
      <alignment vertical="center"/>
    </xf>
    <xf numFmtId="0" fontId="8" fillId="0" borderId="28" xfId="0" applyFont="1" applyBorder="1" applyAlignment="1">
      <alignment horizontal="left" vertical="center" indent="1"/>
    </xf>
    <xf numFmtId="0" fontId="8" fillId="0" borderId="29" xfId="0" applyFont="1" applyBorder="1" applyAlignment="1">
      <alignment horizontal="left" vertical="center" indent="1"/>
    </xf>
    <xf numFmtId="0" fontId="8" fillId="11" borderId="28" xfId="0" applyFont="1" applyFill="1" applyBorder="1" applyAlignment="1">
      <alignment horizontal="left" vertical="center" indent="1"/>
    </xf>
    <xf numFmtId="0" fontId="8" fillId="11" borderId="0" xfId="0" applyFont="1" applyFill="1" applyAlignment="1">
      <alignment vertical="center"/>
    </xf>
    <xf numFmtId="0" fontId="8" fillId="11" borderId="27" xfId="0" applyFont="1" applyFill="1" applyBorder="1" applyAlignment="1">
      <alignment vertical="center"/>
    </xf>
    <xf numFmtId="0" fontId="8" fillId="11" borderId="30" xfId="0" applyFont="1" applyFill="1" applyBorder="1" applyAlignment="1">
      <alignment vertical="center"/>
    </xf>
    <xf numFmtId="0" fontId="8" fillId="11" borderId="31" xfId="0" applyFont="1" applyFill="1" applyBorder="1" applyAlignment="1">
      <alignment horizontal="left" vertical="center" indent="1"/>
    </xf>
    <xf numFmtId="0" fontId="8" fillId="11" borderId="32" xfId="0" applyFont="1" applyFill="1" applyBorder="1" applyAlignment="1">
      <alignment vertical="center"/>
    </xf>
    <xf numFmtId="0" fontId="8" fillId="11" borderId="33" xfId="0" applyFont="1" applyFill="1" applyBorder="1" applyAlignment="1">
      <alignment vertical="center"/>
    </xf>
    <xf numFmtId="0" fontId="8" fillId="10" borderId="25" xfId="0" applyFont="1" applyFill="1" applyBorder="1" applyAlignment="1">
      <alignment vertical="center"/>
    </xf>
    <xf numFmtId="41" fontId="8" fillId="0" borderId="34" xfId="4" applyFont="1" applyBorder="1" applyAlignment="1">
      <alignment vertical="center"/>
    </xf>
    <xf numFmtId="41" fontId="8" fillId="0" borderId="35" xfId="4" applyFont="1" applyBorder="1" applyAlignment="1">
      <alignment vertical="center"/>
    </xf>
    <xf numFmtId="41" fontId="8" fillId="11" borderId="34" xfId="4" applyFont="1" applyFill="1" applyBorder="1" applyAlignment="1">
      <alignment vertical="center"/>
    </xf>
    <xf numFmtId="41" fontId="8" fillId="11" borderId="35" xfId="4" applyFont="1" applyFill="1" applyBorder="1" applyAlignment="1">
      <alignment vertical="center"/>
    </xf>
    <xf numFmtId="0" fontId="8" fillId="0" borderId="34" xfId="0" applyFont="1" applyBorder="1" applyAlignment="1">
      <alignment horizontal="left" vertical="center" indent="1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41" fontId="8" fillId="0" borderId="36" xfId="4" applyFont="1" applyBorder="1" applyAlignment="1">
      <alignment vertical="center"/>
    </xf>
    <xf numFmtId="0" fontId="8" fillId="0" borderId="3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 indent="1"/>
    </xf>
    <xf numFmtId="0" fontId="5" fillId="11" borderId="0" xfId="0" applyFont="1" applyFill="1" applyAlignment="1">
      <alignment horizontal="left" indent="1"/>
    </xf>
    <xf numFmtId="0" fontId="4" fillId="8" borderId="4" xfId="0" applyFont="1" applyFill="1" applyBorder="1"/>
    <xf numFmtId="0" fontId="0" fillId="8" borderId="5" xfId="0" applyFill="1" applyBorder="1"/>
    <xf numFmtId="0" fontId="0" fillId="8" borderId="37" xfId="0" applyFill="1" applyBorder="1"/>
    <xf numFmtId="164" fontId="0" fillId="0" borderId="0" xfId="0" applyNumberFormat="1"/>
    <xf numFmtId="0" fontId="8" fillId="0" borderId="31" xfId="0" applyFont="1" applyBorder="1" applyAlignment="1">
      <alignment vertical="center"/>
    </xf>
    <xf numFmtId="0" fontId="7" fillId="10" borderId="29" xfId="0" applyFont="1" applyFill="1" applyBorder="1" applyAlignment="1">
      <alignment horizontal="left" vertical="center" indent="1"/>
    </xf>
    <xf numFmtId="41" fontId="7" fillId="10" borderId="34" xfId="4" applyFont="1" applyFill="1" applyBorder="1" applyAlignment="1">
      <alignment vertical="center"/>
    </xf>
    <xf numFmtId="164" fontId="0" fillId="0" borderId="7" xfId="1" applyNumberFormat="1" applyFont="1" applyBorder="1"/>
    <xf numFmtId="164" fontId="0" fillId="0" borderId="39" xfId="0" applyNumberFormat="1" applyBorder="1"/>
    <xf numFmtId="0" fontId="7" fillId="10" borderId="0" xfId="0" applyFont="1" applyFill="1" applyAlignment="1">
      <alignment horizontal="left" vertical="center" indent="1"/>
    </xf>
    <xf numFmtId="41" fontId="7" fillId="10" borderId="0" xfId="4" applyFont="1" applyFill="1" applyBorder="1" applyAlignment="1">
      <alignment vertical="center"/>
    </xf>
    <xf numFmtId="0" fontId="0" fillId="0" borderId="40" xfId="0" applyBorder="1"/>
    <xf numFmtId="164" fontId="0" fillId="0" borderId="37" xfId="0" applyNumberFormat="1" applyBorder="1"/>
    <xf numFmtId="0" fontId="9" fillId="11" borderId="29" xfId="0" applyFont="1" applyFill="1" applyBorder="1" applyAlignment="1">
      <alignment horizontal="left" vertical="center" indent="1"/>
    </xf>
    <xf numFmtId="0" fontId="9" fillId="11" borderId="28" xfId="0" applyFont="1" applyFill="1" applyBorder="1" applyAlignment="1">
      <alignment horizontal="left" vertical="center" indent="1"/>
    </xf>
    <xf numFmtId="0" fontId="9" fillId="11" borderId="31" xfId="0" applyFont="1" applyFill="1" applyBorder="1" applyAlignment="1">
      <alignment horizontal="left" vertical="center" indent="1"/>
    </xf>
    <xf numFmtId="0" fontId="9" fillId="0" borderId="13" xfId="0" applyFont="1" applyBorder="1"/>
    <xf numFmtId="0" fontId="9" fillId="0" borderId="0" xfId="0" applyFont="1"/>
    <xf numFmtId="0" fontId="9" fillId="0" borderId="18" xfId="0" applyFont="1" applyBorder="1"/>
    <xf numFmtId="0" fontId="9" fillId="0" borderId="21" xfId="0" applyFont="1" applyBorder="1"/>
    <xf numFmtId="164" fontId="0" fillId="0" borderId="38" xfId="1" applyNumberFormat="1" applyFont="1" applyBorder="1"/>
    <xf numFmtId="0" fontId="4" fillId="7" borderId="0" xfId="0" applyFont="1" applyFill="1" applyAlignment="1">
      <alignment horizontal="center"/>
    </xf>
    <xf numFmtId="0" fontId="3" fillId="3" borderId="1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0" fillId="9" borderId="2" xfId="0" applyFill="1" applyBorder="1"/>
    <xf numFmtId="0" fontId="0" fillId="9" borderId="1" xfId="0" applyFill="1" applyBorder="1" applyAlignment="1">
      <alignment horizontal="center" vertical="center"/>
    </xf>
  </cellXfs>
  <cellStyles count="5">
    <cellStyle name="Bad" xfId="3" builtinId="27"/>
    <cellStyle name="Comma" xfId="1" builtinId="3"/>
    <cellStyle name="Comma [0]" xfId="4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ERNANDA\SKILL\Pajak\accounting%20hack%20&amp;%20Ortax%20(pajak%20101)\Chapter%202%20PPH%2021\1_Pajak%20karyawan%20(PPh%2021%20atau%2026)\Aplikasi%20PPh%2021%20(dari%20youtube)\KALKULATOR%20PPH%2021.xlsx" TargetMode="External"/><Relationship Id="rId1" Type="http://schemas.openxmlformats.org/officeDocument/2006/relationships/externalLinkPath" Target="Aplikasi%20PPh%2021%20(dari%20youtube)/KALKULATOR%20PPH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PH21"/>
      <sheetName val="RINCIAN"/>
      <sheetName val="SETTING"/>
    </sheetNames>
    <sheetDataSet>
      <sheetData sheetId="0">
        <row r="2">
          <cell r="Y2" t="str">
            <v>Maret</v>
          </cell>
        </row>
        <row r="4">
          <cell r="C4" t="str">
            <v>NAMA KARYAWAN</v>
          </cell>
          <cell r="D4" t="str">
            <v>NIK</v>
          </cell>
          <cell r="E4" t="str">
            <v>MASA PENGHASILAN DALAM SETAHUN</v>
          </cell>
          <cell r="F4" t="str">
            <v>NPWP ?</v>
          </cell>
          <cell r="G4" t="str">
            <v>STATUS</v>
          </cell>
          <cell r="I4" t="str">
            <v>GAPOK</v>
          </cell>
          <cell r="J4" t="str">
            <v>TUNJANGAN TETAP LAINNYA</v>
          </cell>
          <cell r="K4" t="str">
            <v>TANTIEM, BONUS &amp; THR</v>
          </cell>
          <cell r="L4" t="str">
            <v>TUNJANGAN BPJS OLEH PERUSAHAAN</v>
          </cell>
          <cell r="P4" t="str">
            <v>PENGURANG PENDAPATAN</v>
          </cell>
        </row>
        <row r="5">
          <cell r="L5" t="str">
            <v>JKK</v>
          </cell>
          <cell r="M5" t="str">
            <v>JKM</v>
          </cell>
          <cell r="N5" t="str">
            <v>BPJSKES</v>
          </cell>
          <cell r="P5" t="str">
            <v>BIAYA JABATAN</v>
          </cell>
          <cell r="Q5" t="str">
            <v>JHT</v>
          </cell>
          <cell r="R5" t="str">
            <v>JP</v>
          </cell>
        </row>
        <row r="6">
          <cell r="L6">
            <v>2.3999999999999998E-3</v>
          </cell>
          <cell r="M6">
            <v>3.0000000000000001E-3</v>
          </cell>
          <cell r="N6">
            <v>0.04</v>
          </cell>
          <cell r="Q6">
            <v>0.01</v>
          </cell>
          <cell r="R6">
            <v>0.02</v>
          </cell>
        </row>
        <row r="7">
          <cell r="C7" t="str">
            <v>SARJAYADI</v>
          </cell>
          <cell r="E7">
            <v>12</v>
          </cell>
          <cell r="F7" t="str">
            <v>Ya</v>
          </cell>
          <cell r="G7" t="str">
            <v>K/0</v>
          </cell>
          <cell r="I7">
            <v>30000000</v>
          </cell>
          <cell r="K7">
            <v>30000000</v>
          </cell>
          <cell r="L7">
            <v>72000</v>
          </cell>
          <cell r="M7">
            <v>90000</v>
          </cell>
          <cell r="N7">
            <v>480000</v>
          </cell>
          <cell r="P7">
            <v>500000</v>
          </cell>
          <cell r="Q7">
            <v>300000</v>
          </cell>
          <cell r="R7">
            <v>191192</v>
          </cell>
        </row>
        <row r="8">
          <cell r="C8" t="str">
            <v>HASNI</v>
          </cell>
          <cell r="D8">
            <v>123456</v>
          </cell>
          <cell r="E8">
            <v>10</v>
          </cell>
          <cell r="F8" t="str">
            <v>Ya</v>
          </cell>
          <cell r="G8" t="str">
            <v>K/1</v>
          </cell>
          <cell r="I8">
            <v>5000000</v>
          </cell>
          <cell r="J8">
            <v>1000000</v>
          </cell>
          <cell r="K8">
            <v>0</v>
          </cell>
          <cell r="L8">
            <v>11999.999999999998</v>
          </cell>
          <cell r="M8">
            <v>15000</v>
          </cell>
          <cell r="N8">
            <v>200000</v>
          </cell>
          <cell r="P8">
            <v>311350</v>
          </cell>
          <cell r="Q8">
            <v>50000</v>
          </cell>
          <cell r="R8">
            <v>100000</v>
          </cell>
        </row>
        <row r="9">
          <cell r="L9" t="str">
            <v/>
          </cell>
          <cell r="M9" t="str">
            <v/>
          </cell>
          <cell r="N9">
            <v>0</v>
          </cell>
          <cell r="P9" t="str">
            <v/>
          </cell>
          <cell r="Q9">
            <v>0</v>
          </cell>
          <cell r="R9">
            <v>0</v>
          </cell>
        </row>
        <row r="10">
          <cell r="L10" t="str">
            <v/>
          </cell>
          <cell r="M10" t="str">
            <v/>
          </cell>
          <cell r="N10">
            <v>0</v>
          </cell>
          <cell r="P10" t="str">
            <v/>
          </cell>
          <cell r="Q10">
            <v>0</v>
          </cell>
          <cell r="R10">
            <v>0</v>
          </cell>
        </row>
        <row r="11">
          <cell r="L11" t="str">
            <v/>
          </cell>
          <cell r="M11" t="str">
            <v/>
          </cell>
          <cell r="N11">
            <v>0</v>
          </cell>
          <cell r="P11" t="str">
            <v/>
          </cell>
          <cell r="Q11">
            <v>0</v>
          </cell>
          <cell r="R11">
            <v>0</v>
          </cell>
        </row>
        <row r="12">
          <cell r="L12" t="str">
            <v/>
          </cell>
          <cell r="M12" t="str">
            <v/>
          </cell>
          <cell r="N12">
            <v>0</v>
          </cell>
          <cell r="P12" t="str">
            <v/>
          </cell>
          <cell r="Q12">
            <v>0</v>
          </cell>
          <cell r="R12">
            <v>0</v>
          </cell>
        </row>
        <row r="13">
          <cell r="L13" t="str">
            <v/>
          </cell>
          <cell r="M13" t="str">
            <v/>
          </cell>
          <cell r="N13">
            <v>0</v>
          </cell>
          <cell r="P13" t="str">
            <v/>
          </cell>
          <cell r="Q13">
            <v>0</v>
          </cell>
          <cell r="R13">
            <v>0</v>
          </cell>
        </row>
        <row r="14">
          <cell r="L14" t="str">
            <v/>
          </cell>
          <cell r="M14" t="str">
            <v/>
          </cell>
          <cell r="N14">
            <v>0</v>
          </cell>
          <cell r="P14" t="str">
            <v/>
          </cell>
          <cell r="Q14">
            <v>0</v>
          </cell>
          <cell r="R14">
            <v>0</v>
          </cell>
        </row>
        <row r="15">
          <cell r="L15" t="str">
            <v/>
          </cell>
          <cell r="M15" t="str">
            <v/>
          </cell>
          <cell r="N15">
            <v>0</v>
          </cell>
          <cell r="P15" t="str">
            <v/>
          </cell>
          <cell r="Q15">
            <v>0</v>
          </cell>
          <cell r="R15">
            <v>0</v>
          </cell>
        </row>
        <row r="16">
          <cell r="L16" t="str">
            <v/>
          </cell>
          <cell r="M16" t="str">
            <v/>
          </cell>
          <cell r="N16">
            <v>0</v>
          </cell>
          <cell r="P16" t="str">
            <v/>
          </cell>
          <cell r="Q16">
            <v>0</v>
          </cell>
          <cell r="R16">
            <v>0</v>
          </cell>
        </row>
        <row r="17">
          <cell r="L17" t="str">
            <v/>
          </cell>
          <cell r="M17" t="str">
            <v/>
          </cell>
          <cell r="N17">
            <v>0</v>
          </cell>
          <cell r="P17" t="str">
            <v/>
          </cell>
          <cell r="Q17">
            <v>0</v>
          </cell>
          <cell r="R17">
            <v>0</v>
          </cell>
        </row>
        <row r="18">
          <cell r="L18" t="str">
            <v/>
          </cell>
          <cell r="M18" t="str">
            <v/>
          </cell>
          <cell r="N18">
            <v>0</v>
          </cell>
          <cell r="P18" t="str">
            <v/>
          </cell>
          <cell r="Q18">
            <v>0</v>
          </cell>
          <cell r="R18">
            <v>0</v>
          </cell>
        </row>
        <row r="19">
          <cell r="L19" t="str">
            <v/>
          </cell>
          <cell r="M19" t="str">
            <v/>
          </cell>
          <cell r="N19">
            <v>0</v>
          </cell>
          <cell r="P19" t="str">
            <v/>
          </cell>
          <cell r="Q19">
            <v>0</v>
          </cell>
          <cell r="R19">
            <v>0</v>
          </cell>
        </row>
        <row r="20">
          <cell r="L20" t="str">
            <v/>
          </cell>
          <cell r="M20" t="str">
            <v/>
          </cell>
          <cell r="N20">
            <v>0</v>
          </cell>
          <cell r="P20" t="str">
            <v/>
          </cell>
          <cell r="Q20">
            <v>0</v>
          </cell>
          <cell r="R20">
            <v>0</v>
          </cell>
        </row>
        <row r="21">
          <cell r="L21" t="str">
            <v/>
          </cell>
          <cell r="M21" t="str">
            <v/>
          </cell>
          <cell r="N21">
            <v>0</v>
          </cell>
          <cell r="P21" t="str">
            <v/>
          </cell>
          <cell r="Q21">
            <v>0</v>
          </cell>
          <cell r="R21">
            <v>0</v>
          </cell>
        </row>
        <row r="22">
          <cell r="L22" t="str">
            <v/>
          </cell>
          <cell r="M22" t="str">
            <v/>
          </cell>
          <cell r="N22">
            <v>0</v>
          </cell>
          <cell r="P22" t="str">
            <v/>
          </cell>
          <cell r="Q22">
            <v>0</v>
          </cell>
          <cell r="R22">
            <v>0</v>
          </cell>
        </row>
        <row r="23">
          <cell r="L23" t="str">
            <v/>
          </cell>
          <cell r="M23" t="str">
            <v/>
          </cell>
          <cell r="N23">
            <v>0</v>
          </cell>
          <cell r="P23" t="str">
            <v/>
          </cell>
          <cell r="Q23">
            <v>0</v>
          </cell>
          <cell r="R23">
            <v>0</v>
          </cell>
        </row>
        <row r="24">
          <cell r="L24" t="str">
            <v/>
          </cell>
          <cell r="M24" t="str">
            <v/>
          </cell>
          <cell r="N24">
            <v>0</v>
          </cell>
          <cell r="P24" t="str">
            <v/>
          </cell>
          <cell r="Q24">
            <v>0</v>
          </cell>
          <cell r="R24">
            <v>0</v>
          </cell>
        </row>
        <row r="25">
          <cell r="L25" t="str">
            <v/>
          </cell>
          <cell r="M25" t="str">
            <v/>
          </cell>
          <cell r="N25">
            <v>0</v>
          </cell>
          <cell r="P25" t="str">
            <v/>
          </cell>
          <cell r="Q25">
            <v>0</v>
          </cell>
          <cell r="R25">
            <v>0</v>
          </cell>
        </row>
        <row r="26">
          <cell r="L26" t="str">
            <v/>
          </cell>
          <cell r="M26" t="str">
            <v/>
          </cell>
          <cell r="N26">
            <v>0</v>
          </cell>
          <cell r="P26" t="str">
            <v/>
          </cell>
          <cell r="Q26">
            <v>0</v>
          </cell>
          <cell r="R26">
            <v>0</v>
          </cell>
        </row>
        <row r="27">
          <cell r="L27" t="str">
            <v/>
          </cell>
          <cell r="M27" t="str">
            <v/>
          </cell>
          <cell r="N27">
            <v>0</v>
          </cell>
          <cell r="P27" t="str">
            <v/>
          </cell>
          <cell r="Q27">
            <v>0</v>
          </cell>
          <cell r="R27">
            <v>0</v>
          </cell>
        </row>
        <row r="28">
          <cell r="L28" t="str">
            <v/>
          </cell>
          <cell r="M28" t="str">
            <v/>
          </cell>
          <cell r="N28">
            <v>0</v>
          </cell>
          <cell r="P28" t="str">
            <v/>
          </cell>
          <cell r="Q28">
            <v>0</v>
          </cell>
          <cell r="R28">
            <v>0</v>
          </cell>
        </row>
        <row r="29">
          <cell r="L29" t="str">
            <v/>
          </cell>
          <cell r="M29" t="str">
            <v/>
          </cell>
          <cell r="N29">
            <v>0</v>
          </cell>
          <cell r="P29" t="str">
            <v/>
          </cell>
          <cell r="Q29">
            <v>0</v>
          </cell>
          <cell r="R29">
            <v>0</v>
          </cell>
        </row>
        <row r="30">
          <cell r="L30" t="str">
            <v/>
          </cell>
          <cell r="M30" t="str">
            <v/>
          </cell>
          <cell r="N30">
            <v>0</v>
          </cell>
          <cell r="P30" t="str">
            <v/>
          </cell>
          <cell r="Q30">
            <v>0</v>
          </cell>
          <cell r="R30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A3CD-82DE-4CA2-BDC6-9BAC176D4A80}">
  <dimension ref="B2:S23"/>
  <sheetViews>
    <sheetView zoomScale="75" workbookViewId="0">
      <selection activeCell="Q9" sqref="Q9"/>
    </sheetView>
  </sheetViews>
  <sheetFormatPr defaultRowHeight="15" x14ac:dyDescent="0.25"/>
  <cols>
    <col min="1" max="1" width="3.28515625" customWidth="1"/>
    <col min="2" max="2" width="15.85546875" customWidth="1"/>
    <col min="3" max="3" width="19.7109375" customWidth="1"/>
    <col min="4" max="4" width="14.42578125" customWidth="1"/>
    <col min="5" max="7" width="12.7109375" bestFit="1" customWidth="1"/>
    <col min="8" max="8" width="19.42578125" customWidth="1"/>
    <col min="9" max="9" width="17.85546875" customWidth="1"/>
    <col min="10" max="11" width="11.5703125" bestFit="1" customWidth="1"/>
    <col min="12" max="12" width="16.28515625" customWidth="1"/>
    <col min="13" max="13" width="9.140625" customWidth="1"/>
    <col min="14" max="14" width="13.7109375" customWidth="1"/>
    <col min="15" max="15" width="16.5703125" customWidth="1"/>
  </cols>
  <sheetData>
    <row r="2" spans="2:19" x14ac:dyDescent="0.25">
      <c r="B2" t="s">
        <v>199</v>
      </c>
      <c r="C2" t="s">
        <v>215</v>
      </c>
    </row>
    <row r="3" spans="2:19" x14ac:dyDescent="0.25">
      <c r="B3" t="s">
        <v>26</v>
      </c>
      <c r="C3" t="s">
        <v>27</v>
      </c>
    </row>
    <row r="6" spans="2:19" ht="60" x14ac:dyDescent="0.25">
      <c r="B6" s="105" t="s">
        <v>0</v>
      </c>
      <c r="C6" s="105" t="s">
        <v>1</v>
      </c>
      <c r="D6" s="105" t="s">
        <v>2</v>
      </c>
      <c r="E6" s="105" t="s">
        <v>3</v>
      </c>
      <c r="F6" s="105" t="s">
        <v>4</v>
      </c>
      <c r="G6" s="107" t="s">
        <v>5</v>
      </c>
      <c r="H6" s="3" t="s">
        <v>6</v>
      </c>
      <c r="I6" s="3" t="s">
        <v>7</v>
      </c>
      <c r="J6" s="4" t="s">
        <v>8</v>
      </c>
      <c r="K6" s="4" t="s">
        <v>9</v>
      </c>
      <c r="L6" s="2" t="s">
        <v>10</v>
      </c>
      <c r="M6" s="2" t="s">
        <v>26</v>
      </c>
      <c r="N6" s="2" t="s">
        <v>11</v>
      </c>
      <c r="O6" s="1" t="s">
        <v>12</v>
      </c>
      <c r="Q6" s="104" t="s">
        <v>26</v>
      </c>
      <c r="R6" s="104"/>
      <c r="S6" s="104"/>
    </row>
    <row r="7" spans="2:19" x14ac:dyDescent="0.25">
      <c r="B7" s="106"/>
      <c r="C7" s="106"/>
      <c r="D7" s="106"/>
      <c r="E7" s="106"/>
      <c r="F7" s="106"/>
      <c r="G7" s="106"/>
      <c r="H7" s="13">
        <f>50%</f>
        <v>0.5</v>
      </c>
      <c r="I7" s="14">
        <v>0.3</v>
      </c>
      <c r="J7" s="6"/>
      <c r="K7" s="6"/>
      <c r="L7" s="5"/>
      <c r="M7" s="5"/>
      <c r="N7" s="5"/>
      <c r="O7" s="5"/>
      <c r="Q7" s="15" t="s">
        <v>28</v>
      </c>
      <c r="R7" s="15" t="s">
        <v>29</v>
      </c>
      <c r="S7" s="15" t="s">
        <v>30</v>
      </c>
    </row>
    <row r="8" spans="2:19" x14ac:dyDescent="0.25">
      <c r="B8" s="7" t="s">
        <v>13</v>
      </c>
      <c r="C8" s="8">
        <v>10000000</v>
      </c>
      <c r="D8" s="8">
        <v>20000000</v>
      </c>
      <c r="E8" s="8"/>
      <c r="F8" s="8"/>
      <c r="G8" s="8"/>
      <c r="H8" s="9">
        <v>50000</v>
      </c>
      <c r="I8" s="9">
        <v>30000</v>
      </c>
      <c r="J8" s="9">
        <v>100000</v>
      </c>
      <c r="K8" s="9">
        <v>200000</v>
      </c>
      <c r="L8" s="8">
        <f>SUM(C8:I8)</f>
        <v>30080000</v>
      </c>
      <c r="M8" s="8" t="str">
        <f>IF($C$3="TK/0","A",IF($C$3="TK/1","A",IF($C$3="K/0","A",IF($C$3="TK/2","B",IF($C$3="TK/3","B",IF($C$3="K/1","B",IF($C$3="K/2","B",IF($C$3="K/3","C"))))))))</f>
        <v>A</v>
      </c>
      <c r="N8" s="10">
        <f>Q8</f>
        <v>0.13</v>
      </c>
      <c r="O8" s="8">
        <f>L8*N8</f>
        <v>3910400</v>
      </c>
      <c r="Q8" s="16">
        <f>IF(L8&gt;11400000000,34%,IF(L8&gt;910000000,33%,IF(L8&gt;695000000,32%,IF(L8&gt;550000000,31%,IF(L8&gt;454000000,30%,IF(L8&gt;337000000,29%,IF(L8&gt;206000000,28%,IF(L8&gt;157000000,27%,IF(L8&gt;125000000,26%,IF(L8&gt;103000000,25%,IF(L8&gt;89000000,24%,IF(L8&gt;77500000,23%,IF(L8&gt;68600000,22%,IF(L8&gt;62200000,21%,IF(L8&gt;56300000,20%,IF(L8&gt;51400000,19%,IF(L8&gt;47800000,18%,IF(L8&gt;43850000,17%,IF(L8&gt;39100000,16%,IF(L8&gt;35400000,15%,IF(L8&gt;32400000,14%,IF(L8&gt;30050000,13%,IF(L8&gt;28000000,12%,IF(L8&gt;26450000,11%,IF(L8&gt;24150000,10%,IF(L8&gt;19750000,9%,IF(L8&gt;16950000,8%,IF(L8&gt;15100000,7%,IF(L8&gt;13750000,6%,IF(L8&gt;12500000,5%,IF(L8&gt;11600000,4%,IF(L8&gt;11050000,3.5%,IF(L8&gt;10700000,3%,IF(L8&gt;10350000,2.5%,IF(L8&gt;10050000,2.25%,IF(L8&gt;9650000,2%,IF(L8&gt;8550000,1.75%,IF(L8&gt;7500000,1.5%,IF(L8&gt;6750000,1.25%,IF(L8&gt;6300000,1%,IF(L8&gt;5950000,0.75%,IF(L8&gt;5650000,0.5%,IF(L8&gt;5400000,0.25%,0%)))))))))))))))))))))))))))))))))))))))))))</f>
        <v>0.13</v>
      </c>
      <c r="R8" s="16">
        <f>IF(L8&gt;1405000000,34%,IF(L8&gt;957000000,33%,IF(L8&gt;704000000,32%,IF(L8&gt;555000000,31%,IF(L8&gt;459000000,30%,IF(L8&gt;374000000,29%,IF(L8&gt;211000000,28%,IF(L8&gt;163000000,27%,IF(L8&gt;129000000,26%,IF(L8&gt;109000000,25%,IF(L8&gt;93000000,24%,IF(L8&gt;80000000,23%,IF(L8&gt;71000000,22%,IF(L8&gt;64000000,21%,IF(L8&gt;58500000,20%,IF(L8&gt;53800000,19%,IF(L8&gt;49500000,18%,IF(L8&gt;45800000,17%,IF(L8&gt;41100000,16%,IF(L8&gt;37100000,15%,IF(L8&gt;33950000,14%,IF(L8&gt;31450000,13%,IF(L8&gt;29350000,12%,IF(L8&gt;27700000,11%,IF(L8&gt;26000000,10%,IF(L8&gt;21850000,9%,IF(L8&gt;18450000,8%,IF(L8&gt;16400000,7%,IF(L8&gt;14950000,6%,IF(L8&gt;13600000,5%,IF(L8&gt;12600000,4%,IF(L8&gt;11600000,3%,IF(L8&gt;11250000,2.5%,IF(L8&gt;10750000,2%,IF(L8&gt;9200000,1.5%,IF(L8&gt;7300000,1%,IF(L8&gt;6850000,0.75%,IF(L8&gt;6500000,0.5%,IF(L8&gt;6200000,0.25%,0%)))))))))))))))))))))))))))))))))))))))</f>
        <v>0.12</v>
      </c>
      <c r="S8" s="16">
        <f>IF(L8&gt;1419000000,34%,IF(L8&gt;965000000,33%,IF(L8&gt;709000000,32%,IF(L8&gt;561000000,31%,IF(L8&gt;463000000,30%,IF(L8&gt;390000000,29%,IF(L8&gt;221000000,28%,IF(L8&gt;169000000,27%,IF(L8&gt;134000000,26%,IF(L8&gt;110000000,25%,IF(L8&gt;95600000,24%,IF(L8&gt;83200000,23%,IF(L8&gt;74500000,22%,IF(L8&gt;66700000,21%,IF(L8&gt;60400000,20%,IF(L8&gt;55800000,19%,IF(L8&gt;51200000,18%,IF(L8&gt;47400000,17%,IF(L8&gt;43000000,16%,IF(L8&gt;38900000,15%,IF(L8&gt;35400000,14%,IF(L8&gt;32600000,13%,IF(L8&gt;30100000,12%,IF(L8&gt;28100000,11%,IF(L8&gt;26600000,10%,IF(L8&gt;22700000,9%,IF(L8&gt;19500000,8%,IF(L8&gt;17050000,7%,IF(L8&gt;15550000,6%,IF(L8&gt;14150000,5%,IF(L8&gt;12950000,4%,IF(L8&gt;12050000,3%,IF(L8&gt;11200000,2%,IF(L8&gt;10950000,1.75%,IF(L8&gt;9800000,1.5%,IF(L8&gt;8850000,1.25%,IF(L8&gt;7800000,1%,IF(L8&gt;7350000,0.75%,IF(L8&gt;6950000,0.5%,IF(L8&gt;6600000,0.25%,0%))))))))))))))))))))))))))))))))))))))))</f>
        <v>0.11</v>
      </c>
    </row>
    <row r="9" spans="2:19" x14ac:dyDescent="0.25">
      <c r="B9" s="7" t="s">
        <v>14</v>
      </c>
      <c r="C9" s="8">
        <v>10000000</v>
      </c>
      <c r="D9" s="8">
        <v>20000000</v>
      </c>
      <c r="E9" s="8"/>
      <c r="F9" s="8"/>
      <c r="G9" s="8">
        <v>5000000</v>
      </c>
      <c r="H9" s="9">
        <v>50000</v>
      </c>
      <c r="I9" s="9">
        <v>30000</v>
      </c>
      <c r="J9" s="9">
        <v>100000</v>
      </c>
      <c r="K9" s="9">
        <v>200000</v>
      </c>
      <c r="L9" s="8">
        <f t="shared" ref="L9:L19" si="0">SUM(C9:I9)</f>
        <v>35080000</v>
      </c>
      <c r="M9" s="8" t="str">
        <f t="shared" ref="M9:M19" si="1">IF($C$3="TK/0","A",IF($C$3="TK/1","A",IF($C$3="K/0","A",IF($C$3="TK/2","B",IF($C$3="TK/3","B",IF($C$3="K/1","B",IF($C$3="K/2","B",IF($C$3="K/3","C"))))))))</f>
        <v>A</v>
      </c>
      <c r="N9" s="10">
        <f>Q9</f>
        <v>0.14000000000000001</v>
      </c>
      <c r="O9" s="8">
        <f t="shared" ref="O9:O18" si="2">L9*N9</f>
        <v>4911200.0000000009</v>
      </c>
      <c r="Q9" s="16">
        <f t="shared" ref="Q9:Q18" si="3">IF(L9&gt;11400000000,34%,IF(L9&gt;910000000,33%,IF(L9&gt;695000000,32%,IF(L9&gt;550000000,31%,IF(L9&gt;454000000,30%,IF(L9&gt;337000000,29%,IF(L9&gt;206000000,28%,IF(L9&gt;157000000,27%,IF(L9&gt;125000000,26%,IF(L9&gt;103000000,25%,IF(L9&gt;89000000,24%,IF(L9&gt;77500000,23%,IF(L9&gt;68600000,22%,IF(L9&gt;62200000,21%,IF(L9&gt;56300000,20%,IF(L9&gt;51400000,19%,IF(L9&gt;47800000,18%,IF(L9&gt;43850000,17%,IF(L9&gt;39100000,16%,IF(L9&gt;35400000,15%,IF(L9&gt;32400000,14%,IF(L9&gt;30050000,13%,IF(L9&gt;28000000,12%,IF(L9&gt;26450000,11%,IF(L9&gt;24150000,10%,IF(L9&gt;19750000,9%,IF(L9&gt;16950000,8%,IF(L9&gt;15100000,7%,IF(L9&gt;13750000,6%,IF(L9&gt;12500000,5%,IF(L9&gt;11600000,4%,IF(L9&gt;11050000,3.5%,IF(L9&gt;10700000,3%,IF(L9&gt;10350000,2.5%,IF(L9&gt;10050000,2.25%,IF(L9&gt;9650000,2%,IF(L9&gt;8550000,1.75%,IF(L9&gt;7500000,1.5%,IF(L9&gt;6750000,1.25%,IF(L9&gt;6300000,1%,IF(L9&gt;5950000,0.75%,IF(L9&gt;5650000,0.5%,IF(L9&gt;5400000,0.25%,0%)))))))))))))))))))))))))))))))))))))))))))</f>
        <v>0.14000000000000001</v>
      </c>
      <c r="R9" s="16">
        <f t="shared" ref="R9:R18" si="4">IF(L9&gt;1405000000,34%,IF(L9&gt;957000000,33%,IF(L9&gt;704000000,32%,IF(L9&gt;555000000,31%,IF(L9&gt;459000000,30%,IF(L9&gt;374000000,29%,IF(L9&gt;211000000,28%,IF(L9&gt;163000000,27%,IF(L9&gt;129000000,26%,IF(L9&gt;109000000,25%,IF(L9&gt;93000000,24%,IF(L9&gt;80000000,23%,IF(L9&gt;71000000,22%,IF(L9&gt;64000000,21%,IF(L9&gt;58500000,20%,IF(L9&gt;53800000,19%,IF(L9&gt;49500000,18%,IF(L9&gt;45800000,17%,IF(L9&gt;41100000,16%,IF(L9&gt;37100000,15%,IF(L9&gt;33950000,14%,IF(L9&gt;31450000,13%,IF(L9&gt;29350000,12%,IF(L9&gt;27700000,11%,IF(L9&gt;26000000,10%,IF(L9&gt;21850000,9%,IF(L9&gt;18450000,8%,IF(L9&gt;16400000,7%,IF(L9&gt;14950000,6%,IF(L9&gt;13600000,5%,IF(L9&gt;12600000,4%,IF(L9&gt;11600000,3%,IF(L9&gt;11250000,2.5%,IF(L9&gt;10750000,2%,IF(L9&gt;9200000,1.5%,IF(L9&gt;7300000,1%,IF(L9&gt;6850000,0.75%,IF(L9&gt;6500000,0.5%,IF(L9&gt;6200000,0.25%,0%)))))))))))))))))))))))))))))))))))))))</f>
        <v>0.14000000000000001</v>
      </c>
      <c r="S9" s="16">
        <f t="shared" ref="S9:S18" si="5">IF(L9&gt;1419000000,34%,IF(L9&gt;965000000,33%,IF(L9&gt;709000000,32%,IF(L9&gt;561000000,31%,IF(L9&gt;463000000,30%,IF(L9&gt;390000000,29%,IF(L9&gt;221000000,28%,IF(L9&gt;169000000,27%,IF(L9&gt;134000000,26%,IF(L9&gt;110000000,25%,IF(L9&gt;95600000,24%,IF(L9&gt;83200000,23%,IF(L9&gt;74500000,22%,IF(L9&gt;66700000,21%,IF(L9&gt;60400000,20%,IF(L9&gt;55800000,19%,IF(L9&gt;51200000,18%,IF(L9&gt;47400000,17%,IF(L9&gt;43000000,16%,IF(L9&gt;38900000,15%,IF(L9&gt;35400000,14%,IF(L9&gt;32600000,13%,IF(L9&gt;30100000,12%,IF(L9&gt;28100000,11%,IF(L9&gt;26600000,10%,IF(L9&gt;22700000,9%,IF(L9&gt;19500000,8%,IF(L9&gt;17050000,7%,IF(L9&gt;15550000,6%,IF(L9&gt;14150000,5%,IF(L9&gt;12950000,4%,IF(L9&gt;12050000,3%,IF(L9&gt;11200000,2%,IF(L9&gt;10950000,1.75%,IF(L9&gt;9800000,1.5%,IF(L9&gt;8850000,1.25%,IF(L9&gt;7800000,1%,IF(L9&gt;7350000,0.75%,IF(L9&gt;6950000,0.5%,IF(L9&gt;6600000,0.25%,0%))))))))))))))))))))))))))))))))))))))))</f>
        <v>0.13</v>
      </c>
    </row>
    <row r="10" spans="2:19" x14ac:dyDescent="0.25">
      <c r="B10" s="7" t="s">
        <v>15</v>
      </c>
      <c r="C10" s="8">
        <v>10000000</v>
      </c>
      <c r="D10" s="8">
        <v>20000000</v>
      </c>
      <c r="E10" s="8"/>
      <c r="F10" s="8"/>
      <c r="G10" s="8"/>
      <c r="H10" s="9">
        <v>50000</v>
      </c>
      <c r="I10" s="9">
        <v>30000</v>
      </c>
      <c r="J10" s="9">
        <v>100000</v>
      </c>
      <c r="K10" s="9">
        <v>200000</v>
      </c>
      <c r="L10" s="8">
        <f t="shared" si="0"/>
        <v>30080000</v>
      </c>
      <c r="M10" s="8" t="str">
        <f t="shared" si="1"/>
        <v>A</v>
      </c>
      <c r="N10" s="10">
        <f>Q10</f>
        <v>0.13</v>
      </c>
      <c r="O10" s="8">
        <f t="shared" si="2"/>
        <v>3910400</v>
      </c>
      <c r="Q10" s="16">
        <f t="shared" si="3"/>
        <v>0.13</v>
      </c>
      <c r="R10" s="16">
        <f t="shared" si="4"/>
        <v>0.12</v>
      </c>
      <c r="S10" s="16">
        <f t="shared" si="5"/>
        <v>0.11</v>
      </c>
    </row>
    <row r="11" spans="2:19" x14ac:dyDescent="0.25">
      <c r="B11" s="7" t="s">
        <v>16</v>
      </c>
      <c r="C11" s="8">
        <v>10000000</v>
      </c>
      <c r="D11" s="8">
        <v>20000000</v>
      </c>
      <c r="E11" s="8"/>
      <c r="F11" s="8"/>
      <c r="G11" s="8"/>
      <c r="H11" s="9">
        <v>50000</v>
      </c>
      <c r="I11" s="9">
        <v>30000</v>
      </c>
      <c r="J11" s="9">
        <v>100000</v>
      </c>
      <c r="K11" s="9">
        <v>200000</v>
      </c>
      <c r="L11" s="8">
        <f t="shared" si="0"/>
        <v>30080000</v>
      </c>
      <c r="M11" s="8" t="str">
        <f t="shared" si="1"/>
        <v>A</v>
      </c>
      <c r="N11" s="10">
        <f>Q11</f>
        <v>0.13</v>
      </c>
      <c r="O11" s="8">
        <f t="shared" si="2"/>
        <v>3910400</v>
      </c>
      <c r="Q11" s="16">
        <f t="shared" si="3"/>
        <v>0.13</v>
      </c>
      <c r="R11" s="16">
        <f t="shared" si="4"/>
        <v>0.12</v>
      </c>
      <c r="S11" s="16">
        <f t="shared" si="5"/>
        <v>0.11</v>
      </c>
    </row>
    <row r="12" spans="2:19" x14ac:dyDescent="0.25">
      <c r="B12" s="7" t="s">
        <v>17</v>
      </c>
      <c r="C12" s="8">
        <v>10000000</v>
      </c>
      <c r="D12" s="8">
        <v>20000000</v>
      </c>
      <c r="E12" s="8"/>
      <c r="F12" s="8"/>
      <c r="G12" s="8">
        <v>5000000</v>
      </c>
      <c r="H12" s="9">
        <v>50000</v>
      </c>
      <c r="I12" s="9">
        <v>30000</v>
      </c>
      <c r="J12" s="9">
        <v>100000</v>
      </c>
      <c r="K12" s="9">
        <v>200000</v>
      </c>
      <c r="L12" s="8">
        <f t="shared" si="0"/>
        <v>35080000</v>
      </c>
      <c r="M12" s="8" t="str">
        <f t="shared" si="1"/>
        <v>A</v>
      </c>
      <c r="N12" s="10">
        <f t="shared" ref="N12:N19" si="6">Q12</f>
        <v>0.14000000000000001</v>
      </c>
      <c r="O12" s="8">
        <f t="shared" si="2"/>
        <v>4911200.0000000009</v>
      </c>
      <c r="Q12" s="16">
        <f t="shared" si="3"/>
        <v>0.14000000000000001</v>
      </c>
      <c r="R12" s="16">
        <f t="shared" si="4"/>
        <v>0.14000000000000001</v>
      </c>
      <c r="S12" s="16">
        <f t="shared" si="5"/>
        <v>0.13</v>
      </c>
    </row>
    <row r="13" spans="2:19" x14ac:dyDescent="0.25">
      <c r="B13" s="7" t="s">
        <v>18</v>
      </c>
      <c r="C13" s="8">
        <v>10000000</v>
      </c>
      <c r="D13" s="8">
        <v>20000000</v>
      </c>
      <c r="E13" s="8"/>
      <c r="F13" s="8"/>
      <c r="G13" s="8"/>
      <c r="H13" s="9">
        <v>50000</v>
      </c>
      <c r="I13" s="9">
        <v>30000</v>
      </c>
      <c r="J13" s="9">
        <v>100000</v>
      </c>
      <c r="K13" s="9">
        <v>200000</v>
      </c>
      <c r="L13" s="8">
        <f t="shared" si="0"/>
        <v>30080000</v>
      </c>
      <c r="M13" s="8" t="str">
        <f t="shared" si="1"/>
        <v>A</v>
      </c>
      <c r="N13" s="10">
        <f t="shared" si="6"/>
        <v>0.13</v>
      </c>
      <c r="O13" s="8">
        <f t="shared" si="2"/>
        <v>3910400</v>
      </c>
      <c r="Q13" s="16">
        <f t="shared" si="3"/>
        <v>0.13</v>
      </c>
      <c r="R13" s="16">
        <f t="shared" si="4"/>
        <v>0.12</v>
      </c>
      <c r="S13" s="16">
        <f t="shared" si="5"/>
        <v>0.11</v>
      </c>
    </row>
    <row r="14" spans="2:19" x14ac:dyDescent="0.25">
      <c r="B14" s="7" t="s">
        <v>19</v>
      </c>
      <c r="C14" s="8">
        <v>10000000</v>
      </c>
      <c r="D14" s="8">
        <v>20000000</v>
      </c>
      <c r="E14" s="8"/>
      <c r="F14" s="8">
        <v>20000000</v>
      </c>
      <c r="G14" s="8"/>
      <c r="H14" s="9">
        <v>50000</v>
      </c>
      <c r="I14" s="9">
        <v>30000</v>
      </c>
      <c r="J14" s="9">
        <v>100000</v>
      </c>
      <c r="K14" s="9">
        <v>200000</v>
      </c>
      <c r="L14" s="8">
        <f t="shared" si="0"/>
        <v>50080000</v>
      </c>
      <c r="M14" s="8" t="str">
        <f t="shared" si="1"/>
        <v>A</v>
      </c>
      <c r="N14" s="10">
        <f t="shared" si="6"/>
        <v>0.18</v>
      </c>
      <c r="O14" s="8">
        <f t="shared" si="2"/>
        <v>9014400</v>
      </c>
      <c r="Q14" s="16">
        <f t="shared" si="3"/>
        <v>0.18</v>
      </c>
      <c r="R14" s="16">
        <f t="shared" si="4"/>
        <v>0.18</v>
      </c>
      <c r="S14" s="16">
        <f t="shared" si="5"/>
        <v>0.17</v>
      </c>
    </row>
    <row r="15" spans="2:19" x14ac:dyDescent="0.25">
      <c r="B15" s="7" t="s">
        <v>20</v>
      </c>
      <c r="C15" s="8">
        <v>10000000</v>
      </c>
      <c r="D15" s="8">
        <v>20000000</v>
      </c>
      <c r="E15" s="8"/>
      <c r="F15" s="8"/>
      <c r="G15" s="8"/>
      <c r="H15" s="9">
        <v>50000</v>
      </c>
      <c r="I15" s="9">
        <v>30000</v>
      </c>
      <c r="J15" s="9">
        <v>100000</v>
      </c>
      <c r="K15" s="9">
        <v>200000</v>
      </c>
      <c r="L15" s="8">
        <f t="shared" si="0"/>
        <v>30080000</v>
      </c>
      <c r="M15" s="8" t="str">
        <f t="shared" si="1"/>
        <v>A</v>
      </c>
      <c r="N15" s="10">
        <f t="shared" si="6"/>
        <v>0.13</v>
      </c>
      <c r="O15" s="8">
        <f t="shared" si="2"/>
        <v>3910400</v>
      </c>
      <c r="Q15" s="16">
        <f t="shared" si="3"/>
        <v>0.13</v>
      </c>
      <c r="R15" s="16">
        <f t="shared" si="4"/>
        <v>0.12</v>
      </c>
      <c r="S15" s="16">
        <f t="shared" si="5"/>
        <v>0.11</v>
      </c>
    </row>
    <row r="16" spans="2:19" x14ac:dyDescent="0.25">
      <c r="B16" s="7" t="s">
        <v>21</v>
      </c>
      <c r="C16" s="8">
        <v>10000000</v>
      </c>
      <c r="D16" s="8">
        <v>20000000</v>
      </c>
      <c r="E16" s="8"/>
      <c r="F16" s="8"/>
      <c r="G16" s="8"/>
      <c r="H16" s="9">
        <v>50000</v>
      </c>
      <c r="I16" s="9">
        <v>30000</v>
      </c>
      <c r="J16" s="9">
        <v>100000</v>
      </c>
      <c r="K16" s="9">
        <v>200000</v>
      </c>
      <c r="L16" s="8">
        <f t="shared" si="0"/>
        <v>30080000</v>
      </c>
      <c r="M16" s="8" t="str">
        <f t="shared" si="1"/>
        <v>A</v>
      </c>
      <c r="N16" s="10">
        <f t="shared" si="6"/>
        <v>0.13</v>
      </c>
      <c r="O16" s="8">
        <f t="shared" si="2"/>
        <v>3910400</v>
      </c>
      <c r="Q16" s="16">
        <f t="shared" si="3"/>
        <v>0.13</v>
      </c>
      <c r="R16" s="16">
        <f t="shared" si="4"/>
        <v>0.12</v>
      </c>
      <c r="S16" s="16">
        <f t="shared" si="5"/>
        <v>0.11</v>
      </c>
    </row>
    <row r="17" spans="2:19" x14ac:dyDescent="0.25">
      <c r="B17" s="7" t="s">
        <v>22</v>
      </c>
      <c r="C17" s="8">
        <v>10000000</v>
      </c>
      <c r="D17" s="8">
        <v>20000000</v>
      </c>
      <c r="E17" s="8"/>
      <c r="F17" s="8"/>
      <c r="G17" s="8"/>
      <c r="H17" s="9">
        <v>50000</v>
      </c>
      <c r="I17" s="9">
        <v>30000</v>
      </c>
      <c r="J17" s="9">
        <v>100000</v>
      </c>
      <c r="K17" s="9">
        <v>200000</v>
      </c>
      <c r="L17" s="8">
        <f t="shared" si="0"/>
        <v>30080000</v>
      </c>
      <c r="M17" s="8" t="str">
        <f t="shared" si="1"/>
        <v>A</v>
      </c>
      <c r="N17" s="10">
        <f t="shared" si="6"/>
        <v>0.13</v>
      </c>
      <c r="O17" s="8">
        <f t="shared" si="2"/>
        <v>3910400</v>
      </c>
      <c r="Q17" s="16">
        <f t="shared" si="3"/>
        <v>0.13</v>
      </c>
      <c r="R17" s="16">
        <f t="shared" si="4"/>
        <v>0.12</v>
      </c>
      <c r="S17" s="16">
        <f t="shared" si="5"/>
        <v>0.11</v>
      </c>
    </row>
    <row r="18" spans="2:19" x14ac:dyDescent="0.25">
      <c r="B18" s="7" t="s">
        <v>23</v>
      </c>
      <c r="C18" s="8">
        <v>10000000</v>
      </c>
      <c r="D18" s="8">
        <v>20000000</v>
      </c>
      <c r="E18" s="8"/>
      <c r="F18" s="8"/>
      <c r="G18" s="8"/>
      <c r="H18" s="9">
        <v>50000</v>
      </c>
      <c r="I18" s="9">
        <v>30000</v>
      </c>
      <c r="J18" s="9">
        <v>100000</v>
      </c>
      <c r="K18" s="9">
        <v>200000</v>
      </c>
      <c r="L18" s="8">
        <f t="shared" si="0"/>
        <v>30080000</v>
      </c>
      <c r="M18" s="8" t="str">
        <f t="shared" si="1"/>
        <v>A</v>
      </c>
      <c r="N18" s="10">
        <f t="shared" si="6"/>
        <v>0.13</v>
      </c>
      <c r="O18" s="8">
        <f t="shared" si="2"/>
        <v>3910400</v>
      </c>
      <c r="Q18" s="16">
        <f t="shared" si="3"/>
        <v>0.13</v>
      </c>
      <c r="R18" s="16">
        <f t="shared" si="4"/>
        <v>0.12</v>
      </c>
      <c r="S18" s="16">
        <f t="shared" si="5"/>
        <v>0.11</v>
      </c>
    </row>
    <row r="19" spans="2:19" x14ac:dyDescent="0.25">
      <c r="B19" s="7" t="s">
        <v>24</v>
      </c>
      <c r="C19" s="8">
        <v>10000000</v>
      </c>
      <c r="D19" s="8">
        <v>20000000</v>
      </c>
      <c r="E19" s="11">
        <v>60000000</v>
      </c>
      <c r="F19" s="8"/>
      <c r="G19" s="8"/>
      <c r="H19" s="9">
        <v>50000</v>
      </c>
      <c r="I19" s="9">
        <v>30000</v>
      </c>
      <c r="J19" s="9">
        <v>100000</v>
      </c>
      <c r="K19" s="9">
        <v>200000</v>
      </c>
      <c r="L19" s="8">
        <f t="shared" si="0"/>
        <v>90080000</v>
      </c>
      <c r="M19" s="8" t="str">
        <f t="shared" si="1"/>
        <v>A</v>
      </c>
      <c r="N19" s="10">
        <f t="shared" si="6"/>
        <v>0</v>
      </c>
      <c r="O19" s="8"/>
    </row>
    <row r="20" spans="2:19" x14ac:dyDescent="0.25">
      <c r="B20" s="12" t="s">
        <v>25</v>
      </c>
      <c r="C20" s="8">
        <f>SUM(C8:C19)</f>
        <v>120000000</v>
      </c>
      <c r="D20" s="8">
        <f t="shared" ref="D20:O20" si="7">SUM(D8:D19)</f>
        <v>240000000</v>
      </c>
      <c r="E20" s="8">
        <f t="shared" si="7"/>
        <v>60000000</v>
      </c>
      <c r="F20" s="8">
        <f t="shared" si="7"/>
        <v>20000000</v>
      </c>
      <c r="G20" s="8">
        <f t="shared" si="7"/>
        <v>10000000</v>
      </c>
      <c r="H20" s="8">
        <f t="shared" si="7"/>
        <v>600000</v>
      </c>
      <c r="I20" s="8">
        <f t="shared" si="7"/>
        <v>360000</v>
      </c>
      <c r="J20" s="8">
        <f t="shared" si="7"/>
        <v>1200000</v>
      </c>
      <c r="K20" s="8">
        <f t="shared" si="7"/>
        <v>2400000</v>
      </c>
      <c r="L20" s="8">
        <f>SUM(L8:L19)</f>
        <v>450960000</v>
      </c>
      <c r="M20" s="8"/>
      <c r="N20" s="8"/>
      <c r="O20" s="8">
        <f t="shared" si="7"/>
        <v>50120000</v>
      </c>
    </row>
    <row r="21" spans="2:19" x14ac:dyDescent="0.25">
      <c r="L21" s="86"/>
    </row>
    <row r="22" spans="2:19" x14ac:dyDescent="0.25">
      <c r="B22" s="40" t="s">
        <v>49</v>
      </c>
    </row>
    <row r="23" spans="2:19" x14ac:dyDescent="0.25">
      <c r="B23" s="40" t="s">
        <v>50</v>
      </c>
    </row>
  </sheetData>
  <mergeCells count="7">
    <mergeCell ref="Q6:S6"/>
    <mergeCell ref="B6:B7"/>
    <mergeCell ref="C6:C7"/>
    <mergeCell ref="D6:D7"/>
    <mergeCell ref="E6:E7"/>
    <mergeCell ref="F6:F7"/>
    <mergeCell ref="G6:G7"/>
  </mergeCells>
  <dataValidations count="1">
    <dataValidation allowBlank="1" showInputMessage="1" showErrorMessage="1" promptTitle="Premi Dibayar Perusahaan" prompt="Kolom G, H I ini adalah Premi Dibayar Perusahaan, dihitung sebagai penambah Penghasilan Bruto, tidak menambah Take Home Pay" sqref="H6:K7" xr:uid="{94CB5779-A181-40CB-99E8-86C082124821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C6AC-59F2-4AF3-B561-F344A2E14C8E}">
  <dimension ref="B2:G21"/>
  <sheetViews>
    <sheetView zoomScale="70" workbookViewId="0">
      <selection activeCell="I12" sqref="I5:I12"/>
    </sheetView>
  </sheetViews>
  <sheetFormatPr defaultRowHeight="15" x14ac:dyDescent="0.25"/>
  <cols>
    <col min="1" max="1" width="4.5703125" customWidth="1"/>
    <col min="2" max="2" width="19.140625" customWidth="1"/>
    <col min="4" max="4" width="21.42578125" customWidth="1"/>
    <col min="5" max="5" width="17.5703125" customWidth="1"/>
    <col min="6" max="6" width="18" customWidth="1"/>
    <col min="7" max="7" width="17.5703125" customWidth="1"/>
  </cols>
  <sheetData>
    <row r="2" spans="2:7" x14ac:dyDescent="0.25">
      <c r="B2" s="17" t="s">
        <v>31</v>
      </c>
      <c r="C2" s="17"/>
      <c r="D2" s="17"/>
      <c r="E2" s="17"/>
      <c r="F2" s="17"/>
      <c r="G2" s="18" t="s">
        <v>32</v>
      </c>
    </row>
    <row r="3" spans="2:7" x14ac:dyDescent="0.25">
      <c r="B3" s="19" t="s">
        <v>33</v>
      </c>
      <c r="C3" s="20"/>
      <c r="D3" s="20"/>
      <c r="E3" s="20"/>
      <c r="F3" s="21">
        <f>'Perhitungan Jan-Nov'!L20</f>
        <v>450960000</v>
      </c>
      <c r="G3" s="22">
        <v>1</v>
      </c>
    </row>
    <row r="4" spans="2:7" x14ac:dyDescent="0.25">
      <c r="B4" s="23" t="s">
        <v>34</v>
      </c>
      <c r="C4" s="24"/>
      <c r="D4" s="24"/>
      <c r="E4" s="24"/>
      <c r="F4" s="24"/>
      <c r="G4" s="25"/>
    </row>
    <row r="5" spans="2:7" x14ac:dyDescent="0.25">
      <c r="B5" s="26" t="s">
        <v>35</v>
      </c>
      <c r="E5" s="27">
        <f>MIN(6000000,5%*F3)</f>
        <v>6000000</v>
      </c>
      <c r="G5" s="28">
        <v>2</v>
      </c>
    </row>
    <row r="6" spans="2:7" ht="30" x14ac:dyDescent="0.25">
      <c r="B6" s="39" t="s">
        <v>36</v>
      </c>
      <c r="D6" s="29"/>
      <c r="E6" s="27">
        <f>'Perhitungan Jan-Nov'!J20</f>
        <v>1200000</v>
      </c>
      <c r="G6" s="28">
        <v>3</v>
      </c>
    </row>
    <row r="7" spans="2:7" x14ac:dyDescent="0.25">
      <c r="B7" s="26" t="s">
        <v>37</v>
      </c>
      <c r="D7" s="29" t="str">
        <f ca="1">_xlfn.FORMULATEXT(E7)</f>
        <v>=200000*12</v>
      </c>
      <c r="E7" s="27">
        <f>200000*12</f>
        <v>2400000</v>
      </c>
      <c r="G7" s="28">
        <v>4</v>
      </c>
    </row>
    <row r="8" spans="2:7" x14ac:dyDescent="0.25">
      <c r="B8" s="30"/>
      <c r="C8" s="31"/>
      <c r="D8" s="31"/>
      <c r="E8" s="31"/>
      <c r="F8" s="32">
        <f>SUM(E5:E7)</f>
        <v>9600000</v>
      </c>
      <c r="G8" s="33" t="s">
        <v>38</v>
      </c>
    </row>
    <row r="9" spans="2:7" x14ac:dyDescent="0.25">
      <c r="B9" s="19" t="s">
        <v>39</v>
      </c>
      <c r="C9" s="20"/>
      <c r="D9" s="20"/>
      <c r="E9" s="20"/>
      <c r="F9" s="21">
        <f>F3-F8</f>
        <v>441360000</v>
      </c>
      <c r="G9" s="22" t="s">
        <v>40</v>
      </c>
    </row>
    <row r="10" spans="2:7" x14ac:dyDescent="0.25">
      <c r="B10" s="26" t="s">
        <v>41</v>
      </c>
      <c r="E10" s="27">
        <f>58500000</f>
        <v>58500000</v>
      </c>
      <c r="G10" s="28">
        <v>7</v>
      </c>
    </row>
    <row r="11" spans="2:7" x14ac:dyDescent="0.25">
      <c r="B11" s="30" t="s">
        <v>42</v>
      </c>
      <c r="C11" s="31"/>
      <c r="D11" s="31"/>
      <c r="E11" s="31"/>
      <c r="F11" s="32">
        <f>F9-E10</f>
        <v>382860000</v>
      </c>
      <c r="G11" s="33">
        <v>8</v>
      </c>
    </row>
    <row r="12" spans="2:7" x14ac:dyDescent="0.25">
      <c r="B12" s="19"/>
      <c r="C12" s="20"/>
      <c r="D12" s="20"/>
      <c r="E12" s="20"/>
      <c r="F12" s="20"/>
      <c r="G12" s="22"/>
    </row>
    <row r="13" spans="2:7" x14ac:dyDescent="0.25">
      <c r="B13" s="34" t="s">
        <v>43</v>
      </c>
      <c r="C13" s="20"/>
      <c r="D13" s="20"/>
      <c r="E13" s="20"/>
      <c r="F13" s="20"/>
      <c r="G13" s="22"/>
    </row>
    <row r="14" spans="2:7" x14ac:dyDescent="0.25">
      <c r="B14" s="35">
        <v>0.05</v>
      </c>
      <c r="C14" s="36" t="s">
        <v>44</v>
      </c>
      <c r="D14" s="27">
        <f>MIN(F11,60000000)</f>
        <v>60000000</v>
      </c>
      <c r="E14" s="27">
        <f>B14*D14</f>
        <v>3000000</v>
      </c>
      <c r="G14" s="28">
        <v>9</v>
      </c>
    </row>
    <row r="15" spans="2:7" x14ac:dyDescent="0.25">
      <c r="B15" s="35">
        <v>0.15</v>
      </c>
      <c r="C15" s="36" t="s">
        <v>44</v>
      </c>
      <c r="D15" s="27">
        <f>250000000-D14</f>
        <v>190000000</v>
      </c>
      <c r="E15" s="27">
        <f t="shared" ref="E15:E16" si="0">B15*D15</f>
        <v>28500000</v>
      </c>
      <c r="G15" s="28">
        <v>10</v>
      </c>
    </row>
    <row r="16" spans="2:7" x14ac:dyDescent="0.25">
      <c r="B16" s="35">
        <v>0.25</v>
      </c>
      <c r="C16" s="36" t="s">
        <v>44</v>
      </c>
      <c r="D16" s="27">
        <f>F11-(D15+D14)</f>
        <v>132860000</v>
      </c>
      <c r="E16" s="27">
        <f t="shared" si="0"/>
        <v>33215000</v>
      </c>
      <c r="G16" s="28">
        <v>11</v>
      </c>
    </row>
    <row r="17" spans="2:7" x14ac:dyDescent="0.25">
      <c r="B17" s="35">
        <v>0.3</v>
      </c>
      <c r="C17" s="36" t="s">
        <v>44</v>
      </c>
      <c r="D17" s="27"/>
      <c r="E17" s="27"/>
      <c r="G17" s="28">
        <v>12</v>
      </c>
    </row>
    <row r="18" spans="2:7" x14ac:dyDescent="0.25">
      <c r="B18" s="35">
        <v>0.35</v>
      </c>
      <c r="C18" s="36" t="s">
        <v>44</v>
      </c>
      <c r="D18" s="27"/>
      <c r="E18" s="27"/>
      <c r="G18" s="28">
        <v>13</v>
      </c>
    </row>
    <row r="19" spans="2:7" x14ac:dyDescent="0.25">
      <c r="B19" s="30"/>
      <c r="C19" s="31"/>
      <c r="D19" s="37"/>
      <c r="E19" s="37"/>
      <c r="F19" s="32">
        <f>SUM(E14:E18)</f>
        <v>64715000</v>
      </c>
      <c r="G19" s="33" t="s">
        <v>45</v>
      </c>
    </row>
    <row r="20" spans="2:7" x14ac:dyDescent="0.25">
      <c r="B20" s="34" t="s">
        <v>46</v>
      </c>
      <c r="C20" s="20"/>
      <c r="D20" s="20"/>
      <c r="E20" s="20"/>
      <c r="F20" s="21">
        <f>'Perhitungan Jan-Nov'!O20</f>
        <v>50120000</v>
      </c>
      <c r="G20" s="22">
        <v>15</v>
      </c>
    </row>
    <row r="21" spans="2:7" x14ac:dyDescent="0.25">
      <c r="B21" s="38" t="s">
        <v>47</v>
      </c>
      <c r="C21" s="31"/>
      <c r="D21" s="31"/>
      <c r="E21" s="31"/>
      <c r="F21" s="32">
        <f>F19-F20</f>
        <v>14595000</v>
      </c>
      <c r="G21" s="3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48D6-118A-4E7B-A6D3-B74BBB37561E}">
  <dimension ref="B2:H32"/>
  <sheetViews>
    <sheetView zoomScale="68" workbookViewId="0">
      <selection activeCell="A38" sqref="A38"/>
    </sheetView>
  </sheetViews>
  <sheetFormatPr defaultRowHeight="15" x14ac:dyDescent="0.25"/>
  <cols>
    <col min="1" max="1" width="3" customWidth="1"/>
    <col min="2" max="2" width="45.85546875" customWidth="1"/>
    <col min="3" max="3" width="19" customWidth="1"/>
    <col min="4" max="4" width="14.7109375" customWidth="1"/>
    <col min="5" max="5" width="28.140625" customWidth="1"/>
    <col min="6" max="8" width="15.140625" customWidth="1"/>
    <col min="10" max="10" width="13.7109375" customWidth="1"/>
  </cols>
  <sheetData>
    <row r="2" spans="2:6" x14ac:dyDescent="0.25">
      <c r="B2" s="108" t="str">
        <f>"RINCIAN PERHITUNGAN TER PPH 21 PERIODE DESEMBER"</f>
        <v>RINCIAN PERHITUNGAN TER PPH 21 PERIODE DESEMBER</v>
      </c>
      <c r="C2" s="109"/>
      <c r="D2" s="109"/>
      <c r="E2" s="109"/>
      <c r="F2" s="110"/>
    </row>
    <row r="3" spans="2:6" x14ac:dyDescent="0.25">
      <c r="B3" s="57"/>
      <c r="C3" s="57"/>
      <c r="D3" s="57"/>
      <c r="E3" s="57"/>
      <c r="F3" s="57"/>
    </row>
    <row r="4" spans="2:6" x14ac:dyDescent="0.25">
      <c r="B4" s="58" t="s">
        <v>198</v>
      </c>
      <c r="C4" s="59"/>
      <c r="D4" s="59"/>
      <c r="E4" s="60"/>
      <c r="F4" s="61"/>
    </row>
    <row r="5" spans="2:6" ht="15.75" x14ac:dyDescent="0.25">
      <c r="B5" s="64" t="s">
        <v>199</v>
      </c>
      <c r="C5" s="65"/>
      <c r="D5" s="65"/>
      <c r="E5" s="96" t="s">
        <v>215</v>
      </c>
      <c r="F5" s="66"/>
    </row>
    <row r="6" spans="2:6" ht="15.75" x14ac:dyDescent="0.25">
      <c r="B6" s="64" t="s">
        <v>200</v>
      </c>
      <c r="C6" s="65"/>
      <c r="D6" s="65"/>
      <c r="E6" s="97">
        <v>22812144026</v>
      </c>
      <c r="F6" s="67"/>
    </row>
    <row r="7" spans="2:6" ht="15.75" x14ac:dyDescent="0.25">
      <c r="B7" s="64" t="s">
        <v>201</v>
      </c>
      <c r="C7" s="65"/>
      <c r="D7" s="65"/>
      <c r="E7" s="97"/>
      <c r="F7" s="67"/>
    </row>
    <row r="8" spans="2:6" ht="15.75" x14ac:dyDescent="0.25">
      <c r="B8" s="64" t="s">
        <v>202</v>
      </c>
      <c r="C8" s="65"/>
      <c r="D8" s="65"/>
      <c r="E8" s="97" t="s">
        <v>216</v>
      </c>
      <c r="F8" s="67"/>
    </row>
    <row r="9" spans="2:6" ht="15.75" x14ac:dyDescent="0.25">
      <c r="B9" s="68" t="s">
        <v>203</v>
      </c>
      <c r="C9" s="69"/>
      <c r="D9" s="69"/>
      <c r="E9" s="98" t="s">
        <v>27</v>
      </c>
      <c r="F9" s="70"/>
    </row>
    <row r="11" spans="2:6" x14ac:dyDescent="0.25">
      <c r="B11" s="58" t="s">
        <v>217</v>
      </c>
      <c r="C11" s="71"/>
      <c r="E11" s="58" t="s">
        <v>210</v>
      </c>
      <c r="F11" s="71"/>
    </row>
    <row r="12" spans="2:6" x14ac:dyDescent="0.25">
      <c r="B12" s="63" t="s">
        <v>204</v>
      </c>
      <c r="C12" s="74">
        <f>'Perhitungan Jan-Nov'!C20</f>
        <v>120000000</v>
      </c>
      <c r="E12" s="76" t="s">
        <v>211</v>
      </c>
      <c r="F12" s="72">
        <f>MIN(6000000,5%*C19)</f>
        <v>6000000</v>
      </c>
    </row>
    <row r="13" spans="2:6" ht="28.5" customHeight="1" x14ac:dyDescent="0.25">
      <c r="B13" s="62" t="s">
        <v>205</v>
      </c>
      <c r="C13" s="75">
        <f>'Perhitungan Jan-Nov'!D20</f>
        <v>240000000</v>
      </c>
      <c r="E13" s="80" t="s">
        <v>212</v>
      </c>
      <c r="F13" s="73">
        <f>'Perhitungan Jan-Nov'!J20</f>
        <v>1200000</v>
      </c>
    </row>
    <row r="14" spans="2:6" ht="19.5" customHeight="1" x14ac:dyDescent="0.25">
      <c r="B14" s="62" t="s">
        <v>206</v>
      </c>
      <c r="C14" s="75">
        <f>'Perhitungan Jan-Nov'!E20</f>
        <v>60000000</v>
      </c>
      <c r="E14" s="77" t="s">
        <v>214</v>
      </c>
      <c r="F14" s="73">
        <f>'Perhitungan Jan-Nov'!K20</f>
        <v>2400000</v>
      </c>
    </row>
    <row r="15" spans="2:6" ht="30" customHeight="1" x14ac:dyDescent="0.25">
      <c r="B15" s="81" t="s">
        <v>207</v>
      </c>
      <c r="C15" s="75">
        <f>'Perhitungan Jan-Nov'!H20+'Perhitungan Jan-Nov'!I20</f>
        <v>960000</v>
      </c>
      <c r="E15" s="77"/>
      <c r="F15" s="73"/>
    </row>
    <row r="16" spans="2:6" ht="19.5" customHeight="1" x14ac:dyDescent="0.25">
      <c r="B16" s="62" t="s">
        <v>208</v>
      </c>
      <c r="C16" s="75"/>
      <c r="E16" s="78"/>
      <c r="F16" s="79"/>
    </row>
    <row r="17" spans="2:8" ht="19.5" customHeight="1" x14ac:dyDescent="0.25">
      <c r="B17" s="62" t="s">
        <v>4</v>
      </c>
      <c r="C17" s="75">
        <f>'Perhitungan Jan-Nov'!F20</f>
        <v>20000000</v>
      </c>
      <c r="E17" s="87"/>
      <c r="F17" s="79"/>
    </row>
    <row r="18" spans="2:8" ht="19.5" customHeight="1" x14ac:dyDescent="0.25">
      <c r="B18" s="62" t="s">
        <v>218</v>
      </c>
      <c r="C18" s="75">
        <f>'Perhitungan Jan-Nov'!G20</f>
        <v>10000000</v>
      </c>
      <c r="E18" s="87"/>
      <c r="F18" s="79"/>
    </row>
    <row r="19" spans="2:8" x14ac:dyDescent="0.25">
      <c r="B19" s="88" t="s">
        <v>209</v>
      </c>
      <c r="C19" s="89">
        <f>IFERROR(SUM(C15:C18)+C12+C13+C14,"")</f>
        <v>450960000</v>
      </c>
      <c r="E19" s="88" t="s">
        <v>213</v>
      </c>
      <c r="F19" s="89">
        <f>SUM(F12:F18)</f>
        <v>9600000</v>
      </c>
    </row>
    <row r="20" spans="2:8" x14ac:dyDescent="0.25">
      <c r="B20" s="92"/>
      <c r="C20" s="93"/>
      <c r="E20" s="92"/>
      <c r="F20" s="93"/>
    </row>
    <row r="21" spans="2:8" x14ac:dyDescent="0.25">
      <c r="B21" s="23" t="s">
        <v>41</v>
      </c>
      <c r="C21" s="24" t="s">
        <v>27</v>
      </c>
      <c r="D21" s="24"/>
      <c r="E21" s="90"/>
      <c r="F21" s="103">
        <f>INDEX('Kategori&amp;TARIF pasal 17'!C11:C18,MATCH('Perhitungan Desember versi 2'!C21,'Kategori&amp;TARIF pasal 17'!B11:B18,0))</f>
        <v>58500000</v>
      </c>
    </row>
    <row r="22" spans="2:8" x14ac:dyDescent="0.25">
      <c r="B22" s="30" t="s">
        <v>42</v>
      </c>
      <c r="C22" s="31"/>
      <c r="D22" s="31"/>
      <c r="E22" s="31"/>
      <c r="F22" s="91">
        <f>C19-F19-F21</f>
        <v>382860000</v>
      </c>
    </row>
    <row r="23" spans="2:8" x14ac:dyDescent="0.25">
      <c r="B23" s="30"/>
      <c r="C23" s="31"/>
      <c r="D23" s="31"/>
      <c r="E23" s="31"/>
      <c r="F23" s="91"/>
    </row>
    <row r="24" spans="2:8" x14ac:dyDescent="0.25">
      <c r="B24" s="83" t="s">
        <v>43</v>
      </c>
      <c r="C24" s="84"/>
      <c r="D24" s="84"/>
      <c r="E24" s="84"/>
      <c r="F24" s="85"/>
      <c r="G24" s="82"/>
      <c r="H24" s="82"/>
    </row>
    <row r="25" spans="2:8" x14ac:dyDescent="0.25">
      <c r="B25" s="35">
        <v>0.05</v>
      </c>
      <c r="C25" s="36" t="s">
        <v>44</v>
      </c>
      <c r="D25" s="27">
        <f>MIN(F22,60000000)</f>
        <v>60000000</v>
      </c>
      <c r="E25" s="27">
        <f>B25*D25</f>
        <v>3000000</v>
      </c>
      <c r="F25" s="94"/>
    </row>
    <row r="26" spans="2:8" x14ac:dyDescent="0.25">
      <c r="B26" s="35">
        <v>0.15</v>
      </c>
      <c r="C26" s="36" t="s">
        <v>44</v>
      </c>
      <c r="D26" s="27">
        <f>250000000-D25</f>
        <v>190000000</v>
      </c>
      <c r="E26" s="27">
        <f t="shared" ref="E26:E27" si="0">B26*D26</f>
        <v>28500000</v>
      </c>
      <c r="F26" s="94"/>
    </row>
    <row r="27" spans="2:8" x14ac:dyDescent="0.25">
      <c r="B27" s="35">
        <v>0.25</v>
      </c>
      <c r="C27" s="36" t="s">
        <v>44</v>
      </c>
      <c r="D27" s="27">
        <f>F22-(D26+D25)</f>
        <v>132860000</v>
      </c>
      <c r="E27" s="27">
        <f t="shared" si="0"/>
        <v>33215000</v>
      </c>
      <c r="F27" s="94"/>
    </row>
    <row r="28" spans="2:8" x14ac:dyDescent="0.25">
      <c r="B28" s="35">
        <v>0.3</v>
      </c>
      <c r="C28" s="36" t="s">
        <v>44</v>
      </c>
      <c r="D28" s="27"/>
      <c r="E28" s="27"/>
      <c r="F28" s="94"/>
    </row>
    <row r="29" spans="2:8" x14ac:dyDescent="0.25">
      <c r="B29" s="35">
        <v>0.35</v>
      </c>
      <c r="C29" s="36" t="s">
        <v>44</v>
      </c>
      <c r="D29" s="27"/>
      <c r="E29" s="27"/>
      <c r="F29" s="94"/>
    </row>
    <row r="30" spans="2:8" x14ac:dyDescent="0.25">
      <c r="B30" s="30"/>
      <c r="C30" s="31"/>
      <c r="D30" s="37"/>
      <c r="E30" s="37"/>
      <c r="F30" s="91">
        <f>SUM(E25:E29)</f>
        <v>64715000</v>
      </c>
    </row>
    <row r="31" spans="2:8" x14ac:dyDescent="0.25">
      <c r="B31" s="34" t="s">
        <v>46</v>
      </c>
      <c r="C31" s="20"/>
      <c r="D31" s="20"/>
      <c r="E31" s="20"/>
      <c r="F31" s="95">
        <f>'Perhitungan Jan-Nov'!O20</f>
        <v>50120000</v>
      </c>
    </row>
    <row r="32" spans="2:8" x14ac:dyDescent="0.25">
      <c r="B32" s="38" t="s">
        <v>47</v>
      </c>
      <c r="C32" s="31"/>
      <c r="D32" s="31"/>
      <c r="E32" s="31"/>
      <c r="F32" s="91">
        <f>F30-F31</f>
        <v>14595000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3CB3-EE6A-468E-AB47-631CFEE6F907}">
  <dimension ref="A1:H18"/>
  <sheetViews>
    <sheetView tabSelected="1" workbookViewId="0">
      <selection activeCell="F2" sqref="F2:H2"/>
    </sheetView>
  </sheetViews>
  <sheetFormatPr defaultRowHeight="15" x14ac:dyDescent="0.25"/>
  <cols>
    <col min="2" max="2" width="14.28515625" bestFit="1" customWidth="1"/>
    <col min="3" max="3" width="16.5703125" customWidth="1"/>
    <col min="4" max="4" width="18.140625" customWidth="1"/>
    <col min="5" max="5" width="7.85546875" customWidth="1"/>
    <col min="6" max="6" width="13.7109375" customWidth="1"/>
    <col min="7" max="7" width="14.5703125" customWidth="1"/>
    <col min="8" max="8" width="14.28515625" bestFit="1" customWidth="1"/>
  </cols>
  <sheetData>
    <row r="1" spans="1:8" x14ac:dyDescent="0.25">
      <c r="A1" t="s">
        <v>189</v>
      </c>
    </row>
    <row r="2" spans="1:8" ht="15.75" thickBot="1" x14ac:dyDescent="0.3">
      <c r="A2" s="47" t="s">
        <v>190</v>
      </c>
      <c r="B2" s="47" t="s">
        <v>191</v>
      </c>
      <c r="C2" s="47" t="s">
        <v>192</v>
      </c>
      <c r="D2" s="47" t="s">
        <v>193</v>
      </c>
      <c r="F2" s="112" t="s">
        <v>26</v>
      </c>
      <c r="G2" s="112" t="s">
        <v>194</v>
      </c>
      <c r="H2" s="112" t="s">
        <v>195</v>
      </c>
    </row>
    <row r="3" spans="1:8" ht="15.75" x14ac:dyDescent="0.25">
      <c r="A3" s="48">
        <v>0.05</v>
      </c>
      <c r="B3" s="8">
        <v>0</v>
      </c>
      <c r="C3" s="8">
        <v>60000000</v>
      </c>
      <c r="D3" s="8">
        <f>C3-B3</f>
        <v>60000000</v>
      </c>
      <c r="F3" s="49" t="s">
        <v>51</v>
      </c>
      <c r="G3" s="99" t="s">
        <v>54</v>
      </c>
      <c r="H3" s="50">
        <v>54000000</v>
      </c>
    </row>
    <row r="4" spans="1:8" ht="15.75" x14ac:dyDescent="0.25">
      <c r="A4" s="48">
        <v>0.15</v>
      </c>
      <c r="B4" s="8">
        <v>60000000</v>
      </c>
      <c r="C4" s="8">
        <v>250000000</v>
      </c>
      <c r="D4" s="8">
        <f t="shared" ref="D4:D7" si="0">C4-B4</f>
        <v>190000000</v>
      </c>
      <c r="F4" s="51"/>
      <c r="G4" s="100" t="s">
        <v>196</v>
      </c>
      <c r="H4" s="52">
        <v>58500000</v>
      </c>
    </row>
    <row r="5" spans="1:8" ht="16.5" thickBot="1" x14ac:dyDescent="0.3">
      <c r="A5" s="48">
        <v>0.25</v>
      </c>
      <c r="B5" s="8">
        <v>250000000</v>
      </c>
      <c r="C5" s="8">
        <v>500000000</v>
      </c>
      <c r="D5" s="8">
        <f t="shared" si="0"/>
        <v>250000000</v>
      </c>
      <c r="F5" s="53"/>
      <c r="G5" s="101" t="s">
        <v>197</v>
      </c>
      <c r="H5" s="54">
        <f>H4</f>
        <v>58500000</v>
      </c>
    </row>
    <row r="6" spans="1:8" ht="15.75" x14ac:dyDescent="0.25">
      <c r="A6" s="48">
        <v>0.3</v>
      </c>
      <c r="B6" s="8">
        <v>500000000</v>
      </c>
      <c r="C6" s="8">
        <v>5000000000</v>
      </c>
      <c r="D6" s="8">
        <f t="shared" si="0"/>
        <v>4500000000</v>
      </c>
      <c r="F6" s="49" t="s">
        <v>52</v>
      </c>
      <c r="G6" s="99" t="s">
        <v>55</v>
      </c>
      <c r="H6" s="50">
        <v>63000000</v>
      </c>
    </row>
    <row r="7" spans="1:8" ht="15.75" x14ac:dyDescent="0.25">
      <c r="A7" s="48">
        <v>0.35</v>
      </c>
      <c r="B7" s="8">
        <v>5000000000</v>
      </c>
      <c r="C7" s="8">
        <v>99999999999</v>
      </c>
      <c r="D7" s="8">
        <f t="shared" si="0"/>
        <v>94999999999</v>
      </c>
      <c r="F7" s="51"/>
      <c r="G7" s="100" t="s">
        <v>59</v>
      </c>
      <c r="H7" s="52">
        <v>63000000</v>
      </c>
    </row>
    <row r="8" spans="1:8" ht="15.75" x14ac:dyDescent="0.25">
      <c r="F8" s="51"/>
      <c r="G8" s="100" t="s">
        <v>58</v>
      </c>
      <c r="H8" s="52">
        <v>67500000</v>
      </c>
    </row>
    <row r="9" spans="1:8" ht="16.5" thickBot="1" x14ac:dyDescent="0.3">
      <c r="F9" s="53"/>
      <c r="G9" s="101" t="s">
        <v>60</v>
      </c>
      <c r="H9" s="54">
        <f>H8</f>
        <v>67500000</v>
      </c>
    </row>
    <row r="10" spans="1:8" ht="16.5" thickBot="1" x14ac:dyDescent="0.3">
      <c r="A10" s="111"/>
      <c r="B10" s="111" t="s">
        <v>26</v>
      </c>
      <c r="C10" s="111" t="s">
        <v>219</v>
      </c>
      <c r="F10" s="55" t="s">
        <v>53</v>
      </c>
      <c r="G10" s="102" t="s">
        <v>56</v>
      </c>
      <c r="H10" s="56">
        <v>72000000</v>
      </c>
    </row>
    <row r="11" spans="1:8" x14ac:dyDescent="0.25">
      <c r="A11" s="7" t="s">
        <v>51</v>
      </c>
      <c r="B11" s="7" t="s">
        <v>54</v>
      </c>
      <c r="C11" s="8">
        <f>54000000</f>
        <v>54000000</v>
      </c>
    </row>
    <row r="12" spans="1:8" x14ac:dyDescent="0.25">
      <c r="A12" s="7"/>
      <c r="B12" s="7" t="s">
        <v>57</v>
      </c>
      <c r="C12" s="8">
        <f>C11+4500000</f>
        <v>58500000</v>
      </c>
    </row>
    <row r="13" spans="1:8" x14ac:dyDescent="0.25">
      <c r="A13" s="7"/>
      <c r="B13" s="7" t="s">
        <v>27</v>
      </c>
      <c r="C13" s="8">
        <f>C12</f>
        <v>58500000</v>
      </c>
    </row>
    <row r="14" spans="1:8" x14ac:dyDescent="0.25">
      <c r="A14" s="7" t="s">
        <v>52</v>
      </c>
      <c r="B14" s="7" t="s">
        <v>55</v>
      </c>
      <c r="C14" s="8">
        <v>63000000</v>
      </c>
    </row>
    <row r="15" spans="1:8" x14ac:dyDescent="0.25">
      <c r="A15" s="7"/>
      <c r="B15" s="7" t="s">
        <v>58</v>
      </c>
      <c r="C15" s="8">
        <f>C14+4500000</f>
        <v>67500000</v>
      </c>
    </row>
    <row r="16" spans="1:8" x14ac:dyDescent="0.25">
      <c r="A16" s="7"/>
      <c r="B16" s="7" t="s">
        <v>59</v>
      </c>
      <c r="C16" s="8">
        <v>63000000</v>
      </c>
    </row>
    <row r="17" spans="1:3" x14ac:dyDescent="0.25">
      <c r="A17" s="7"/>
      <c r="B17" s="7" t="s">
        <v>60</v>
      </c>
      <c r="C17" s="8">
        <f>C16+4500000</f>
        <v>67500000</v>
      </c>
    </row>
    <row r="18" spans="1:3" x14ac:dyDescent="0.25">
      <c r="A18" s="7" t="s">
        <v>53</v>
      </c>
      <c r="B18" s="7" t="s">
        <v>56</v>
      </c>
      <c r="C18" s="8">
        <v>72000000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54D2-CC1B-4EB1-A8B7-24BC0EB93520}">
  <dimension ref="A1:K47"/>
  <sheetViews>
    <sheetView workbookViewId="0">
      <selection activeCell="D10" sqref="D10"/>
    </sheetView>
  </sheetViews>
  <sheetFormatPr defaultRowHeight="15" x14ac:dyDescent="0.25"/>
  <cols>
    <col min="1" max="1" width="3.5703125" bestFit="1" customWidth="1"/>
    <col min="2" max="2" width="30.85546875" bestFit="1" customWidth="1"/>
    <col min="3" max="3" width="10.140625" bestFit="1" customWidth="1"/>
    <col min="5" max="5" width="3.7109375" bestFit="1" customWidth="1"/>
    <col min="6" max="6" width="30.85546875" bestFit="1" customWidth="1"/>
    <col min="7" max="7" width="10.7109375" bestFit="1" customWidth="1"/>
    <col min="9" max="9" width="3.5703125" bestFit="1" customWidth="1"/>
    <col min="10" max="10" width="30.85546875" bestFit="1" customWidth="1"/>
    <col min="11" max="11" width="10.140625" bestFit="1" customWidth="1"/>
  </cols>
  <sheetData>
    <row r="1" spans="1:11" ht="18.75" x14ac:dyDescent="0.3">
      <c r="A1" s="41" t="s">
        <v>61</v>
      </c>
      <c r="E1" s="41" t="s">
        <v>62</v>
      </c>
      <c r="I1" s="41" t="s">
        <v>63</v>
      </c>
    </row>
    <row r="3" spans="1:11" x14ac:dyDescent="0.25">
      <c r="A3" s="42" t="s">
        <v>64</v>
      </c>
      <c r="B3" s="42" t="s">
        <v>65</v>
      </c>
      <c r="C3" s="43" t="s">
        <v>66</v>
      </c>
      <c r="E3" s="42" t="s">
        <v>64</v>
      </c>
      <c r="F3" s="42" t="s">
        <v>65</v>
      </c>
      <c r="G3" s="42" t="s">
        <v>66</v>
      </c>
      <c r="I3" s="42" t="s">
        <v>64</v>
      </c>
      <c r="J3" s="42" t="s">
        <v>65</v>
      </c>
      <c r="K3" s="42" t="s">
        <v>66</v>
      </c>
    </row>
    <row r="4" spans="1:11" x14ac:dyDescent="0.25">
      <c r="A4" s="7">
        <v>1</v>
      </c>
      <c r="B4" s="7" t="s">
        <v>67</v>
      </c>
      <c r="C4" s="44">
        <v>0</v>
      </c>
      <c r="E4" s="7">
        <v>1</v>
      </c>
      <c r="F4" s="7" t="s">
        <v>68</v>
      </c>
      <c r="G4" s="45">
        <v>0</v>
      </c>
      <c r="I4" s="7">
        <v>1</v>
      </c>
      <c r="J4" s="7" t="s">
        <v>69</v>
      </c>
      <c r="K4" s="45">
        <v>0</v>
      </c>
    </row>
    <row r="5" spans="1:11" x14ac:dyDescent="0.25">
      <c r="A5" s="7">
        <v>2</v>
      </c>
      <c r="B5" s="7" t="s">
        <v>70</v>
      </c>
      <c r="C5" s="44">
        <v>2.5000000000000001E-3</v>
      </c>
      <c r="E5" s="7">
        <v>2</v>
      </c>
      <c r="F5" s="7" t="s">
        <v>71</v>
      </c>
      <c r="G5" s="45">
        <v>2.5000000000000001E-3</v>
      </c>
      <c r="I5" s="7">
        <v>2</v>
      </c>
      <c r="J5" s="7" t="s">
        <v>72</v>
      </c>
      <c r="K5" s="45">
        <v>2.5000000000000001E-3</v>
      </c>
    </row>
    <row r="6" spans="1:11" x14ac:dyDescent="0.25">
      <c r="A6" s="7">
        <v>3</v>
      </c>
      <c r="B6" s="7" t="s">
        <v>73</v>
      </c>
      <c r="C6" s="44">
        <v>5.0000000000000001E-3</v>
      </c>
      <c r="E6" s="7">
        <v>3</v>
      </c>
      <c r="F6" s="7" t="s">
        <v>74</v>
      </c>
      <c r="G6" s="45">
        <v>5.0000000000000001E-3</v>
      </c>
      <c r="I6" s="7">
        <v>3</v>
      </c>
      <c r="J6" s="7" t="s">
        <v>75</v>
      </c>
      <c r="K6" s="45">
        <v>5.0000000000000001E-3</v>
      </c>
    </row>
    <row r="7" spans="1:11" x14ac:dyDescent="0.25">
      <c r="A7" s="7">
        <v>4</v>
      </c>
      <c r="B7" s="7" t="s">
        <v>76</v>
      </c>
      <c r="C7" s="44">
        <v>7.4999999999999997E-3</v>
      </c>
      <c r="E7" s="7">
        <v>4</v>
      </c>
      <c r="F7" s="7" t="s">
        <v>77</v>
      </c>
      <c r="G7" s="45">
        <v>7.4999999999999997E-3</v>
      </c>
      <c r="I7" s="7">
        <v>4</v>
      </c>
      <c r="J7" s="7" t="s">
        <v>78</v>
      </c>
      <c r="K7" s="45">
        <v>7.4999999999999997E-3</v>
      </c>
    </row>
    <row r="8" spans="1:11" x14ac:dyDescent="0.25">
      <c r="A8" s="7">
        <v>5</v>
      </c>
      <c r="B8" s="7" t="s">
        <v>79</v>
      </c>
      <c r="C8" s="44">
        <v>0.01</v>
      </c>
      <c r="E8" s="7">
        <v>5</v>
      </c>
      <c r="F8" s="7" t="s">
        <v>80</v>
      </c>
      <c r="G8" s="45">
        <v>0.01</v>
      </c>
      <c r="I8" s="7">
        <v>5</v>
      </c>
      <c r="J8" s="7" t="s">
        <v>81</v>
      </c>
      <c r="K8" s="45">
        <v>0.01</v>
      </c>
    </row>
    <row r="9" spans="1:11" x14ac:dyDescent="0.25">
      <c r="A9" s="7">
        <v>6</v>
      </c>
      <c r="B9" s="7" t="s">
        <v>82</v>
      </c>
      <c r="C9" s="44">
        <v>1.2500000000000001E-2</v>
      </c>
      <c r="E9" s="7">
        <v>6</v>
      </c>
      <c r="F9" s="7" t="s">
        <v>83</v>
      </c>
      <c r="G9" s="45">
        <v>1.4999999999999999E-2</v>
      </c>
      <c r="I9" s="7">
        <v>6</v>
      </c>
      <c r="J9" s="7" t="s">
        <v>84</v>
      </c>
      <c r="K9" s="45">
        <v>1.2500000000000001E-2</v>
      </c>
    </row>
    <row r="10" spans="1:11" x14ac:dyDescent="0.25">
      <c r="A10" s="7">
        <v>7</v>
      </c>
      <c r="B10" s="7" t="s">
        <v>85</v>
      </c>
      <c r="C10" s="44">
        <v>1.4999999999999999E-2</v>
      </c>
      <c r="E10" s="7">
        <v>7</v>
      </c>
      <c r="F10" s="7" t="s">
        <v>86</v>
      </c>
      <c r="G10" s="45">
        <v>0.02</v>
      </c>
      <c r="I10" s="7">
        <v>7</v>
      </c>
      <c r="J10" s="7" t="s">
        <v>87</v>
      </c>
      <c r="K10" s="45">
        <v>1.4999999999999999E-2</v>
      </c>
    </row>
    <row r="11" spans="1:11" x14ac:dyDescent="0.25">
      <c r="A11" s="7">
        <v>8</v>
      </c>
      <c r="B11" s="7" t="s">
        <v>88</v>
      </c>
      <c r="C11" s="44">
        <v>1.7500000000000002E-2</v>
      </c>
      <c r="E11" s="7">
        <v>8</v>
      </c>
      <c r="F11" s="7" t="s">
        <v>89</v>
      </c>
      <c r="G11" s="45">
        <v>2.5000000000000001E-2</v>
      </c>
      <c r="I11" s="7">
        <v>8</v>
      </c>
      <c r="J11" s="7" t="s">
        <v>90</v>
      </c>
      <c r="K11" s="45">
        <v>1.7500000000000002E-2</v>
      </c>
    </row>
    <row r="12" spans="1:11" x14ac:dyDescent="0.25">
      <c r="A12" s="7">
        <v>9</v>
      </c>
      <c r="B12" s="7" t="s">
        <v>91</v>
      </c>
      <c r="C12" s="44">
        <v>0.02</v>
      </c>
      <c r="E12" s="7">
        <v>9</v>
      </c>
      <c r="F12" s="7" t="s">
        <v>92</v>
      </c>
      <c r="G12" s="45">
        <v>0.03</v>
      </c>
      <c r="I12" s="7">
        <v>9</v>
      </c>
      <c r="J12" s="7" t="s">
        <v>93</v>
      </c>
      <c r="K12" s="45">
        <v>0.02</v>
      </c>
    </row>
    <row r="13" spans="1:11" x14ac:dyDescent="0.25">
      <c r="A13" s="7">
        <v>10</v>
      </c>
      <c r="B13" s="7" t="s">
        <v>94</v>
      </c>
      <c r="C13" s="44">
        <v>2.2499999999999999E-2</v>
      </c>
      <c r="E13" s="7">
        <v>10</v>
      </c>
      <c r="F13" s="7" t="s">
        <v>95</v>
      </c>
      <c r="G13" s="45">
        <v>0.04</v>
      </c>
      <c r="I13" s="7">
        <v>10</v>
      </c>
      <c r="J13" s="7" t="s">
        <v>96</v>
      </c>
      <c r="K13" s="45">
        <v>0.03</v>
      </c>
    </row>
    <row r="14" spans="1:11" x14ac:dyDescent="0.25">
      <c r="A14" s="7">
        <v>11</v>
      </c>
      <c r="B14" s="7" t="s">
        <v>97</v>
      </c>
      <c r="C14" s="44">
        <v>2.5000000000000001E-2</v>
      </c>
      <c r="E14" s="7">
        <v>11</v>
      </c>
      <c r="F14" s="7" t="s">
        <v>98</v>
      </c>
      <c r="G14" s="45">
        <v>0.05</v>
      </c>
      <c r="I14" s="7">
        <v>11</v>
      </c>
      <c r="J14" s="7" t="s">
        <v>99</v>
      </c>
      <c r="K14" s="45">
        <v>0.04</v>
      </c>
    </row>
    <row r="15" spans="1:11" x14ac:dyDescent="0.25">
      <c r="A15" s="7">
        <v>12</v>
      </c>
      <c r="B15" s="7" t="s">
        <v>100</v>
      </c>
      <c r="C15" s="44">
        <v>0.03</v>
      </c>
      <c r="E15" s="7">
        <v>12</v>
      </c>
      <c r="F15" s="7" t="s">
        <v>101</v>
      </c>
      <c r="G15" s="45">
        <v>0.06</v>
      </c>
      <c r="I15" s="7">
        <v>12</v>
      </c>
      <c r="J15" s="7" t="s">
        <v>102</v>
      </c>
      <c r="K15" s="45">
        <v>0.05</v>
      </c>
    </row>
    <row r="16" spans="1:11" x14ac:dyDescent="0.25">
      <c r="A16" s="7">
        <v>13</v>
      </c>
      <c r="B16" s="7" t="s">
        <v>103</v>
      </c>
      <c r="C16" s="44">
        <v>3.5000000000000003E-2</v>
      </c>
      <c r="E16" s="7">
        <v>13</v>
      </c>
      <c r="F16" s="7" t="s">
        <v>104</v>
      </c>
      <c r="G16" s="45">
        <v>7.0000000000000007E-2</v>
      </c>
      <c r="I16" s="7">
        <v>13</v>
      </c>
      <c r="J16" s="7" t="s">
        <v>105</v>
      </c>
      <c r="K16" s="45">
        <v>0.06</v>
      </c>
    </row>
    <row r="17" spans="1:11" x14ac:dyDescent="0.25">
      <c r="A17" s="7">
        <v>14</v>
      </c>
      <c r="B17" s="7" t="s">
        <v>106</v>
      </c>
      <c r="C17" s="44">
        <v>0.04</v>
      </c>
      <c r="E17" s="7">
        <v>14</v>
      </c>
      <c r="F17" s="7" t="s">
        <v>107</v>
      </c>
      <c r="G17" s="45">
        <v>0.08</v>
      </c>
      <c r="I17" s="7">
        <v>14</v>
      </c>
      <c r="J17" s="7" t="s">
        <v>108</v>
      </c>
      <c r="K17" s="45">
        <v>7.0000000000000007E-2</v>
      </c>
    </row>
    <row r="18" spans="1:11" x14ac:dyDescent="0.25">
      <c r="A18" s="7">
        <v>15</v>
      </c>
      <c r="B18" s="7" t="s">
        <v>109</v>
      </c>
      <c r="C18" s="44">
        <v>0.05</v>
      </c>
      <c r="E18" s="7">
        <v>15</v>
      </c>
      <c r="F18" s="7" t="s">
        <v>110</v>
      </c>
      <c r="G18" s="45">
        <v>0.09</v>
      </c>
      <c r="I18" s="7">
        <v>15</v>
      </c>
      <c r="J18" s="7" t="s">
        <v>111</v>
      </c>
      <c r="K18" s="45">
        <v>0.08</v>
      </c>
    </row>
    <row r="19" spans="1:11" x14ac:dyDescent="0.25">
      <c r="A19" s="7">
        <v>16</v>
      </c>
      <c r="B19" s="7" t="s">
        <v>112</v>
      </c>
      <c r="C19" s="44">
        <v>0.06</v>
      </c>
      <c r="E19" s="7">
        <v>16</v>
      </c>
      <c r="F19" s="7" t="s">
        <v>113</v>
      </c>
      <c r="G19" s="45">
        <v>0.1</v>
      </c>
      <c r="I19" s="7">
        <v>16</v>
      </c>
      <c r="J19" s="7" t="s">
        <v>114</v>
      </c>
      <c r="K19" s="45">
        <v>0.09</v>
      </c>
    </row>
    <row r="20" spans="1:11" x14ac:dyDescent="0.25">
      <c r="A20" s="7">
        <v>17</v>
      </c>
      <c r="B20" s="7" t="s">
        <v>115</v>
      </c>
      <c r="C20" s="44">
        <v>7.0000000000000007E-2</v>
      </c>
      <c r="E20" s="7">
        <v>17</v>
      </c>
      <c r="F20" s="7" t="s">
        <v>116</v>
      </c>
      <c r="G20" s="45">
        <v>0.11</v>
      </c>
      <c r="I20" s="7">
        <v>17</v>
      </c>
      <c r="J20" s="7" t="s">
        <v>117</v>
      </c>
      <c r="K20" s="45">
        <v>0.1</v>
      </c>
    </row>
    <row r="21" spans="1:11" x14ac:dyDescent="0.25">
      <c r="A21" s="7">
        <v>18</v>
      </c>
      <c r="B21" s="7" t="s">
        <v>118</v>
      </c>
      <c r="C21" s="44">
        <v>0.08</v>
      </c>
      <c r="E21" s="7">
        <v>18</v>
      </c>
      <c r="F21" s="7" t="s">
        <v>119</v>
      </c>
      <c r="G21" s="45">
        <v>0.12</v>
      </c>
      <c r="I21" s="7">
        <v>18</v>
      </c>
      <c r="J21" s="7" t="s">
        <v>120</v>
      </c>
      <c r="K21" s="45">
        <v>0.11</v>
      </c>
    </row>
    <row r="22" spans="1:11" x14ac:dyDescent="0.25">
      <c r="A22" s="7">
        <v>19</v>
      </c>
      <c r="B22" s="7" t="s">
        <v>121</v>
      </c>
      <c r="C22" s="44">
        <v>0.09</v>
      </c>
      <c r="E22" s="7">
        <v>19</v>
      </c>
      <c r="F22" s="7" t="s">
        <v>122</v>
      </c>
      <c r="G22" s="45">
        <v>0.13</v>
      </c>
      <c r="I22" s="7">
        <v>19</v>
      </c>
      <c r="J22" s="7" t="s">
        <v>123</v>
      </c>
      <c r="K22" s="45">
        <v>0.12</v>
      </c>
    </row>
    <row r="23" spans="1:11" x14ac:dyDescent="0.25">
      <c r="A23" s="7">
        <v>20</v>
      </c>
      <c r="B23" s="7" t="s">
        <v>124</v>
      </c>
      <c r="C23" s="44">
        <v>0.1</v>
      </c>
      <c r="E23" s="7">
        <v>20</v>
      </c>
      <c r="F23" s="7" t="s">
        <v>125</v>
      </c>
      <c r="G23" s="45">
        <v>0.14000000000000001</v>
      </c>
      <c r="I23" s="7">
        <v>20</v>
      </c>
      <c r="J23" s="7" t="s">
        <v>126</v>
      </c>
      <c r="K23" s="45">
        <v>0.13</v>
      </c>
    </row>
    <row r="24" spans="1:11" x14ac:dyDescent="0.25">
      <c r="A24" s="7">
        <v>21</v>
      </c>
      <c r="B24" s="7" t="s">
        <v>127</v>
      </c>
      <c r="C24" s="44">
        <v>0.11</v>
      </c>
      <c r="E24" s="7">
        <v>21</v>
      </c>
      <c r="F24" s="7" t="s">
        <v>128</v>
      </c>
      <c r="G24" s="45">
        <v>0.15</v>
      </c>
      <c r="I24" s="7">
        <v>21</v>
      </c>
      <c r="J24" s="7" t="s">
        <v>129</v>
      </c>
      <c r="K24" s="45">
        <v>0.14000000000000001</v>
      </c>
    </row>
    <row r="25" spans="1:11" x14ac:dyDescent="0.25">
      <c r="A25" s="7">
        <v>22</v>
      </c>
      <c r="B25" s="7" t="s">
        <v>130</v>
      </c>
      <c r="C25" s="44">
        <v>0.12</v>
      </c>
      <c r="E25" s="7">
        <v>22</v>
      </c>
      <c r="F25" s="7" t="s">
        <v>131</v>
      </c>
      <c r="G25" s="45">
        <v>0.16</v>
      </c>
      <c r="I25" s="7">
        <v>22</v>
      </c>
      <c r="J25" s="7" t="s">
        <v>132</v>
      </c>
      <c r="K25" s="45">
        <v>0.15</v>
      </c>
    </row>
    <row r="26" spans="1:11" x14ac:dyDescent="0.25">
      <c r="A26" s="7">
        <v>23</v>
      </c>
      <c r="B26" s="7" t="s">
        <v>133</v>
      </c>
      <c r="C26" s="44">
        <v>0.13</v>
      </c>
      <c r="E26" s="7">
        <v>23</v>
      </c>
      <c r="F26" s="7" t="s">
        <v>134</v>
      </c>
      <c r="G26" s="45">
        <v>0.17</v>
      </c>
      <c r="I26" s="7">
        <v>23</v>
      </c>
      <c r="J26" s="7" t="s">
        <v>135</v>
      </c>
      <c r="K26" s="45">
        <v>0.16</v>
      </c>
    </row>
    <row r="27" spans="1:11" x14ac:dyDescent="0.25">
      <c r="A27" s="7">
        <v>24</v>
      </c>
      <c r="B27" s="7" t="s">
        <v>136</v>
      </c>
      <c r="C27" s="44">
        <v>0.14000000000000001</v>
      </c>
      <c r="E27" s="7">
        <v>24</v>
      </c>
      <c r="F27" s="7" t="s">
        <v>137</v>
      </c>
      <c r="G27" s="45">
        <v>0.18</v>
      </c>
      <c r="I27" s="7">
        <v>24</v>
      </c>
      <c r="J27" s="7" t="s">
        <v>138</v>
      </c>
      <c r="K27" s="45">
        <v>0.17</v>
      </c>
    </row>
    <row r="28" spans="1:11" x14ac:dyDescent="0.25">
      <c r="A28" s="7">
        <v>25</v>
      </c>
      <c r="B28" s="7" t="s">
        <v>139</v>
      </c>
      <c r="C28" s="44">
        <v>0.15</v>
      </c>
      <c r="E28" s="7">
        <v>25</v>
      </c>
      <c r="F28" s="7" t="s">
        <v>140</v>
      </c>
      <c r="G28" s="45">
        <v>0.19</v>
      </c>
      <c r="I28" s="7">
        <v>25</v>
      </c>
      <c r="J28" s="7" t="s">
        <v>141</v>
      </c>
      <c r="K28" s="45">
        <v>0.18</v>
      </c>
    </row>
    <row r="29" spans="1:11" x14ac:dyDescent="0.25">
      <c r="A29" s="7">
        <v>26</v>
      </c>
      <c r="B29" s="7" t="s">
        <v>142</v>
      </c>
      <c r="C29" s="44">
        <v>0.16</v>
      </c>
      <c r="E29" s="7">
        <v>26</v>
      </c>
      <c r="F29" s="7" t="s">
        <v>143</v>
      </c>
      <c r="G29" s="45">
        <v>0.2</v>
      </c>
      <c r="I29" s="7">
        <v>26</v>
      </c>
      <c r="J29" s="7" t="s">
        <v>144</v>
      </c>
      <c r="K29" s="45">
        <v>0.19</v>
      </c>
    </row>
    <row r="30" spans="1:11" x14ac:dyDescent="0.25">
      <c r="A30" s="7">
        <v>27</v>
      </c>
      <c r="B30" s="7" t="s">
        <v>145</v>
      </c>
      <c r="C30" s="44">
        <v>0.17</v>
      </c>
      <c r="E30" s="7">
        <v>27</v>
      </c>
      <c r="F30" s="7" t="s">
        <v>146</v>
      </c>
      <c r="G30" s="45">
        <v>0.21</v>
      </c>
      <c r="I30" s="7">
        <v>27</v>
      </c>
      <c r="J30" s="7" t="s">
        <v>147</v>
      </c>
      <c r="K30" s="45">
        <v>0.2</v>
      </c>
    </row>
    <row r="31" spans="1:11" x14ac:dyDescent="0.25">
      <c r="A31" s="7">
        <v>28</v>
      </c>
      <c r="B31" s="7" t="s">
        <v>148</v>
      </c>
      <c r="C31" s="44">
        <v>0.18</v>
      </c>
      <c r="E31" s="7">
        <v>28</v>
      </c>
      <c r="F31" s="7" t="s">
        <v>149</v>
      </c>
      <c r="G31" s="45">
        <v>0.22</v>
      </c>
      <c r="I31" s="7">
        <v>28</v>
      </c>
      <c r="J31" s="7" t="s">
        <v>150</v>
      </c>
      <c r="K31" s="45">
        <v>0.21</v>
      </c>
    </row>
    <row r="32" spans="1:11" x14ac:dyDescent="0.25">
      <c r="A32" s="7">
        <v>29</v>
      </c>
      <c r="B32" s="7" t="s">
        <v>151</v>
      </c>
      <c r="C32" s="44">
        <v>0.19</v>
      </c>
      <c r="E32" s="7">
        <v>29</v>
      </c>
      <c r="F32" s="7" t="s">
        <v>152</v>
      </c>
      <c r="G32" s="45">
        <v>0.23</v>
      </c>
      <c r="I32" s="7">
        <v>29</v>
      </c>
      <c r="J32" s="7" t="s">
        <v>153</v>
      </c>
      <c r="K32" s="45">
        <v>0.22</v>
      </c>
    </row>
    <row r="33" spans="1:11" x14ac:dyDescent="0.25">
      <c r="A33" s="7">
        <v>30</v>
      </c>
      <c r="B33" s="7" t="s">
        <v>154</v>
      </c>
      <c r="C33" s="44">
        <v>0.2</v>
      </c>
      <c r="E33" s="7">
        <v>30</v>
      </c>
      <c r="F33" s="7" t="s">
        <v>155</v>
      </c>
      <c r="G33" s="45">
        <v>0.24</v>
      </c>
      <c r="I33" s="7">
        <v>30</v>
      </c>
      <c r="J33" s="7" t="s">
        <v>156</v>
      </c>
      <c r="K33" s="45">
        <v>0.23</v>
      </c>
    </row>
    <row r="34" spans="1:11" x14ac:dyDescent="0.25">
      <c r="A34" s="7">
        <v>31</v>
      </c>
      <c r="B34" s="7" t="s">
        <v>157</v>
      </c>
      <c r="C34" s="44">
        <v>0.21</v>
      </c>
      <c r="E34" s="7">
        <v>31</v>
      </c>
      <c r="F34" s="7" t="s">
        <v>158</v>
      </c>
      <c r="G34" s="45">
        <v>0.25</v>
      </c>
      <c r="I34" s="7">
        <v>31</v>
      </c>
      <c r="J34" s="7" t="s">
        <v>159</v>
      </c>
      <c r="K34" s="45">
        <v>0.24</v>
      </c>
    </row>
    <row r="35" spans="1:11" x14ac:dyDescent="0.25">
      <c r="A35" s="7">
        <v>32</v>
      </c>
      <c r="B35" s="7" t="s">
        <v>160</v>
      </c>
      <c r="C35" s="44">
        <v>0.22</v>
      </c>
      <c r="E35" s="7">
        <v>32</v>
      </c>
      <c r="F35" s="7" t="s">
        <v>161</v>
      </c>
      <c r="G35" s="45">
        <v>0.26</v>
      </c>
      <c r="I35" s="7">
        <v>32</v>
      </c>
      <c r="J35" s="7" t="s">
        <v>162</v>
      </c>
      <c r="K35" s="45">
        <v>0.25</v>
      </c>
    </row>
    <row r="36" spans="1:11" x14ac:dyDescent="0.25">
      <c r="A36" s="7">
        <v>33</v>
      </c>
      <c r="B36" s="7" t="s">
        <v>163</v>
      </c>
      <c r="C36" s="44">
        <v>0.23</v>
      </c>
      <c r="E36" s="7">
        <v>33</v>
      </c>
      <c r="F36" s="7" t="s">
        <v>164</v>
      </c>
      <c r="G36" s="45">
        <v>0.27</v>
      </c>
      <c r="I36" s="7">
        <v>33</v>
      </c>
      <c r="J36" s="7" t="s">
        <v>165</v>
      </c>
      <c r="K36" s="45">
        <v>0.26</v>
      </c>
    </row>
    <row r="37" spans="1:11" x14ac:dyDescent="0.25">
      <c r="A37" s="7">
        <v>34</v>
      </c>
      <c r="B37" s="7" t="s">
        <v>166</v>
      </c>
      <c r="C37" s="44">
        <v>0.24</v>
      </c>
      <c r="E37" s="7">
        <v>34</v>
      </c>
      <c r="F37" s="7" t="s">
        <v>167</v>
      </c>
      <c r="G37" s="45">
        <v>0.28000000000000003</v>
      </c>
      <c r="I37" s="7">
        <v>34</v>
      </c>
      <c r="J37" s="7" t="s">
        <v>168</v>
      </c>
      <c r="K37" s="45">
        <v>0.27</v>
      </c>
    </row>
    <row r="38" spans="1:11" x14ac:dyDescent="0.25">
      <c r="A38" s="7">
        <v>35</v>
      </c>
      <c r="B38" s="7" t="s">
        <v>169</v>
      </c>
      <c r="C38" s="44">
        <v>0.25</v>
      </c>
      <c r="E38" s="7">
        <v>35</v>
      </c>
      <c r="F38" s="7" t="s">
        <v>170</v>
      </c>
      <c r="G38" s="45">
        <v>0.28999999999999998</v>
      </c>
      <c r="I38" s="7">
        <v>35</v>
      </c>
      <c r="J38" s="7" t="s">
        <v>171</v>
      </c>
      <c r="K38" s="45">
        <v>0.28000000000000003</v>
      </c>
    </row>
    <row r="39" spans="1:11" x14ac:dyDescent="0.25">
      <c r="A39" s="7">
        <v>36</v>
      </c>
      <c r="B39" s="7" t="s">
        <v>172</v>
      </c>
      <c r="C39" s="44">
        <v>0.26</v>
      </c>
      <c r="E39" s="7">
        <v>36</v>
      </c>
      <c r="F39" s="7" t="s">
        <v>173</v>
      </c>
      <c r="G39" s="45">
        <v>0.3</v>
      </c>
      <c r="I39" s="7">
        <v>36</v>
      </c>
      <c r="J39" s="7" t="s">
        <v>174</v>
      </c>
      <c r="K39" s="45">
        <v>0.39</v>
      </c>
    </row>
    <row r="40" spans="1:11" x14ac:dyDescent="0.25">
      <c r="A40" s="7">
        <v>37</v>
      </c>
      <c r="B40" s="7" t="s">
        <v>175</v>
      </c>
      <c r="C40" s="44">
        <v>0.27</v>
      </c>
      <c r="E40" s="7">
        <v>37</v>
      </c>
      <c r="F40" s="7" t="s">
        <v>176</v>
      </c>
      <c r="G40" s="45">
        <v>0.31</v>
      </c>
      <c r="I40" s="7">
        <v>37</v>
      </c>
      <c r="J40" s="7" t="s">
        <v>177</v>
      </c>
      <c r="K40" s="45">
        <v>0.3</v>
      </c>
    </row>
    <row r="41" spans="1:11" x14ac:dyDescent="0.25">
      <c r="A41" s="7">
        <v>38</v>
      </c>
      <c r="B41" s="7" t="s">
        <v>178</v>
      </c>
      <c r="C41" s="44">
        <v>0.28000000000000003</v>
      </c>
      <c r="E41" s="7">
        <v>38</v>
      </c>
      <c r="F41" s="7" t="s">
        <v>179</v>
      </c>
      <c r="G41" s="45">
        <v>0.32</v>
      </c>
      <c r="I41" s="7">
        <v>38</v>
      </c>
      <c r="J41" s="7" t="s">
        <v>180</v>
      </c>
      <c r="K41" s="45">
        <v>0.31</v>
      </c>
    </row>
    <row r="42" spans="1:11" x14ac:dyDescent="0.25">
      <c r="A42" s="7">
        <v>39</v>
      </c>
      <c r="B42" s="7" t="s">
        <v>181</v>
      </c>
      <c r="C42" s="44">
        <v>0.28999999999999998</v>
      </c>
      <c r="E42" s="7">
        <v>39</v>
      </c>
      <c r="F42" s="7" t="s">
        <v>182</v>
      </c>
      <c r="G42" s="45">
        <v>0.33</v>
      </c>
      <c r="I42" s="7">
        <v>39</v>
      </c>
      <c r="J42" s="7" t="s">
        <v>183</v>
      </c>
      <c r="K42" s="45">
        <v>0.32</v>
      </c>
    </row>
    <row r="43" spans="1:11" x14ac:dyDescent="0.25">
      <c r="A43" s="7">
        <v>40</v>
      </c>
      <c r="B43" s="7" t="s">
        <v>184</v>
      </c>
      <c r="C43" s="44">
        <v>0.3</v>
      </c>
      <c r="E43" s="7">
        <v>40</v>
      </c>
      <c r="F43" s="46">
        <v>1405000000</v>
      </c>
      <c r="G43" s="45">
        <v>0.34</v>
      </c>
      <c r="I43" s="7">
        <v>40</v>
      </c>
      <c r="J43" s="7" t="s">
        <v>185</v>
      </c>
      <c r="K43" s="45">
        <v>0.33</v>
      </c>
    </row>
    <row r="44" spans="1:11" x14ac:dyDescent="0.25">
      <c r="A44" s="7">
        <v>41</v>
      </c>
      <c r="B44" s="7" t="s">
        <v>186</v>
      </c>
      <c r="C44" s="44">
        <v>0.31</v>
      </c>
      <c r="I44" s="7">
        <v>41</v>
      </c>
      <c r="J44" s="46">
        <v>1419000000</v>
      </c>
      <c r="K44" s="45">
        <v>0.34</v>
      </c>
    </row>
    <row r="45" spans="1:11" x14ac:dyDescent="0.25">
      <c r="A45" s="7">
        <v>42</v>
      </c>
      <c r="B45" s="7" t="s">
        <v>187</v>
      </c>
      <c r="C45" s="44">
        <v>0.32</v>
      </c>
    </row>
    <row r="46" spans="1:11" x14ac:dyDescent="0.25">
      <c r="A46" s="7">
        <v>43</v>
      </c>
      <c r="B46" s="7" t="s">
        <v>188</v>
      </c>
      <c r="C46" s="44">
        <v>0.33</v>
      </c>
    </row>
    <row r="47" spans="1:11" x14ac:dyDescent="0.25">
      <c r="A47" s="7">
        <v>44</v>
      </c>
      <c r="B47" s="46">
        <v>1400000000</v>
      </c>
      <c r="C47" s="44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Perhitungan Jan-Nov</vt:lpstr>
      <vt:lpstr>Perhitungan Desember versi 1</vt:lpstr>
      <vt:lpstr>Perhitungan Desember versi 2</vt:lpstr>
      <vt:lpstr>Kategori&amp;TARIF pasal 17</vt:lpstr>
      <vt:lpstr>Kategori 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vernanda dwi</dc:creator>
  <cp:lastModifiedBy>vernanda dwi</cp:lastModifiedBy>
  <dcterms:created xsi:type="dcterms:W3CDTF">2025-03-22T06:57:12Z</dcterms:created>
  <dcterms:modified xsi:type="dcterms:W3CDTF">2025-04-09T15:01:51Z</dcterms:modified>
</cp:coreProperties>
</file>