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onicabeligotti/Desktop/Lab 3/"/>
    </mc:Choice>
  </mc:AlternateContent>
  <xr:revisionPtr revIDLastSave="0" documentId="13_ncr:1_{7C6BC74D-E944-704B-BA43-E21637A4A9F0}" xr6:coauthVersionLast="47" xr6:coauthVersionMax="47" xr10:uidLastSave="{00000000-0000-0000-0000-000000000000}"/>
  <bookViews>
    <workbookView xWindow="380" yWindow="500" windowWidth="28040" windowHeight="16020" xr2:uid="{771D40A6-4B8D-0E44-A67F-A64DF965A75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9" i="1" l="1"/>
  <c r="V71" i="1"/>
  <c r="V67" i="1"/>
  <c r="T51" i="1"/>
  <c r="R66" i="1"/>
  <c r="R47" i="1"/>
  <c r="H65" i="1"/>
  <c r="T71" i="1"/>
  <c r="T67" i="1"/>
  <c r="T74" i="1" s="1"/>
  <c r="Y65" i="1" s="1"/>
  <c r="AB65" i="1" s="1"/>
  <c r="P81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65" i="1"/>
  <c r="N81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65" i="1"/>
  <c r="L81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65" i="1"/>
  <c r="J81" i="1" s="1"/>
  <c r="H81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C79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65" i="1"/>
  <c r="T47" i="1"/>
  <c r="P48" i="1"/>
  <c r="N46" i="1"/>
  <c r="L46" i="1"/>
  <c r="J47" i="1"/>
  <c r="N48" i="1"/>
  <c r="P50" i="1"/>
  <c r="C47" i="1"/>
  <c r="Q5" i="1"/>
  <c r="Q6" i="1"/>
  <c r="Q7" i="1"/>
  <c r="Q8" i="1"/>
  <c r="Q9" i="1"/>
  <c r="Q10" i="1"/>
  <c r="Q11" i="1"/>
  <c r="Q12" i="1"/>
  <c r="Q13" i="1"/>
  <c r="Q14" i="1"/>
  <c r="Q15" i="1"/>
  <c r="Q16" i="1"/>
  <c r="Q4" i="1"/>
  <c r="C48" i="1"/>
  <c r="J48" i="1" s="1"/>
  <c r="C49" i="1"/>
  <c r="J49" i="1" s="1"/>
  <c r="C50" i="1"/>
  <c r="N50" i="1" s="1"/>
  <c r="C51" i="1"/>
  <c r="C52" i="1"/>
  <c r="C53" i="1"/>
  <c r="C54" i="1"/>
  <c r="C55" i="1"/>
  <c r="C56" i="1"/>
  <c r="J56" i="1" s="1"/>
  <c r="C57" i="1"/>
  <c r="N57" i="1" s="1"/>
  <c r="C58" i="1"/>
  <c r="K26" i="1"/>
  <c r="K27" i="1"/>
  <c r="K28" i="1"/>
  <c r="K29" i="1"/>
  <c r="K30" i="1"/>
  <c r="K31" i="1"/>
  <c r="K32" i="1"/>
  <c r="K33" i="1"/>
  <c r="N33" i="1" s="1"/>
  <c r="K34" i="1"/>
  <c r="K35" i="1"/>
  <c r="K36" i="1"/>
  <c r="K37" i="1"/>
  <c r="K38" i="1"/>
  <c r="K39" i="1"/>
  <c r="K25" i="1"/>
  <c r="I26" i="1"/>
  <c r="I27" i="1"/>
  <c r="I28" i="1"/>
  <c r="N28" i="1" s="1"/>
  <c r="I29" i="1"/>
  <c r="N29" i="1" s="1"/>
  <c r="I30" i="1"/>
  <c r="I31" i="1"/>
  <c r="I32" i="1"/>
  <c r="N32" i="1" s="1"/>
  <c r="I33" i="1"/>
  <c r="I34" i="1"/>
  <c r="I35" i="1"/>
  <c r="I36" i="1"/>
  <c r="I37" i="1"/>
  <c r="I38" i="1"/>
  <c r="I39" i="1"/>
  <c r="I25" i="1"/>
  <c r="N25" i="1" s="1"/>
  <c r="I5" i="1"/>
  <c r="I6" i="1"/>
  <c r="N6" i="1" s="1"/>
  <c r="E48" i="1" s="1"/>
  <c r="I7" i="1"/>
  <c r="N7" i="1" s="1"/>
  <c r="E49" i="1" s="1"/>
  <c r="I8" i="1"/>
  <c r="N8" i="1" s="1"/>
  <c r="E50" i="1" s="1"/>
  <c r="I9" i="1"/>
  <c r="I10" i="1"/>
  <c r="I11" i="1"/>
  <c r="I12" i="1"/>
  <c r="I13" i="1"/>
  <c r="I14" i="1"/>
  <c r="N14" i="1" s="1"/>
  <c r="E56" i="1" s="1"/>
  <c r="I15" i="1"/>
  <c r="N15" i="1" s="1"/>
  <c r="E57" i="1" s="1"/>
  <c r="I16" i="1"/>
  <c r="I4" i="1"/>
  <c r="N4" i="1" s="1"/>
  <c r="K5" i="1"/>
  <c r="K6" i="1"/>
  <c r="K7" i="1"/>
  <c r="K8" i="1"/>
  <c r="K9" i="1"/>
  <c r="K10" i="1"/>
  <c r="K11" i="1"/>
  <c r="K12" i="1"/>
  <c r="K13" i="1"/>
  <c r="K14" i="1"/>
  <c r="K15" i="1"/>
  <c r="K16" i="1"/>
  <c r="K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Y67" i="1" l="1"/>
  <c r="AB67" i="1" s="1"/>
  <c r="V74" i="1" s="1"/>
  <c r="P52" i="1"/>
  <c r="N51" i="1"/>
  <c r="P53" i="1"/>
  <c r="N56" i="1"/>
  <c r="N37" i="1"/>
  <c r="P49" i="1"/>
  <c r="P56" i="1"/>
  <c r="N53" i="1"/>
  <c r="J50" i="1"/>
  <c r="N36" i="1"/>
  <c r="P57" i="1"/>
  <c r="N10" i="1"/>
  <c r="E52" i="1" s="1"/>
  <c r="J57" i="1"/>
  <c r="N16" i="1"/>
  <c r="E58" i="1" s="1"/>
  <c r="N58" i="1" s="1"/>
  <c r="N13" i="1"/>
  <c r="E55" i="1" s="1"/>
  <c r="N55" i="1" s="1"/>
  <c r="N5" i="1"/>
  <c r="E47" i="1" s="1"/>
  <c r="P54" i="1"/>
  <c r="N12" i="1"/>
  <c r="E54" i="1" s="1"/>
  <c r="N54" i="1" s="1"/>
  <c r="N11" i="1"/>
  <c r="E53" i="1" s="1"/>
  <c r="J53" i="1" s="1"/>
  <c r="N49" i="1"/>
  <c r="L50" i="1"/>
  <c r="H50" i="1"/>
  <c r="L52" i="1"/>
  <c r="H52" i="1"/>
  <c r="H57" i="1"/>
  <c r="L57" i="1"/>
  <c r="L49" i="1"/>
  <c r="H49" i="1"/>
  <c r="H56" i="1"/>
  <c r="L56" i="1"/>
  <c r="H48" i="1"/>
  <c r="L48" i="1"/>
  <c r="H54" i="1"/>
  <c r="L54" i="1"/>
  <c r="N30" i="1"/>
  <c r="N31" i="1"/>
  <c r="N27" i="1"/>
  <c r="N39" i="1"/>
  <c r="N38" i="1"/>
  <c r="N35" i="1"/>
  <c r="E46" i="1"/>
  <c r="N9" i="1"/>
  <c r="E51" i="1" s="1"/>
  <c r="N34" i="1"/>
  <c r="N26" i="1"/>
  <c r="J55" i="1" l="1"/>
  <c r="H47" i="1"/>
  <c r="N47" i="1"/>
  <c r="L47" i="1"/>
  <c r="P58" i="1"/>
  <c r="J58" i="1"/>
  <c r="L55" i="1"/>
  <c r="H55" i="1"/>
  <c r="P47" i="1"/>
  <c r="P51" i="1"/>
  <c r="J51" i="1"/>
  <c r="H53" i="1"/>
  <c r="L58" i="1"/>
  <c r="P55" i="1"/>
  <c r="P60" i="1" s="1"/>
  <c r="J46" i="1"/>
  <c r="N60" i="1"/>
  <c r="P46" i="1"/>
  <c r="L53" i="1"/>
  <c r="H58" i="1"/>
  <c r="N52" i="1"/>
  <c r="J52" i="1"/>
  <c r="J54" i="1"/>
  <c r="L51" i="1"/>
  <c r="H51" i="1"/>
  <c r="H46" i="1"/>
  <c r="H60" i="1" l="1"/>
  <c r="L60" i="1"/>
  <c r="J60" i="1"/>
  <c r="V47" i="1" l="1"/>
  <c r="V51" i="1"/>
  <c r="T55" i="1" l="1"/>
</calcChain>
</file>

<file path=xl/sharedStrings.xml><?xml version="1.0" encoding="utf-8"?>
<sst xmlns="http://schemas.openxmlformats.org/spreadsheetml/2006/main" count="71" uniqueCount="40">
  <si>
    <t>DIODO AL SILICIO</t>
  </si>
  <si>
    <t>mV</t>
  </si>
  <si>
    <t>mA</t>
  </si>
  <si>
    <t>fondo scala in mV</t>
  </si>
  <si>
    <t>DIODO AL GERMANIO</t>
  </si>
  <si>
    <t>Dati presi in seguito può essere che il diodo fosse più caldo</t>
  </si>
  <si>
    <t>POTENZIALE</t>
  </si>
  <si>
    <t>CORRENTE</t>
  </si>
  <si>
    <t>ERR CORRENTE</t>
  </si>
  <si>
    <t>ERRORE POTENZIALE</t>
  </si>
  <si>
    <t>ERRORE COSTRUTTORE</t>
  </si>
  <si>
    <t>ERRORE MISURA</t>
  </si>
  <si>
    <t>mv</t>
  </si>
  <si>
    <t>ERRORE TOTALE</t>
  </si>
  <si>
    <t>S1</t>
  </si>
  <si>
    <t>Sx</t>
  </si>
  <si>
    <t>Sy</t>
  </si>
  <si>
    <t>Sxx</t>
  </si>
  <si>
    <t>Sxy</t>
  </si>
  <si>
    <t>D</t>
  </si>
  <si>
    <t>PARAMETRI FIT</t>
  </si>
  <si>
    <t>a</t>
  </si>
  <si>
    <t>delta a</t>
  </si>
  <si>
    <t>b</t>
  </si>
  <si>
    <t>delta b</t>
  </si>
  <si>
    <t>I0</t>
  </si>
  <si>
    <t>GRAFICO SILICIO</t>
  </si>
  <si>
    <t>Y = V</t>
  </si>
  <si>
    <t>X = ln I</t>
  </si>
  <si>
    <t>delta2</t>
  </si>
  <si>
    <t>logaritmo di zero</t>
  </si>
  <si>
    <t>GRAFICO GERMANIO</t>
  </si>
  <si>
    <t xml:space="preserve"> Y = V</t>
  </si>
  <si>
    <t>ERRORE I0</t>
  </si>
  <si>
    <t xml:space="preserve">dI0/da </t>
  </si>
  <si>
    <t>dI0/db</t>
  </si>
  <si>
    <t>delta I0</t>
  </si>
  <si>
    <t>*da</t>
  </si>
  <si>
    <t>*db</t>
  </si>
  <si>
    <t>dab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</si>
</sst>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 (Corpo)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7F7"/>
        <bgColor indexed="64"/>
      </patternFill>
    </fill>
    <fill>
      <patternFill patternType="solid">
        <fgColor rgb="FFFF869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0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1" fillId="2" borderId="0" xfId="0" applyFont="1" applyFill="1"/>
    <xf numFmtId="164" fontId="1" fillId="2" borderId="0" xfId="0" applyNumberFormat="1" applyFont="1" applyFill="1"/>
    <xf numFmtId="164" fontId="1" fillId="0" borderId="0" xfId="0" applyNumberFormat="1" applyFont="1"/>
    <xf numFmtId="164" fontId="0" fillId="0" borderId="0" xfId="0" applyNumberFormat="1"/>
    <xf numFmtId="2" fontId="1" fillId="4" borderId="0" xfId="0" applyNumberFormat="1" applyFont="1" applyFill="1"/>
    <xf numFmtId="0" fontId="1" fillId="5" borderId="0" xfId="0" applyFont="1" applyFill="1"/>
    <xf numFmtId="0" fontId="0" fillId="0" borderId="0" xfId="0" applyFill="1"/>
    <xf numFmtId="165" fontId="1" fillId="4" borderId="0" xfId="0" applyNumberFormat="1" applyFont="1" applyFill="1"/>
    <xf numFmtId="0" fontId="0" fillId="6" borderId="0" xfId="0" applyFont="1" applyFill="1"/>
    <xf numFmtId="0" fontId="0" fillId="6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8692"/>
      <color rgb="FFFFD7F7"/>
      <color rgb="FFE3A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91DA-6419-784A-8508-07B097A463D7}">
  <dimension ref="A1:AO84"/>
  <sheetViews>
    <sheetView tabSelected="1" topLeftCell="A36" zoomScale="88" workbookViewId="0">
      <selection activeCell="K44" sqref="K44"/>
    </sheetView>
  </sheetViews>
  <sheetFormatPr baseColWidth="10" defaultRowHeight="16" x14ac:dyDescent="0.2"/>
  <cols>
    <col min="20" max="20" width="12.1640625" bestFit="1" customWidth="1"/>
    <col min="25" max="25" width="13.5" bestFit="1" customWidth="1"/>
    <col min="28" max="28" width="13.5" bestFit="1" customWidth="1"/>
    <col min="39" max="39" width="12.1640625" bestFit="1" customWidth="1"/>
  </cols>
  <sheetData>
    <row r="1" spans="1:41" ht="19" x14ac:dyDescent="0.25">
      <c r="A1" s="1" t="s">
        <v>0</v>
      </c>
      <c r="H1" s="1"/>
      <c r="I1" s="1"/>
      <c r="J1" s="5" t="s">
        <v>9</v>
      </c>
      <c r="K1" s="1"/>
      <c r="L1" s="1"/>
      <c r="M1" s="1"/>
      <c r="N1" s="1"/>
      <c r="O1" s="1"/>
      <c r="S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ht="19" x14ac:dyDescent="0.25">
      <c r="A2" s="4" t="s">
        <v>6</v>
      </c>
      <c r="B2" s="1"/>
      <c r="C2" s="1" t="s">
        <v>7</v>
      </c>
      <c r="D2" s="1"/>
      <c r="E2" s="1"/>
      <c r="F2" s="1"/>
      <c r="H2" s="1"/>
      <c r="I2" s="1" t="s">
        <v>11</v>
      </c>
      <c r="J2" s="1"/>
      <c r="K2" s="1" t="s">
        <v>10</v>
      </c>
      <c r="L2" s="1"/>
      <c r="M2" s="1"/>
      <c r="N2" s="1" t="s">
        <v>13</v>
      </c>
      <c r="O2" s="1"/>
      <c r="Q2" s="1" t="s">
        <v>8</v>
      </c>
      <c r="S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1" ht="19" x14ac:dyDescent="0.25">
      <c r="A3" s="1" t="s">
        <v>1</v>
      </c>
      <c r="B3" s="1"/>
      <c r="C3" s="1" t="s">
        <v>2</v>
      </c>
      <c r="D3" s="1"/>
      <c r="E3" s="1" t="s">
        <v>3</v>
      </c>
      <c r="F3" s="1"/>
      <c r="H3" s="1"/>
      <c r="I3" s="1" t="s">
        <v>12</v>
      </c>
      <c r="J3" s="1"/>
      <c r="K3" s="1" t="s">
        <v>1</v>
      </c>
      <c r="L3" s="1"/>
      <c r="M3" s="1"/>
      <c r="N3" s="1" t="s">
        <v>1</v>
      </c>
      <c r="O3" s="1"/>
      <c r="Q3" s="1" t="s">
        <v>2</v>
      </c>
      <c r="S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1" ht="19" x14ac:dyDescent="0.25">
      <c r="A4" s="7">
        <v>300</v>
      </c>
      <c r="B4" s="1"/>
      <c r="C4" s="6">
        <v>0</v>
      </c>
      <c r="D4" s="1"/>
      <c r="E4" s="1">
        <v>100</v>
      </c>
      <c r="F4" s="1"/>
      <c r="H4" s="1"/>
      <c r="I4" s="1">
        <f>E4/10</f>
        <v>10</v>
      </c>
      <c r="J4" s="1"/>
      <c r="K4" s="1">
        <f t="shared" ref="K4:K16" si="0">A4*0.03</f>
        <v>9</v>
      </c>
      <c r="L4" s="1"/>
      <c r="M4" s="1"/>
      <c r="N4" s="8">
        <f>SQRT((I4*I4)+(K4*K4))</f>
        <v>13.45362404707371</v>
      </c>
      <c r="O4" s="9"/>
      <c r="Q4" s="14">
        <f>(C4/100)*1.5+0.02</f>
        <v>0.02</v>
      </c>
      <c r="S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3"/>
    </row>
    <row r="5" spans="1:41" ht="19" x14ac:dyDescent="0.25">
      <c r="A5" s="7">
        <v>400</v>
      </c>
      <c r="B5" s="1"/>
      <c r="C5" s="6">
        <v>0.01</v>
      </c>
      <c r="D5" s="1"/>
      <c r="E5" s="1">
        <v>100</v>
      </c>
      <c r="F5" s="1"/>
      <c r="H5" s="1"/>
      <c r="I5" s="1">
        <f t="shared" ref="I5:I16" si="1">E5/10</f>
        <v>10</v>
      </c>
      <c r="J5" s="1"/>
      <c r="K5" s="1">
        <f t="shared" si="0"/>
        <v>12</v>
      </c>
      <c r="L5" s="1"/>
      <c r="M5" s="1"/>
      <c r="N5" s="8">
        <f t="shared" ref="N5:N16" si="2">SQRT((I5*I5)+(K5*K5))</f>
        <v>15.620499351813308</v>
      </c>
      <c r="O5" s="9"/>
      <c r="Q5" s="14">
        <f t="shared" ref="Q5:Q16" si="3">(C5/100)*1.5+0.02</f>
        <v>2.0150000000000001E-2</v>
      </c>
      <c r="S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1" ht="19" x14ac:dyDescent="0.25">
      <c r="A6" s="7">
        <v>500</v>
      </c>
      <c r="B6" s="1"/>
      <c r="C6" s="6">
        <v>7.0000000000000007E-2</v>
      </c>
      <c r="D6" s="1"/>
      <c r="E6" s="1">
        <v>100</v>
      </c>
      <c r="F6" s="1"/>
      <c r="H6" s="1"/>
      <c r="I6" s="1">
        <f t="shared" si="1"/>
        <v>10</v>
      </c>
      <c r="J6" s="1"/>
      <c r="K6" s="1">
        <f t="shared" si="0"/>
        <v>15</v>
      </c>
      <c r="L6" s="1"/>
      <c r="M6" s="1"/>
      <c r="N6" s="8">
        <f t="shared" si="2"/>
        <v>18.027756377319946</v>
      </c>
      <c r="O6" s="9"/>
      <c r="Q6" s="14">
        <f t="shared" si="3"/>
        <v>2.1049999999999999E-2</v>
      </c>
      <c r="S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1" ht="19" x14ac:dyDescent="0.25">
      <c r="A7" s="7">
        <v>520</v>
      </c>
      <c r="B7" s="1"/>
      <c r="C7" s="6">
        <v>0.1</v>
      </c>
      <c r="D7" s="1"/>
      <c r="E7" s="1">
        <v>100</v>
      </c>
      <c r="F7" s="1"/>
      <c r="H7" s="1"/>
      <c r="I7" s="1">
        <f t="shared" si="1"/>
        <v>10</v>
      </c>
      <c r="J7" s="1"/>
      <c r="K7" s="1">
        <f t="shared" si="0"/>
        <v>15.6</v>
      </c>
      <c r="L7" s="1"/>
      <c r="M7" s="1"/>
      <c r="N7" s="8">
        <f t="shared" si="2"/>
        <v>18.529975715040752</v>
      </c>
      <c r="O7" s="9"/>
      <c r="Q7" s="14">
        <f t="shared" si="3"/>
        <v>2.1500000000000002E-2</v>
      </c>
      <c r="S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1" ht="19" x14ac:dyDescent="0.25">
      <c r="A8" s="7">
        <v>540</v>
      </c>
      <c r="B8" s="1"/>
      <c r="C8" s="6">
        <v>0.13</v>
      </c>
      <c r="D8" s="1"/>
      <c r="E8" s="1">
        <v>100</v>
      </c>
      <c r="F8" s="1"/>
      <c r="H8" s="1"/>
      <c r="I8" s="1">
        <f t="shared" si="1"/>
        <v>10</v>
      </c>
      <c r="J8" s="1"/>
      <c r="K8" s="1">
        <f t="shared" si="0"/>
        <v>16.2</v>
      </c>
      <c r="L8" s="1"/>
      <c r="M8" s="1"/>
      <c r="N8" s="8">
        <f t="shared" si="2"/>
        <v>19.037857022259622</v>
      </c>
      <c r="O8" s="9"/>
      <c r="Q8" s="14">
        <f t="shared" si="3"/>
        <v>2.1950000000000001E-2</v>
      </c>
      <c r="S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1" ht="19" x14ac:dyDescent="0.25">
      <c r="A9" s="7">
        <v>560</v>
      </c>
      <c r="B9" s="1"/>
      <c r="C9" s="6">
        <v>0.2</v>
      </c>
      <c r="D9" s="1"/>
      <c r="E9" s="1">
        <v>100</v>
      </c>
      <c r="F9" s="1"/>
      <c r="H9" s="1"/>
      <c r="I9" s="1">
        <f t="shared" si="1"/>
        <v>10</v>
      </c>
      <c r="J9" s="1"/>
      <c r="K9" s="1">
        <f t="shared" si="0"/>
        <v>16.8</v>
      </c>
      <c r="L9" s="1"/>
      <c r="M9" s="1"/>
      <c r="N9" s="8">
        <f t="shared" si="2"/>
        <v>19.5509590557599</v>
      </c>
      <c r="O9" s="9"/>
      <c r="Q9" s="14">
        <f t="shared" si="3"/>
        <v>2.3E-2</v>
      </c>
      <c r="S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1" ht="19" x14ac:dyDescent="0.25">
      <c r="A10" s="7">
        <v>580</v>
      </c>
      <c r="B10" s="1"/>
      <c r="C10" s="6">
        <v>0.28000000000000003</v>
      </c>
      <c r="D10" s="1"/>
      <c r="E10" s="1">
        <v>100</v>
      </c>
      <c r="F10" s="1"/>
      <c r="H10" s="1"/>
      <c r="I10" s="1">
        <f t="shared" si="1"/>
        <v>10</v>
      </c>
      <c r="J10" s="1"/>
      <c r="K10" s="1">
        <f t="shared" si="0"/>
        <v>17.399999999999999</v>
      </c>
      <c r="L10" s="1"/>
      <c r="M10" s="1"/>
      <c r="N10" s="8">
        <f t="shared" si="2"/>
        <v>20.06888138387389</v>
      </c>
      <c r="O10" s="9"/>
      <c r="Q10" s="14">
        <f t="shared" si="3"/>
        <v>2.4199999999999999E-2</v>
      </c>
      <c r="S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1" ht="19" x14ac:dyDescent="0.25">
      <c r="A11" s="7">
        <v>600</v>
      </c>
      <c r="B11" s="1"/>
      <c r="C11" s="6">
        <v>0.4</v>
      </c>
      <c r="D11" s="1"/>
      <c r="E11" s="1">
        <v>100</v>
      </c>
      <c r="F11" s="1"/>
      <c r="H11" s="1"/>
      <c r="I11" s="1">
        <f t="shared" si="1"/>
        <v>10</v>
      </c>
      <c r="J11" s="1"/>
      <c r="K11" s="1">
        <f t="shared" si="0"/>
        <v>18</v>
      </c>
      <c r="L11" s="1"/>
      <c r="M11" s="1"/>
      <c r="N11" s="8">
        <f t="shared" si="2"/>
        <v>20.591260281974002</v>
      </c>
      <c r="O11" s="9"/>
      <c r="Q11" s="14">
        <f t="shared" si="3"/>
        <v>2.6000000000000002E-2</v>
      </c>
      <c r="S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1" ht="19" x14ac:dyDescent="0.25">
      <c r="A12" s="7">
        <v>620</v>
      </c>
      <c r="B12" s="1"/>
      <c r="C12" s="6">
        <v>0.64</v>
      </c>
      <c r="D12" s="1"/>
      <c r="E12" s="1">
        <v>200</v>
      </c>
      <c r="F12" s="1"/>
      <c r="H12" s="1"/>
      <c r="I12" s="1">
        <f t="shared" si="1"/>
        <v>20</v>
      </c>
      <c r="J12" s="1"/>
      <c r="K12" s="1">
        <f t="shared" si="0"/>
        <v>18.599999999999998</v>
      </c>
      <c r="L12" s="1"/>
      <c r="M12" s="1"/>
      <c r="N12" s="8">
        <f t="shared" si="2"/>
        <v>27.312268305653411</v>
      </c>
      <c r="O12" s="9"/>
      <c r="Q12" s="14">
        <f t="shared" si="3"/>
        <v>2.9600000000000001E-2</v>
      </c>
      <c r="S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1" ht="19" x14ac:dyDescent="0.25">
      <c r="A13" s="7">
        <v>640</v>
      </c>
      <c r="B13" s="1"/>
      <c r="C13" s="6">
        <v>0.95</v>
      </c>
      <c r="D13" s="1"/>
      <c r="E13" s="1">
        <v>200</v>
      </c>
      <c r="F13" s="1"/>
      <c r="H13" s="1"/>
      <c r="I13" s="1">
        <f t="shared" si="1"/>
        <v>20</v>
      </c>
      <c r="J13" s="1"/>
      <c r="K13" s="1">
        <f t="shared" si="0"/>
        <v>19.2</v>
      </c>
      <c r="L13" s="1"/>
      <c r="M13" s="1"/>
      <c r="N13" s="8">
        <f t="shared" si="2"/>
        <v>27.724357521861531</v>
      </c>
      <c r="O13" s="9"/>
      <c r="Q13" s="14">
        <f t="shared" si="3"/>
        <v>3.4250000000000003E-2</v>
      </c>
      <c r="S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1" ht="19" x14ac:dyDescent="0.25">
      <c r="A14" s="7">
        <v>660</v>
      </c>
      <c r="B14" s="1"/>
      <c r="C14" s="6">
        <v>1.36</v>
      </c>
      <c r="D14" s="1"/>
      <c r="E14" s="1">
        <v>200</v>
      </c>
      <c r="F14" s="1"/>
      <c r="H14" s="1"/>
      <c r="I14" s="1">
        <f t="shared" si="1"/>
        <v>20</v>
      </c>
      <c r="J14" s="1"/>
      <c r="K14" s="1">
        <f t="shared" si="0"/>
        <v>19.8</v>
      </c>
      <c r="L14" s="1"/>
      <c r="M14" s="1"/>
      <c r="N14" s="8">
        <f t="shared" si="2"/>
        <v>28.143205219022228</v>
      </c>
      <c r="O14" s="9"/>
      <c r="Q14" s="14">
        <f t="shared" si="3"/>
        <v>4.0400000000000005E-2</v>
      </c>
      <c r="S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1" ht="19" x14ac:dyDescent="0.25">
      <c r="A15" s="7">
        <v>680</v>
      </c>
      <c r="B15" s="1"/>
      <c r="C15" s="6">
        <v>2.0299999999999998</v>
      </c>
      <c r="D15" s="1"/>
      <c r="E15" s="1">
        <v>200</v>
      </c>
      <c r="F15" s="1"/>
      <c r="H15" s="1"/>
      <c r="I15" s="1">
        <f t="shared" si="1"/>
        <v>20</v>
      </c>
      <c r="J15" s="1"/>
      <c r="K15" s="1">
        <f t="shared" si="0"/>
        <v>20.399999999999999</v>
      </c>
      <c r="L15" s="1"/>
      <c r="M15" s="1"/>
      <c r="N15" s="8">
        <f t="shared" si="2"/>
        <v>28.568514137070551</v>
      </c>
      <c r="O15" s="9"/>
      <c r="Q15" s="14">
        <f t="shared" si="3"/>
        <v>5.0449999999999995E-2</v>
      </c>
      <c r="S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1" ht="19" x14ac:dyDescent="0.25">
      <c r="A16" s="7">
        <v>700</v>
      </c>
      <c r="B16" s="1"/>
      <c r="C16" s="6">
        <v>2.75</v>
      </c>
      <c r="D16" s="1"/>
      <c r="E16" s="1">
        <v>200</v>
      </c>
      <c r="F16" s="1"/>
      <c r="H16" s="1"/>
      <c r="I16" s="1">
        <f t="shared" si="1"/>
        <v>20</v>
      </c>
      <c r="J16" s="1"/>
      <c r="K16" s="1">
        <f t="shared" si="0"/>
        <v>21</v>
      </c>
      <c r="L16" s="1"/>
      <c r="M16" s="1"/>
      <c r="N16" s="8">
        <f t="shared" si="2"/>
        <v>29</v>
      </c>
      <c r="O16" s="9"/>
      <c r="Q16" s="14">
        <f t="shared" si="3"/>
        <v>6.1249999999999999E-2</v>
      </c>
      <c r="S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9" x14ac:dyDescent="0.25">
      <c r="A17" s="1"/>
      <c r="B17" s="1"/>
      <c r="C17" s="1"/>
      <c r="D17" s="1"/>
      <c r="E17" s="1"/>
      <c r="F17" s="1"/>
      <c r="N17" s="10"/>
      <c r="O17" s="10"/>
      <c r="S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9" x14ac:dyDescent="0.25">
      <c r="AD18" s="1"/>
      <c r="AE18" s="3"/>
      <c r="AF18" s="1"/>
      <c r="AG18" s="3"/>
      <c r="AH18" s="1"/>
      <c r="AI18" s="3"/>
      <c r="AJ18" s="1"/>
      <c r="AK18" s="3"/>
      <c r="AL18" s="1"/>
      <c r="AM18" s="3"/>
      <c r="AN18" s="1"/>
    </row>
    <row r="19" spans="1:40" ht="19" x14ac:dyDescent="0.25"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1" spans="1:40" ht="19" x14ac:dyDescent="0.25">
      <c r="A21" s="1"/>
      <c r="B21" s="1"/>
      <c r="C21" s="1"/>
      <c r="D21" s="1"/>
      <c r="E21" s="1"/>
      <c r="F21" s="1"/>
      <c r="N21" s="10"/>
      <c r="O21" s="10"/>
      <c r="S21" s="1"/>
    </row>
    <row r="22" spans="1:40" ht="19" x14ac:dyDescent="0.25">
      <c r="A22" s="1" t="s">
        <v>4</v>
      </c>
      <c r="B22" s="1"/>
      <c r="C22" s="1"/>
      <c r="D22" s="1"/>
      <c r="E22" s="1"/>
      <c r="F22" s="1"/>
      <c r="G22" s="1"/>
      <c r="H22" s="1"/>
      <c r="I22" s="1"/>
      <c r="J22" s="5" t="s">
        <v>9</v>
      </c>
      <c r="K22" s="1"/>
      <c r="L22" s="1"/>
      <c r="M22" s="1"/>
      <c r="N22" s="9"/>
      <c r="O22" s="9"/>
      <c r="P22" s="1"/>
      <c r="Q22" s="1"/>
      <c r="R22" s="1"/>
      <c r="S22" s="1"/>
    </row>
    <row r="23" spans="1:40" ht="19" x14ac:dyDescent="0.25">
      <c r="A23" s="1" t="s">
        <v>6</v>
      </c>
      <c r="B23" s="1"/>
      <c r="C23" s="1" t="s">
        <v>7</v>
      </c>
      <c r="D23" s="1"/>
      <c r="E23" s="1"/>
      <c r="F23" s="1"/>
      <c r="G23" s="1"/>
      <c r="H23" s="1"/>
      <c r="I23" s="1" t="s">
        <v>11</v>
      </c>
      <c r="J23" s="1"/>
      <c r="K23" s="1" t="s">
        <v>10</v>
      </c>
      <c r="L23" s="1"/>
      <c r="M23" s="1"/>
      <c r="N23" s="9" t="s">
        <v>13</v>
      </c>
      <c r="O23" s="9"/>
      <c r="P23" s="1"/>
      <c r="Q23" s="1" t="s">
        <v>8</v>
      </c>
      <c r="R23" s="1"/>
    </row>
    <row r="24" spans="1:40" ht="19" x14ac:dyDescent="0.25">
      <c r="A24" s="1" t="s">
        <v>1</v>
      </c>
      <c r="B24" s="1"/>
      <c r="C24" s="1" t="s">
        <v>2</v>
      </c>
      <c r="D24" s="1"/>
      <c r="E24" s="1" t="s">
        <v>3</v>
      </c>
      <c r="F24" s="1"/>
      <c r="G24" s="1"/>
      <c r="H24" s="1"/>
      <c r="I24" s="1" t="s">
        <v>12</v>
      </c>
      <c r="J24" s="1"/>
      <c r="K24" s="1" t="s">
        <v>1</v>
      </c>
      <c r="L24" s="1"/>
      <c r="M24" s="1"/>
      <c r="N24" s="9" t="s">
        <v>1</v>
      </c>
      <c r="O24" s="9"/>
      <c r="P24" s="1"/>
      <c r="Q24" s="1" t="s">
        <v>2</v>
      </c>
      <c r="R24" s="1"/>
    </row>
    <row r="25" spans="1:40" ht="19" x14ac:dyDescent="0.25">
      <c r="A25" s="7">
        <v>50</v>
      </c>
      <c r="B25" s="1"/>
      <c r="C25" s="6">
        <v>0</v>
      </c>
      <c r="D25" s="1"/>
      <c r="E25" s="1">
        <v>50</v>
      </c>
      <c r="F25" s="1"/>
      <c r="G25" s="1"/>
      <c r="H25" s="1"/>
      <c r="I25" s="1">
        <f>E25/10</f>
        <v>5</v>
      </c>
      <c r="J25" s="1"/>
      <c r="K25" s="1">
        <f>A25*0.03</f>
        <v>1.5</v>
      </c>
      <c r="L25" s="1"/>
      <c r="M25" s="1"/>
      <c r="N25" s="8">
        <f>SQRT((I25*I25)+(K25*K25))</f>
        <v>5.2201532544552753</v>
      </c>
      <c r="O25" s="9"/>
      <c r="P25" s="1"/>
      <c r="Q25" s="6">
        <f t="shared" ref="Q25:Q39" si="4">(C25/100)*1.5+0.02</f>
        <v>0.02</v>
      </c>
      <c r="R25" s="1"/>
    </row>
    <row r="26" spans="1:40" ht="19" x14ac:dyDescent="0.25">
      <c r="A26" s="7">
        <v>100</v>
      </c>
      <c r="B26" s="1"/>
      <c r="C26" s="6">
        <v>0.02</v>
      </c>
      <c r="D26" s="1"/>
      <c r="E26" s="1">
        <v>50</v>
      </c>
      <c r="F26" s="1"/>
      <c r="G26" s="1"/>
      <c r="H26" s="1"/>
      <c r="I26" s="1">
        <f t="shared" ref="I26:I39" si="5">E26/10</f>
        <v>5</v>
      </c>
      <c r="J26" s="1"/>
      <c r="K26" s="1">
        <f t="shared" ref="K26:K39" si="6">A26*0.03</f>
        <v>3</v>
      </c>
      <c r="L26" s="1"/>
      <c r="M26" s="1"/>
      <c r="N26" s="8">
        <f t="shared" ref="N26:N39" si="7">SQRT((I26*I26)+(K26*K26))</f>
        <v>5.8309518948453007</v>
      </c>
      <c r="O26" s="9"/>
      <c r="P26" s="1"/>
      <c r="Q26" s="11">
        <f t="shared" si="4"/>
        <v>2.0300000000000002E-2</v>
      </c>
      <c r="R26" s="1"/>
    </row>
    <row r="27" spans="1:40" ht="19" x14ac:dyDescent="0.25">
      <c r="A27" s="7">
        <v>120</v>
      </c>
      <c r="B27" s="1"/>
      <c r="C27" s="6">
        <v>0.04</v>
      </c>
      <c r="D27" s="1"/>
      <c r="E27" s="1">
        <v>50</v>
      </c>
      <c r="F27" s="1"/>
      <c r="G27" s="1"/>
      <c r="H27" s="1"/>
      <c r="I27" s="1">
        <f t="shared" si="5"/>
        <v>5</v>
      </c>
      <c r="J27" s="1"/>
      <c r="K27" s="1">
        <f t="shared" si="6"/>
        <v>3.5999999999999996</v>
      </c>
      <c r="L27" s="1"/>
      <c r="M27" s="1"/>
      <c r="N27" s="8">
        <f t="shared" si="7"/>
        <v>6.1611687202997443</v>
      </c>
      <c r="O27" s="9"/>
      <c r="P27" s="1"/>
      <c r="Q27" s="11">
        <f t="shared" si="4"/>
        <v>2.06E-2</v>
      </c>
      <c r="R27" s="1"/>
    </row>
    <row r="28" spans="1:40" ht="19" x14ac:dyDescent="0.25">
      <c r="A28" s="7">
        <v>140</v>
      </c>
      <c r="B28" s="2"/>
      <c r="C28" s="6">
        <v>0.06</v>
      </c>
      <c r="D28" s="1"/>
      <c r="E28" s="1">
        <v>50</v>
      </c>
      <c r="F28" s="1"/>
      <c r="G28" s="1"/>
      <c r="H28" s="1"/>
      <c r="I28" s="1">
        <f t="shared" si="5"/>
        <v>5</v>
      </c>
      <c r="J28" s="1"/>
      <c r="K28" s="1">
        <f t="shared" si="6"/>
        <v>4.2</v>
      </c>
      <c r="L28" s="1"/>
      <c r="M28" s="1"/>
      <c r="N28" s="8">
        <f t="shared" si="7"/>
        <v>6.5299310869258029</v>
      </c>
      <c r="O28" s="9"/>
      <c r="P28" s="1"/>
      <c r="Q28" s="11">
        <f t="shared" si="4"/>
        <v>2.0900000000000002E-2</v>
      </c>
      <c r="R28" s="1"/>
    </row>
    <row r="29" spans="1:40" ht="19" x14ac:dyDescent="0.25">
      <c r="A29" s="7">
        <v>160</v>
      </c>
      <c r="B29" s="2"/>
      <c r="C29" s="6">
        <v>0.1</v>
      </c>
      <c r="D29" s="1"/>
      <c r="E29" s="1">
        <v>50</v>
      </c>
      <c r="F29" s="1"/>
      <c r="G29" s="1"/>
      <c r="H29" s="1"/>
      <c r="I29" s="1">
        <f t="shared" si="5"/>
        <v>5</v>
      </c>
      <c r="J29" s="1"/>
      <c r="K29" s="1">
        <f t="shared" si="6"/>
        <v>4.8</v>
      </c>
      <c r="L29" s="1"/>
      <c r="M29" s="1"/>
      <c r="N29" s="8">
        <f t="shared" si="7"/>
        <v>6.9310893804653828</v>
      </c>
      <c r="O29" s="9"/>
      <c r="P29" s="1"/>
      <c r="Q29" s="11">
        <f t="shared" si="4"/>
        <v>2.1500000000000002E-2</v>
      </c>
      <c r="R29" s="1"/>
    </row>
    <row r="30" spans="1:40" ht="19" x14ac:dyDescent="0.25">
      <c r="A30" s="7">
        <v>180</v>
      </c>
      <c r="B30" s="3"/>
      <c r="C30" s="6">
        <v>0.16</v>
      </c>
      <c r="D30" s="1"/>
      <c r="E30" s="1">
        <v>50</v>
      </c>
      <c r="F30" s="1"/>
      <c r="G30" s="1"/>
      <c r="H30" s="1"/>
      <c r="I30" s="1">
        <f t="shared" si="5"/>
        <v>5</v>
      </c>
      <c r="J30" s="1"/>
      <c r="K30" s="1">
        <f t="shared" si="6"/>
        <v>5.3999999999999995</v>
      </c>
      <c r="L30" s="1"/>
      <c r="M30" s="1"/>
      <c r="N30" s="8">
        <f t="shared" si="7"/>
        <v>7.3593477971896393</v>
      </c>
      <c r="O30" s="9"/>
      <c r="P30" s="1"/>
      <c r="Q30" s="11">
        <f t="shared" si="4"/>
        <v>2.24E-2</v>
      </c>
      <c r="R30" s="1"/>
    </row>
    <row r="31" spans="1:40" ht="19" x14ac:dyDescent="0.25">
      <c r="A31" s="7">
        <v>200</v>
      </c>
      <c r="B31" s="3"/>
      <c r="C31" s="6">
        <v>0.23</v>
      </c>
      <c r="D31" s="1"/>
      <c r="E31" s="1">
        <v>50</v>
      </c>
      <c r="F31" s="1"/>
      <c r="G31" s="1"/>
      <c r="H31" s="1"/>
      <c r="I31" s="1">
        <f t="shared" si="5"/>
        <v>5</v>
      </c>
      <c r="J31" s="1"/>
      <c r="K31" s="1">
        <f t="shared" si="6"/>
        <v>6</v>
      </c>
      <c r="L31" s="1"/>
      <c r="M31" s="1"/>
      <c r="N31" s="8">
        <f t="shared" si="7"/>
        <v>7.810249675906654</v>
      </c>
      <c r="O31" s="9"/>
      <c r="P31" s="1"/>
      <c r="Q31" s="11">
        <f t="shared" si="4"/>
        <v>2.3449999999999999E-2</v>
      </c>
      <c r="R31" s="1"/>
    </row>
    <row r="32" spans="1:40" ht="19" x14ac:dyDescent="0.25">
      <c r="A32" s="7">
        <v>220</v>
      </c>
      <c r="B32" s="2"/>
      <c r="C32" s="6">
        <v>0.34</v>
      </c>
      <c r="D32" s="1"/>
      <c r="E32" s="1">
        <v>50</v>
      </c>
      <c r="F32" s="1"/>
      <c r="G32" s="1"/>
      <c r="H32" s="1"/>
      <c r="I32" s="1">
        <f t="shared" si="5"/>
        <v>5</v>
      </c>
      <c r="J32" s="1"/>
      <c r="K32" s="1">
        <f t="shared" si="6"/>
        <v>6.6</v>
      </c>
      <c r="L32" s="1"/>
      <c r="M32" s="1"/>
      <c r="N32" s="8">
        <f t="shared" si="7"/>
        <v>8.2800966177937809</v>
      </c>
      <c r="O32" s="9"/>
      <c r="P32" s="1"/>
      <c r="Q32" s="11">
        <f t="shared" si="4"/>
        <v>2.5100000000000001E-2</v>
      </c>
      <c r="R32" s="1"/>
    </row>
    <row r="33" spans="1:22" ht="19" x14ac:dyDescent="0.25">
      <c r="A33" s="7">
        <v>240</v>
      </c>
      <c r="B33" s="2"/>
      <c r="C33" s="6">
        <v>0.51</v>
      </c>
      <c r="D33" s="1"/>
      <c r="E33" s="1">
        <v>50</v>
      </c>
      <c r="F33" s="1"/>
      <c r="G33" s="1"/>
      <c r="H33" s="1"/>
      <c r="I33" s="1">
        <f t="shared" si="5"/>
        <v>5</v>
      </c>
      <c r="J33" s="1"/>
      <c r="K33" s="1">
        <f t="shared" si="6"/>
        <v>7.1999999999999993</v>
      </c>
      <c r="L33" s="1"/>
      <c r="M33" s="1"/>
      <c r="N33" s="8">
        <f t="shared" si="7"/>
        <v>8.7658428003244495</v>
      </c>
      <c r="O33" s="9"/>
      <c r="P33" s="1"/>
      <c r="Q33" s="11">
        <f t="shared" si="4"/>
        <v>2.7650000000000001E-2</v>
      </c>
      <c r="R33" s="1"/>
    </row>
    <row r="34" spans="1:22" ht="19" x14ac:dyDescent="0.25">
      <c r="A34" s="7">
        <v>260</v>
      </c>
      <c r="B34" s="2"/>
      <c r="C34" s="6">
        <v>0.7</v>
      </c>
      <c r="D34" s="1"/>
      <c r="E34" s="1">
        <v>50</v>
      </c>
      <c r="F34" s="1"/>
      <c r="G34" s="1"/>
      <c r="H34" s="1"/>
      <c r="I34" s="1">
        <f t="shared" si="5"/>
        <v>5</v>
      </c>
      <c r="J34" s="1"/>
      <c r="K34" s="1">
        <f t="shared" si="6"/>
        <v>7.8</v>
      </c>
      <c r="L34" s="1"/>
      <c r="M34" s="1"/>
      <c r="N34" s="8">
        <f t="shared" si="7"/>
        <v>9.2649878575203761</v>
      </c>
      <c r="O34" s="9"/>
      <c r="P34" s="1"/>
      <c r="Q34" s="11">
        <f t="shared" si="4"/>
        <v>3.0499999999999999E-2</v>
      </c>
      <c r="R34" s="1"/>
    </row>
    <row r="35" spans="1:22" ht="19" x14ac:dyDescent="0.25">
      <c r="A35" s="7">
        <v>280</v>
      </c>
      <c r="B35" s="1"/>
      <c r="C35" s="6">
        <v>0.99</v>
      </c>
      <c r="D35" s="1"/>
      <c r="E35" s="1">
        <v>100</v>
      </c>
      <c r="F35" s="1"/>
      <c r="G35" s="1"/>
      <c r="H35" s="1"/>
      <c r="I35" s="1">
        <f t="shared" si="5"/>
        <v>10</v>
      </c>
      <c r="J35" s="1"/>
      <c r="K35" s="1">
        <f t="shared" si="6"/>
        <v>8.4</v>
      </c>
      <c r="L35" s="1"/>
      <c r="M35" s="1"/>
      <c r="N35" s="8">
        <f t="shared" si="7"/>
        <v>13.059862173851606</v>
      </c>
      <c r="O35" s="9"/>
      <c r="P35" s="1"/>
      <c r="Q35" s="11">
        <f t="shared" si="4"/>
        <v>3.4849999999999999E-2</v>
      </c>
      <c r="R35" s="1"/>
    </row>
    <row r="36" spans="1:22" ht="19" x14ac:dyDescent="0.25">
      <c r="A36" s="7">
        <v>300</v>
      </c>
      <c r="B36" s="1"/>
      <c r="C36" s="6">
        <v>1.23</v>
      </c>
      <c r="D36" s="1"/>
      <c r="E36" s="1">
        <v>100</v>
      </c>
      <c r="F36" s="1"/>
      <c r="G36" s="1"/>
      <c r="H36" s="1"/>
      <c r="I36" s="1">
        <f t="shared" si="5"/>
        <v>10</v>
      </c>
      <c r="J36" s="1"/>
      <c r="K36" s="1">
        <f t="shared" si="6"/>
        <v>9</v>
      </c>
      <c r="L36" s="1"/>
      <c r="M36" s="1"/>
      <c r="N36" s="8">
        <f t="shared" si="7"/>
        <v>13.45362404707371</v>
      </c>
      <c r="O36" s="9"/>
      <c r="P36" s="1"/>
      <c r="Q36" s="11">
        <f t="shared" si="4"/>
        <v>3.8449999999999998E-2</v>
      </c>
      <c r="R36" s="1"/>
    </row>
    <row r="37" spans="1:22" ht="19" x14ac:dyDescent="0.25">
      <c r="A37" s="7">
        <v>320</v>
      </c>
      <c r="B37" s="1"/>
      <c r="C37" s="6">
        <v>1.73</v>
      </c>
      <c r="D37" s="1"/>
      <c r="E37" s="1">
        <v>100</v>
      </c>
      <c r="F37" s="1"/>
      <c r="G37" s="1"/>
      <c r="H37" s="1"/>
      <c r="I37" s="1">
        <f t="shared" si="5"/>
        <v>10</v>
      </c>
      <c r="J37" s="1"/>
      <c r="K37" s="1">
        <f t="shared" si="6"/>
        <v>9.6</v>
      </c>
      <c r="L37" s="1"/>
      <c r="M37" s="1"/>
      <c r="N37" s="8">
        <f t="shared" si="7"/>
        <v>13.862178760930766</v>
      </c>
      <c r="O37" s="9"/>
      <c r="P37" s="1"/>
      <c r="Q37" s="11">
        <f t="shared" si="4"/>
        <v>4.5950000000000005E-2</v>
      </c>
      <c r="R37" s="1"/>
    </row>
    <row r="38" spans="1:22" ht="19" x14ac:dyDescent="0.25">
      <c r="A38" s="7">
        <v>340</v>
      </c>
      <c r="B38" s="1"/>
      <c r="C38" s="6">
        <v>2.2999999999999998</v>
      </c>
      <c r="D38" s="1"/>
      <c r="E38" s="1">
        <v>100</v>
      </c>
      <c r="F38" s="1"/>
      <c r="G38" s="1"/>
      <c r="H38" s="1"/>
      <c r="I38" s="1">
        <f t="shared" si="5"/>
        <v>10</v>
      </c>
      <c r="J38" s="1"/>
      <c r="K38" s="1">
        <f t="shared" si="6"/>
        <v>10.199999999999999</v>
      </c>
      <c r="L38" s="1"/>
      <c r="M38" s="1"/>
      <c r="N38" s="8">
        <f t="shared" si="7"/>
        <v>14.284257068535275</v>
      </c>
      <c r="O38" s="9"/>
      <c r="P38" s="1"/>
      <c r="Q38" s="11">
        <f t="shared" si="4"/>
        <v>5.4500000000000007E-2</v>
      </c>
      <c r="R38" s="1"/>
    </row>
    <row r="39" spans="1:22" ht="19" x14ac:dyDescent="0.25">
      <c r="A39" s="7">
        <v>360</v>
      </c>
      <c r="B39" s="1"/>
      <c r="C39" s="6">
        <v>2.99</v>
      </c>
      <c r="D39" s="1"/>
      <c r="E39" s="1">
        <v>100</v>
      </c>
      <c r="F39" s="1"/>
      <c r="G39" s="1"/>
      <c r="H39" s="1"/>
      <c r="I39" s="1">
        <f t="shared" si="5"/>
        <v>10</v>
      </c>
      <c r="J39" s="1"/>
      <c r="K39" s="1">
        <f t="shared" si="6"/>
        <v>10.799999999999999</v>
      </c>
      <c r="L39" s="1"/>
      <c r="M39" s="1"/>
      <c r="N39" s="8">
        <f t="shared" si="7"/>
        <v>14.718695594379279</v>
      </c>
      <c r="O39" s="9"/>
      <c r="P39" s="1"/>
      <c r="Q39" s="11">
        <f t="shared" si="4"/>
        <v>6.4850000000000005E-2</v>
      </c>
      <c r="R39" s="1"/>
    </row>
    <row r="40" spans="1:22" ht="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22" ht="19" x14ac:dyDescent="0.25">
      <c r="A41" s="2" t="s">
        <v>5</v>
      </c>
      <c r="B41" s="2"/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22" ht="19" x14ac:dyDescent="0.25">
      <c r="A42" s="1"/>
      <c r="B42" s="1"/>
      <c r="C42" s="1"/>
      <c r="D42" s="1"/>
      <c r="E42" s="1"/>
      <c r="F42" s="1"/>
      <c r="I42" s="1"/>
      <c r="J42" s="1"/>
      <c r="K42" s="1"/>
      <c r="L42" s="1"/>
    </row>
    <row r="43" spans="1:22" ht="19" x14ac:dyDescent="0.25">
      <c r="A43" s="1" t="s">
        <v>26</v>
      </c>
      <c r="B43" s="1"/>
      <c r="C43" s="1"/>
      <c r="D43" s="1"/>
      <c r="E43" s="1"/>
      <c r="I43" s="1"/>
      <c r="J43" s="1"/>
      <c r="K43" s="1"/>
      <c r="L43" s="1"/>
      <c r="T43" s="15" t="s">
        <v>20</v>
      </c>
      <c r="U43" s="15"/>
      <c r="V43" s="15"/>
    </row>
    <row r="44" spans="1:22" ht="19" x14ac:dyDescent="0.25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22" ht="19" x14ac:dyDescent="0.25">
      <c r="A45" s="1" t="s">
        <v>27</v>
      </c>
      <c r="B45" s="1"/>
      <c r="C45" s="1" t="s">
        <v>28</v>
      </c>
      <c r="D45" s="1"/>
      <c r="E45" s="1" t="s">
        <v>29</v>
      </c>
      <c r="G45" s="1"/>
      <c r="H45" s="1" t="s">
        <v>14</v>
      </c>
      <c r="I45" s="1"/>
      <c r="J45" s="1" t="s">
        <v>15</v>
      </c>
      <c r="K45" s="1"/>
      <c r="L45" s="1" t="s">
        <v>16</v>
      </c>
      <c r="M45" s="1"/>
      <c r="N45" s="1" t="s">
        <v>17</v>
      </c>
      <c r="O45" s="1"/>
      <c r="P45" s="1" t="s">
        <v>18</v>
      </c>
      <c r="Q45" s="1"/>
      <c r="R45" t="s">
        <v>19</v>
      </c>
      <c r="T45" t="s">
        <v>21</v>
      </c>
      <c r="V45" t="s">
        <v>22</v>
      </c>
    </row>
    <row r="46" spans="1:22" ht="19" x14ac:dyDescent="0.25">
      <c r="A46" s="7">
        <v>300</v>
      </c>
      <c r="B46" s="1"/>
      <c r="C46" s="12">
        <v>0</v>
      </c>
      <c r="D46" s="1"/>
      <c r="E46" s="1">
        <f>N4*N4</f>
        <v>181</v>
      </c>
      <c r="G46" s="1"/>
      <c r="H46" s="1">
        <f>1/E46</f>
        <v>5.5248618784530384E-3</v>
      </c>
      <c r="I46" s="1"/>
      <c r="J46" s="1">
        <f>C46/E46</f>
        <v>0</v>
      </c>
      <c r="K46" s="1"/>
      <c r="L46" s="1">
        <f>A46/E46</f>
        <v>1.6574585635359116</v>
      </c>
      <c r="M46" s="1"/>
      <c r="N46" s="1">
        <f>(C46*C46)/E46</f>
        <v>0</v>
      </c>
      <c r="O46" s="1"/>
      <c r="P46" s="1">
        <f>(C46*A46)/E46</f>
        <v>0</v>
      </c>
      <c r="Q46" s="1"/>
    </row>
    <row r="47" spans="1:22" ht="19" x14ac:dyDescent="0.25">
      <c r="A47" s="7">
        <v>400</v>
      </c>
      <c r="B47" s="1"/>
      <c r="C47" s="1">
        <f>LN(C5)</f>
        <v>-4.6051701859880909</v>
      </c>
      <c r="D47" s="1"/>
      <c r="E47" s="1">
        <f t="shared" ref="E47:E58" si="8">N5*N5</f>
        <v>243.99999999999997</v>
      </c>
      <c r="G47" s="1"/>
      <c r="H47" s="1">
        <f t="shared" ref="H47:H58" si="9">1/E47</f>
        <v>4.0983606557377051E-3</v>
      </c>
      <c r="I47" s="1"/>
      <c r="J47" s="1">
        <f>C47/E47</f>
        <v>-1.8873648303229882E-2</v>
      </c>
      <c r="K47" s="1"/>
      <c r="L47" s="1">
        <f t="shared" ref="L47:L58" si="10">A47/E47</f>
        <v>1.6393442622950822</v>
      </c>
      <c r="M47" s="1"/>
      <c r="N47" s="1">
        <f>(C47*C47)/E47</f>
        <v>8.6916362466858965E-2</v>
      </c>
      <c r="O47" s="1"/>
      <c r="P47" s="1">
        <f>(C47*A47)/E47</f>
        <v>-7.5494593212919536</v>
      </c>
      <c r="Q47" s="1"/>
      <c r="R47">
        <f>(H60*N60)-(J60*J60)</f>
        <v>2.620276714563555E-3</v>
      </c>
      <c r="T47">
        <f>((L60*N60)-(J60*P60))/R47</f>
        <v>535.58945329985079</v>
      </c>
      <c r="V47">
        <f>SQRT(N60/R47)</f>
        <v>7.5812711524422589</v>
      </c>
    </row>
    <row r="48" spans="1:22" ht="19" x14ac:dyDescent="0.25">
      <c r="A48" s="7">
        <v>500</v>
      </c>
      <c r="B48" s="1"/>
      <c r="C48" s="1">
        <f>LN(C6)</f>
        <v>-2.6592600369327779</v>
      </c>
      <c r="D48" s="1"/>
      <c r="E48" s="1">
        <f t="shared" si="8"/>
        <v>325</v>
      </c>
      <c r="G48" s="1"/>
      <c r="H48" s="1">
        <f t="shared" si="9"/>
        <v>3.0769230769230769E-3</v>
      </c>
      <c r="I48" s="1"/>
      <c r="J48" s="1">
        <f>C48/E48</f>
        <v>-8.1823385751777777E-3</v>
      </c>
      <c r="K48" s="1"/>
      <c r="L48" s="1">
        <f t="shared" si="10"/>
        <v>1.5384615384615385</v>
      </c>
      <c r="M48" s="1"/>
      <c r="N48" s="1">
        <f>(C48*C48)/E48</f>
        <v>2.1758965981623753E-2</v>
      </c>
      <c r="O48" s="1"/>
      <c r="P48" s="1">
        <f>(C48*A48)/E48</f>
        <v>-4.0911692875888894</v>
      </c>
      <c r="Q48" s="1"/>
    </row>
    <row r="49" spans="1:24" ht="19" x14ac:dyDescent="0.25">
      <c r="A49" s="7">
        <v>520</v>
      </c>
      <c r="B49" s="1"/>
      <c r="C49" s="1">
        <f>LN(C7)</f>
        <v>-2.3025850929940455</v>
      </c>
      <c r="D49" s="1"/>
      <c r="E49" s="1">
        <f t="shared" si="8"/>
        <v>343.36</v>
      </c>
      <c r="G49" s="1"/>
      <c r="H49" s="1">
        <f t="shared" si="9"/>
        <v>2.912395153774464E-3</v>
      </c>
      <c r="I49" s="1"/>
      <c r="J49" s="1">
        <f>C49/E49</f>
        <v>-6.7060376659891811E-3</v>
      </c>
      <c r="K49" s="1"/>
      <c r="L49" s="1">
        <f t="shared" si="10"/>
        <v>1.5144454799627214</v>
      </c>
      <c r="M49" s="1"/>
      <c r="N49" s="1">
        <f>(C49*C49)/E49</f>
        <v>1.544122236276327E-2</v>
      </c>
      <c r="O49" s="1"/>
      <c r="P49" s="1">
        <f>(C49*A49)/E49</f>
        <v>-3.4871395863143744</v>
      </c>
      <c r="Q49" s="1"/>
      <c r="T49" t="s">
        <v>23</v>
      </c>
      <c r="V49" t="s">
        <v>24</v>
      </c>
    </row>
    <row r="50" spans="1:24" ht="19" x14ac:dyDescent="0.25">
      <c r="A50" s="7">
        <v>540</v>
      </c>
      <c r="B50" s="1"/>
      <c r="C50" s="1">
        <f>LN(C8)</f>
        <v>-2.0402208285265546</v>
      </c>
      <c r="D50" s="1"/>
      <c r="E50" s="1">
        <f t="shared" si="8"/>
        <v>362.44</v>
      </c>
      <c r="G50" s="1"/>
      <c r="H50" s="1">
        <f t="shared" si="9"/>
        <v>2.7590773645293012E-3</v>
      </c>
      <c r="I50" s="1"/>
      <c r="J50" s="1">
        <f>C50/E50</f>
        <v>-5.6291271066288345E-3</v>
      </c>
      <c r="K50" s="1"/>
      <c r="L50" s="1">
        <f t="shared" si="10"/>
        <v>1.4899017768458227</v>
      </c>
      <c r="M50" s="1"/>
      <c r="N50" s="1">
        <f>(C50*C50)/E50</f>
        <v>1.1484662369367566E-2</v>
      </c>
      <c r="O50" s="1"/>
      <c r="P50" s="1">
        <f>(C50*A50)/E50</f>
        <v>-3.0397286375795707</v>
      </c>
      <c r="Q50" s="1"/>
    </row>
    <row r="51" spans="1:24" ht="19" x14ac:dyDescent="0.25">
      <c r="A51" s="7">
        <v>560</v>
      </c>
      <c r="B51" s="1"/>
      <c r="C51" s="1">
        <f>LN(C9)</f>
        <v>-1.6094379124341003</v>
      </c>
      <c r="D51" s="1"/>
      <c r="E51" s="1">
        <f t="shared" si="8"/>
        <v>382.24000000000007</v>
      </c>
      <c r="G51" s="1"/>
      <c r="H51" s="1">
        <f t="shared" si="9"/>
        <v>2.6161573880284631E-3</v>
      </c>
      <c r="I51" s="1"/>
      <c r="J51" s="1">
        <f>C51/E51</f>
        <v>-4.2105428851875789E-3</v>
      </c>
      <c r="K51" s="1"/>
      <c r="L51" s="1">
        <f t="shared" si="10"/>
        <v>1.4650481372959394</v>
      </c>
      <c r="M51" s="1"/>
      <c r="N51" s="1">
        <f>(C51*C51)/E51</f>
        <v>6.7766073513505498E-3</v>
      </c>
      <c r="O51" s="1"/>
      <c r="P51" s="1">
        <f>(C51*A51)/E51</f>
        <v>-2.3579040157050439</v>
      </c>
      <c r="Q51" s="1"/>
      <c r="T51">
        <f>(H60*P60-J60*L60)/R47</f>
        <v>19.000516984035499</v>
      </c>
      <c r="V51">
        <f>SQRT(H60/R47)</f>
        <v>3.5026797842122304</v>
      </c>
    </row>
    <row r="52" spans="1:24" ht="19" x14ac:dyDescent="0.25">
      <c r="A52" s="7">
        <v>580</v>
      </c>
      <c r="B52" s="1"/>
      <c r="C52" s="1">
        <f>LN(C10)</f>
        <v>-1.2729656758128873</v>
      </c>
      <c r="D52" s="1"/>
      <c r="E52" s="1">
        <f t="shared" si="8"/>
        <v>402.76</v>
      </c>
      <c r="G52" s="1"/>
      <c r="H52" s="1">
        <f t="shared" si="9"/>
        <v>2.4828682093554475E-3</v>
      </c>
      <c r="I52" s="1"/>
      <c r="J52" s="1">
        <f>C52/E52</f>
        <v>-3.1606060080764907E-3</v>
      </c>
      <c r="K52" s="1"/>
      <c r="L52" s="1">
        <f t="shared" si="10"/>
        <v>1.4400635614261594</v>
      </c>
      <c r="M52" s="1"/>
      <c r="N52" s="1">
        <f>(C52*C52)/E52</f>
        <v>4.0233429630493617E-3</v>
      </c>
      <c r="O52" s="1"/>
      <c r="P52" s="1">
        <f>(C52*A52)/E52</f>
        <v>-1.8331514846843646</v>
      </c>
      <c r="Q52" s="1"/>
    </row>
    <row r="53" spans="1:24" ht="19" x14ac:dyDescent="0.25">
      <c r="A53" s="7">
        <v>600</v>
      </c>
      <c r="B53" s="1"/>
      <c r="C53" s="1">
        <f>LN(C11)</f>
        <v>-0.916290731874155</v>
      </c>
      <c r="D53" s="1"/>
      <c r="E53" s="1">
        <f t="shared" si="8"/>
        <v>424.00000000000006</v>
      </c>
      <c r="G53" s="1"/>
      <c r="H53" s="1">
        <f t="shared" si="9"/>
        <v>2.3584905660377353E-3</v>
      </c>
      <c r="I53" s="1"/>
      <c r="J53" s="1">
        <f>C53/E53</f>
        <v>-2.1610630468730067E-3</v>
      </c>
      <c r="K53" s="1"/>
      <c r="L53" s="1">
        <f t="shared" si="10"/>
        <v>1.4150943396226414</v>
      </c>
      <c r="M53" s="1"/>
      <c r="N53" s="1">
        <f>(C53*C53)/E53</f>
        <v>1.9801620408454587E-3</v>
      </c>
      <c r="O53" s="1"/>
      <c r="P53" s="1">
        <f>(C53*A53)/E53</f>
        <v>-1.2966378281238042</v>
      </c>
      <c r="Q53" s="1"/>
      <c r="T53" t="s">
        <v>25</v>
      </c>
    </row>
    <row r="54" spans="1:24" ht="19" x14ac:dyDescent="0.25">
      <c r="A54" s="7">
        <v>620</v>
      </c>
      <c r="B54" s="1"/>
      <c r="C54" s="1">
        <f>LN(C12)</f>
        <v>-0.44628710262841947</v>
      </c>
      <c r="D54" s="1"/>
      <c r="E54" s="1">
        <f t="shared" si="8"/>
        <v>745.95999999999992</v>
      </c>
      <c r="G54" s="1"/>
      <c r="H54" s="1">
        <f t="shared" si="9"/>
        <v>1.340554453321894E-3</v>
      </c>
      <c r="I54" s="1"/>
      <c r="J54" s="1">
        <f>C54/E54</f>
        <v>-5.9827216288865293E-4</v>
      </c>
      <c r="K54" s="1"/>
      <c r="L54" s="1">
        <f t="shared" si="10"/>
        <v>0.83114376105957433</v>
      </c>
      <c r="M54" s="1"/>
      <c r="N54" s="1">
        <f>(C54*C54)/E54</f>
        <v>2.6700115015881474E-4</v>
      </c>
      <c r="O54" s="1"/>
      <c r="P54" s="1">
        <f>(C54*A54)/E54</f>
        <v>-0.37092874099096479</v>
      </c>
      <c r="Q54" s="1"/>
    </row>
    <row r="55" spans="1:24" ht="19" x14ac:dyDescent="0.25">
      <c r="A55" s="7">
        <v>640</v>
      </c>
      <c r="B55" s="1"/>
      <c r="C55" s="1">
        <f>LN(C13)</f>
        <v>-5.1293294387550578E-2</v>
      </c>
      <c r="D55" s="1"/>
      <c r="E55" s="1">
        <f t="shared" si="8"/>
        <v>768.6400000000001</v>
      </c>
      <c r="G55" s="1"/>
      <c r="H55" s="1">
        <f t="shared" si="9"/>
        <v>1.3009991673605327E-3</v>
      </c>
      <c r="I55" s="1"/>
      <c r="J55" s="1">
        <f>C55/E55</f>
        <v>-6.6732533289381985E-5</v>
      </c>
      <c r="K55" s="1"/>
      <c r="L55" s="1">
        <f t="shared" si="10"/>
        <v>0.83263946711074099</v>
      </c>
      <c r="M55" s="1"/>
      <c r="N55" s="1">
        <f>(C55*C55)/E55</f>
        <v>3.4229314752392896E-6</v>
      </c>
      <c r="O55" s="1"/>
      <c r="P55" s="1">
        <f>(C55*A55)/E55</f>
        <v>-4.2708821305204474E-2</v>
      </c>
      <c r="Q55" s="1"/>
      <c r="T55">
        <f>EXP(-T47/T51)</f>
        <v>5.7285050903379175E-13</v>
      </c>
    </row>
    <row r="56" spans="1:24" ht="19" x14ac:dyDescent="0.25">
      <c r="A56" s="7">
        <v>660</v>
      </c>
      <c r="B56" s="1"/>
      <c r="C56" s="1">
        <f>LN(C14)</f>
        <v>0.30748469974796072</v>
      </c>
      <c r="D56" s="1"/>
      <c r="E56" s="1">
        <f t="shared" si="8"/>
        <v>792.04</v>
      </c>
      <c r="G56" s="1"/>
      <c r="H56" s="1">
        <f t="shared" si="9"/>
        <v>1.2625624968435939E-3</v>
      </c>
      <c r="I56" s="1"/>
      <c r="J56" s="1">
        <f>C56/E56</f>
        <v>3.8821865025498805E-4</v>
      </c>
      <c r="K56" s="1"/>
      <c r="L56" s="1">
        <f t="shared" si="10"/>
        <v>0.83329124791677189</v>
      </c>
      <c r="M56" s="1"/>
      <c r="N56" s="1">
        <f>(C56*C56)/E56</f>
        <v>1.1937129511021358E-4</v>
      </c>
      <c r="O56" s="1"/>
      <c r="P56" s="1">
        <f>(C56*A56)/E56</f>
        <v>0.25622430916829209</v>
      </c>
      <c r="Q56" s="1"/>
    </row>
    <row r="57" spans="1:24" ht="19" x14ac:dyDescent="0.25">
      <c r="A57" s="7">
        <v>680</v>
      </c>
      <c r="B57" s="1"/>
      <c r="C57" s="1">
        <f>LN(C15)</f>
        <v>0.70803579305369591</v>
      </c>
      <c r="D57" s="1"/>
      <c r="E57" s="1">
        <f t="shared" si="8"/>
        <v>816.16</v>
      </c>
      <c r="G57" s="1"/>
      <c r="H57" s="1">
        <f t="shared" si="9"/>
        <v>1.2252499509900021E-3</v>
      </c>
      <c r="I57" s="1"/>
      <c r="J57" s="1">
        <f>C57/E57</f>
        <v>8.6752082073820807E-4</v>
      </c>
      <c r="K57" s="1"/>
      <c r="L57" s="1">
        <f t="shared" si="10"/>
        <v>0.83316996667320131</v>
      </c>
      <c r="M57" s="1"/>
      <c r="N57" s="1">
        <f>(C57*C57)/E57</f>
        <v>6.1423579230197032E-4</v>
      </c>
      <c r="O57" s="1"/>
      <c r="P57" s="1">
        <f>(C57*A57)/E57</f>
        <v>0.58991415810198156</v>
      </c>
      <c r="Q57" s="1"/>
    </row>
    <row r="58" spans="1:24" ht="19" x14ac:dyDescent="0.25">
      <c r="A58" s="7">
        <v>700</v>
      </c>
      <c r="B58" s="1"/>
      <c r="C58" s="1">
        <f>LN(C16)</f>
        <v>1.0116009116784799</v>
      </c>
      <c r="D58" s="1"/>
      <c r="E58" s="1">
        <f t="shared" si="8"/>
        <v>841</v>
      </c>
      <c r="G58" s="1"/>
      <c r="H58" s="1">
        <f t="shared" si="9"/>
        <v>1.1890606420927466E-3</v>
      </c>
      <c r="I58" s="1"/>
      <c r="J58" s="1">
        <f>C58/E58</f>
        <v>1.2028548295820213E-3</v>
      </c>
      <c r="K58" s="1"/>
      <c r="L58" s="1">
        <f t="shared" si="10"/>
        <v>0.83234244946492275</v>
      </c>
      <c r="M58" s="1"/>
      <c r="N58" s="1">
        <f>(C58*C58)/E58</f>
        <v>1.2168090422220352E-3</v>
      </c>
      <c r="O58" s="1"/>
      <c r="P58" s="1">
        <f>(C58*A58)/E58</f>
        <v>0.84199838070741495</v>
      </c>
      <c r="Q58" s="1"/>
    </row>
    <row r="59" spans="1:24" ht="19" x14ac:dyDescent="0.25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24" ht="19" x14ac:dyDescent="0.25">
      <c r="A60" s="12" t="s">
        <v>30</v>
      </c>
      <c r="B60" s="12"/>
      <c r="C60" s="1"/>
      <c r="D60" s="1"/>
      <c r="E60" s="1"/>
      <c r="G60" s="1"/>
      <c r="H60" s="1">
        <f>SUM(H46:H58)</f>
        <v>3.2147561003448004E-2</v>
      </c>
      <c r="I60" s="1"/>
      <c r="J60" s="1">
        <f>SUM(J46:J58)</f>
        <v>-4.7129773986765565E-2</v>
      </c>
      <c r="K60" s="1"/>
      <c r="L60" s="1">
        <f>SUM(L46:L58)</f>
        <v>16.322404551671028</v>
      </c>
      <c r="M60" s="1"/>
      <c r="N60" s="1">
        <f>SUM(N46:N58)</f>
        <v>0.1506021657471272</v>
      </c>
      <c r="O60" s="1"/>
      <c r="P60" s="1">
        <f>SUM(P46:P58)</f>
        <v>-22.380690875606483</v>
      </c>
      <c r="Q60" s="1"/>
    </row>
    <row r="61" spans="1:24" ht="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24" ht="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4" ht="19" x14ac:dyDescent="0.25">
      <c r="A63" s="1" t="s">
        <v>31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 t="s">
        <v>20</v>
      </c>
      <c r="U63" s="1"/>
      <c r="X63" t="s">
        <v>33</v>
      </c>
    </row>
    <row r="64" spans="1:24" ht="19" x14ac:dyDescent="0.25">
      <c r="A64" s="1" t="s">
        <v>32</v>
      </c>
      <c r="B64" s="1"/>
      <c r="C64" s="1" t="s">
        <v>28</v>
      </c>
      <c r="D64" s="1"/>
      <c r="E64" s="1" t="s">
        <v>29</v>
      </c>
      <c r="F64" s="1"/>
      <c r="G64" s="1"/>
      <c r="H64" s="1" t="s">
        <v>14</v>
      </c>
      <c r="I64" s="1"/>
      <c r="J64" s="1" t="s">
        <v>15</v>
      </c>
      <c r="K64" s="1"/>
      <c r="L64" s="1" t="s">
        <v>16</v>
      </c>
      <c r="M64" s="1"/>
      <c r="N64" s="1" t="s">
        <v>17</v>
      </c>
      <c r="O64" s="1"/>
      <c r="P64" s="1" t="s">
        <v>18</v>
      </c>
      <c r="Q64" s="1"/>
      <c r="R64" s="1" t="s">
        <v>19</v>
      </c>
      <c r="S64" s="1"/>
      <c r="T64" s="1"/>
      <c r="U64" s="1"/>
    </row>
    <row r="65" spans="1:28" ht="19" x14ac:dyDescent="0.25">
      <c r="A65" s="7">
        <v>50</v>
      </c>
      <c r="B65" s="1"/>
      <c r="C65" s="1">
        <v>0</v>
      </c>
      <c r="D65" s="1"/>
      <c r="E65" s="1">
        <f>N25*N25</f>
        <v>27.250000000000004</v>
      </c>
      <c r="F65" s="1"/>
      <c r="G65" s="1"/>
      <c r="H65" s="1">
        <f>1/E65</f>
        <v>3.6697247706422013E-2</v>
      </c>
      <c r="I65" s="1"/>
      <c r="J65" s="1">
        <f>C65/E65</f>
        <v>0</v>
      </c>
      <c r="K65" s="1"/>
      <c r="L65" s="1">
        <f>A65/E65</f>
        <v>1.8348623853211006</v>
      </c>
      <c r="M65" s="1"/>
      <c r="N65" s="1">
        <f>(C65*C65)/E65</f>
        <v>0</v>
      </c>
      <c r="O65" s="1"/>
      <c r="P65" s="1">
        <f>(C65*A65)/E65</f>
        <v>0</v>
      </c>
      <c r="Q65" s="1"/>
      <c r="R65" s="1"/>
      <c r="S65" s="1"/>
      <c r="T65" s="1" t="s">
        <v>21</v>
      </c>
      <c r="U65" s="1"/>
      <c r="V65" t="s">
        <v>22</v>
      </c>
      <c r="X65" t="s">
        <v>34</v>
      </c>
      <c r="Y65">
        <f>T74/T71</f>
        <v>6.1989921008826778E-6</v>
      </c>
      <c r="AA65" t="s">
        <v>37</v>
      </c>
      <c r="AB65">
        <f>Y65*V67*V67</f>
        <v>5.8099969422752861E-5</v>
      </c>
    </row>
    <row r="66" spans="1:28" ht="19" x14ac:dyDescent="0.25">
      <c r="A66" s="7">
        <v>100</v>
      </c>
      <c r="B66" s="1"/>
      <c r="C66" s="1">
        <f t="shared" ref="C66:C78" si="11" xml:space="preserve"> LN(C26)</f>
        <v>-3.912023005428146</v>
      </c>
      <c r="D66" s="1"/>
      <c r="E66" s="1">
        <f t="shared" ref="E66:E81" si="12">N26*N26</f>
        <v>34</v>
      </c>
      <c r="F66" s="1"/>
      <c r="G66" s="1"/>
      <c r="H66" s="1">
        <f t="shared" ref="H66:H79" si="13">1/E66</f>
        <v>2.9411764705882353E-2</v>
      </c>
      <c r="I66" s="1"/>
      <c r="J66" s="1">
        <f t="shared" ref="J66:J79" si="14">C66/E66</f>
        <v>-0.11505950015965136</v>
      </c>
      <c r="K66" s="1"/>
      <c r="L66" s="1">
        <f t="shared" ref="L66:L79" si="15">A66/E66</f>
        <v>2.9411764705882355</v>
      </c>
      <c r="M66" s="1"/>
      <c r="N66" s="1">
        <f t="shared" ref="N66:N79" si="16">(C66*C66)/E66</f>
        <v>0.45011541161761953</v>
      </c>
      <c r="O66" s="1"/>
      <c r="P66" s="1">
        <f t="shared" ref="P66:P79" si="17">(C66*A66)/E66</f>
        <v>-11.505950015965135</v>
      </c>
      <c r="Q66" s="1"/>
      <c r="R66" s="1">
        <f>(H81*N81)-(J81*J81)</f>
        <v>0.12286735454132128</v>
      </c>
      <c r="S66" s="1"/>
      <c r="T66" s="1"/>
      <c r="U66" s="1"/>
    </row>
    <row r="67" spans="1:28" ht="19" x14ac:dyDescent="0.25">
      <c r="A67" s="7">
        <v>120</v>
      </c>
      <c r="B67" s="1"/>
      <c r="C67" s="1">
        <f t="shared" si="11"/>
        <v>-3.2188758248682006</v>
      </c>
      <c r="D67" s="1"/>
      <c r="E67" s="1">
        <f t="shared" si="12"/>
        <v>37.959999999999987</v>
      </c>
      <c r="F67" s="1"/>
      <c r="G67" s="1"/>
      <c r="H67" s="1">
        <f t="shared" si="13"/>
        <v>2.6343519494204434E-2</v>
      </c>
      <c r="I67" s="1"/>
      <c r="J67" s="1">
        <f t="shared" si="14"/>
        <v>-8.4796518041838825E-2</v>
      </c>
      <c r="K67" s="1"/>
      <c r="L67" s="1">
        <f t="shared" si="15"/>
        <v>3.161222339304532</v>
      </c>
      <c r="M67" s="1"/>
      <c r="N67" s="1">
        <f t="shared" si="16"/>
        <v>0.27294946195787517</v>
      </c>
      <c r="O67" s="1"/>
      <c r="P67" s="1">
        <f t="shared" si="17"/>
        <v>-10.175582165020659</v>
      </c>
      <c r="Q67" s="1"/>
      <c r="R67" s="1"/>
      <c r="S67" s="1"/>
      <c r="T67" s="1">
        <f>(L81*N81-J81*P81)/R66</f>
        <v>200.77670345940527</v>
      </c>
      <c r="U67" s="1"/>
      <c r="V67">
        <f>SQRT(N81/R66)</f>
        <v>3.061451688743519</v>
      </c>
      <c r="X67" t="s">
        <v>35</v>
      </c>
      <c r="Y67">
        <f>T67*T74/T71*T71</f>
        <v>2.8166671386569579E-2</v>
      </c>
      <c r="AA67" t="s">
        <v>38</v>
      </c>
      <c r="AB67">
        <f>Y67*V71*V71</f>
        <v>5.4316328004872239E-2</v>
      </c>
    </row>
    <row r="68" spans="1:28" ht="19" x14ac:dyDescent="0.25">
      <c r="A68" s="7">
        <v>140</v>
      </c>
      <c r="B68" s="1"/>
      <c r="C68" s="1">
        <f t="shared" si="11"/>
        <v>-2.8134107167600364</v>
      </c>
      <c r="D68" s="1"/>
      <c r="E68" s="1">
        <f t="shared" si="12"/>
        <v>42.64</v>
      </c>
      <c r="F68" s="1"/>
      <c r="G68" s="1"/>
      <c r="H68" s="1">
        <f t="shared" si="13"/>
        <v>2.3452157598499061E-2</v>
      </c>
      <c r="I68" s="1"/>
      <c r="J68" s="1">
        <f t="shared" si="14"/>
        <v>-6.5980551518762573E-2</v>
      </c>
      <c r="K68" s="1"/>
      <c r="L68" s="1">
        <f t="shared" si="15"/>
        <v>3.2833020637898684</v>
      </c>
      <c r="M68" s="1"/>
      <c r="N68" s="1">
        <f t="shared" si="16"/>
        <v>0.18563039074062435</v>
      </c>
      <c r="O68" s="1"/>
      <c r="P68" s="1">
        <f t="shared" si="17"/>
        <v>-9.2372772126267613</v>
      </c>
      <c r="Q68" s="1"/>
      <c r="R68" s="1"/>
      <c r="S68" s="1"/>
      <c r="T68" s="1"/>
      <c r="U68" s="1"/>
    </row>
    <row r="69" spans="1:28" ht="19" x14ac:dyDescent="0.25">
      <c r="A69" s="7">
        <v>160</v>
      </c>
      <c r="B69" s="1"/>
      <c r="C69" s="1">
        <f t="shared" si="11"/>
        <v>-2.3025850929940455</v>
      </c>
      <c r="D69" s="1"/>
      <c r="E69" s="1">
        <f t="shared" si="12"/>
        <v>48.040000000000006</v>
      </c>
      <c r="F69" s="1"/>
      <c r="G69" s="1"/>
      <c r="H69" s="1">
        <f t="shared" si="13"/>
        <v>2.0815986677768523E-2</v>
      </c>
      <c r="I69" s="1"/>
      <c r="J69" s="1">
        <f t="shared" si="14"/>
        <v>-4.7930580620192446E-2</v>
      </c>
      <c r="K69" s="1"/>
      <c r="L69" s="1">
        <f t="shared" si="15"/>
        <v>3.330557868442964</v>
      </c>
      <c r="M69" s="1"/>
      <c r="N69" s="1">
        <f t="shared" si="16"/>
        <v>0.11036424043460441</v>
      </c>
      <c r="O69" s="1"/>
      <c r="P69" s="1">
        <f t="shared" si="17"/>
        <v>-7.6688928992307916</v>
      </c>
      <c r="Q69" s="1"/>
      <c r="R69" s="1"/>
      <c r="S69" s="1"/>
      <c r="T69" s="1" t="s">
        <v>23</v>
      </c>
      <c r="U69" s="1"/>
      <c r="V69" t="s">
        <v>24</v>
      </c>
      <c r="X69" t="s">
        <v>39</v>
      </c>
      <c r="Y69">
        <f>-J81/R66</f>
        <v>3.1519757177502767</v>
      </c>
    </row>
    <row r="70" spans="1:28" ht="19" x14ac:dyDescent="0.25">
      <c r="A70" s="7">
        <v>180</v>
      </c>
      <c r="B70" s="1"/>
      <c r="C70" s="1">
        <f t="shared" si="11"/>
        <v>-1.8325814637483102</v>
      </c>
      <c r="D70" s="1"/>
      <c r="E70" s="1">
        <f t="shared" si="12"/>
        <v>54.16</v>
      </c>
      <c r="F70" s="1"/>
      <c r="G70" s="1"/>
      <c r="H70" s="1">
        <f t="shared" si="13"/>
        <v>1.8463810930576072E-2</v>
      </c>
      <c r="I70" s="1"/>
      <c r="J70" s="1">
        <f t="shared" si="14"/>
        <v>-3.3836437661527149E-2</v>
      </c>
      <c r="K70" s="1"/>
      <c r="L70" s="1">
        <f t="shared" si="15"/>
        <v>3.323485967503693</v>
      </c>
      <c r="M70" s="1"/>
      <c r="N70" s="1">
        <f t="shared" si="16"/>
        <v>6.2008028457789875E-2</v>
      </c>
      <c r="O70" s="1"/>
      <c r="P70" s="1">
        <f t="shared" si="17"/>
        <v>-6.0905587790748861</v>
      </c>
      <c r="Q70" s="1"/>
      <c r="R70" s="1"/>
      <c r="S70" s="1"/>
      <c r="T70" s="1"/>
      <c r="U70" s="1"/>
    </row>
    <row r="71" spans="1:28" ht="19" x14ac:dyDescent="0.25">
      <c r="A71" s="7">
        <v>200</v>
      </c>
      <c r="B71" s="1"/>
      <c r="C71" s="1">
        <f t="shared" si="11"/>
        <v>-1.4696759700589417</v>
      </c>
      <c r="D71" s="1"/>
      <c r="E71" s="1">
        <f t="shared" si="12"/>
        <v>60.999999999999993</v>
      </c>
      <c r="F71" s="1"/>
      <c r="G71" s="1"/>
      <c r="H71" s="1">
        <f t="shared" si="13"/>
        <v>1.6393442622950821E-2</v>
      </c>
      <c r="I71" s="1"/>
      <c r="J71" s="1">
        <f t="shared" si="14"/>
        <v>-2.4093048689490849E-2</v>
      </c>
      <c r="K71" s="1"/>
      <c r="L71" s="1">
        <f t="shared" si="15"/>
        <v>3.2786885245901645</v>
      </c>
      <c r="M71" s="1"/>
      <c r="N71" s="1">
        <f t="shared" si="16"/>
        <v>3.540897470440478E-2</v>
      </c>
      <c r="O71" s="1"/>
      <c r="P71" s="1">
        <f t="shared" si="17"/>
        <v>-4.8186097378981696</v>
      </c>
      <c r="Q71" s="1"/>
      <c r="R71" s="1"/>
      <c r="S71" s="1"/>
      <c r="T71" s="1">
        <f>(H81*P81-J81*L81)/R66</f>
        <v>22.630863479545933</v>
      </c>
      <c r="U71" s="1"/>
      <c r="V71">
        <f>SQRT(H81/R66)</f>
        <v>1.3886648336538703</v>
      </c>
    </row>
    <row r="72" spans="1:28" ht="19" x14ac:dyDescent="0.25">
      <c r="A72" s="7">
        <v>220</v>
      </c>
      <c r="B72" s="1"/>
      <c r="C72" s="1">
        <f t="shared" si="11"/>
        <v>-1.0788096613719298</v>
      </c>
      <c r="D72" s="1"/>
      <c r="E72" s="1">
        <f t="shared" si="12"/>
        <v>68.560000000000016</v>
      </c>
      <c r="F72" s="1"/>
      <c r="G72" s="1"/>
      <c r="H72" s="1">
        <f t="shared" si="13"/>
        <v>1.4585764294049005E-2</v>
      </c>
      <c r="I72" s="1"/>
      <c r="J72" s="1">
        <f t="shared" si="14"/>
        <v>-1.573526343891379E-2</v>
      </c>
      <c r="K72" s="1"/>
      <c r="L72" s="1">
        <f t="shared" si="15"/>
        <v>3.208868144690781</v>
      </c>
      <c r="M72" s="1"/>
      <c r="N72" s="1">
        <f t="shared" si="16"/>
        <v>1.6975354222132696E-2</v>
      </c>
      <c r="O72" s="1"/>
      <c r="P72" s="1">
        <f t="shared" si="17"/>
        <v>-3.4617579565610339</v>
      </c>
      <c r="Q72" s="1"/>
      <c r="R72" s="1"/>
      <c r="S72" s="1"/>
      <c r="T72" s="1"/>
      <c r="U72" s="1"/>
    </row>
    <row r="73" spans="1:28" ht="19" x14ac:dyDescent="0.25">
      <c r="A73" s="7">
        <v>240</v>
      </c>
      <c r="B73" s="1"/>
      <c r="C73" s="1">
        <f t="shared" si="11"/>
        <v>-0.67334455326376563</v>
      </c>
      <c r="D73" s="1"/>
      <c r="E73" s="1">
        <f t="shared" si="12"/>
        <v>76.839999999999989</v>
      </c>
      <c r="F73" s="1"/>
      <c r="G73" s="1"/>
      <c r="H73" s="1">
        <f t="shared" si="13"/>
        <v>1.3014055179593963E-2</v>
      </c>
      <c r="I73" s="1"/>
      <c r="J73" s="1">
        <f t="shared" si="14"/>
        <v>-8.7629431710536925E-3</v>
      </c>
      <c r="K73" s="1"/>
      <c r="L73" s="1">
        <f t="shared" si="15"/>
        <v>3.1233732431025514</v>
      </c>
      <c r="M73" s="1"/>
      <c r="N73" s="1">
        <f t="shared" si="16"/>
        <v>5.9004800547889143E-3</v>
      </c>
      <c r="O73" s="1"/>
      <c r="P73" s="1">
        <f t="shared" si="17"/>
        <v>-2.1031063610528862</v>
      </c>
      <c r="Q73" s="1"/>
      <c r="R73" s="1"/>
      <c r="S73" s="1"/>
      <c r="T73" s="1" t="s">
        <v>25</v>
      </c>
      <c r="U73" s="1"/>
      <c r="V73" s="16" t="s">
        <v>36</v>
      </c>
    </row>
    <row r="74" spans="1:28" ht="19" x14ac:dyDescent="0.25">
      <c r="A74" s="7">
        <v>260</v>
      </c>
      <c r="B74" s="1"/>
      <c r="C74" s="1">
        <f t="shared" si="11"/>
        <v>-0.35667494393873245</v>
      </c>
      <c r="D74" s="1"/>
      <c r="E74" s="1">
        <f t="shared" si="12"/>
        <v>85.84</v>
      </c>
      <c r="F74" s="1"/>
      <c r="G74" s="1"/>
      <c r="H74" s="1">
        <f t="shared" si="13"/>
        <v>1.1649580615097856E-2</v>
      </c>
      <c r="I74" s="1"/>
      <c r="J74" s="1">
        <f t="shared" si="14"/>
        <v>-4.1551135127997725E-3</v>
      </c>
      <c r="K74" s="1"/>
      <c r="L74" s="1">
        <f t="shared" si="15"/>
        <v>3.0288909599254428</v>
      </c>
      <c r="M74" s="1"/>
      <c r="N74" s="1">
        <f t="shared" si="16"/>
        <v>1.4820248792369285E-3</v>
      </c>
      <c r="O74" s="1"/>
      <c r="P74" s="1">
        <f t="shared" si="17"/>
        <v>-1.0803295133279407</v>
      </c>
      <c r="Q74" s="1"/>
      <c r="R74" s="1"/>
      <c r="S74" s="1"/>
      <c r="T74" s="1">
        <f>EXP(-T67/T71)</f>
        <v>1.4028854394585951E-4</v>
      </c>
      <c r="U74" s="1"/>
      <c r="V74">
        <f>SQRT((AB65*AB65)+(AB67*AB67)+2*Y65*Y67*Y69)</f>
        <v>5.4326490451825034E-2</v>
      </c>
    </row>
    <row r="75" spans="1:28" ht="19" x14ac:dyDescent="0.25">
      <c r="A75" s="7">
        <v>280</v>
      </c>
      <c r="B75" s="1"/>
      <c r="C75" s="1">
        <f t="shared" si="11"/>
        <v>-1.0050335853501451E-2</v>
      </c>
      <c r="D75" s="1"/>
      <c r="E75" s="1">
        <f t="shared" si="12"/>
        <v>170.56</v>
      </c>
      <c r="F75" s="1"/>
      <c r="G75" s="1"/>
      <c r="H75" s="1">
        <f t="shared" si="13"/>
        <v>5.8630393996247651E-3</v>
      </c>
      <c r="I75" s="1"/>
      <c r="J75" s="1">
        <f t="shared" si="14"/>
        <v>-5.8925515088540399E-5</v>
      </c>
      <c r="K75" s="1"/>
      <c r="L75" s="1">
        <f t="shared" si="15"/>
        <v>1.6416510318949342</v>
      </c>
      <c r="M75" s="1"/>
      <c r="N75" s="1">
        <f t="shared" si="16"/>
        <v>5.9222121698039829E-7</v>
      </c>
      <c r="O75" s="1"/>
      <c r="P75" s="1">
        <f t="shared" si="17"/>
        <v>-1.6499144224791314E-2</v>
      </c>
      <c r="Q75" s="1"/>
      <c r="R75" s="1"/>
      <c r="S75" s="1"/>
      <c r="T75" s="1"/>
      <c r="U75" s="1"/>
    </row>
    <row r="76" spans="1:28" ht="19" x14ac:dyDescent="0.25">
      <c r="A76" s="7">
        <v>300</v>
      </c>
      <c r="B76" s="1"/>
      <c r="C76" s="1">
        <f t="shared" si="11"/>
        <v>0.20701416938432612</v>
      </c>
      <c r="D76" s="1"/>
      <c r="E76" s="1">
        <f t="shared" si="12"/>
        <v>181</v>
      </c>
      <c r="F76" s="1"/>
      <c r="G76" s="1"/>
      <c r="H76" s="1">
        <f t="shared" si="13"/>
        <v>5.5248618784530384E-3</v>
      </c>
      <c r="I76" s="1"/>
      <c r="J76" s="1">
        <f t="shared" si="14"/>
        <v>1.1437246927310835E-3</v>
      </c>
      <c r="K76" s="1"/>
      <c r="L76" s="1">
        <f t="shared" si="15"/>
        <v>1.6574585635359116</v>
      </c>
      <c r="M76" s="1"/>
      <c r="N76" s="1">
        <f t="shared" si="16"/>
        <v>2.3676721727006886E-4</v>
      </c>
      <c r="O76" s="1"/>
      <c r="P76" s="1">
        <f t="shared" si="17"/>
        <v>0.34311740781932509</v>
      </c>
      <c r="Q76" s="1"/>
      <c r="R76" s="1"/>
      <c r="S76" s="1"/>
      <c r="T76" s="1"/>
      <c r="U76" s="1"/>
    </row>
    <row r="77" spans="1:28" ht="19" x14ac:dyDescent="0.25">
      <c r="A77" s="7">
        <v>320</v>
      </c>
      <c r="B77" s="1"/>
      <c r="C77" s="1">
        <f t="shared" si="11"/>
        <v>0.5481214085096876</v>
      </c>
      <c r="D77" s="1"/>
      <c r="E77" s="1">
        <f t="shared" si="12"/>
        <v>192.16000000000003</v>
      </c>
      <c r="F77" s="1"/>
      <c r="G77" s="1"/>
      <c r="H77" s="1">
        <f t="shared" si="13"/>
        <v>5.2039966694421309E-3</v>
      </c>
      <c r="I77" s="1"/>
      <c r="J77" s="1">
        <f t="shared" si="14"/>
        <v>2.852421984334344E-3</v>
      </c>
      <c r="K77" s="1"/>
      <c r="L77" s="1">
        <f t="shared" si="15"/>
        <v>1.665278934221482</v>
      </c>
      <c r="M77" s="1"/>
      <c r="N77" s="1">
        <f t="shared" si="16"/>
        <v>1.5634735557173388E-3</v>
      </c>
      <c r="O77" s="1"/>
      <c r="P77" s="1">
        <f t="shared" si="17"/>
        <v>0.91277503498698997</v>
      </c>
      <c r="Q77" s="1"/>
      <c r="R77" s="1"/>
      <c r="S77" s="1"/>
      <c r="T77" s="1"/>
      <c r="U77" s="1"/>
    </row>
    <row r="78" spans="1:28" ht="19" x14ac:dyDescent="0.25">
      <c r="A78" s="7">
        <v>340</v>
      </c>
      <c r="B78" s="1"/>
      <c r="C78" s="1">
        <f t="shared" si="11"/>
        <v>0.83290912293510388</v>
      </c>
      <c r="D78" s="1"/>
      <c r="E78" s="1">
        <f t="shared" si="12"/>
        <v>204.04</v>
      </c>
      <c r="F78" s="1"/>
      <c r="G78" s="1"/>
      <c r="H78" s="1">
        <f t="shared" si="13"/>
        <v>4.9009998039600084E-3</v>
      </c>
      <c r="I78" s="1"/>
      <c r="J78" s="1">
        <f t="shared" si="14"/>
        <v>4.0820874482214459E-3</v>
      </c>
      <c r="K78" s="1"/>
      <c r="L78" s="1">
        <f t="shared" si="15"/>
        <v>1.6663399333464026</v>
      </c>
      <c r="M78" s="1"/>
      <c r="N78" s="1">
        <f t="shared" si="16"/>
        <v>3.4000078762425208E-3</v>
      </c>
      <c r="O78" s="1"/>
      <c r="P78" s="1">
        <f t="shared" si="17"/>
        <v>1.3879097323952918</v>
      </c>
      <c r="Q78" s="1"/>
      <c r="R78" s="1"/>
      <c r="S78" s="1"/>
      <c r="T78" s="1"/>
      <c r="U78" s="1"/>
    </row>
    <row r="79" spans="1:28" ht="19" x14ac:dyDescent="0.25">
      <c r="A79" s="7">
        <v>360</v>
      </c>
      <c r="B79" s="1"/>
      <c r="C79" s="1">
        <f xml:space="preserve"> LN(C39)</f>
        <v>1.0952733874025951</v>
      </c>
      <c r="D79" s="1"/>
      <c r="E79" s="1">
        <f t="shared" si="12"/>
        <v>216.64</v>
      </c>
      <c r="F79" s="1"/>
      <c r="G79" s="1"/>
      <c r="H79" s="1">
        <f t="shared" si="13"/>
        <v>4.6159527326440179E-3</v>
      </c>
      <c r="I79" s="1"/>
      <c r="J79" s="1">
        <f t="shared" si="14"/>
        <v>5.0557301855732786E-3</v>
      </c>
      <c r="K79" s="1"/>
      <c r="L79" s="1">
        <f t="shared" si="15"/>
        <v>1.6617429837518465</v>
      </c>
      <c r="M79" s="1"/>
      <c r="N79" s="1">
        <f t="shared" si="16"/>
        <v>5.5374067261463955E-3</v>
      </c>
      <c r="O79" s="1"/>
      <c r="P79" s="1">
        <f t="shared" si="17"/>
        <v>1.8200628668063805</v>
      </c>
      <c r="Q79" s="1"/>
      <c r="R79" s="1"/>
      <c r="S79" s="1"/>
      <c r="T79" s="1"/>
      <c r="U79" s="1"/>
    </row>
    <row r="80" spans="1:28" ht="1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9" x14ac:dyDescent="0.25">
      <c r="A81" s="1"/>
      <c r="B81" s="1"/>
      <c r="C81" s="1"/>
      <c r="D81" s="1"/>
      <c r="E81" s="1"/>
      <c r="F81" s="1"/>
      <c r="G81" s="1"/>
      <c r="H81" s="1">
        <f>SUM(H65:H79)</f>
        <v>0.23693618030916805</v>
      </c>
      <c r="I81" s="1"/>
      <c r="J81" s="1">
        <f>SUM(J65:J79)</f>
        <v>-0.38727491801845887</v>
      </c>
      <c r="K81" s="1"/>
      <c r="L81" s="1">
        <f>SUM(L65:L79)</f>
        <v>38.806899414009919</v>
      </c>
      <c r="M81" s="1"/>
      <c r="N81" s="1">
        <f>SUM(N65:N79)</f>
        <v>1.1515726146656702</v>
      </c>
      <c r="O81" s="1"/>
      <c r="P81" s="1">
        <f>SUM(P65:P79)</f>
        <v>-51.694698742975056</v>
      </c>
      <c r="Q81" s="1"/>
      <c r="R81" s="1"/>
      <c r="S81" s="1"/>
      <c r="T81" s="1"/>
      <c r="U81" s="1"/>
    </row>
    <row r="82" spans="1:21" ht="1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Beligotti - veronica.beligotti@studio.unibo.it</dc:creator>
  <cp:lastModifiedBy>Veronica Beligotti</cp:lastModifiedBy>
  <dcterms:created xsi:type="dcterms:W3CDTF">2022-11-12T14:38:26Z</dcterms:created>
  <dcterms:modified xsi:type="dcterms:W3CDTF">2022-11-12T18:14:49Z</dcterms:modified>
</cp:coreProperties>
</file>