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au de bord" sheetId="1" r:id="rId4"/>
    <sheet state="visible" name="Tableau Client x Catégorie" sheetId="2" r:id="rId5"/>
    <sheet state="visible" name="DATA Février (clients affiliés)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<sst xmlns="http://schemas.openxmlformats.org/spreadsheetml/2006/main" count="1505" uniqueCount="98">
  <si>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</si>
  <si>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</si>
  <si>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</si>
  <si>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</si>
  <si>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</si>
  <si>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</si>
  <si>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</si>
  <si>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</si>
  <si>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</si>
  <si>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</si>
  <si>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</si>
  <si>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</si>
  <si>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</si>
  <si>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</si>
  <si>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</si>
  <si>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</si>
  <si>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</si>
  <si>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</si>
  <si>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</si>
  <si>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</si>
  <si>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</si>
  <si>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</si>
  <si>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</si>
  <si>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Categorie</t>
  </si>
  <si>
    <t>Valeurs</t>
  </si>
  <si>
    <t>Total général</t>
  </si>
  <si>
    <t>ID client</t>
  </si>
  <si>
    <t>SUM de Montant</t>
  </si>
  <si>
    <t>COUNTA de Categorie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</si>
  <si>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</si>
  <si>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</si>
  <si>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</si>
  <si>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</si>
  <si>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</si>
  <si>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</si>
  <si>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</si>
  <si>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</si>
  <si>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</si>
  <si>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</si>
  <si>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</si>
  <si>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</si>
  <si>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</si>
  <si>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</si>
  <si>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</si>
  <si>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</si>
  <si>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</si>
  <si>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</si>
  <si>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</si>
  <si>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</si>
  <si>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</si>
  <si>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</si>
  <si>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</si>
  <si>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</si>
  <si>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</si>
  <si>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</si>
  <si>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</si>
  <si>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</si>
  <si>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</si>
  <si>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</si>
  <si>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</si>
  <si>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</si>
  <si>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</si>
  <si>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</si>
  <si>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</si>
  <si>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</si>
  <si>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</si>
  <si>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</si>
  <si>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</si>
  <si>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</si>
  <si>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</si>
  <si>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</si>
  <si>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</si>
  <si>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</si>
  <si>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</si>
  <si>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</si>
  <si>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</si>
  <si>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</si>
  <si>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</si>
  <si>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</si>
  <si>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</si>
  <si>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</si>
  <si>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</si>
  <si>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</si>
  <si>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</si>
  <si>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</si>
  <si>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</si>
  <si>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62</t>
  </si>
  <si>
    <t>63</t>
  </si>
  <si>
    <t>64</t>
  </si>
  <si>
    <t>67</t>
  </si>
  <si>
    <t>68</t>
  </si>
  <si>
    <t>7</t>
  </si>
  <si>
    <t>74</t>
  </si>
  <si>
    <t>8</t>
  </si>
  <si>
    <t>9</t>
  </si>
  <si>
    <t>Temps d'achat</t>
  </si>
  <si>
    <t>Montant</t>
  </si>
  <si>
    <t>SUM de Temps d'achat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</si>
</sst>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"/>
    <numFmt numFmtId="165" formatCode="_-* #,##0.00\ &quot;€&quot;_-;\-* #,##0.00\ &quot;€&quot;_-;_-* &quot;-&quot;??\ &quot;€&quot;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b/>
      <i/>
      <sz val="26.0"/>
      <color theme="0"/>
      <name val="Calibri"/>
    </font>
    <font/>
    <font>
      <b/>
      <sz val="12.0"/>
      <color rgb="FFFFFFFF"/>
      <name val="Calibri"/>
    </font>
    <font>
      <b/>
      <sz val="12.0"/>
      <color theme="0"/>
      <name val="Calibri"/>
    </font>
    <font>
      <b/>
      <sz val="14.0"/>
      <color theme="0"/>
      <name val="Calibri"/>
    </font>
    <font>
      <sz val="12.0"/>
      <color theme="1"/>
      <name val="Calibri"/>
    </font>
    <font>
      <sz val="12.0"/>
      <color rgb="FFED7D31"/>
      <name val="Calibri"/>
    </font>
    <font>
      <sz val="12.0"/>
      <color theme="5"/>
      <name val="Calibri"/>
    </font>
    <font>
      <b/>
      <sz val="12.0"/>
      <color rgb="FFFF0000"/>
      <name val="Calibri"/>
    </font>
    <font>
      <b/>
      <sz val="11.0"/>
      <color theme="0"/>
      <name val="Calibri"/>
    </font>
    <font>
      <sz val="11.0"/>
      <color theme="5"/>
      <name val="Calibri"/>
    </font>
    <font>
      <b/>
      <i/>
      <sz val="20.0"/>
      <color theme="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thin">
        <color theme="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theme="0"/>
      </right>
      <bottom style="medium">
        <color rgb="FF000000"/>
      </bottom>
    </border>
    <border>
      <left style="thin">
        <color theme="0"/>
      </left>
      <right style="thin">
        <color theme="0"/>
      </right>
      <bottom style="medium">
        <color rgb="FF000000"/>
      </bottom>
    </border>
    <border>
      <left style="thin">
        <color theme="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4" fontId="6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7" numFmtId="0" xfId="0" applyAlignment="1" applyBorder="1" applyFont="1">
      <alignment horizontal="center" vertical="center"/>
    </xf>
    <xf borderId="14" fillId="2" fontId="7" numFmtId="164" xfId="0" applyAlignment="1" applyBorder="1" applyFont="1" applyNumberFormat="1">
      <alignment horizontal="center" vertical="center"/>
    </xf>
    <xf borderId="15" fillId="2" fontId="7" numFmtId="164" xfId="0" applyAlignment="1" applyBorder="1" applyFont="1" applyNumberFormat="1">
      <alignment horizontal="center" vertical="center"/>
    </xf>
    <xf borderId="16" fillId="2" fontId="8" numFmtId="164" xfId="0" applyAlignment="1" applyBorder="1" applyFont="1" applyNumberFormat="1">
      <alignment horizontal="center" readingOrder="0" vertical="center"/>
    </xf>
    <xf borderId="1" fillId="2" fontId="1" numFmtId="164" xfId="0" applyBorder="1" applyFont="1" applyNumberFormat="1"/>
    <xf borderId="13" fillId="2" fontId="9" numFmtId="164" xfId="0" applyAlignment="1" applyBorder="1" applyFont="1" applyNumberFormat="1">
      <alignment horizontal="center"/>
    </xf>
    <xf borderId="17" fillId="5" fontId="7" numFmtId="0" xfId="0" applyAlignment="1" applyBorder="1" applyFill="1" applyFont="1">
      <alignment horizontal="center" vertical="center"/>
    </xf>
    <xf borderId="18" fillId="5" fontId="7" numFmtId="164" xfId="0" applyAlignment="1" applyBorder="1" applyFont="1" applyNumberFormat="1">
      <alignment horizontal="center" vertical="center"/>
    </xf>
    <xf borderId="19" fillId="5" fontId="7" numFmtId="164" xfId="0" applyAlignment="1" applyBorder="1" applyFont="1" applyNumberFormat="1">
      <alignment horizontal="center" vertical="center"/>
    </xf>
    <xf borderId="16" fillId="5" fontId="9" numFmtId="164" xfId="0" applyAlignment="1" applyBorder="1" applyFont="1" applyNumberFormat="1">
      <alignment horizontal="center" vertical="center"/>
    </xf>
    <xf borderId="17" fillId="5" fontId="9" numFmtId="164" xfId="0" applyAlignment="1" applyBorder="1" applyFont="1" applyNumberFormat="1">
      <alignment horizontal="center"/>
    </xf>
    <xf borderId="20" fillId="2" fontId="7" numFmtId="0" xfId="0" applyAlignment="1" applyBorder="1" applyFont="1">
      <alignment horizontal="center" vertical="center"/>
    </xf>
    <xf borderId="21" fillId="2" fontId="7" numFmtId="164" xfId="0" applyAlignment="1" applyBorder="1" applyFont="1" applyNumberFormat="1">
      <alignment horizontal="center" vertical="center"/>
    </xf>
    <xf borderId="22" fillId="2" fontId="7" numFmtId="164" xfId="0" applyAlignment="1" applyBorder="1" applyFont="1" applyNumberFormat="1">
      <alignment horizontal="center" vertical="center"/>
    </xf>
    <xf borderId="23" fillId="4" fontId="5" numFmtId="0" xfId="0" applyAlignment="1" applyBorder="1" applyFont="1">
      <alignment horizontal="center" vertical="center"/>
    </xf>
    <xf borderId="23" fillId="4" fontId="5" numFmtId="164" xfId="0" applyAlignment="1" applyBorder="1" applyFont="1" applyNumberFormat="1">
      <alignment horizontal="center" vertical="center"/>
    </xf>
    <xf borderId="24" fillId="4" fontId="5" numFmtId="164" xfId="0" applyAlignment="1" applyBorder="1" applyFont="1" applyNumberFormat="1">
      <alignment horizontal="center" vertical="center"/>
    </xf>
    <xf borderId="25" fillId="4" fontId="10" numFmtId="164" xfId="0" applyAlignment="1" applyBorder="1" applyFont="1" applyNumberFormat="1">
      <alignment horizontal="center" vertical="center"/>
    </xf>
    <xf borderId="1" fillId="2" fontId="11" numFmtId="164" xfId="0" applyAlignment="1" applyBorder="1" applyFont="1" applyNumberFormat="1">
      <alignment horizontal="center" vertical="center"/>
    </xf>
    <xf borderId="26" fillId="4" fontId="10" numFmtId="164" xfId="0" applyAlignment="1" applyBorder="1" applyFont="1" applyNumberFormat="1">
      <alignment horizontal="center" vertical="center"/>
    </xf>
    <xf borderId="26" fillId="4" fontId="5" numFmtId="0" xfId="0" applyAlignment="1" applyBorder="1" applyFont="1">
      <alignment horizontal="center" vertical="center"/>
    </xf>
    <xf borderId="27" fillId="4" fontId="11" numFmtId="0" xfId="0" applyAlignment="1" applyBorder="1" applyFont="1">
      <alignment horizontal="center" vertical="center"/>
    </xf>
    <xf borderId="28" fillId="4" fontId="11" numFmtId="0" xfId="0" applyAlignment="1" applyBorder="1" applyFont="1">
      <alignment horizontal="center" vertical="center"/>
    </xf>
    <xf borderId="1" fillId="2" fontId="1" numFmtId="20" xfId="0" applyBorder="1" applyFont="1" applyNumberFormat="1"/>
    <xf borderId="29" fillId="2" fontId="1" numFmtId="0" xfId="0" applyAlignment="1" applyBorder="1" applyFont="1">
      <alignment horizontal="center"/>
    </xf>
    <xf borderId="14" fillId="2" fontId="12" numFmtId="0" xfId="0" applyAlignment="1" applyBorder="1" applyFont="1">
      <alignment horizontal="center"/>
    </xf>
    <xf borderId="16" fillId="2" fontId="12" numFmtId="0" xfId="0" applyAlignment="1" applyBorder="1" applyFont="1">
      <alignment horizontal="center"/>
    </xf>
    <xf borderId="20" fillId="5" fontId="1" numFmtId="0" xfId="0" applyAlignment="1" applyBorder="1" applyFont="1">
      <alignment horizontal="center"/>
    </xf>
    <xf borderId="21" fillId="5" fontId="12" numFmtId="0" xfId="0" applyAlignment="1" applyBorder="1" applyFont="1">
      <alignment horizontal="center"/>
    </xf>
    <xf borderId="30" fillId="5" fontId="12" numFmtId="0" xfId="0" applyAlignment="1" applyBorder="1" applyFont="1">
      <alignment horizontal="center"/>
    </xf>
    <xf borderId="2" fillId="4" fontId="5" numFmtId="0" xfId="0" applyAlignment="1" applyBorder="1" applyFont="1">
      <alignment horizontal="center" vertical="center"/>
    </xf>
    <xf borderId="31" fillId="2" fontId="1" numFmtId="0" xfId="0" applyBorder="1" applyFont="1"/>
    <xf borderId="32" fillId="2" fontId="1" numFmtId="0" xfId="0" applyBorder="1" applyFont="1"/>
    <xf borderId="33" fillId="2" fontId="1" numFmtId="0" xfId="0" applyBorder="1" applyFont="1"/>
    <xf borderId="34" fillId="2" fontId="1" numFmtId="0" xfId="0" applyBorder="1" applyFont="1"/>
    <xf borderId="35" fillId="2" fontId="1" numFmtId="0" xfId="0" applyBorder="1" applyFont="1"/>
    <xf borderId="2" fillId="4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2" fillId="3" fontId="13" numFmtId="0" xfId="0" applyAlignment="1" applyBorder="1" applyFont="1">
      <alignment horizontal="center"/>
    </xf>
    <xf borderId="0" fillId="0" fontId="14" numFmtId="0" xfId="0" applyFont="1"/>
    <xf borderId="0" fillId="0" fontId="14" numFmtId="49" xfId="0" applyFont="1" applyNumberFormat="1"/>
    <xf borderId="0" fillId="0" fontId="14" numFmtId="165" xfId="0" applyFont="1" applyNumberFormat="1"/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4" numFmtId="4" xfId="0" applyFont="1" applyNumberFormat="1"/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DATA Février (clients affiliés)-style">
      <tableStyleElement dxfId="3" type="headerRow"/>
      <tableStyleElement dxfId="4" type="firstRowStripe"/>
      <tableStyleElement dxfId="5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bien de conso.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</c:strRef>
          </c:cat>
          <c:val>
            <c:numRef>
              <c:f>'Tableau de bord'!$C$7:$H$7</c:f>
              <c:numCache/>
            </c:numRef>
          </c:val>
          <c:smooth val="0"/>
        </c:ser>
        <c:ser>
          <c:idx val="1"/>
          <c:order val="1"/>
          <c:tx>
            <c:v>nourriture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</c:strRef>
          </c:cat>
          <c:val>
            <c:numRef>
              <c:f>'Tableau de bord'!$C$8:$H$8</c:f>
              <c:numCache/>
            </c:numRef>
          </c:val>
          <c:smooth val="0"/>
        </c:ser>
        <c:ser>
          <c:idx val="2"/>
          <c:order val="2"/>
          <c:tx>
            <c:v>high tech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bord'!$C$6:$H$6</c:f>
            </c:strRef>
          </c:cat>
          <c:val>
            <c:numRef>
              <c:f>'Tableau de bord'!$C$9:$H$9</c:f>
              <c:numCache/>
            </c:numRef>
          </c:val>
          <c:smooth val="0"/>
        </c:ser>
        <c:axId val="102198704"/>
        <c:axId val="569166696"/>
      </c:lineChart>
      <c:catAx>
        <c:axId val="1021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9166696"/>
      </c:catAx>
      <c:valAx>
        <c:axId val="56916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198704"/>
      </c:valAx>
    </c:plotArea>
    <c:legend>
      <c:legendPos val="t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legendEntry>
        <c:idx val="1"/>
        <c:txPr>
          <a:bodyPr/>
          <a:lstStyle/>
          <a:p>
            <a:pPr lvl="0">
              <a:defRPr sz="1400"/>
            </a:pPr>
          </a:p>
        </c:txPr>
      </c:legendEntry>
      <c:legendEntry>
        <c:idx val="2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'Tableau de bord'!$B$8:$B$10</c:f>
            </c:strRef>
          </c:cat>
          <c:val>
            <c:numRef>
              <c:f>'Tableau de bord'!$J$8:$J$10</c:f>
              <c:numCache/>
            </c:numRef>
          </c:val>
        </c:ser>
        <c:axId val="1014820884"/>
        <c:axId val="1824690277"/>
      </c:barChart>
      <c:catAx>
        <c:axId val="1014820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90277"/>
      </c:catAx>
      <c:valAx>
        <c:axId val="182469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820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Montant et type d'achat des 10 meilleurs clients de février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Nourriture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Février (clients affiliés)'!$H$5:$H$14</c:f>
            </c:strRef>
          </c:cat>
          <c:val>
            <c:numRef>
              <c:f>'DATA Février (clients affiliés)'!$K$5:$K$14</c:f>
              <c:numCache/>
            </c:numRef>
          </c:val>
        </c:ser>
        <c:ser>
          <c:idx val="1"/>
          <c:order val="1"/>
          <c:tx>
            <c:v>Bien de consommation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Février (clients affiliés)'!$H$5:$H$14</c:f>
            </c:strRef>
          </c:cat>
          <c:val>
            <c:numRef>
              <c:f>'DATA Février (clients affiliés)'!$J$5:$J$14</c:f>
              <c:numCache/>
            </c:numRef>
          </c:val>
        </c:ser>
        <c:overlap val="100"/>
        <c:axId val="443197678"/>
        <c:axId val="417164790"/>
      </c:barChart>
      <c:catAx>
        <c:axId val="44319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 D'ACHAT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164790"/>
      </c:catAx>
      <c:valAx>
        <c:axId val="41716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197678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'DATA Février (clients affiliés)'!$N$6:$N$71</c:f>
            </c:strRef>
          </c:cat>
          <c:val>
            <c:numRef>
              <c:f>'DATA Février (clients affiliés)'!$M$6:$M$71</c:f>
              <c:numCache/>
            </c:numRef>
          </c:val>
          <c:smooth val="0"/>
        </c:ser>
        <c:axId val="793502592"/>
        <c:axId val="46182281"/>
      </c:lineChart>
      <c:catAx>
        <c:axId val="793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82281"/>
      </c:catAx>
      <c:valAx>
        <c:axId val="4618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502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'Tableau de bord'!$B$8:$B$10</c:f>
            </c:strRef>
          </c:cat>
          <c:val>
            <c:numRef>
              <c:f>'Tableau de bord'!$H$8:$H$10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20</xdr:row>
      <xdr:rowOff>38100</xdr:rowOff>
    </xdr:from>
    <xdr:ext cx="9953625" cy="45243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742950</xdr:colOff>
      <xdr:row>44</xdr:row>
      <xdr:rowOff>400050</xdr:rowOff>
    </xdr:from>
    <xdr:ext cx="10029825" cy="46005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742950</xdr:colOff>
      <xdr:row>70</xdr:row>
      <xdr:rowOff>0</xdr:rowOff>
    </xdr:from>
    <xdr:ext cx="10029825" cy="46005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742950</xdr:colOff>
      <xdr:row>95</xdr:row>
      <xdr:rowOff>19050</xdr:rowOff>
    </xdr:from>
    <xdr:ext cx="10029825" cy="45243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742950</xdr:colOff>
      <xdr:row>119</xdr:row>
      <xdr:rowOff>381000</xdr:rowOff>
    </xdr:from>
    <xdr:ext cx="10029825" cy="46005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714375</xdr:colOff>
      <xdr:row>130</xdr:row>
      <xdr:rowOff>0</xdr:rowOff>
    </xdr:from>
    <xdr:ext cx="3571875" cy="704850"/>
    <xdr:sp>
      <xdr:nvSpPr>
        <xdr:cNvPr id="3" name="Shape 3"/>
        <xdr:cNvSpPr/>
      </xdr:nvSpPr>
      <xdr:spPr>
        <a:xfrm>
          <a:off x="3564825" y="3432338"/>
          <a:ext cx="3562350" cy="69532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accent2"/>
            </a:buClr>
            <a:buSzPts val="1400"/>
            <a:buFont typeface="Calibri"/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00" sheet="DATA Février (clients affiliés)"/>
  </cacheSource>
  <cacheFields>
    <cacheField name="ID client" numFmtId="49">
      <sharedItems>
        <s v="16"/>
        <s v="52"/>
        <s v="58"/>
        <s v="11"/>
        <s v="25"/>
        <s v="40"/>
        <s v="8"/>
        <s v="1"/>
        <s v="36"/>
        <s v="14"/>
        <s v="17"/>
        <s v="19"/>
        <s v="45"/>
        <s v="3"/>
        <s v="39"/>
        <s v="15"/>
        <s v="28"/>
        <s v="7"/>
        <s v="41"/>
        <s v="18"/>
        <s v="23"/>
        <s v="43"/>
        <s v="12"/>
        <s v="31"/>
        <s v="29"/>
        <s v="5"/>
        <s v="35"/>
        <s v="62"/>
        <s v="53"/>
        <s v="22"/>
        <s v="20"/>
        <s v="42"/>
        <s v="46"/>
        <s v="38"/>
        <s v="67"/>
        <s v="24"/>
        <s v="26"/>
        <s v="49"/>
        <s v="37"/>
        <s v="34"/>
        <s v="33"/>
        <s v="30"/>
        <s v="6"/>
        <s v="10"/>
        <s v="27"/>
        <s v="2"/>
        <s v="48"/>
        <s v="13"/>
        <s v="9"/>
        <s v="54"/>
        <s v="44"/>
        <s v="51"/>
        <s v="47"/>
        <s v="4"/>
        <s v="59"/>
        <s v="60"/>
        <s v="63"/>
        <s v="32"/>
        <s v="21"/>
        <s v="56"/>
        <s v="50"/>
        <s v="64"/>
        <s v="74"/>
        <s v="68"/>
        <s v="57"/>
        <s v="55"/>
      </sharedItems>
    </cacheField>
    <cacheField name="Temps d'achat" numFmtId="4">
      <sharedItems containsSemiMixedTypes="0" containsString="0" containsNumber="1">
        <n v="5.22"/>
        <n v="6.17"/>
        <n v="5.36"/>
        <n v="5.46"/>
        <n v="9.77"/>
        <n v="6.96"/>
        <n v="5.64"/>
        <n v="4.56"/>
        <n v="5.2"/>
        <n v="6.28"/>
        <n v="6.06"/>
        <n v="6.57"/>
        <n v="4.24"/>
        <n v="8.71"/>
        <n v="6.22"/>
        <n v="5.47"/>
        <n v="9.98"/>
        <n v="5.39"/>
        <n v="9.95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"/>
        <n v="4.55"/>
        <n v="6.55"/>
        <n v="4.15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"/>
        <n v="9.2"/>
        <n v="8.14"/>
        <n v="6.76"/>
        <n v="4.59"/>
        <n v="8.8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"/>
        <n v="5.77"/>
        <n v="7.37"/>
        <n v="6.34"/>
        <n v="5.14"/>
        <n v="5.43"/>
        <n v="8.98"/>
        <n v="8.96"/>
        <n v="7.34"/>
        <n v="6.81"/>
        <n v="7.9"/>
        <n v="6.69"/>
        <n v="9.15"/>
        <n v="4.66"/>
        <n v="8.64"/>
        <n v="5.38"/>
        <n v="8.1"/>
        <n v="9.87"/>
        <n v="4.7"/>
        <n v="5.87"/>
        <n v="8.63"/>
        <n v="9.94"/>
        <n v="9.99"/>
        <n v="5.45"/>
        <n v="4.64"/>
        <n v="5.66"/>
        <n v="9.03"/>
        <n v="5.93"/>
        <n v="9.58"/>
        <n v="8.49"/>
        <n v="7.11"/>
        <n v="5.67"/>
        <n v="4.34"/>
        <n v="6.72"/>
        <n v="9.18"/>
        <n v="4.32"/>
        <n v="4.28"/>
        <n v="5.1"/>
        <n v="6.23"/>
        <n v="6.45"/>
        <n v="9.73"/>
        <n v="4.14"/>
        <n v="9.28"/>
        <n v="6.16"/>
        <n v="8.22"/>
        <n v="7.22"/>
        <n v="7.95"/>
        <n v="4.44"/>
        <n v="9.75"/>
        <n v="4.76"/>
        <n v="5.96"/>
        <n v="4.54"/>
        <n v="6.12"/>
        <n v="5.35"/>
        <n v="9.35"/>
        <n v="5.06"/>
        <n v="7.18"/>
        <n v="9.27"/>
        <n v="9.96"/>
        <n v="4.68"/>
        <n v="9.65"/>
        <n v="8.61"/>
        <n v="6.21"/>
        <n v="8.38"/>
        <n v="6.86"/>
        <n v="7.7"/>
        <n v="8.02"/>
        <n v="9.21"/>
        <n v="8.24"/>
        <n v="6.63"/>
        <n v="8.29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4"/>
        <n v="5.5"/>
        <n v="4.69"/>
        <n v="7.91"/>
        <n v="4.67"/>
        <n v="6.33"/>
        <n v="9.67"/>
        <n v="4.13"/>
        <n v="7.36"/>
        <n v="9.84"/>
        <n v="6.44"/>
        <n v="7.68"/>
        <n v="8.47"/>
        <n v="4.52"/>
        <n v="8.86"/>
        <n v="9.46"/>
        <n v="6.5"/>
        <n v="8.56"/>
        <n v="9.19"/>
        <n v="6.09"/>
        <n v="7.41"/>
        <n v="4.65"/>
        <n v="7.69"/>
        <n v="4.75"/>
        <n v="8.68"/>
        <n v="9.22"/>
        <n v="4.3"/>
        <n v="8.55"/>
        <n v="7.06"/>
        <n v="7.38"/>
        <n v="8.12"/>
        <n v="5.7"/>
        <n v="4.78"/>
        <n v="7.05"/>
        <n v="4.83"/>
        <n v="7.66"/>
        <n v="7.88"/>
        <n v="5.58"/>
        <n v="4.04"/>
        <n v="4.77"/>
        <n v="8.34"/>
        <n v="9.38"/>
        <n v="9.66"/>
        <n v="4.0"/>
        <n v="9.24"/>
        <n v="4.5"/>
        <n v="7.3"/>
        <n v="5.44"/>
        <n v="9.78"/>
        <n v="6.15"/>
        <n v="5.59"/>
        <n v="7.73"/>
        <n v="9.74"/>
        <n v="9.88"/>
        <n v="8.17"/>
        <n v="6.71"/>
        <n v="6.85"/>
        <n v="5.61"/>
        <n v="8.62"/>
        <n v="6.73"/>
        <n v="8.27"/>
        <n v="7.0"/>
        <n v="7.76"/>
        <n v="8.05"/>
        <n v="9.31"/>
        <n v="4.11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9"/>
        <n v="6.91"/>
        <n v="6.94"/>
        <n v="5.24"/>
        <n v="9.04"/>
        <n v="7.84"/>
        <n v="5.18"/>
        <n v="9.57"/>
        <n v="6.51"/>
        <n v="7.79"/>
        <n v="7.81"/>
        <n v="4.22"/>
        <n v="6.95"/>
        <n v="9.06"/>
        <n v="6.7"/>
        <n v="4.02"/>
        <n v="9.53"/>
        <n v="6.49"/>
        <n v="8.85"/>
        <n v="6.27"/>
        <n v="6.18"/>
        <n v="8.0"/>
        <n v="9.56"/>
        <n v="7.19"/>
        <n v="6.66"/>
        <n v="7.07"/>
        <n v="6.25"/>
        <n v="8.41"/>
        <n v="5.65"/>
        <n v="9.62"/>
        <n v="5.94"/>
        <n v="6.05"/>
        <n v="5.31"/>
        <n v="8.83"/>
        <n v="5.99"/>
        <n v="7.67"/>
        <n v="5.98"/>
        <n v="9.3"/>
        <n v="6.75"/>
        <n v="8.8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9"/>
        <n v="7.42"/>
        <n v="6.03"/>
        <n v="4.37"/>
        <n v="4.8"/>
        <n v="4.85"/>
        <n v="8.42"/>
        <n v="4.61"/>
        <n v="7.46"/>
        <n v="4.46"/>
        <n v="9.44"/>
        <n v="9.47"/>
        <n v="8.89"/>
        <n v="6.67"/>
        <n v="6.54"/>
        <n v="6.92"/>
        <n v="5.76"/>
        <n v="5.85"/>
        <n v="6.46"/>
        <n v="7.48"/>
        <n v="4.06"/>
        <n v="4.31"/>
        <n v="4.62"/>
        <n v="8.97"/>
        <n v="5.21"/>
        <n v="4.12"/>
        <n v="5.84"/>
        <n v="9.1"/>
        <n v="6.24"/>
        <n v="5.48"/>
        <n v="4.26"/>
        <n v="9.68"/>
        <n v="9.86"/>
        <n v="6.56"/>
        <n v="8.7"/>
        <n v="6.47"/>
        <n v="8.69"/>
        <n v="8.04"/>
        <n v="8.19"/>
        <n v="4.87"/>
        <n v="7.72"/>
        <n v="8.78"/>
        <n v="7.29"/>
        <n v="9.0"/>
        <n v="9.85"/>
        <n v="5.73"/>
        <n v="2.67"/>
        <n v="2.4"/>
        <n v="2.0"/>
        <n v="2.5"/>
        <n v="3.5"/>
        <n v="2.3"/>
        <n v="3.0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</sharedItems>
    </cacheField>
    <cacheField name="Montant" numFmtId="165">
      <sharedItems containsSemiMixedTypes="0" containsString="0" containsNumber="1">
        <n v="48.26"/>
        <n v="55.46"/>
        <n v="53.2"/>
        <n v="47.61"/>
        <n v="81.57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9"/>
        <n v="74.24"/>
        <n v="72.72"/>
        <n v="44.6"/>
        <n v="57.16"/>
        <n v="41.59"/>
        <n v="52.61"/>
        <n v="54.95"/>
        <n v="72.44"/>
        <n v="68.91"/>
        <n v="77.15"/>
        <n v="44.4"/>
        <n v="62.93"/>
        <n v="37.46"/>
        <n v="73.75"/>
        <n v="67.15"/>
        <n v="77.4"/>
        <n v="63.51"/>
        <n v="51.14"/>
        <n v="70.61"/>
        <n v="44.23"/>
        <n v="50.83"/>
        <n v="45.83"/>
        <n v="45.66"/>
        <n v="54.57"/>
        <n v="56.36"/>
        <n v="64.02"/>
        <n v="71.15"/>
        <n v="46.33"/>
        <n v="52.08"/>
        <n v="80.16"/>
        <n v="79.55"/>
        <n v="78.27"/>
        <n v="51.69"/>
        <n v="80.47"/>
        <n v="66.28"/>
        <n v="57.0"/>
        <n v="58.01"/>
        <n v="52.3"/>
        <n v="38.17"/>
        <n v="38.24"/>
        <n v="76.39"/>
        <n v="63.07"/>
        <n v="59.39"/>
        <n v="44.25"/>
        <n v="68.76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"/>
        <n v="79.35"/>
        <n v="56.7"/>
        <n v="64.6"/>
        <n v="65.95"/>
        <n v="57.47"/>
        <n v="56.66"/>
        <n v="69.04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6"/>
        <n v="81.68"/>
        <n v="75.74"/>
        <n v="52.45"/>
        <n v="68.07"/>
        <n v="51.67"/>
        <n v="48.8"/>
        <n v="77.07"/>
        <n v="53.41"/>
        <n v="68.26"/>
        <n v="77.38"/>
        <n v="65.4"/>
        <n v="62.51"/>
        <n v="55.07"/>
        <n v="50.27"/>
        <n v="35.8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9"/>
        <n v="28.75"/>
        <n v="43.95"/>
        <n v="85.03"/>
        <n v="76.47"/>
        <n v="51.12"/>
        <n v="68.02"/>
        <n v="65.16"/>
        <n v="58.0"/>
        <n v="55.1"/>
        <n v="21.1"/>
        <n v="49.54"/>
        <n v="40.88"/>
        <n v="27.64"/>
        <n v="96.31"/>
        <n v="96.03"/>
        <n v="77.29"/>
        <n v="61.92"/>
        <n v="63.57"/>
        <n v="78.3"/>
        <n v="50.07"/>
        <n v="51.35"/>
        <n v="52.91"/>
        <n v="65.28"/>
        <n v="100.78"/>
        <n v="74.76"/>
        <n v="53.96"/>
        <n v="62.53"/>
        <n v="83.15"/>
        <n v="76.96"/>
        <n v="115.29"/>
        <n v="88.43"/>
        <n v="62.31"/>
        <n v="29.32"/>
        <n v="67.36"/>
        <n v="88.53"/>
        <n v="52.97"/>
        <n v="83.57"/>
        <n v="92.48"/>
        <n v="66.71"/>
        <n v="42.01"/>
        <n v="49.81"/>
        <n v="56.55"/>
        <n v="44.21"/>
        <n v="50.61"/>
        <n v="60.58"/>
        <n v="44.09"/>
        <n v="75.03"/>
        <n v="44.82"/>
        <n v="86.23"/>
        <n v="75.46"/>
        <n v="33.05"/>
        <n v="87.4"/>
        <n v="40.19"/>
        <n v="61.06"/>
        <n v="63.38"/>
        <n v="8.0"/>
        <n v="67.44"/>
        <n v="82.05"/>
        <n v="42.33"/>
        <n v="46.56"/>
        <n v="31.21"/>
        <n v="46.24"/>
        <n v="50.33"/>
        <n v="118.54"/>
        <n v="66.21"/>
        <n v="57.53"/>
        <n v="62.71"/>
        <n v="50.62"/>
        <n v="93.01"/>
        <n v="66.86"/>
        <n v="26.63"/>
        <n v="80.43"/>
        <n v="108.17"/>
        <n v="95.27"/>
        <n v="35.78"/>
        <n v="79.29"/>
        <n v="70.06"/>
        <n v="69.06"/>
        <n v="45.92"/>
        <n v="89.98"/>
        <n v="55.5"/>
        <n v="90.99"/>
        <n v="76.01"/>
        <n v="34.28"/>
        <n v="103.65"/>
        <n v="72.56"/>
        <n v="49.27"/>
        <n v="65.21"/>
        <n v="86.46"/>
        <n v="45.76"/>
        <n v="30.74"/>
        <n v="81.08"/>
        <n v="51.0"/>
        <n v="50.29"/>
        <n v="83.76"/>
        <n v="21.46"/>
        <n v="24.63"/>
        <n v="9.23"/>
        <n v="39.17"/>
        <n v="50.74"/>
        <n v="86.68"/>
        <n v="79.79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"/>
        <n v="79.9"/>
        <n v="63.34"/>
        <n v="30.62"/>
        <n v="51.36"/>
        <n v="62.85"/>
        <n v="55.39"/>
        <n v="91.7"/>
        <n v="64.67"/>
        <n v="66.13"/>
        <n v="47.04"/>
        <n v="35.38"/>
        <n v="109.79"/>
        <n v="48.99"/>
        <n v="84.13"/>
        <n v="58.41"/>
        <n v="38.1"/>
        <n v="66.22"/>
        <n v="89.32"/>
        <n v="71.6"/>
        <n v="51.89"/>
        <n v="65.26"/>
        <n v="70.74"/>
        <n v="62.56"/>
        <n v="83.08"/>
        <n v="71.04"/>
        <n v="44.64"/>
        <n v="38.09"/>
        <n v="66.43"/>
        <n v="36.99"/>
        <n v="99.96"/>
        <n v="70.04"/>
        <n v="77.76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1"/>
        <n v="53.17"/>
        <n v="58.99"/>
        <n v="49.48"/>
        <n v="53.0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2"/>
        <n v="54.74"/>
        <n v="47.91"/>
        <n v="77.99"/>
        <n v="44.27"/>
        <n v="91.53"/>
        <n v="40.14"/>
        <n v="62.96"/>
        <n v="85.29"/>
        <n v="42.46"/>
        <n v="34.41"/>
        <n v="54.71"/>
        <n v="89.08"/>
        <n v="63.91"/>
        <n v="59.17"/>
        <n v="74.74"/>
        <n v="80.03"/>
        <n v="67.02"/>
        <n v="91.16"/>
        <n v="55.31"/>
        <n v="34.77"/>
        <n v="24.34"/>
        <n v="89.26"/>
        <n v="44.39"/>
        <n v="28.76"/>
        <n v="84.49"/>
        <n v="52.93"/>
        <n v="87.42"/>
        <n v="51.97"/>
        <n v="67.66"/>
        <n v="70.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1"/>
        <n v="92.89"/>
        <n v="100.07"/>
        <n v="33.18"/>
        <n v="57.18"/>
        <n v="67.25"/>
        <n v="52.1"/>
        <n v="71.07"/>
        <n v="45.88"/>
        <n v="80.13"/>
        <n v="50.65"/>
        <n v="82.68"/>
        <n v="56.8"/>
        <n v="43.32"/>
        <n v="68.38"/>
        <n v="33.45"/>
        <n v="78.83"/>
        <n v="79.99"/>
        <n v="61.9"/>
        <n v="54.56"/>
        <n v="71.62"/>
        <n v="72.92"/>
        <n v="41.49"/>
        <n v="67.74"/>
        <n v="43.41"/>
        <n v="42.91"/>
        <n v="66.65"/>
        <n v="55.63"/>
        <n v="89.46"/>
        <n v="35.75"/>
        <n v="45.03"/>
        <n v="55.21"/>
        <n v="61.81"/>
        <n v="79.67"/>
        <n v="38.86"/>
        <n v="91.39"/>
        <n v="45.65"/>
        <n v="65.02"/>
        <n v="72.51"/>
        <n v="73.26"/>
        <n v="20.17"/>
        <n v="65.19"/>
        <n v="53.4"/>
        <n v="82.07"/>
        <n v="66.72"/>
        <n v="23.31"/>
        <n v="75.43"/>
        <n v="29.99"/>
        <n v="59.93"/>
        <n v="88.33"/>
        <n v="94.71"/>
        <n v="55.3"/>
        <n v="41.34"/>
        <n v="55.88"/>
        <n v="50.94"/>
        <n v="73.45"/>
        <n v="34.05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"/>
        <n v="52.4"/>
        <n v="28.16"/>
        <n v="42.26"/>
        <n v="49.8"/>
        <n v="10.96"/>
        <n v="35.53"/>
        <n v="21.98"/>
        <n v="20.84"/>
        <n v="33.97"/>
        <n v="48.18"/>
        <n v="66.96"/>
        <n v="65.36"/>
        <n v="25.68"/>
        <n v="53.51"/>
        <n v="92.88"/>
        <n v="61.63"/>
        <n v="37.87"/>
        <n v="24.61"/>
        <n v="40.79"/>
        <n v="94.26"/>
        <n v="84.26"/>
        <n v="77.36"/>
        <n v="40.15"/>
        <n v="36.2"/>
        <n v="54.49"/>
        <n v="78.58"/>
        <n v="61.28"/>
        <n v="68.12"/>
        <n v="52.07"/>
        <n v="54.93"/>
        <n v="65.84"/>
        <n v="34.47"/>
        <n v="43.55"/>
        <n v="132.73"/>
        <n v="72.35"/>
        <n v="62.64"/>
        <n v="67.07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7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"/>
        <n v="21.99"/>
        <n v="18.28"/>
        <n v="38.9"/>
        <n v="51.98"/>
        <n v="39.54"/>
        <n v="30.68"/>
        <n v="43.26"/>
        <n v="14.0"/>
        <n v="32.7"/>
        <n v="33.03"/>
        <n v="31.37"/>
        <n v="34.97"/>
        <n v="63.0"/>
        <n v="51.99"/>
        <n v="67.26"/>
        <n v="48.57"/>
        <n v="48.14"/>
        <n v="34.53"/>
        <n v="11.95"/>
        <n v="16.58"/>
        <n v="50.34"/>
        <n v="44.87"/>
        <n v="6.97"/>
        <n v="30.33"/>
        <n v="42.51"/>
        <n v="29.17"/>
        <n v="31.65"/>
        <n v="58.89"/>
        <n v="22.47"/>
        <n v="9.8"/>
        <n v="23.33"/>
        <n v="23.5"/>
        <n v="18.52"/>
        <n v="41.24"/>
        <n v="43.28"/>
        <n v="28.32"/>
      </sharedItems>
    </cacheField>
    <cacheField name="Categorie" numFmtId="0">
      <sharedItems>
        <s v="bien de conso."/>
        <s v="nourritur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61" sheet="DATA Février (clients affiliés)"/>
  </cacheSource>
  <cacheFields>
    <cacheField name="ID client" numFmtId="49">
      <sharedItems>
        <s v="16"/>
        <s v="52"/>
        <s v="58"/>
        <s v="11"/>
        <s v="25"/>
        <s v="40"/>
        <s v="8"/>
        <s v="1"/>
        <s v="36"/>
        <s v="14"/>
        <s v="17"/>
        <s v="19"/>
        <s v="45"/>
        <s v="3"/>
        <s v="39"/>
        <s v="15"/>
        <s v="28"/>
        <s v="7"/>
        <s v="41"/>
        <s v="18"/>
        <s v="23"/>
        <s v="43"/>
        <s v="12"/>
        <s v="31"/>
        <s v="29"/>
        <s v="5"/>
        <s v="35"/>
        <s v="62"/>
        <s v="53"/>
        <s v="22"/>
        <s v="20"/>
        <s v="42"/>
        <s v="46"/>
        <s v="38"/>
        <s v="67"/>
        <s v="24"/>
        <s v="26"/>
        <s v="49"/>
        <s v="37"/>
        <s v="34"/>
        <s v="33"/>
        <s v="30"/>
        <s v="6"/>
        <s v="10"/>
        <s v="27"/>
        <s v="2"/>
        <s v="48"/>
        <s v="13"/>
        <s v="9"/>
        <s v="54"/>
        <s v="44"/>
        <s v="51"/>
        <s v="47"/>
        <s v="4"/>
        <s v="59"/>
        <s v="60"/>
        <s v="63"/>
        <s v="32"/>
        <s v="21"/>
        <s v="56"/>
        <s v="50"/>
        <s v="64"/>
        <s v="74"/>
        <s v="68"/>
        <s v="57"/>
        <s v="55"/>
      </sharedItems>
    </cacheField>
    <cacheField name="Temps d'achat" numFmtId="4">
      <sharedItems containsSemiMixedTypes="0" containsString="0" containsNumber="1">
        <n v="5.22"/>
        <n v="6.17"/>
        <n v="5.36"/>
        <n v="5.46"/>
        <n v="9.77"/>
        <n v="6.96"/>
        <n v="5.64"/>
        <n v="4.56"/>
        <n v="5.2"/>
        <n v="6.28"/>
        <n v="6.06"/>
        <n v="6.57"/>
        <n v="4.24"/>
        <n v="8.71"/>
        <n v="6.22"/>
        <n v="5.47"/>
        <n v="9.98"/>
        <n v="5.39"/>
        <n v="9.95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"/>
        <n v="4.55"/>
        <n v="6.55"/>
        <n v="4.15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"/>
        <n v="9.2"/>
        <n v="8.14"/>
        <n v="6.76"/>
        <n v="4.59"/>
        <n v="8.8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"/>
        <n v="5.77"/>
        <n v="7.37"/>
        <n v="6.34"/>
        <n v="5.14"/>
        <n v="5.43"/>
        <n v="8.98"/>
        <n v="8.96"/>
        <n v="7.34"/>
        <n v="6.81"/>
        <n v="7.9"/>
        <n v="6.69"/>
        <n v="9.15"/>
        <n v="4.66"/>
        <n v="8.64"/>
        <n v="5.38"/>
        <n v="8.1"/>
        <n v="9.87"/>
        <n v="4.7"/>
        <n v="5.87"/>
        <n v="8.63"/>
        <n v="9.94"/>
        <n v="9.99"/>
        <n v="5.45"/>
        <n v="4.64"/>
        <n v="5.66"/>
        <n v="9.03"/>
        <n v="5.93"/>
        <n v="9.58"/>
        <n v="8.49"/>
        <n v="7.11"/>
        <n v="5.67"/>
        <n v="4.34"/>
        <n v="6.72"/>
        <n v="9.18"/>
        <n v="4.32"/>
        <n v="4.28"/>
        <n v="5.1"/>
        <n v="6.23"/>
        <n v="6.45"/>
        <n v="9.73"/>
        <n v="4.14"/>
        <n v="9.28"/>
        <n v="6.16"/>
        <n v="8.22"/>
        <n v="7.22"/>
        <n v="7.95"/>
        <n v="4.44"/>
        <n v="9.75"/>
        <n v="4.76"/>
        <n v="5.96"/>
        <n v="4.54"/>
        <n v="6.12"/>
        <n v="5.35"/>
        <n v="9.35"/>
        <n v="5.06"/>
        <n v="7.18"/>
        <n v="9.27"/>
        <n v="9.96"/>
        <n v="4.68"/>
        <n v="9.65"/>
        <n v="8.61"/>
        <n v="6.21"/>
        <n v="8.38"/>
        <n v="6.86"/>
        <n v="7.7"/>
        <n v="8.02"/>
        <n v="9.21"/>
        <n v="8.24"/>
        <n v="6.63"/>
        <n v="8.29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4"/>
        <n v="5.5"/>
        <n v="4.69"/>
        <n v="7.91"/>
        <n v="4.67"/>
        <n v="6.33"/>
        <n v="9.67"/>
        <n v="4.13"/>
        <n v="7.36"/>
        <n v="9.84"/>
        <n v="6.44"/>
        <n v="7.68"/>
        <n v="8.47"/>
        <n v="4.52"/>
        <n v="8.86"/>
        <n v="9.46"/>
        <n v="6.5"/>
        <n v="8.56"/>
        <n v="9.19"/>
        <n v="6.09"/>
        <n v="7.41"/>
        <n v="4.65"/>
        <n v="7.69"/>
        <n v="4.75"/>
        <n v="8.68"/>
        <n v="9.22"/>
        <n v="4.3"/>
        <n v="8.55"/>
        <n v="7.06"/>
        <n v="7.38"/>
        <n v="8.12"/>
        <n v="5.7"/>
        <n v="4.78"/>
        <n v="7.05"/>
        <n v="4.83"/>
        <n v="7.66"/>
        <n v="7.88"/>
        <n v="5.58"/>
        <n v="4.04"/>
        <n v="4.77"/>
        <n v="8.34"/>
        <n v="9.38"/>
        <n v="9.66"/>
        <n v="4.0"/>
        <n v="9.24"/>
        <n v="4.5"/>
        <n v="7.3"/>
        <n v="5.44"/>
        <n v="9.78"/>
        <n v="6.15"/>
        <n v="5.59"/>
        <n v="7.73"/>
        <n v="9.74"/>
        <n v="9.88"/>
        <n v="8.17"/>
        <n v="6.71"/>
        <n v="6.85"/>
        <n v="5.61"/>
        <n v="8.62"/>
        <n v="6.73"/>
        <n v="8.27"/>
        <n v="7.0"/>
        <n v="7.76"/>
        <n v="8.05"/>
        <n v="9.31"/>
        <n v="4.11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9"/>
        <n v="6.91"/>
        <n v="6.94"/>
        <n v="5.24"/>
        <n v="9.04"/>
        <n v="7.84"/>
        <n v="5.18"/>
        <n v="9.57"/>
        <n v="6.51"/>
        <n v="7.79"/>
        <n v="7.81"/>
        <n v="4.22"/>
        <n v="6.95"/>
        <n v="9.06"/>
        <n v="6.7"/>
        <n v="4.02"/>
        <n v="9.53"/>
        <n v="6.49"/>
        <n v="8.85"/>
        <n v="6.27"/>
        <n v="6.18"/>
        <n v="8.0"/>
        <n v="9.56"/>
        <n v="7.19"/>
        <n v="6.66"/>
        <n v="7.07"/>
        <n v="6.25"/>
        <n v="8.41"/>
        <n v="5.65"/>
        <n v="9.62"/>
        <n v="5.94"/>
        <n v="6.05"/>
        <n v="5.31"/>
        <n v="8.83"/>
        <n v="5.99"/>
        <n v="7.67"/>
        <n v="5.98"/>
        <n v="9.3"/>
        <n v="6.75"/>
        <n v="8.8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9"/>
        <n v="7.42"/>
        <n v="6.03"/>
        <n v="4.37"/>
        <n v="4.8"/>
        <n v="4.85"/>
        <n v="8.42"/>
        <n v="4.61"/>
        <n v="7.46"/>
        <n v="4.46"/>
        <n v="9.44"/>
        <n v="9.47"/>
        <n v="8.89"/>
        <n v="6.67"/>
        <n v="6.54"/>
        <n v="6.92"/>
        <n v="5.76"/>
        <n v="5.85"/>
        <n v="6.46"/>
        <n v="7.48"/>
        <n v="4.06"/>
        <n v="4.31"/>
        <n v="4.62"/>
        <n v="8.97"/>
        <n v="5.21"/>
        <n v="4.12"/>
        <n v="5.84"/>
        <n v="9.1"/>
        <n v="6.24"/>
        <n v="5.48"/>
        <n v="4.26"/>
        <n v="9.68"/>
        <n v="9.86"/>
        <n v="6.56"/>
        <n v="8.7"/>
        <n v="6.47"/>
        <n v="8.69"/>
        <n v="8.04"/>
        <n v="8.19"/>
        <n v="4.87"/>
        <n v="7.72"/>
        <n v="8.78"/>
        <n v="7.29"/>
        <n v="9.0"/>
        <n v="9.85"/>
        <n v="5.73"/>
        <n v="2.67"/>
        <n v="2.4"/>
        <n v="2.0"/>
        <n v="2.5"/>
        <n v="3.5"/>
        <n v="2.3"/>
        <n v="3.0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.0"/>
        <n v="12.5"/>
        <n v="12.6"/>
        <n v="10.6"/>
        <n v="12.7"/>
        <n v="10.7"/>
        <n v="12.1"/>
        <n v="12.2"/>
        <n v="10.4"/>
        <n v="11.8"/>
        <n v="11.9"/>
        <n v="12.3"/>
        <n v="10.2"/>
        <n v="11.4"/>
        <n v="12.8"/>
        <n v="12.4"/>
        <n v="10.0"/>
        <n v="11.1"/>
        <n v="11.0"/>
        <n v="11.7"/>
        <n v="10.1"/>
        <n v="11.6"/>
        <n v="10.3"/>
        <n v="10.9"/>
        <n v="13.0"/>
        <n v="11.5"/>
      </sharedItems>
    </cacheField>
    <cacheField name="Montant" numFmtId="165">
      <sharedItems containsSemiMixedTypes="0" containsString="0" containsNumber="1">
        <n v="48.26"/>
        <n v="55.46"/>
        <n v="53.2"/>
        <n v="47.61"/>
        <n v="81.57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9"/>
        <n v="74.24"/>
        <n v="72.72"/>
        <n v="44.6"/>
        <n v="57.16"/>
        <n v="41.59"/>
        <n v="52.61"/>
        <n v="54.95"/>
        <n v="72.44"/>
        <n v="68.91"/>
        <n v="77.15"/>
        <n v="44.4"/>
        <n v="62.93"/>
        <n v="37.46"/>
        <n v="73.75"/>
        <n v="67.15"/>
        <n v="77.4"/>
        <n v="63.51"/>
        <n v="51.14"/>
        <n v="70.61"/>
        <n v="44.23"/>
        <n v="50.83"/>
        <n v="45.83"/>
        <n v="45.66"/>
        <n v="54.57"/>
        <n v="56.36"/>
        <n v="64.02"/>
        <n v="71.15"/>
        <n v="46.33"/>
        <n v="52.08"/>
        <n v="80.16"/>
        <n v="79.55"/>
        <n v="78.27"/>
        <n v="51.69"/>
        <n v="80.47"/>
        <n v="66.28"/>
        <n v="57.0"/>
        <n v="58.01"/>
        <n v="52.3"/>
        <n v="38.17"/>
        <n v="38.24"/>
        <n v="76.39"/>
        <n v="63.07"/>
        <n v="59.39"/>
        <n v="44.25"/>
        <n v="68.76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"/>
        <n v="79.35"/>
        <n v="56.7"/>
        <n v="64.6"/>
        <n v="65.95"/>
        <n v="57.47"/>
        <n v="56.66"/>
        <n v="69.04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6"/>
        <n v="81.68"/>
        <n v="75.74"/>
        <n v="52.45"/>
        <n v="68.07"/>
        <n v="51.67"/>
        <n v="48.8"/>
        <n v="77.07"/>
        <n v="53.41"/>
        <n v="68.26"/>
        <n v="77.38"/>
        <n v="65.4"/>
        <n v="62.51"/>
        <n v="55.07"/>
        <n v="50.27"/>
        <n v="35.8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9"/>
        <n v="28.75"/>
        <n v="43.95"/>
        <n v="85.03"/>
        <n v="76.47"/>
        <n v="51.12"/>
        <n v="68.02"/>
        <n v="65.16"/>
        <n v="58.0"/>
        <n v="55.1"/>
        <n v="21.1"/>
        <n v="49.54"/>
        <n v="40.88"/>
        <n v="27.64"/>
        <n v="96.31"/>
        <n v="96.03"/>
        <n v="77.29"/>
        <n v="61.92"/>
        <n v="63.57"/>
        <n v="78.3"/>
        <n v="50.07"/>
        <n v="51.35"/>
        <n v="52.91"/>
        <n v="65.28"/>
        <n v="100.78"/>
        <n v="74.76"/>
        <n v="53.96"/>
        <n v="62.53"/>
        <n v="83.15"/>
        <n v="76.96"/>
        <n v="115.29"/>
        <n v="88.43"/>
        <n v="62.31"/>
        <n v="29.32"/>
        <n v="67.36"/>
        <n v="88.53"/>
        <n v="52.97"/>
        <n v="83.57"/>
        <n v="92.48"/>
        <n v="66.71"/>
        <n v="42.01"/>
        <n v="49.81"/>
        <n v="56.55"/>
        <n v="44.21"/>
        <n v="50.61"/>
        <n v="60.58"/>
        <n v="44.09"/>
        <n v="75.03"/>
        <n v="44.82"/>
        <n v="86.23"/>
        <n v="75.46"/>
        <n v="33.05"/>
        <n v="87.4"/>
        <n v="40.19"/>
        <n v="61.06"/>
        <n v="63.38"/>
        <n v="8.0"/>
        <n v="67.44"/>
        <n v="82.05"/>
        <n v="42.33"/>
        <n v="46.56"/>
        <n v="31.21"/>
        <n v="46.24"/>
        <n v="50.33"/>
        <n v="118.54"/>
        <n v="66.21"/>
        <n v="57.53"/>
        <n v="62.71"/>
        <n v="50.62"/>
        <n v="93.01"/>
        <n v="66.86"/>
        <n v="26.63"/>
        <n v="80.43"/>
        <n v="108.17"/>
        <n v="95.27"/>
        <n v="35.78"/>
        <n v="79.29"/>
        <n v="70.06"/>
        <n v="69.06"/>
        <n v="45.92"/>
        <n v="89.98"/>
        <n v="55.5"/>
        <n v="90.99"/>
        <n v="76.01"/>
        <n v="34.28"/>
        <n v="103.65"/>
        <n v="72.56"/>
        <n v="49.27"/>
        <n v="65.21"/>
        <n v="86.46"/>
        <n v="45.76"/>
        <n v="30.74"/>
        <n v="81.08"/>
        <n v="51.0"/>
        <n v="50.29"/>
        <n v="83.76"/>
        <n v="21.46"/>
        <n v="24.63"/>
        <n v="9.23"/>
        <n v="39.17"/>
        <n v="50.74"/>
        <n v="86.68"/>
        <n v="79.79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"/>
        <n v="79.9"/>
        <n v="63.34"/>
        <n v="30.62"/>
        <n v="51.36"/>
        <n v="62.85"/>
        <n v="55.39"/>
        <n v="91.7"/>
        <n v="64.67"/>
        <n v="66.13"/>
        <n v="47.04"/>
        <n v="35.38"/>
        <n v="109.79"/>
        <n v="48.99"/>
        <n v="84.13"/>
        <n v="58.41"/>
        <n v="38.1"/>
        <n v="66.22"/>
        <n v="89.32"/>
        <n v="71.6"/>
        <n v="51.89"/>
        <n v="65.26"/>
        <n v="70.74"/>
        <n v="62.56"/>
        <n v="83.08"/>
        <n v="71.04"/>
        <n v="44.64"/>
        <n v="38.09"/>
        <n v="66.43"/>
        <n v="36.99"/>
        <n v="99.96"/>
        <n v="70.04"/>
        <n v="77.76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1"/>
        <n v="53.17"/>
        <n v="58.99"/>
        <n v="49.48"/>
        <n v="53.0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2"/>
        <n v="54.74"/>
        <n v="47.91"/>
        <n v="77.99"/>
        <n v="44.27"/>
        <n v="91.53"/>
        <n v="40.14"/>
        <n v="62.96"/>
        <n v="85.29"/>
        <n v="42.46"/>
        <n v="34.41"/>
        <n v="54.71"/>
        <n v="89.08"/>
        <n v="63.91"/>
        <n v="59.17"/>
        <n v="74.74"/>
        <n v="80.03"/>
        <n v="67.02"/>
        <n v="91.16"/>
        <n v="55.31"/>
        <n v="34.77"/>
        <n v="24.34"/>
        <n v="89.26"/>
        <n v="44.39"/>
        <n v="28.76"/>
        <n v="84.49"/>
        <n v="52.93"/>
        <n v="87.42"/>
        <n v="51.97"/>
        <n v="67.66"/>
        <n v="70.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1"/>
        <n v="92.89"/>
        <n v="100.07"/>
        <n v="33.18"/>
        <n v="57.18"/>
        <n v="67.25"/>
        <n v="52.1"/>
        <n v="71.07"/>
        <n v="45.88"/>
        <n v="80.13"/>
        <n v="50.65"/>
        <n v="82.68"/>
        <n v="56.8"/>
        <n v="43.32"/>
        <n v="68.38"/>
        <n v="33.45"/>
        <n v="78.83"/>
        <n v="79.99"/>
        <n v="61.9"/>
        <n v="54.56"/>
        <n v="71.62"/>
        <n v="72.92"/>
        <n v="41.49"/>
        <n v="67.74"/>
        <n v="43.41"/>
        <n v="42.91"/>
        <n v="66.65"/>
        <n v="55.63"/>
        <n v="89.46"/>
        <n v="35.75"/>
        <n v="45.03"/>
        <n v="55.21"/>
        <n v="61.81"/>
        <n v="79.67"/>
        <n v="38.86"/>
        <n v="91.39"/>
        <n v="45.65"/>
        <n v="65.02"/>
        <n v="72.51"/>
        <n v="73.26"/>
        <n v="20.17"/>
        <n v="65.19"/>
        <n v="53.4"/>
        <n v="82.07"/>
        <n v="66.72"/>
        <n v="23.31"/>
        <n v="75.43"/>
        <n v="29.99"/>
        <n v="59.93"/>
        <n v="88.33"/>
        <n v="94.71"/>
        <n v="55.3"/>
        <n v="41.34"/>
        <n v="55.88"/>
        <n v="50.94"/>
        <n v="73.45"/>
        <n v="34.05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"/>
        <n v="52.4"/>
        <n v="28.16"/>
        <n v="42.26"/>
        <n v="49.8"/>
        <n v="10.96"/>
        <n v="35.53"/>
        <n v="21.98"/>
        <n v="20.84"/>
        <n v="33.97"/>
        <n v="48.18"/>
        <n v="66.96"/>
        <n v="65.36"/>
        <n v="25.68"/>
        <n v="53.51"/>
        <n v="92.88"/>
        <n v="61.63"/>
        <n v="37.87"/>
        <n v="24.61"/>
        <n v="40.79"/>
        <n v="94.26"/>
        <n v="84.26"/>
        <n v="77.36"/>
        <n v="40.15"/>
        <n v="36.2"/>
        <n v="54.49"/>
        <n v="78.58"/>
        <n v="61.28"/>
        <n v="68.12"/>
        <n v="52.07"/>
        <n v="54.93"/>
        <n v="65.84"/>
        <n v="34.47"/>
        <n v="43.55"/>
        <n v="132.73"/>
        <n v="72.35"/>
        <n v="62.64"/>
        <n v="67.07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7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"/>
        <n v="21.99"/>
        <n v="18.28"/>
        <n v="38.9"/>
        <n v="51.98"/>
        <n v="39.54"/>
        <n v="30.68"/>
        <n v="43.26"/>
        <n v="14.0"/>
        <n v="32.7"/>
        <n v="33.03"/>
        <n v="31.37"/>
        <n v="34.97"/>
        <n v="63.0"/>
        <n v="51.99"/>
        <n v="67.26"/>
        <n v="48.57"/>
        <n v="48.14"/>
        <n v="34.53"/>
        <n v="11.95"/>
        <n v="16.58"/>
        <n v="50.34"/>
        <n v="44.87"/>
        <n v="6.97"/>
        <n v="30.33"/>
        <n v="42.51"/>
        <n v="29.17"/>
        <n v="31.65"/>
        <n v="58.89"/>
        <n v="22.47"/>
        <n v="9.8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.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>
        <s v="bien de conso."/>
        <s v="nourritu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de bord" cacheId="0" dataCaption="" compact="0" compactData="0">
  <location ref="B71:B95" firstHeaderRow="0" firstDataRow="1" firstDataCol="1"/>
  <pivotFields>
    <pivotField name="ID client" axis="axisRow" compact="0" numFmtId="49" outline="0" multipleItemSelectionAllowed="1" showAll="0" sortType="ascending">
      <items>
        <item x="7"/>
        <item x="43"/>
        <item x="3"/>
        <item x="22"/>
        <item x="47"/>
        <item x="9"/>
        <item x="15"/>
        <item x="0"/>
        <item x="10"/>
        <item x="19"/>
        <item x="11"/>
        <item x="45"/>
        <item x="30"/>
        <item x="58"/>
        <item x="29"/>
        <item x="20"/>
        <item x="35"/>
        <item x="4"/>
        <item x="36"/>
        <item x="44"/>
        <item x="16"/>
        <item x="24"/>
        <item x="13"/>
        <item x="41"/>
        <item x="23"/>
        <item x="57"/>
        <item x="40"/>
        <item x="39"/>
        <item x="26"/>
        <item x="8"/>
        <item x="38"/>
        <item x="33"/>
        <item x="14"/>
        <item x="53"/>
        <item x="5"/>
        <item x="18"/>
        <item x="31"/>
        <item x="21"/>
        <item x="50"/>
        <item x="12"/>
        <item x="32"/>
        <item x="52"/>
        <item x="46"/>
        <item x="37"/>
        <item x="25"/>
        <item x="60"/>
        <item x="51"/>
        <item x="1"/>
        <item x="28"/>
        <item x="49"/>
        <item x="65"/>
        <item x="59"/>
        <item x="64"/>
        <item x="2"/>
        <item x="54"/>
        <item x="42"/>
        <item x="55"/>
        <item x="27"/>
        <item x="56"/>
        <item x="61"/>
        <item x="34"/>
        <item x="63"/>
        <item x="17"/>
        <item x="62"/>
        <item x="6"/>
        <item x="48"/>
        <item t="default"/>
      </items>
    </pivotField>
    <pivotField name="Temps d'acha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name="Monta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t="default"/>
      </items>
    </pivotField>
    <pivotField name="Categorie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</colFields>
  <dataFields>
    <dataField name="SUM of Montant" fld="2" baseField="0"/>
  </dataFields>
</pivotTableDefinition>
</file>

<file path=xl/pivotTables/pivotTable2.xml><?xml version="1.0" encoding="utf-8"?>
<pivotTableDefinition xmlns="http://schemas.openxmlformats.org/spreadsheetml/2006/main" name="Tableau Client x Catégorie" cacheId="1" dataCaption="" compact="0" compactData="0">
  <location ref="A3:G72" firstHeaderRow="0" firstDataRow="2" firstDataCol="1"/>
  <pivotFields>
    <pivotField name="ID client" axis="axisRow" compact="0" numFmtId="49" outline="0" multipleItemSelectionAllowed="1" showAll="0" sortType="ascending">
      <items>
        <item x="7"/>
        <item x="43"/>
        <item x="3"/>
        <item x="22"/>
        <item x="47"/>
        <item x="9"/>
        <item x="15"/>
        <item x="0"/>
        <item x="10"/>
        <item x="19"/>
        <item x="11"/>
        <item x="45"/>
        <item x="30"/>
        <item x="58"/>
        <item x="29"/>
        <item x="20"/>
        <item x="35"/>
        <item x="4"/>
        <item x="36"/>
        <item x="44"/>
        <item x="16"/>
        <item x="24"/>
        <item x="13"/>
        <item x="41"/>
        <item x="23"/>
        <item x="57"/>
        <item x="40"/>
        <item x="39"/>
        <item x="26"/>
        <item x="8"/>
        <item x="38"/>
        <item x="33"/>
        <item x="14"/>
        <item x="53"/>
        <item x="5"/>
        <item x="18"/>
        <item x="31"/>
        <item x="21"/>
        <item x="50"/>
        <item x="12"/>
        <item x="32"/>
        <item x="52"/>
        <item x="46"/>
        <item x="37"/>
        <item x="25"/>
        <item x="60"/>
        <item x="51"/>
        <item x="1"/>
        <item x="28"/>
        <item x="49"/>
        <item x="65"/>
        <item x="59"/>
        <item x="64"/>
        <item x="2"/>
        <item x="54"/>
        <item x="42"/>
        <item x="55"/>
        <item x="27"/>
        <item x="56"/>
        <item x="61"/>
        <item x="34"/>
        <item x="63"/>
        <item x="17"/>
        <item x="62"/>
        <item x="6"/>
        <item x="48"/>
        <item t="default"/>
      </items>
    </pivotField>
    <pivotField name="Temps d'acha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  <field x="-2"/>
  </colFields>
  <dataFields>
    <dataField name="SUM of Montant" fld="2" baseField="0"/>
    <dataField name="COUNTA of Categorie" fld="3" subtotal="count" baseField="0"/>
  </dataFields>
</pivotTableDefinition>
</file>

<file path=xl/pivotTables/pivotTable3.xml><?xml version="1.0" encoding="utf-8"?>
<pivotTableDefinition xmlns="http://schemas.openxmlformats.org/spreadsheetml/2006/main" name="DATA Février (clients affiliés)" cacheId="1" dataCaption="" compact="0" compactData="0">
  <location ref="H3:N72" firstHeaderRow="0" firstDataRow="2" firstDataCol="1" rowPageCount="1" colPageCount="1"/>
  <pivotFields>
    <pivotField name="ID client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mps d'acha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axis="axisPage" dataField="1" compact="0" numFmtId="165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t="default"/>
      </items>
    </pivotField>
    <pivotField name="Categorie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  <field x="-2"/>
  </colFields>
  <pageFields>
    <pageField fld="2"/>
  </pageFields>
  <dataFields>
    <dataField name="SUM of Montant" fld="2" baseField="0"/>
    <dataField name="SUM of Temps d'achat" fld="1" baseField="0"/>
  </dataFields>
</pivotTableDefinition>
</file>

<file path=xl/tables/table1.xml><?xml version="1.0" encoding="utf-8"?>
<table xmlns="http://schemas.openxmlformats.org/spreadsheetml/2006/main" ref="A1:D661" displayName="Table_1" id="1">
  <tableColumns count="4">
    <tableColumn name="ID client" id="1"/>
    <tableColumn name="Temps d'achat" id="2"/>
    <tableColumn name="Montant" id="3"/>
    <tableColumn name="Categorie" id="4"/>
  </tableColumns>
  <tableStyleInfo name="DATA Février (clients affiliés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43"/>
    <col customWidth="1" min="3" max="3" width="17.86"/>
    <col customWidth="1" min="4" max="8" width="16.71"/>
    <col customWidth="1" min="9" max="9" width="11.43"/>
    <col customWidth="1" min="10" max="10" width="16.71"/>
    <col customWidth="1" min="11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5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7" t="s">
        <v>6</v>
      </c>
      <c r="I6" s="1"/>
      <c r="J6" s="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9"/>
      <c r="D7" s="10"/>
      <c r="E7" s="10"/>
      <c r="F7" s="10"/>
      <c r="G7" s="10"/>
      <c r="H7" s="11"/>
      <c r="I7" s="1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8</v>
      </c>
      <c r="C8" s="14">
        <v>10543.0</v>
      </c>
      <c r="D8" s="15">
        <v>11458.0</v>
      </c>
      <c r="E8" s="15">
        <v>13520.0</v>
      </c>
      <c r="F8" s="15">
        <v>14023.0</v>
      </c>
      <c r="G8" s="15">
        <v>14983.0</v>
      </c>
      <c r="H8" s="16">
        <f> SUMIF('DATA Février (clients affiliés)'!D:D, "bien de conso.",'DATA Février (clients affiliés)'!C1  )</f>
        <v>14763.9</v>
      </c>
      <c r="I8" s="17"/>
      <c r="J8" s="18">
        <f t="shared" ref="J8:J10" si="1">SUM(C8:H8)</f>
        <v>79290.9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9" t="s">
        <v>9</v>
      </c>
      <c r="C9" s="20">
        <v>13855.0</v>
      </c>
      <c r="D9" s="21">
        <v>16052.0</v>
      </c>
      <c r="E9" s="21">
        <v>16797.0</v>
      </c>
      <c r="F9" s="21">
        <v>17582.0</v>
      </c>
      <c r="G9" s="21">
        <v>18216.0</v>
      </c>
      <c r="H9" s="22">
        <f> SUMIF('DATA Février (clients affiliés)'!D:D, "nourriture",'DATA Février (clients affiliés)'!C1  )</f>
        <v>24898.82</v>
      </c>
      <c r="I9" s="17"/>
      <c r="J9" s="23">
        <f t="shared" si="1"/>
        <v>107400.82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4" t="s">
        <v>10</v>
      </c>
      <c r="C10" s="25">
        <v>3002.0</v>
      </c>
      <c r="D10" s="26">
        <v>3769.0</v>
      </c>
      <c r="E10" s="26">
        <v>4230.0</v>
      </c>
      <c r="F10" s="26">
        <v>4341.0</v>
      </c>
      <c r="G10" s="26">
        <v>2713.0</v>
      </c>
      <c r="H10" s="16">
        <f> SUMIF('DATA Février (clients affiliés)'!D:D, "high tech",'DATA Février (clients affiliés)'!C1  )</f>
        <v>0</v>
      </c>
      <c r="I10" s="17"/>
      <c r="J10" s="23">
        <f t="shared" si="1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1"/>
      <c r="B11" s="27" t="s">
        <v>11</v>
      </c>
      <c r="C11" s="28">
        <v>27400.0</v>
      </c>
      <c r="D11" s="29">
        <v>31279.0</v>
      </c>
      <c r="E11" s="29">
        <v>34547.0</v>
      </c>
      <c r="F11" s="29">
        <v>35946.0</v>
      </c>
      <c r="G11" s="29">
        <v>35912.0</v>
      </c>
      <c r="H11" s="30">
        <f>sum(H8:H10)</f>
        <v>39662.72</v>
      </c>
      <c r="I11" s="31"/>
      <c r="J11" s="32">
        <f> sum(J8:J10)</f>
        <v>204746.72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3" t="s">
        <v>12</v>
      </c>
      <c r="C14" s="34" t="s">
        <v>13</v>
      </c>
      <c r="D14" s="35" t="s">
        <v>14</v>
      </c>
      <c r="E14" s="1"/>
      <c r="F14" s="1"/>
      <c r="G14" s="3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7" t="s">
        <v>15</v>
      </c>
      <c r="C15" s="38">
        <f>COUNTIF('DATA Février (clients affiliés)'!B:B, "&lt;4")</f>
        <v>47</v>
      </c>
      <c r="D15" s="39">
        <f>SUMIF('DATA Février (clients affiliés)'!B:B, "&lt;4", 'DATA Février (clients affiliés)'!C:C)</f>
        <v>1562.73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0" t="s">
        <v>16</v>
      </c>
      <c r="C16" s="41">
        <f>COUNTIF('DATA Février (clients affiliés)'!B:B, "&gt;9,30")</f>
        <v>103</v>
      </c>
      <c r="D16" s="42">
        <f>SUMIF('DATA Février (clients affiliés)'!B:B, "&gt;9,30", 'DATA Février (clients affiliés)'!C:C)</f>
        <v>8507.68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0" customHeight="1">
      <c r="A20" s="1"/>
      <c r="B20" s="43" t="s">
        <v>17</v>
      </c>
      <c r="C20" s="3"/>
      <c r="D20" s="3"/>
      <c r="E20" s="3"/>
      <c r="F20" s="3"/>
      <c r="G20" s="3"/>
      <c r="H20" s="3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4"/>
      <c r="C21" s="1"/>
      <c r="D21" s="1"/>
      <c r="E21" s="1"/>
      <c r="F21" s="1"/>
      <c r="G21" s="1"/>
      <c r="H21" s="1"/>
      <c r="I21" s="1"/>
      <c r="J21" s="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4"/>
      <c r="C22" s="1"/>
      <c r="D22" s="1"/>
      <c r="E22" s="1"/>
      <c r="F22" s="1"/>
      <c r="G22" s="1"/>
      <c r="H22" s="1"/>
      <c r="I22" s="1"/>
      <c r="J22" s="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4"/>
      <c r="C23" s="1"/>
      <c r="D23" s="1"/>
      <c r="E23" s="1"/>
      <c r="F23" s="1"/>
      <c r="G23" s="1"/>
      <c r="H23" s="1"/>
      <c r="I23" s="1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4"/>
      <c r="C24" s="1"/>
      <c r="D24" s="1"/>
      <c r="E24" s="1"/>
      <c r="F24" s="1"/>
      <c r="G24" s="1"/>
      <c r="H24" s="1"/>
      <c r="I24" s="1"/>
      <c r="J24" s="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4"/>
      <c r="C25" s="1"/>
      <c r="D25" s="1"/>
      <c r="E25" s="1"/>
      <c r="F25" s="1"/>
      <c r="G25" s="1"/>
      <c r="H25" s="1"/>
      <c r="I25" s="1"/>
      <c r="J25" s="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4"/>
      <c r="C26" s="1"/>
      <c r="D26" s="1"/>
      <c r="E26" s="1"/>
      <c r="F26" s="1"/>
      <c r="G26" s="1"/>
      <c r="H26" s="1"/>
      <c r="I26" s="1"/>
      <c r="J26" s="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4"/>
      <c r="C27" s="1"/>
      <c r="D27" s="1"/>
      <c r="E27" s="1"/>
      <c r="F27" s="1"/>
      <c r="G27" s="1"/>
      <c r="H27" s="1"/>
      <c r="I27" s="1"/>
      <c r="J27" s="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4"/>
      <c r="C28" s="1"/>
      <c r="D28" s="1"/>
      <c r="E28" s="1"/>
      <c r="F28" s="1"/>
      <c r="G28" s="1"/>
      <c r="H28" s="1"/>
      <c r="I28" s="1"/>
      <c r="J28" s="4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4"/>
      <c r="C29" s="1"/>
      <c r="D29" s="1"/>
      <c r="E29" s="1"/>
      <c r="F29" s="1"/>
      <c r="G29" s="1"/>
      <c r="H29" s="1"/>
      <c r="I29" s="1"/>
      <c r="J29" s="4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4"/>
      <c r="C30" s="1"/>
      <c r="D30" s="1"/>
      <c r="E30" s="1"/>
      <c r="F30" s="1"/>
      <c r="G30" s="1"/>
      <c r="H30" s="1"/>
      <c r="I30" s="1"/>
      <c r="J30" s="4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4"/>
      <c r="C31" s="1"/>
      <c r="D31" s="1"/>
      <c r="E31" s="1"/>
      <c r="F31" s="1"/>
      <c r="G31" s="1"/>
      <c r="H31" s="1"/>
      <c r="I31" s="1"/>
      <c r="J31" s="4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4"/>
      <c r="C32" s="1"/>
      <c r="D32" s="1"/>
      <c r="E32" s="1"/>
      <c r="F32" s="1"/>
      <c r="G32" s="1"/>
      <c r="H32" s="1"/>
      <c r="I32" s="1"/>
      <c r="J32" s="4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4"/>
      <c r="C33" s="1"/>
      <c r="D33" s="1"/>
      <c r="E33" s="1"/>
      <c r="F33" s="1"/>
      <c r="G33" s="1"/>
      <c r="H33" s="1"/>
      <c r="I33" s="1"/>
      <c r="J33" s="4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4"/>
      <c r="C34" s="1"/>
      <c r="D34" s="1"/>
      <c r="E34" s="1"/>
      <c r="F34" s="1"/>
      <c r="G34" s="1"/>
      <c r="H34" s="1"/>
      <c r="I34" s="1"/>
      <c r="J34" s="4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4"/>
      <c r="C35" s="1"/>
      <c r="D35" s="1"/>
      <c r="E35" s="1"/>
      <c r="F35" s="1"/>
      <c r="G35" s="1"/>
      <c r="H35" s="1"/>
      <c r="I35" s="1"/>
      <c r="J35" s="4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4"/>
      <c r="C36" s="1"/>
      <c r="D36" s="1"/>
      <c r="E36" s="1"/>
      <c r="F36" s="1"/>
      <c r="G36" s="1"/>
      <c r="H36" s="1"/>
      <c r="I36" s="1"/>
      <c r="J36" s="4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44"/>
      <c r="C37" s="1"/>
      <c r="D37" s="1"/>
      <c r="E37" s="1"/>
      <c r="F37" s="1"/>
      <c r="G37" s="1"/>
      <c r="H37" s="1"/>
      <c r="I37" s="1"/>
      <c r="J37" s="4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44"/>
      <c r="C38" s="1"/>
      <c r="D38" s="1"/>
      <c r="E38" s="1"/>
      <c r="F38" s="1"/>
      <c r="G38" s="1"/>
      <c r="H38" s="1"/>
      <c r="I38" s="1"/>
      <c r="J38" s="4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44"/>
      <c r="C39" s="1"/>
      <c r="D39" s="1"/>
      <c r="E39" s="1"/>
      <c r="F39" s="1"/>
      <c r="G39" s="1"/>
      <c r="H39" s="1"/>
      <c r="I39" s="1"/>
      <c r="J39" s="4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44"/>
      <c r="C40" s="1"/>
      <c r="D40" s="1"/>
      <c r="E40" s="1"/>
      <c r="F40" s="1"/>
      <c r="G40" s="1"/>
      <c r="H40" s="1"/>
      <c r="I40" s="1"/>
      <c r="J40" s="4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44"/>
      <c r="C41" s="1"/>
      <c r="D41" s="1"/>
      <c r="E41" s="1"/>
      <c r="F41" s="1"/>
      <c r="G41" s="1"/>
      <c r="H41" s="1"/>
      <c r="I41" s="1"/>
      <c r="J41" s="4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44"/>
      <c r="C42" s="1"/>
      <c r="D42" s="1"/>
      <c r="E42" s="1"/>
      <c r="F42" s="1"/>
      <c r="G42" s="1"/>
      <c r="H42" s="1"/>
      <c r="I42" s="1"/>
      <c r="J42" s="4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46"/>
      <c r="C43" s="47"/>
      <c r="D43" s="47"/>
      <c r="E43" s="47"/>
      <c r="F43" s="47"/>
      <c r="G43" s="47"/>
      <c r="H43" s="47"/>
      <c r="I43" s="47"/>
      <c r="J43" s="4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3.0" customHeight="1">
      <c r="A45" s="1"/>
      <c r="B45" s="43" t="s">
        <v>18</v>
      </c>
      <c r="C45" s="3"/>
      <c r="D45" s="3"/>
      <c r="E45" s="3"/>
      <c r="F45" s="3"/>
      <c r="G45" s="3"/>
      <c r="H45" s="3"/>
      <c r="I45" s="3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44"/>
      <c r="C46" s="1"/>
      <c r="D46" s="1"/>
      <c r="E46" s="1"/>
      <c r="F46" s="1"/>
      <c r="G46" s="1"/>
      <c r="H46" s="1"/>
      <c r="I46" s="1"/>
      <c r="J46" s="4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4"/>
      <c r="C47" s="1"/>
      <c r="D47" s="1"/>
      <c r="E47" s="1"/>
      <c r="F47" s="1"/>
      <c r="G47" s="1"/>
      <c r="H47" s="1"/>
      <c r="I47" s="1"/>
      <c r="J47" s="4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44"/>
      <c r="C48" s="1"/>
      <c r="D48" s="1"/>
      <c r="E48" s="1"/>
      <c r="F48" s="1"/>
      <c r="G48" s="1"/>
      <c r="H48" s="1"/>
      <c r="I48" s="1"/>
      <c r="J48" s="4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44"/>
      <c r="C49" s="1"/>
      <c r="D49" s="1"/>
      <c r="E49" s="1"/>
      <c r="F49" s="1"/>
      <c r="G49" s="1"/>
      <c r="H49" s="1"/>
      <c r="I49" s="1"/>
      <c r="J49" s="4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44"/>
      <c r="C50" s="1"/>
      <c r="D50" s="1"/>
      <c r="E50" s="1"/>
      <c r="F50" s="1"/>
      <c r="G50" s="1"/>
      <c r="H50" s="1"/>
      <c r="I50" s="1"/>
      <c r="J50" s="4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44"/>
      <c r="C51" s="1"/>
      <c r="D51" s="1"/>
      <c r="E51" s="1"/>
      <c r="F51" s="1"/>
      <c r="G51" s="1"/>
      <c r="H51" s="1"/>
      <c r="I51" s="1"/>
      <c r="J51" s="4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44"/>
      <c r="C52" s="1"/>
      <c r="D52" s="1"/>
      <c r="E52" s="1"/>
      <c r="F52" s="1"/>
      <c r="G52" s="1"/>
      <c r="H52" s="1"/>
      <c r="I52" s="1"/>
      <c r="J52" s="4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44"/>
      <c r="C53" s="1"/>
      <c r="D53" s="1"/>
      <c r="E53" s="1"/>
      <c r="F53" s="1"/>
      <c r="G53" s="1"/>
      <c r="H53" s="1"/>
      <c r="I53" s="1"/>
      <c r="J53" s="4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44"/>
      <c r="C54" s="1"/>
      <c r="D54" s="1"/>
      <c r="E54" s="1"/>
      <c r="F54" s="1"/>
      <c r="G54" s="1"/>
      <c r="H54" s="1"/>
      <c r="I54" s="1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44"/>
      <c r="C55" s="1"/>
      <c r="D55" s="1"/>
      <c r="E55" s="1"/>
      <c r="F55" s="1"/>
      <c r="G55" s="1"/>
      <c r="H55" s="1"/>
      <c r="I55" s="1"/>
      <c r="J55" s="4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4"/>
      <c r="C56" s="1"/>
      <c r="D56" s="1"/>
      <c r="E56" s="1"/>
      <c r="F56" s="1"/>
      <c r="G56" s="1"/>
      <c r="H56" s="1"/>
      <c r="I56" s="1"/>
      <c r="J56" s="4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44"/>
      <c r="C57" s="1"/>
      <c r="D57" s="1"/>
      <c r="E57" s="1"/>
      <c r="F57" s="1"/>
      <c r="G57" s="1"/>
      <c r="H57" s="1"/>
      <c r="I57" s="1"/>
      <c r="J57" s="4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44"/>
      <c r="C58" s="1"/>
      <c r="D58" s="1"/>
      <c r="E58" s="1"/>
      <c r="F58" s="1"/>
      <c r="G58" s="1"/>
      <c r="H58" s="1"/>
      <c r="I58" s="1"/>
      <c r="J58" s="4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44"/>
      <c r="C59" s="1"/>
      <c r="D59" s="1"/>
      <c r="E59" s="1"/>
      <c r="F59" s="1"/>
      <c r="G59" s="1"/>
      <c r="H59" s="1"/>
      <c r="I59" s="1"/>
      <c r="J59" s="4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44"/>
      <c r="C60" s="1"/>
      <c r="D60" s="1"/>
      <c r="E60" s="1"/>
      <c r="F60" s="1"/>
      <c r="G60" s="1"/>
      <c r="H60" s="1"/>
      <c r="I60" s="1"/>
      <c r="J60" s="4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44"/>
      <c r="C61" s="1"/>
      <c r="D61" s="1"/>
      <c r="E61" s="1"/>
      <c r="F61" s="1"/>
      <c r="G61" s="1"/>
      <c r="H61" s="1"/>
      <c r="I61" s="1"/>
      <c r="J61" s="4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44"/>
      <c r="C62" s="1"/>
      <c r="D62" s="1"/>
      <c r="E62" s="1"/>
      <c r="F62" s="1"/>
      <c r="G62" s="1"/>
      <c r="H62" s="1"/>
      <c r="I62" s="1"/>
      <c r="J62" s="4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44"/>
      <c r="C63" s="1"/>
      <c r="D63" s="1"/>
      <c r="E63" s="1"/>
      <c r="F63" s="1"/>
      <c r="G63" s="1"/>
      <c r="H63" s="1"/>
      <c r="I63" s="1"/>
      <c r="J63" s="4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44"/>
      <c r="C64" s="1"/>
      <c r="D64" s="1"/>
      <c r="E64" s="1"/>
      <c r="F64" s="1"/>
      <c r="G64" s="1"/>
      <c r="H64" s="1"/>
      <c r="I64" s="1"/>
      <c r="J64" s="4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44"/>
      <c r="C65" s="1"/>
      <c r="D65" s="1"/>
      <c r="E65" s="1"/>
      <c r="F65" s="1"/>
      <c r="G65" s="1"/>
      <c r="H65" s="1"/>
      <c r="I65" s="1"/>
      <c r="J65" s="4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44"/>
      <c r="C66" s="1"/>
      <c r="D66" s="1"/>
      <c r="E66" s="1"/>
      <c r="F66" s="1"/>
      <c r="G66" s="1"/>
      <c r="H66" s="1"/>
      <c r="I66" s="1"/>
      <c r="J66" s="4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44"/>
      <c r="C67" s="1"/>
      <c r="D67" s="1"/>
      <c r="E67" s="1"/>
      <c r="F67" s="1"/>
      <c r="G67" s="1"/>
      <c r="H67" s="1"/>
      <c r="I67" s="1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46"/>
      <c r="C68" s="47"/>
      <c r="D68" s="47"/>
      <c r="E68" s="47"/>
      <c r="F68" s="47"/>
      <c r="G68" s="47"/>
      <c r="H68" s="47"/>
      <c r="I68" s="47"/>
      <c r="J68" s="4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3.0" customHeight="1">
      <c r="A70" s="1"/>
      <c r="B70" s="49" t="s">
        <v>19</v>
      </c>
      <c r="C70" s="3"/>
      <c r="D70" s="3"/>
      <c r="E70" s="3"/>
      <c r="F70" s="3"/>
      <c r="G70" s="3"/>
      <c r="H70" s="3"/>
      <c r="I70" s="3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C71" s="1"/>
      <c r="D71" s="1"/>
      <c r="E71" s="1"/>
      <c r="F71" s="1"/>
      <c r="G71" s="1"/>
      <c r="H71" s="1"/>
      <c r="I71" s="1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C72" s="1"/>
      <c r="D72" s="1"/>
      <c r="E72" s="1"/>
      <c r="F72" s="1"/>
      <c r="G72" s="1"/>
      <c r="H72" s="1"/>
      <c r="I72" s="1"/>
      <c r="J72" s="4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C73" s="1"/>
      <c r="D73" s="1"/>
      <c r="E73" s="1"/>
      <c r="F73" s="1"/>
      <c r="G73" s="1"/>
      <c r="H73" s="1"/>
      <c r="I73" s="1"/>
      <c r="J73" s="4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C74" s="1"/>
      <c r="D74" s="1"/>
      <c r="E74" s="1"/>
      <c r="F74" s="1"/>
      <c r="G74" s="1"/>
      <c r="H74" s="1"/>
      <c r="I74" s="1"/>
      <c r="J74" s="4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C75" s="1"/>
      <c r="D75" s="1"/>
      <c r="E75" s="1"/>
      <c r="F75" s="1"/>
      <c r="G75" s="1"/>
      <c r="H75" s="1"/>
      <c r="I75" s="1"/>
      <c r="J75" s="4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C76" s="1"/>
      <c r="D76" s="1"/>
      <c r="E76" s="1"/>
      <c r="F76" s="1"/>
      <c r="G76" s="1"/>
      <c r="H76" s="1"/>
      <c r="I76" s="1"/>
      <c r="J76" s="4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C77" s="1"/>
      <c r="D77" s="1"/>
      <c r="E77" s="1"/>
      <c r="F77" s="1"/>
      <c r="G77" s="1"/>
      <c r="H77" s="1"/>
      <c r="I77" s="1"/>
      <c r="J77" s="4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C78" s="1"/>
      <c r="D78" s="1"/>
      <c r="E78" s="1"/>
      <c r="F78" s="1"/>
      <c r="G78" s="1"/>
      <c r="H78" s="1"/>
      <c r="I78" s="1"/>
      <c r="J78" s="4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C79" s="1"/>
      <c r="D79" s="1"/>
      <c r="E79" s="1"/>
      <c r="F79" s="1"/>
      <c r="G79" s="1"/>
      <c r="H79" s="1"/>
      <c r="I79" s="1"/>
      <c r="J79" s="4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C80" s="1"/>
      <c r="D80" s="1"/>
      <c r="E80" s="1"/>
      <c r="F80" s="1"/>
      <c r="G80" s="1"/>
      <c r="H80" s="1"/>
      <c r="I80" s="1"/>
      <c r="J80" s="4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C81" s="1"/>
      <c r="D81" s="1"/>
      <c r="E81" s="1"/>
      <c r="F81" s="1"/>
      <c r="G81" s="1"/>
      <c r="H81" s="1"/>
      <c r="I81" s="1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C82" s="1"/>
      <c r="D82" s="1"/>
      <c r="E82" s="1"/>
      <c r="F82" s="1"/>
      <c r="G82" s="1"/>
      <c r="H82" s="1"/>
      <c r="I82" s="1"/>
      <c r="J82" s="4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C83" s="1"/>
      <c r="D83" s="1"/>
      <c r="E83" s="1"/>
      <c r="F83" s="1"/>
      <c r="G83" s="1"/>
      <c r="H83" s="1"/>
      <c r="I83" s="1"/>
      <c r="J83" s="4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C84" s="1"/>
      <c r="D84" s="1"/>
      <c r="E84" s="1"/>
      <c r="F84" s="1"/>
      <c r="G84" s="1"/>
      <c r="H84" s="1"/>
      <c r="I84" s="1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C85" s="1"/>
      <c r="D85" s="1"/>
      <c r="E85" s="1"/>
      <c r="F85" s="1"/>
      <c r="G85" s="1"/>
      <c r="H85" s="1"/>
      <c r="I85" s="1"/>
      <c r="J85" s="4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C86" s="1"/>
      <c r="D86" s="1"/>
      <c r="E86" s="1"/>
      <c r="F86" s="1"/>
      <c r="G86" s="1"/>
      <c r="H86" s="1"/>
      <c r="I86" s="1"/>
      <c r="J86" s="4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C87" s="1"/>
      <c r="D87" s="1"/>
      <c r="E87" s="1"/>
      <c r="F87" s="1"/>
      <c r="G87" s="1"/>
      <c r="H87" s="1"/>
      <c r="I87" s="1"/>
      <c r="J87" s="4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C88" s="1"/>
      <c r="D88" s="1"/>
      <c r="E88" s="1"/>
      <c r="F88" s="1"/>
      <c r="G88" s="1"/>
      <c r="H88" s="1"/>
      <c r="I88" s="1"/>
      <c r="J88" s="4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C89" s="1"/>
      <c r="D89" s="1"/>
      <c r="E89" s="1"/>
      <c r="F89" s="1"/>
      <c r="G89" s="1"/>
      <c r="H89" s="1"/>
      <c r="I89" s="1"/>
      <c r="J89" s="4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C90" s="1"/>
      <c r="D90" s="1"/>
      <c r="E90" s="1"/>
      <c r="F90" s="1"/>
      <c r="G90" s="1"/>
      <c r="H90" s="1"/>
      <c r="I90" s="1"/>
      <c r="J90" s="4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C91" s="1"/>
      <c r="D91" s="1"/>
      <c r="E91" s="1"/>
      <c r="F91" s="1"/>
      <c r="G91" s="1"/>
      <c r="H91" s="1"/>
      <c r="I91" s="1"/>
      <c r="J91" s="4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C92" s="1"/>
      <c r="D92" s="1"/>
      <c r="E92" s="1"/>
      <c r="F92" s="1"/>
      <c r="G92" s="1"/>
      <c r="H92" s="1"/>
      <c r="I92" s="1"/>
      <c r="J92" s="4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C93" s="47"/>
      <c r="D93" s="47"/>
      <c r="E93" s="47"/>
      <c r="F93" s="47"/>
      <c r="G93" s="47"/>
      <c r="H93" s="47"/>
      <c r="I93" s="47"/>
      <c r="J93" s="4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3.0" customHeight="1">
      <c r="A95" s="1"/>
      <c r="C95" s="3"/>
      <c r="D95" s="3"/>
      <c r="E95" s="3"/>
      <c r="F95" s="3"/>
      <c r="G95" s="3"/>
      <c r="H95" s="3"/>
      <c r="I95" s="3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44"/>
      <c r="C96" s="1"/>
      <c r="D96" s="1"/>
      <c r="E96" s="1"/>
      <c r="F96" s="1"/>
      <c r="G96" s="1"/>
      <c r="H96" s="1"/>
      <c r="I96" s="1"/>
      <c r="J96" s="4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44"/>
      <c r="C97" s="1"/>
      <c r="D97" s="1"/>
      <c r="E97" s="1"/>
      <c r="F97" s="1"/>
      <c r="G97" s="1"/>
      <c r="H97" s="1"/>
      <c r="I97" s="1"/>
      <c r="J97" s="4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44"/>
      <c r="C98" s="1"/>
      <c r="D98" s="1"/>
      <c r="E98" s="1"/>
      <c r="F98" s="1"/>
      <c r="G98" s="1"/>
      <c r="H98" s="1"/>
      <c r="I98" s="1"/>
      <c r="J98" s="4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44"/>
      <c r="C99" s="1"/>
      <c r="D99" s="1"/>
      <c r="E99" s="1"/>
      <c r="F99" s="1"/>
      <c r="G99" s="1"/>
      <c r="H99" s="1"/>
      <c r="I99" s="1"/>
      <c r="J99" s="4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44"/>
      <c r="C100" s="1"/>
      <c r="D100" s="1"/>
      <c r="E100" s="1"/>
      <c r="F100" s="1"/>
      <c r="G100" s="1"/>
      <c r="H100" s="1"/>
      <c r="I100" s="1"/>
      <c r="J100" s="4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44"/>
      <c r="C101" s="1"/>
      <c r="D101" s="1"/>
      <c r="E101" s="1"/>
      <c r="F101" s="1"/>
      <c r="G101" s="1"/>
      <c r="H101" s="1"/>
      <c r="I101" s="1"/>
      <c r="J101" s="4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44"/>
      <c r="C102" s="1"/>
      <c r="D102" s="1"/>
      <c r="E102" s="1"/>
      <c r="F102" s="1"/>
      <c r="G102" s="1"/>
      <c r="H102" s="1"/>
      <c r="I102" s="1"/>
      <c r="J102" s="4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44"/>
      <c r="C103" s="1"/>
      <c r="D103" s="1"/>
      <c r="E103" s="1"/>
      <c r="F103" s="1"/>
      <c r="G103" s="1"/>
      <c r="H103" s="1"/>
      <c r="I103" s="1"/>
      <c r="J103" s="4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44"/>
      <c r="C104" s="1"/>
      <c r="D104" s="1"/>
      <c r="E104" s="1"/>
      <c r="F104" s="1"/>
      <c r="G104" s="1"/>
      <c r="H104" s="1"/>
      <c r="I104" s="1"/>
      <c r="J104" s="4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44"/>
      <c r="C105" s="1"/>
      <c r="D105" s="1"/>
      <c r="E105" s="1"/>
      <c r="F105" s="1"/>
      <c r="G105" s="1"/>
      <c r="H105" s="1"/>
      <c r="I105" s="1"/>
      <c r="J105" s="4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44"/>
      <c r="C106" s="1"/>
      <c r="D106" s="1"/>
      <c r="E106" s="1"/>
      <c r="F106" s="1"/>
      <c r="G106" s="1"/>
      <c r="H106" s="1"/>
      <c r="I106" s="1"/>
      <c r="J106" s="4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44"/>
      <c r="C107" s="1"/>
      <c r="D107" s="1"/>
      <c r="E107" s="1"/>
      <c r="F107" s="1"/>
      <c r="G107" s="1"/>
      <c r="H107" s="1"/>
      <c r="I107" s="1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44"/>
      <c r="C108" s="1"/>
      <c r="D108" s="1"/>
      <c r="E108" s="1"/>
      <c r="F108" s="1"/>
      <c r="G108" s="1"/>
      <c r="H108" s="1"/>
      <c r="I108" s="1"/>
      <c r="J108" s="4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44"/>
      <c r="C109" s="1"/>
      <c r="D109" s="1"/>
      <c r="E109" s="1"/>
      <c r="F109" s="1"/>
      <c r="G109" s="1"/>
      <c r="H109" s="1"/>
      <c r="I109" s="1"/>
      <c r="J109" s="4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44"/>
      <c r="C110" s="1"/>
      <c r="D110" s="1"/>
      <c r="E110" s="1"/>
      <c r="F110" s="1"/>
      <c r="G110" s="1"/>
      <c r="H110" s="1"/>
      <c r="I110" s="1"/>
      <c r="J110" s="4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44"/>
      <c r="C111" s="1"/>
      <c r="D111" s="1"/>
      <c r="E111" s="1"/>
      <c r="F111" s="1"/>
      <c r="G111" s="1"/>
      <c r="H111" s="1"/>
      <c r="I111" s="1"/>
      <c r="J111" s="4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44"/>
      <c r="C112" s="1"/>
      <c r="D112" s="1"/>
      <c r="E112" s="1"/>
      <c r="F112" s="1"/>
      <c r="G112" s="1"/>
      <c r="H112" s="1"/>
      <c r="I112" s="1"/>
      <c r="J112" s="4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44"/>
      <c r="C113" s="1"/>
      <c r="D113" s="1"/>
      <c r="E113" s="1"/>
      <c r="F113" s="1"/>
      <c r="G113" s="1"/>
      <c r="H113" s="1"/>
      <c r="I113" s="1"/>
      <c r="J113" s="4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44"/>
      <c r="C114" s="1"/>
      <c r="D114" s="1"/>
      <c r="E114" s="1"/>
      <c r="F114" s="1"/>
      <c r="G114" s="1"/>
      <c r="H114" s="1"/>
      <c r="I114" s="1"/>
      <c r="J114" s="4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44"/>
      <c r="C115" s="1"/>
      <c r="D115" s="1"/>
      <c r="E115" s="1"/>
      <c r="F115" s="1"/>
      <c r="G115" s="1"/>
      <c r="H115" s="1"/>
      <c r="I115" s="1"/>
      <c r="J115" s="4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44"/>
      <c r="C116" s="1"/>
      <c r="D116" s="1"/>
      <c r="E116" s="1"/>
      <c r="F116" s="1"/>
      <c r="G116" s="1"/>
      <c r="H116" s="1"/>
      <c r="I116" s="1"/>
      <c r="J116" s="4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44"/>
      <c r="C117" s="1"/>
      <c r="D117" s="1"/>
      <c r="E117" s="1"/>
      <c r="F117" s="1"/>
      <c r="G117" s="1"/>
      <c r="H117" s="1"/>
      <c r="I117" s="1"/>
      <c r="J117" s="4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46"/>
      <c r="C118" s="47"/>
      <c r="D118" s="47"/>
      <c r="E118" s="47"/>
      <c r="F118" s="47"/>
      <c r="G118" s="47"/>
      <c r="H118" s="47"/>
      <c r="I118" s="47"/>
      <c r="J118" s="4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3.0" customHeight="1">
      <c r="A120" s="1"/>
      <c r="B120" s="43" t="s">
        <v>21</v>
      </c>
      <c r="C120" s="3"/>
      <c r="D120" s="3"/>
      <c r="E120" s="3"/>
      <c r="F120" s="3"/>
      <c r="G120" s="3"/>
      <c r="H120" s="3"/>
      <c r="I120" s="3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44"/>
      <c r="C121" s="1"/>
      <c r="D121" s="1"/>
      <c r="E121" s="1"/>
      <c r="F121" s="1"/>
      <c r="G121" s="1"/>
      <c r="H121" s="1"/>
      <c r="I121" s="1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44"/>
      <c r="C122" s="1"/>
      <c r="D122" s="1"/>
      <c r="E122" s="1"/>
      <c r="F122" s="1"/>
      <c r="G122" s="1"/>
      <c r="H122" s="1"/>
      <c r="I122" s="1"/>
      <c r="J122" s="4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44"/>
      <c r="C123" s="1"/>
      <c r="D123" s="1"/>
      <c r="E123" s="1"/>
      <c r="F123" s="1"/>
      <c r="G123" s="1"/>
      <c r="H123" s="1"/>
      <c r="I123" s="1"/>
      <c r="J123" s="4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44"/>
      <c r="C124" s="1"/>
      <c r="D124" s="1"/>
      <c r="E124" s="1"/>
      <c r="F124" s="1"/>
      <c r="G124" s="1"/>
      <c r="H124" s="1"/>
      <c r="I124" s="1"/>
      <c r="J124" s="4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44"/>
      <c r="C125" s="1"/>
      <c r="D125" s="1"/>
      <c r="E125" s="1"/>
      <c r="F125" s="1"/>
      <c r="G125" s="1"/>
      <c r="H125" s="1"/>
      <c r="I125" s="1"/>
      <c r="J125" s="4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44"/>
      <c r="C126" s="1"/>
      <c r="D126" s="1"/>
      <c r="E126" s="1"/>
      <c r="F126" s="1"/>
      <c r="G126" s="1"/>
      <c r="H126" s="1"/>
      <c r="I126" s="1"/>
      <c r="J126" s="4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44"/>
      <c r="C127" s="1"/>
      <c r="D127" s="1"/>
      <c r="E127" s="1"/>
      <c r="F127" s="1"/>
      <c r="G127" s="1"/>
      <c r="H127" s="1"/>
      <c r="I127" s="1"/>
      <c r="J127" s="4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44"/>
      <c r="C128" s="1"/>
      <c r="D128" s="1"/>
      <c r="E128" s="1"/>
      <c r="F128" s="1"/>
      <c r="G128" s="1"/>
      <c r="H128" s="1"/>
      <c r="I128" s="1"/>
      <c r="J128" s="4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44"/>
      <c r="C129" s="1"/>
      <c r="D129" s="1"/>
      <c r="E129" s="1"/>
      <c r="F129" s="1"/>
      <c r="G129" s="1"/>
      <c r="H129" s="1"/>
      <c r="I129" s="1"/>
      <c r="J129" s="4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44"/>
      <c r="C130" s="1"/>
      <c r="D130" s="1"/>
      <c r="E130" s="1"/>
      <c r="F130" s="1"/>
      <c r="G130" s="1"/>
      <c r="H130" s="1"/>
      <c r="I130" s="1"/>
      <c r="J130" s="4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44"/>
      <c r="C131" s="1"/>
      <c r="D131" s="1"/>
      <c r="E131" s="1"/>
      <c r="F131" s="1"/>
      <c r="G131" s="1"/>
      <c r="H131" s="1"/>
      <c r="I131" s="1"/>
      <c r="J131" s="4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44"/>
      <c r="C132" s="1"/>
      <c r="D132" s="1"/>
      <c r="E132" s="1"/>
      <c r="F132" s="1"/>
      <c r="G132" s="1"/>
      <c r="H132" s="1"/>
      <c r="I132" s="1"/>
      <c r="J132" s="4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44"/>
      <c r="C133" s="1"/>
      <c r="D133" s="1"/>
      <c r="E133" s="1"/>
      <c r="F133" s="1"/>
      <c r="G133" s="1"/>
      <c r="H133" s="1"/>
      <c r="I133" s="1"/>
      <c r="J133" s="4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44"/>
      <c r="C134" s="1"/>
      <c r="D134" s="1"/>
      <c r="E134" s="1"/>
      <c r="F134" s="1"/>
      <c r="G134" s="1"/>
      <c r="H134" s="1"/>
      <c r="I134" s="1"/>
      <c r="J134" s="4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44"/>
      <c r="C135" s="1"/>
      <c r="D135" s="1"/>
      <c r="E135" s="1"/>
      <c r="F135" s="1"/>
      <c r="G135" s="1"/>
      <c r="H135" s="1"/>
      <c r="I135" s="1"/>
      <c r="J135" s="4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44"/>
      <c r="C136" s="1"/>
      <c r="D136" s="1"/>
      <c r="E136" s="1"/>
      <c r="F136" s="1"/>
      <c r="G136" s="1"/>
      <c r="H136" s="1"/>
      <c r="I136" s="1"/>
      <c r="J136" s="4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44"/>
      <c r="C137" s="1"/>
      <c r="D137" s="1"/>
      <c r="E137" s="1"/>
      <c r="F137" s="1"/>
      <c r="G137" s="1"/>
      <c r="H137" s="1"/>
      <c r="I137" s="1"/>
      <c r="J137" s="4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44"/>
      <c r="C138" s="1"/>
      <c r="D138" s="1"/>
      <c r="E138" s="1"/>
      <c r="F138" s="1"/>
      <c r="G138" s="1"/>
      <c r="H138" s="1"/>
      <c r="I138" s="1"/>
      <c r="J138" s="4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44"/>
      <c r="C139" s="1"/>
      <c r="D139" s="1"/>
      <c r="E139" s="1"/>
      <c r="F139" s="1"/>
      <c r="G139" s="1"/>
      <c r="H139" s="1"/>
      <c r="I139" s="1"/>
      <c r="J139" s="4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44"/>
      <c r="C140" s="1"/>
      <c r="D140" s="1"/>
      <c r="E140" s="1"/>
      <c r="F140" s="1"/>
      <c r="G140" s="1"/>
      <c r="H140" s="1"/>
      <c r="I140" s="1"/>
      <c r="J140" s="4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44"/>
      <c r="C141" s="1"/>
      <c r="D141" s="1"/>
      <c r="E141" s="1"/>
      <c r="F141" s="1"/>
      <c r="G141" s="1"/>
      <c r="H141" s="1"/>
      <c r="I141" s="1"/>
      <c r="J141" s="4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44"/>
      <c r="C142" s="1"/>
      <c r="D142" s="1"/>
      <c r="E142" s="1"/>
      <c r="F142" s="1"/>
      <c r="G142" s="1"/>
      <c r="H142" s="1"/>
      <c r="I142" s="1"/>
      <c r="J142" s="4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46"/>
      <c r="C143" s="47"/>
      <c r="D143" s="47"/>
      <c r="E143" s="47"/>
      <c r="F143" s="47"/>
      <c r="G143" s="47"/>
      <c r="H143" s="47"/>
      <c r="I143" s="47"/>
      <c r="J143" s="4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6:J7"/>
    <mergeCell ref="B20:J20"/>
    <mergeCell ref="B45:J45"/>
    <mergeCell ref="B70:J70"/>
    <mergeCell ref="B95:J95"/>
    <mergeCell ref="B120:J120"/>
    <mergeCell ref="B2:J2"/>
    <mergeCell ref="C6:C7"/>
    <mergeCell ref="D6:D7"/>
    <mergeCell ref="E6:E7"/>
    <mergeCell ref="F6:F7"/>
    <mergeCell ref="G6:G7"/>
    <mergeCell ref="H6:H7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4.43" defaultRowHeight="15.0"/>
  <cols>
    <col customWidth="1" min="1" max="1" width="24.86"/>
    <col customWidth="1" min="2" max="2" width="28.14"/>
    <col customWidth="1" min="3" max="3" width="11.29"/>
    <col customWidth="1" min="4" max="4" width="12.43"/>
    <col customWidth="1" min="5" max="5" width="18.71"/>
    <col customWidth="1" min="6" max="6" width="29.43"/>
    <col customWidth="1" min="7" max="7" width="23.71"/>
    <col customWidth="1" min="8" max="9" width="10.71"/>
  </cols>
  <sheetData>
    <row r="1">
      <c r="A1" s="50"/>
      <c r="B1" s="51"/>
      <c r="C1" s="51"/>
      <c r="D1" s="51"/>
      <c r="E1" s="51"/>
      <c r="F1" s="51"/>
      <c r="G1" s="51"/>
    </row>
    <row r="2" ht="31.5" customHeight="1">
      <c r="A2" s="52" t="s">
        <v>22</v>
      </c>
      <c r="B2" s="3"/>
      <c r="C2" s="3"/>
      <c r="D2" s="3"/>
      <c r="E2" s="3"/>
      <c r="F2" s="3"/>
      <c r="G2" s="3"/>
      <c r="H2" s="3"/>
      <c r="I2" s="4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F74" s="51"/>
      <c r="G74" s="51"/>
    </row>
    <row r="75" ht="15.75" customHeight="1">
      <c r="A75" s="50"/>
      <c r="B75" s="51"/>
      <c r="C75" s="51"/>
      <c r="D75" s="51"/>
      <c r="E75" s="51"/>
      <c r="F75" s="51"/>
      <c r="G75" s="51"/>
    </row>
    <row r="76" ht="15.75" customHeight="1">
      <c r="A76" s="50"/>
      <c r="B76" s="51"/>
      <c r="C76" s="51"/>
      <c r="D76" s="51"/>
      <c r="E76" s="51"/>
      <c r="F76" s="51"/>
      <c r="G76" s="51"/>
    </row>
    <row r="77" ht="15.75" customHeight="1">
      <c r="A77" s="50"/>
      <c r="B77" s="51"/>
      <c r="C77" s="51"/>
      <c r="D77" s="51"/>
      <c r="E77" s="51"/>
      <c r="F77" s="51"/>
      <c r="G77" s="51"/>
    </row>
    <row r="78" ht="15.75" customHeight="1">
      <c r="A78" s="50"/>
      <c r="B78" s="51"/>
      <c r="C78" s="51"/>
      <c r="D78" s="51"/>
      <c r="E78" s="51"/>
      <c r="F78" s="51"/>
      <c r="G78" s="51"/>
    </row>
    <row r="79" ht="15.75" customHeight="1">
      <c r="A79" s="50"/>
      <c r="B79" s="51"/>
      <c r="C79" s="51"/>
      <c r="D79" s="51"/>
      <c r="E79" s="51"/>
      <c r="F79" s="51"/>
      <c r="G79" s="51"/>
    </row>
    <row r="80" ht="15.75" customHeight="1">
      <c r="A80" s="50"/>
      <c r="B80" s="51"/>
      <c r="C80" s="51"/>
      <c r="D80" s="51"/>
      <c r="E80" s="51"/>
      <c r="F80" s="51"/>
      <c r="G80" s="51"/>
    </row>
    <row r="81" ht="15.75" customHeight="1">
      <c r="A81" s="50"/>
      <c r="B81" s="51"/>
      <c r="C81" s="51"/>
      <c r="D81" s="51"/>
      <c r="E81" s="51"/>
      <c r="F81" s="51"/>
      <c r="G81" s="51"/>
    </row>
    <row r="82" ht="15.75" customHeight="1">
      <c r="A82" s="50"/>
      <c r="B82" s="51"/>
      <c r="C82" s="51"/>
      <c r="D82" s="51"/>
      <c r="E82" s="51"/>
      <c r="F82" s="51"/>
      <c r="G82" s="51"/>
    </row>
    <row r="83" ht="15.75" customHeight="1">
      <c r="A83" s="50"/>
      <c r="B83" s="51"/>
      <c r="C83" s="51"/>
      <c r="D83" s="51"/>
      <c r="E83" s="51"/>
      <c r="F83" s="51"/>
      <c r="G83" s="51"/>
    </row>
    <row r="84" ht="15.75" customHeight="1">
      <c r="A84" s="50"/>
      <c r="B84" s="51"/>
      <c r="C84" s="51"/>
      <c r="D84" s="51"/>
      <c r="E84" s="51"/>
      <c r="F84" s="51"/>
      <c r="G84" s="51"/>
    </row>
    <row r="85" ht="15.75" customHeight="1">
      <c r="A85" s="50"/>
      <c r="B85" s="51"/>
      <c r="C85" s="51"/>
      <c r="D85" s="51"/>
      <c r="E85" s="51"/>
      <c r="F85" s="51"/>
      <c r="G85" s="51"/>
    </row>
    <row r="86" ht="15.75" customHeight="1">
      <c r="A86" s="50"/>
      <c r="B86" s="51"/>
      <c r="C86" s="51"/>
      <c r="D86" s="51"/>
      <c r="E86" s="51"/>
      <c r="F86" s="51"/>
      <c r="G86" s="51"/>
    </row>
    <row r="87" ht="15.75" customHeight="1">
      <c r="A87" s="50"/>
      <c r="B87" s="51"/>
      <c r="C87" s="51"/>
      <c r="D87" s="51"/>
      <c r="E87" s="51"/>
      <c r="F87" s="51"/>
      <c r="G87" s="51"/>
    </row>
    <row r="88" ht="15.75" customHeight="1">
      <c r="A88" s="50"/>
      <c r="B88" s="51"/>
      <c r="C88" s="51"/>
      <c r="D88" s="51"/>
      <c r="E88" s="51"/>
      <c r="F88" s="51"/>
      <c r="G88" s="51"/>
    </row>
    <row r="89" ht="15.75" customHeight="1">
      <c r="A89" s="50"/>
      <c r="B89" s="51"/>
      <c r="C89" s="51"/>
      <c r="D89" s="51"/>
      <c r="E89" s="51"/>
      <c r="F89" s="51"/>
      <c r="G89" s="51"/>
    </row>
    <row r="90" ht="15.75" customHeight="1">
      <c r="A90" s="50"/>
      <c r="B90" s="51"/>
      <c r="C90" s="51"/>
      <c r="D90" s="51"/>
      <c r="E90" s="51"/>
      <c r="F90" s="51"/>
      <c r="G90" s="51"/>
    </row>
    <row r="91" ht="15.75" customHeight="1">
      <c r="A91" s="50"/>
      <c r="B91" s="51"/>
      <c r="C91" s="51"/>
      <c r="D91" s="51"/>
      <c r="E91" s="51"/>
      <c r="F91" s="51"/>
      <c r="G91" s="51"/>
    </row>
    <row r="92" ht="15.75" customHeight="1">
      <c r="A92" s="50"/>
      <c r="B92" s="51"/>
      <c r="C92" s="51"/>
      <c r="D92" s="51"/>
      <c r="E92" s="51"/>
      <c r="F92" s="51"/>
      <c r="G92" s="51"/>
    </row>
    <row r="93" ht="15.75" customHeight="1">
      <c r="A93" s="50"/>
      <c r="B93" s="51"/>
      <c r="C93" s="51"/>
      <c r="D93" s="51"/>
      <c r="E93" s="51"/>
      <c r="F93" s="51"/>
      <c r="G93" s="51"/>
    </row>
    <row r="94" ht="15.75" customHeight="1">
      <c r="A94" s="50"/>
      <c r="B94" s="51"/>
      <c r="C94" s="51"/>
      <c r="D94" s="51"/>
      <c r="E94" s="51"/>
      <c r="F94" s="51"/>
      <c r="G94" s="51"/>
    </row>
    <row r="95" ht="15.75" customHeight="1">
      <c r="A95" s="50"/>
      <c r="B95" s="51"/>
      <c r="C95" s="51"/>
      <c r="D95" s="51"/>
      <c r="E95" s="51"/>
      <c r="F95" s="51"/>
      <c r="G95" s="51"/>
    </row>
    <row r="96" ht="15.75" customHeight="1">
      <c r="A96" s="50"/>
      <c r="B96" s="51"/>
      <c r="C96" s="51"/>
      <c r="D96" s="51"/>
      <c r="E96" s="51"/>
      <c r="F96" s="51"/>
      <c r="G96" s="51"/>
    </row>
    <row r="97" ht="15.75" customHeight="1">
      <c r="A97" s="50"/>
      <c r="B97" s="51"/>
      <c r="C97" s="51"/>
      <c r="D97" s="51"/>
      <c r="E97" s="51"/>
      <c r="F97" s="51"/>
      <c r="G97" s="51"/>
    </row>
    <row r="98" ht="15.75" customHeight="1">
      <c r="A98" s="50"/>
      <c r="B98" s="51"/>
      <c r="C98" s="51"/>
      <c r="D98" s="51"/>
      <c r="E98" s="51"/>
      <c r="F98" s="51"/>
      <c r="G98" s="51"/>
    </row>
    <row r="99" ht="15.75" customHeight="1">
      <c r="A99" s="50"/>
      <c r="B99" s="51"/>
      <c r="C99" s="51"/>
      <c r="D99" s="51"/>
      <c r="E99" s="51"/>
      <c r="F99" s="51"/>
      <c r="G99" s="51"/>
    </row>
    <row r="100" ht="15.75" customHeight="1">
      <c r="A100" s="50"/>
      <c r="B100" s="51"/>
      <c r="C100" s="51"/>
      <c r="D100" s="51"/>
      <c r="E100" s="51"/>
      <c r="F100" s="51"/>
      <c r="G100" s="51"/>
    </row>
    <row r="101" ht="15.75" customHeight="1">
      <c r="A101" s="50"/>
      <c r="B101" s="51"/>
      <c r="C101" s="51"/>
      <c r="D101" s="51"/>
      <c r="E101" s="51"/>
      <c r="F101" s="51"/>
      <c r="G101" s="51"/>
    </row>
    <row r="102" ht="15.75" customHeight="1">
      <c r="A102" s="50"/>
      <c r="B102" s="51"/>
      <c r="C102" s="51"/>
      <c r="D102" s="51"/>
      <c r="E102" s="51"/>
      <c r="F102" s="51"/>
      <c r="G102" s="51"/>
    </row>
    <row r="103" ht="15.75" customHeight="1">
      <c r="A103" s="50"/>
      <c r="B103" s="51"/>
      <c r="C103" s="51"/>
      <c r="D103" s="51"/>
      <c r="E103" s="51"/>
      <c r="F103" s="51"/>
      <c r="G103" s="51"/>
    </row>
    <row r="104" ht="15.75" customHeight="1">
      <c r="A104" s="50"/>
      <c r="B104" s="51"/>
      <c r="C104" s="51"/>
      <c r="D104" s="51"/>
      <c r="E104" s="51"/>
      <c r="F104" s="51"/>
      <c r="G104" s="51"/>
    </row>
    <row r="105" ht="15.75" customHeight="1">
      <c r="A105" s="50"/>
      <c r="B105" s="51"/>
      <c r="C105" s="51"/>
      <c r="D105" s="51"/>
      <c r="E105" s="51"/>
      <c r="F105" s="51"/>
      <c r="G105" s="51"/>
    </row>
    <row r="106" ht="15.75" customHeight="1">
      <c r="A106" s="50"/>
      <c r="B106" s="51"/>
      <c r="C106" s="51"/>
      <c r="D106" s="51"/>
      <c r="E106" s="51"/>
      <c r="F106" s="51"/>
      <c r="G106" s="51"/>
    </row>
    <row r="107" ht="15.75" customHeight="1">
      <c r="A107" s="50"/>
      <c r="B107" s="51"/>
      <c r="C107" s="51"/>
      <c r="D107" s="51"/>
      <c r="E107" s="51"/>
      <c r="F107" s="51"/>
      <c r="G107" s="51"/>
    </row>
    <row r="108" ht="15.75" customHeight="1">
      <c r="A108" s="50"/>
      <c r="B108" s="51"/>
      <c r="C108" s="51"/>
      <c r="D108" s="51"/>
      <c r="E108" s="51"/>
      <c r="F108" s="51"/>
      <c r="G108" s="51"/>
    </row>
    <row r="109" ht="15.75" customHeight="1">
      <c r="A109" s="50"/>
      <c r="B109" s="51"/>
      <c r="C109" s="51"/>
      <c r="D109" s="51"/>
      <c r="E109" s="51"/>
      <c r="F109" s="51"/>
      <c r="G109" s="51"/>
    </row>
    <row r="110" ht="15.75" customHeight="1">
      <c r="A110" s="50"/>
      <c r="B110" s="51"/>
      <c r="C110" s="51"/>
      <c r="D110" s="51"/>
      <c r="E110" s="51"/>
      <c r="F110" s="51"/>
      <c r="G110" s="51"/>
    </row>
    <row r="111" ht="15.75" customHeight="1">
      <c r="A111" s="50"/>
      <c r="B111" s="51"/>
      <c r="C111" s="51"/>
      <c r="D111" s="51"/>
      <c r="E111" s="51"/>
      <c r="F111" s="51"/>
      <c r="G111" s="51"/>
    </row>
    <row r="112" ht="15.75" customHeight="1">
      <c r="A112" s="50"/>
      <c r="B112" s="51"/>
      <c r="C112" s="51"/>
      <c r="D112" s="51"/>
      <c r="E112" s="51"/>
      <c r="F112" s="51"/>
      <c r="G112" s="51"/>
    </row>
    <row r="113" ht="15.75" customHeight="1">
      <c r="A113" s="50"/>
      <c r="B113" s="51"/>
      <c r="C113" s="51"/>
      <c r="D113" s="51"/>
      <c r="E113" s="51"/>
      <c r="F113" s="51"/>
      <c r="G113" s="51"/>
    </row>
    <row r="114" ht="15.75" customHeight="1">
      <c r="A114" s="50"/>
      <c r="B114" s="51"/>
      <c r="C114" s="51"/>
      <c r="D114" s="51"/>
      <c r="E114" s="51"/>
      <c r="F114" s="51"/>
      <c r="G114" s="51"/>
    </row>
    <row r="115" ht="15.75" customHeight="1">
      <c r="A115" s="50"/>
      <c r="B115" s="51"/>
      <c r="C115" s="51"/>
      <c r="D115" s="51"/>
      <c r="E115" s="51"/>
      <c r="F115" s="51"/>
      <c r="G115" s="51"/>
    </row>
    <row r="116" ht="15.75" customHeight="1">
      <c r="A116" s="50"/>
      <c r="B116" s="51"/>
      <c r="C116" s="51"/>
      <c r="D116" s="51"/>
      <c r="E116" s="51"/>
      <c r="F116" s="51"/>
      <c r="G116" s="51"/>
    </row>
    <row r="117" ht="15.75" customHeight="1">
      <c r="A117" s="50"/>
      <c r="B117" s="51"/>
      <c r="C117" s="51"/>
      <c r="D117" s="51"/>
      <c r="E117" s="51"/>
      <c r="F117" s="51"/>
      <c r="G117" s="51"/>
    </row>
    <row r="118" ht="15.75" customHeight="1">
      <c r="A118" s="50"/>
      <c r="B118" s="51"/>
      <c r="C118" s="51"/>
      <c r="D118" s="51"/>
      <c r="E118" s="51"/>
      <c r="F118" s="51"/>
      <c r="G118" s="51"/>
    </row>
    <row r="119" ht="15.75" customHeight="1">
      <c r="A119" s="50"/>
      <c r="B119" s="51"/>
      <c r="C119" s="51"/>
      <c r="D119" s="51"/>
      <c r="E119" s="51"/>
      <c r="F119" s="51"/>
      <c r="G119" s="51"/>
    </row>
    <row r="120" ht="15.75" customHeight="1">
      <c r="A120" s="50"/>
      <c r="B120" s="51"/>
      <c r="C120" s="51"/>
      <c r="D120" s="51"/>
      <c r="E120" s="51"/>
      <c r="F120" s="51"/>
      <c r="G120" s="51"/>
    </row>
    <row r="121" ht="15.75" customHeight="1">
      <c r="A121" s="50"/>
      <c r="B121" s="51"/>
      <c r="C121" s="51"/>
      <c r="D121" s="51"/>
      <c r="E121" s="51"/>
      <c r="F121" s="51"/>
      <c r="G121" s="51"/>
    </row>
    <row r="122" ht="15.75" customHeight="1">
      <c r="A122" s="50"/>
      <c r="B122" s="51"/>
      <c r="C122" s="51"/>
      <c r="D122" s="51"/>
      <c r="E122" s="51"/>
      <c r="F122" s="51"/>
      <c r="G122" s="51"/>
    </row>
    <row r="123" ht="15.75" customHeight="1">
      <c r="A123" s="50"/>
      <c r="B123" s="51"/>
      <c r="C123" s="51"/>
      <c r="D123" s="51"/>
      <c r="E123" s="51"/>
      <c r="F123" s="51"/>
      <c r="G123" s="51"/>
    </row>
    <row r="124" ht="15.75" customHeight="1">
      <c r="A124" s="50"/>
      <c r="B124" s="51"/>
      <c r="C124" s="51"/>
      <c r="D124" s="51"/>
      <c r="E124" s="51"/>
      <c r="F124" s="51"/>
      <c r="G124" s="51"/>
    </row>
    <row r="125" ht="15.75" customHeight="1">
      <c r="A125" s="50"/>
      <c r="B125" s="51"/>
      <c r="C125" s="51"/>
      <c r="D125" s="51"/>
      <c r="E125" s="51"/>
      <c r="F125" s="51"/>
      <c r="G125" s="51"/>
    </row>
    <row r="126" ht="15.75" customHeight="1">
      <c r="A126" s="50"/>
      <c r="B126" s="51"/>
      <c r="C126" s="51"/>
      <c r="D126" s="51"/>
      <c r="E126" s="51"/>
      <c r="F126" s="51"/>
      <c r="G126" s="51"/>
    </row>
    <row r="127" ht="15.75" customHeight="1">
      <c r="A127" s="50"/>
      <c r="B127" s="51"/>
      <c r="C127" s="51"/>
      <c r="D127" s="51"/>
      <c r="E127" s="51"/>
      <c r="F127" s="51"/>
      <c r="G127" s="51"/>
    </row>
    <row r="128" ht="15.75" customHeight="1">
      <c r="A128" s="50"/>
      <c r="B128" s="51"/>
      <c r="C128" s="51"/>
      <c r="D128" s="51"/>
      <c r="E128" s="51"/>
      <c r="F128" s="51"/>
      <c r="G128" s="51"/>
    </row>
    <row r="129" ht="15.75" customHeight="1">
      <c r="A129" s="50"/>
      <c r="B129" s="51"/>
      <c r="C129" s="51"/>
      <c r="D129" s="51"/>
      <c r="E129" s="51"/>
      <c r="F129" s="51"/>
      <c r="G129" s="51"/>
    </row>
    <row r="130" ht="15.75" customHeight="1">
      <c r="A130" s="50"/>
      <c r="B130" s="51"/>
      <c r="C130" s="51"/>
      <c r="D130" s="51"/>
      <c r="E130" s="51"/>
      <c r="F130" s="51"/>
      <c r="G130" s="51"/>
    </row>
    <row r="131" ht="15.75" customHeight="1">
      <c r="A131" s="50"/>
      <c r="B131" s="51"/>
      <c r="C131" s="51"/>
      <c r="D131" s="51"/>
      <c r="E131" s="51"/>
      <c r="F131" s="51"/>
      <c r="G131" s="51"/>
    </row>
    <row r="132" ht="15.75" customHeight="1">
      <c r="A132" s="50"/>
      <c r="B132" s="51"/>
      <c r="C132" s="51"/>
      <c r="D132" s="51"/>
      <c r="E132" s="51"/>
      <c r="F132" s="51"/>
      <c r="G132" s="51"/>
    </row>
    <row r="133" ht="15.75" customHeight="1">
      <c r="A133" s="50"/>
      <c r="B133" s="51"/>
      <c r="C133" s="51"/>
      <c r="D133" s="51"/>
      <c r="E133" s="51"/>
      <c r="F133" s="51"/>
      <c r="G133" s="51"/>
    </row>
    <row r="134" ht="15.75" customHeight="1">
      <c r="A134" s="50"/>
      <c r="B134" s="51"/>
      <c r="C134" s="51"/>
      <c r="D134" s="51"/>
      <c r="E134" s="51"/>
      <c r="F134" s="51"/>
      <c r="G134" s="51"/>
    </row>
    <row r="135" ht="15.75" customHeight="1">
      <c r="A135" s="50"/>
      <c r="B135" s="51"/>
      <c r="C135" s="51"/>
      <c r="D135" s="51"/>
      <c r="E135" s="51"/>
      <c r="F135" s="51"/>
      <c r="G135" s="51"/>
    </row>
    <row r="136" ht="15.75" customHeight="1">
      <c r="A136" s="50"/>
      <c r="B136" s="51"/>
      <c r="C136" s="51"/>
      <c r="D136" s="51"/>
      <c r="E136" s="51"/>
      <c r="F136" s="51"/>
      <c r="G136" s="51"/>
    </row>
    <row r="137" ht="15.75" customHeight="1">
      <c r="A137" s="50"/>
      <c r="B137" s="51"/>
      <c r="C137" s="51"/>
      <c r="D137" s="51"/>
      <c r="E137" s="51"/>
      <c r="F137" s="51"/>
      <c r="G137" s="51"/>
    </row>
    <row r="138" ht="15.75" customHeight="1">
      <c r="A138" s="50"/>
      <c r="B138" s="51"/>
      <c r="C138" s="51"/>
      <c r="D138" s="51"/>
      <c r="E138" s="51"/>
      <c r="F138" s="51"/>
      <c r="G138" s="51"/>
    </row>
    <row r="139" ht="15.75" customHeight="1">
      <c r="A139" s="50"/>
      <c r="B139" s="51"/>
      <c r="C139" s="51"/>
      <c r="D139" s="51"/>
      <c r="E139" s="51"/>
      <c r="F139" s="51"/>
      <c r="G139" s="51"/>
    </row>
    <row r="140" ht="15.75" customHeight="1">
      <c r="A140" s="50"/>
      <c r="B140" s="51"/>
      <c r="C140" s="51"/>
      <c r="D140" s="51"/>
      <c r="E140" s="51"/>
      <c r="F140" s="51"/>
      <c r="G140" s="51"/>
    </row>
    <row r="141" ht="15.75" customHeight="1">
      <c r="A141" s="50"/>
      <c r="B141" s="51"/>
      <c r="C141" s="51"/>
      <c r="D141" s="51"/>
      <c r="E141" s="51"/>
      <c r="F141" s="51"/>
      <c r="G141" s="51"/>
    </row>
    <row r="142" ht="15.75" customHeight="1">
      <c r="A142" s="50"/>
      <c r="B142" s="51"/>
      <c r="C142" s="51"/>
      <c r="D142" s="51"/>
      <c r="E142" s="51"/>
      <c r="F142" s="51"/>
      <c r="G142" s="51"/>
    </row>
    <row r="143" ht="15.75" customHeight="1">
      <c r="A143" s="50"/>
      <c r="B143" s="51"/>
      <c r="C143" s="51"/>
      <c r="D143" s="51"/>
      <c r="E143" s="51"/>
      <c r="F143" s="51"/>
      <c r="G143" s="51"/>
    </row>
    <row r="144" ht="15.75" customHeight="1">
      <c r="A144" s="50"/>
      <c r="B144" s="51"/>
      <c r="C144" s="51"/>
      <c r="D144" s="51"/>
      <c r="E144" s="51"/>
      <c r="F144" s="51"/>
      <c r="G144" s="51"/>
    </row>
    <row r="145" ht="15.75" customHeight="1">
      <c r="A145" s="50"/>
      <c r="B145" s="51"/>
      <c r="C145" s="51"/>
      <c r="D145" s="51"/>
      <c r="E145" s="51"/>
      <c r="F145" s="51"/>
      <c r="G145" s="51"/>
    </row>
    <row r="146" ht="15.75" customHeight="1">
      <c r="A146" s="50"/>
      <c r="B146" s="51"/>
      <c r="C146" s="51"/>
      <c r="D146" s="51"/>
      <c r="E146" s="51"/>
      <c r="F146" s="51"/>
      <c r="G146" s="51"/>
    </row>
    <row r="147" ht="15.75" customHeight="1">
      <c r="A147" s="50"/>
      <c r="B147" s="51"/>
      <c r="C147" s="51"/>
      <c r="D147" s="51"/>
      <c r="E147" s="51"/>
      <c r="F147" s="51"/>
      <c r="G147" s="51"/>
    </row>
    <row r="148" ht="15.75" customHeight="1">
      <c r="A148" s="50"/>
      <c r="B148" s="51"/>
      <c r="C148" s="51"/>
      <c r="D148" s="51"/>
      <c r="E148" s="51"/>
      <c r="F148" s="51"/>
      <c r="G148" s="51"/>
    </row>
    <row r="149" ht="15.75" customHeight="1">
      <c r="A149" s="50"/>
      <c r="B149" s="51"/>
      <c r="C149" s="51"/>
      <c r="D149" s="51"/>
      <c r="E149" s="51"/>
      <c r="F149" s="51"/>
      <c r="G149" s="51"/>
    </row>
    <row r="150" ht="15.75" customHeight="1">
      <c r="A150" s="50"/>
      <c r="B150" s="51"/>
      <c r="C150" s="51"/>
      <c r="D150" s="51"/>
      <c r="E150" s="51"/>
      <c r="F150" s="51"/>
      <c r="G150" s="51"/>
    </row>
    <row r="151" ht="15.75" customHeight="1">
      <c r="A151" s="50"/>
      <c r="B151" s="51"/>
      <c r="C151" s="51"/>
      <c r="D151" s="51"/>
      <c r="E151" s="51"/>
      <c r="F151" s="51"/>
      <c r="G151" s="51"/>
    </row>
    <row r="152" ht="15.75" customHeight="1">
      <c r="A152" s="50"/>
      <c r="B152" s="51"/>
      <c r="C152" s="51"/>
      <c r="D152" s="51"/>
      <c r="E152" s="51"/>
      <c r="F152" s="51"/>
      <c r="G152" s="51"/>
    </row>
    <row r="153" ht="15.75" customHeight="1">
      <c r="A153" s="50"/>
      <c r="B153" s="51"/>
      <c r="C153" s="51"/>
      <c r="D153" s="51"/>
      <c r="E153" s="51"/>
      <c r="F153" s="51"/>
      <c r="G153" s="51"/>
    </row>
    <row r="154" ht="15.75" customHeight="1">
      <c r="A154" s="50"/>
      <c r="B154" s="51"/>
      <c r="C154" s="51"/>
      <c r="D154" s="51"/>
      <c r="E154" s="51"/>
      <c r="F154" s="51"/>
      <c r="G154" s="51"/>
    </row>
    <row r="155" ht="15.75" customHeight="1">
      <c r="A155" s="50"/>
      <c r="B155" s="51"/>
      <c r="C155" s="51"/>
      <c r="D155" s="51"/>
      <c r="E155" s="51"/>
      <c r="F155" s="51"/>
      <c r="G155" s="51"/>
    </row>
    <row r="156" ht="15.75" customHeight="1">
      <c r="A156" s="50"/>
      <c r="B156" s="51"/>
      <c r="C156" s="51"/>
      <c r="D156" s="51"/>
      <c r="E156" s="51"/>
      <c r="F156" s="51"/>
      <c r="G156" s="51"/>
    </row>
    <row r="157" ht="15.75" customHeight="1">
      <c r="A157" s="50"/>
      <c r="B157" s="51"/>
      <c r="C157" s="51"/>
      <c r="D157" s="51"/>
      <c r="E157" s="51"/>
      <c r="F157" s="51"/>
      <c r="G157" s="51"/>
    </row>
    <row r="158" ht="15.75" customHeight="1">
      <c r="A158" s="50"/>
      <c r="B158" s="51"/>
      <c r="C158" s="51"/>
      <c r="D158" s="51"/>
      <c r="E158" s="51"/>
      <c r="F158" s="51"/>
      <c r="G158" s="51"/>
    </row>
    <row r="159" ht="15.75" customHeight="1">
      <c r="A159" s="50"/>
      <c r="B159" s="51"/>
      <c r="C159" s="51"/>
      <c r="D159" s="51"/>
      <c r="E159" s="51"/>
      <c r="F159" s="51"/>
      <c r="G159" s="51"/>
    </row>
    <row r="160" ht="15.75" customHeight="1">
      <c r="A160" s="50"/>
      <c r="B160" s="51"/>
      <c r="C160" s="51"/>
      <c r="D160" s="51"/>
      <c r="E160" s="51"/>
      <c r="F160" s="51"/>
      <c r="G160" s="51"/>
    </row>
    <row r="161" ht="15.75" customHeight="1">
      <c r="A161" s="50"/>
      <c r="B161" s="51"/>
      <c r="C161" s="51"/>
      <c r="D161" s="51"/>
      <c r="E161" s="51"/>
      <c r="F161" s="51"/>
      <c r="G161" s="51"/>
    </row>
    <row r="162" ht="15.75" customHeight="1">
      <c r="A162" s="50"/>
      <c r="B162" s="51"/>
      <c r="C162" s="51"/>
      <c r="D162" s="51"/>
      <c r="E162" s="51"/>
      <c r="F162" s="51"/>
      <c r="G162" s="51"/>
    </row>
    <row r="163" ht="15.75" customHeight="1">
      <c r="A163" s="50"/>
      <c r="B163" s="51"/>
      <c r="C163" s="51"/>
      <c r="D163" s="51"/>
      <c r="E163" s="51"/>
      <c r="F163" s="51"/>
      <c r="G163" s="51"/>
    </row>
    <row r="164" ht="15.75" customHeight="1">
      <c r="A164" s="50"/>
      <c r="B164" s="51"/>
      <c r="C164" s="51"/>
      <c r="D164" s="51"/>
      <c r="E164" s="51"/>
      <c r="F164" s="51"/>
      <c r="G164" s="51"/>
    </row>
    <row r="165" ht="15.75" customHeight="1">
      <c r="A165" s="50"/>
      <c r="B165" s="51"/>
      <c r="C165" s="51"/>
      <c r="D165" s="51"/>
      <c r="E165" s="51"/>
      <c r="F165" s="51"/>
      <c r="G165" s="51"/>
    </row>
    <row r="166" ht="15.75" customHeight="1">
      <c r="A166" s="50"/>
      <c r="B166" s="51"/>
      <c r="C166" s="51"/>
      <c r="D166" s="51"/>
      <c r="E166" s="51"/>
      <c r="F166" s="51"/>
      <c r="G166" s="51"/>
    </row>
    <row r="167" ht="15.75" customHeight="1">
      <c r="A167" s="50"/>
      <c r="B167" s="51"/>
      <c r="C167" s="51"/>
      <c r="D167" s="51"/>
      <c r="E167" s="51"/>
      <c r="F167" s="51"/>
      <c r="G167" s="51"/>
    </row>
    <row r="168" ht="15.75" customHeight="1">
      <c r="A168" s="50"/>
      <c r="B168" s="51"/>
      <c r="C168" s="51"/>
      <c r="D168" s="51"/>
      <c r="E168" s="51"/>
      <c r="F168" s="51"/>
      <c r="G168" s="51"/>
    </row>
    <row r="169" ht="15.75" customHeight="1">
      <c r="A169" s="50"/>
      <c r="B169" s="51"/>
      <c r="C169" s="51"/>
      <c r="D169" s="51"/>
      <c r="E169" s="51"/>
      <c r="F169" s="51"/>
      <c r="G169" s="51"/>
    </row>
    <row r="170" ht="15.75" customHeight="1">
      <c r="A170" s="50"/>
      <c r="B170" s="51"/>
      <c r="C170" s="51"/>
      <c r="D170" s="51"/>
      <c r="E170" s="51"/>
      <c r="F170" s="51"/>
      <c r="G170" s="51"/>
    </row>
    <row r="171" ht="15.75" customHeight="1">
      <c r="A171" s="50"/>
      <c r="B171" s="51"/>
      <c r="C171" s="51"/>
      <c r="D171" s="51"/>
      <c r="E171" s="51"/>
      <c r="F171" s="51"/>
      <c r="G171" s="51"/>
    </row>
    <row r="172" ht="15.75" customHeight="1">
      <c r="A172" s="50"/>
      <c r="B172" s="51"/>
      <c r="C172" s="51"/>
      <c r="D172" s="51"/>
      <c r="E172" s="51"/>
      <c r="F172" s="51"/>
      <c r="G172" s="51"/>
    </row>
    <row r="173" ht="15.75" customHeight="1">
      <c r="A173" s="50"/>
      <c r="B173" s="51"/>
      <c r="C173" s="51"/>
      <c r="D173" s="51"/>
      <c r="E173" s="51"/>
      <c r="F173" s="51"/>
      <c r="G173" s="51"/>
    </row>
    <row r="174" ht="15.75" customHeight="1">
      <c r="A174" s="50"/>
      <c r="B174" s="51"/>
      <c r="C174" s="51"/>
      <c r="D174" s="51"/>
      <c r="E174" s="51"/>
      <c r="F174" s="51"/>
      <c r="G174" s="51"/>
    </row>
    <row r="175" ht="15.75" customHeight="1">
      <c r="A175" s="50"/>
      <c r="B175" s="51"/>
      <c r="C175" s="51"/>
      <c r="D175" s="51"/>
      <c r="E175" s="51"/>
      <c r="F175" s="51"/>
      <c r="G175" s="51"/>
    </row>
    <row r="176" ht="15.75" customHeight="1">
      <c r="A176" s="50"/>
      <c r="B176" s="51"/>
      <c r="C176" s="51"/>
      <c r="D176" s="51"/>
      <c r="E176" s="51"/>
      <c r="F176" s="51"/>
      <c r="G176" s="51"/>
    </row>
    <row r="177" ht="15.75" customHeight="1">
      <c r="A177" s="50"/>
      <c r="B177" s="51"/>
      <c r="C177" s="51"/>
      <c r="D177" s="51"/>
      <c r="E177" s="51"/>
      <c r="F177" s="51"/>
      <c r="G177" s="51"/>
    </row>
    <row r="178" ht="15.75" customHeight="1">
      <c r="A178" s="50"/>
      <c r="B178" s="51"/>
      <c r="C178" s="51"/>
      <c r="D178" s="51"/>
      <c r="E178" s="51"/>
      <c r="F178" s="51"/>
      <c r="G178" s="51"/>
    </row>
    <row r="179" ht="15.75" customHeight="1">
      <c r="A179" s="50"/>
      <c r="B179" s="51"/>
      <c r="C179" s="51"/>
      <c r="D179" s="51"/>
      <c r="E179" s="51"/>
      <c r="F179" s="51"/>
      <c r="G179" s="51"/>
    </row>
    <row r="180" ht="15.75" customHeight="1">
      <c r="A180" s="50"/>
      <c r="B180" s="51"/>
      <c r="C180" s="51"/>
      <c r="D180" s="51"/>
      <c r="E180" s="51"/>
      <c r="F180" s="51"/>
      <c r="G180" s="51"/>
    </row>
    <row r="181" ht="15.75" customHeight="1">
      <c r="A181" s="50"/>
      <c r="B181" s="51"/>
      <c r="C181" s="51"/>
      <c r="D181" s="51"/>
      <c r="E181" s="51"/>
      <c r="F181" s="51"/>
      <c r="G181" s="51"/>
    </row>
    <row r="182" ht="15.75" customHeight="1">
      <c r="A182" s="50"/>
      <c r="B182" s="51"/>
      <c r="C182" s="51"/>
      <c r="D182" s="51"/>
      <c r="E182" s="51"/>
      <c r="F182" s="51"/>
      <c r="G182" s="51"/>
    </row>
    <row r="183" ht="15.75" customHeight="1">
      <c r="A183" s="50"/>
      <c r="B183" s="51"/>
      <c r="C183" s="51"/>
      <c r="D183" s="51"/>
      <c r="E183" s="51"/>
      <c r="F183" s="51"/>
      <c r="G183" s="51"/>
    </row>
    <row r="184" ht="15.75" customHeight="1">
      <c r="A184" s="50"/>
      <c r="B184" s="51"/>
      <c r="C184" s="51"/>
      <c r="D184" s="51"/>
      <c r="E184" s="51"/>
      <c r="F184" s="51"/>
      <c r="G184" s="51"/>
    </row>
    <row r="185" ht="15.75" customHeight="1">
      <c r="A185" s="50"/>
      <c r="B185" s="51"/>
      <c r="C185" s="51"/>
      <c r="D185" s="51"/>
      <c r="E185" s="51"/>
      <c r="F185" s="51"/>
      <c r="G185" s="51"/>
    </row>
    <row r="186" ht="15.75" customHeight="1">
      <c r="A186" s="50"/>
      <c r="B186" s="51"/>
      <c r="C186" s="51"/>
      <c r="D186" s="51"/>
      <c r="E186" s="51"/>
      <c r="F186" s="51"/>
      <c r="G186" s="51"/>
    </row>
    <row r="187" ht="15.75" customHeight="1">
      <c r="A187" s="50"/>
      <c r="B187" s="51"/>
      <c r="C187" s="51"/>
      <c r="D187" s="51"/>
      <c r="E187" s="51"/>
      <c r="F187" s="51"/>
      <c r="G187" s="51"/>
    </row>
    <row r="188" ht="15.75" customHeight="1">
      <c r="A188" s="50"/>
      <c r="B188" s="51"/>
      <c r="C188" s="51"/>
      <c r="D188" s="51"/>
      <c r="E188" s="51"/>
      <c r="F188" s="51"/>
      <c r="G188" s="51"/>
    </row>
    <row r="189" ht="15.75" customHeight="1">
      <c r="A189" s="50"/>
      <c r="B189" s="51"/>
      <c r="C189" s="51"/>
      <c r="D189" s="51"/>
      <c r="E189" s="51"/>
      <c r="F189" s="51"/>
      <c r="G189" s="51"/>
    </row>
    <row r="190" ht="15.75" customHeight="1">
      <c r="A190" s="50"/>
      <c r="B190" s="51"/>
      <c r="C190" s="51"/>
      <c r="D190" s="51"/>
      <c r="E190" s="51"/>
      <c r="F190" s="51"/>
      <c r="G190" s="51"/>
    </row>
    <row r="191" ht="15.75" customHeight="1">
      <c r="A191" s="50"/>
      <c r="B191" s="51"/>
      <c r="C191" s="51"/>
      <c r="D191" s="51"/>
      <c r="E191" s="51"/>
      <c r="F191" s="51"/>
      <c r="G191" s="51"/>
    </row>
    <row r="192" ht="15.75" customHeight="1">
      <c r="A192" s="50"/>
      <c r="B192" s="51"/>
      <c r="C192" s="51"/>
      <c r="D192" s="51"/>
      <c r="E192" s="51"/>
      <c r="F192" s="51"/>
      <c r="G192" s="51"/>
    </row>
    <row r="193" ht="15.75" customHeight="1">
      <c r="A193" s="50"/>
      <c r="B193" s="51"/>
      <c r="C193" s="51"/>
      <c r="D193" s="51"/>
      <c r="E193" s="51"/>
      <c r="F193" s="51"/>
      <c r="G193" s="51"/>
    </row>
    <row r="194" ht="15.75" customHeight="1">
      <c r="A194" s="50"/>
      <c r="B194" s="51"/>
      <c r="C194" s="51"/>
      <c r="D194" s="51"/>
      <c r="E194" s="51"/>
      <c r="F194" s="51"/>
      <c r="G194" s="51"/>
    </row>
    <row r="195" ht="15.75" customHeight="1">
      <c r="A195" s="50"/>
      <c r="B195" s="51"/>
      <c r="C195" s="51"/>
      <c r="D195" s="51"/>
      <c r="E195" s="51"/>
      <c r="F195" s="51"/>
      <c r="G195" s="51"/>
    </row>
    <row r="196" ht="15.75" customHeight="1">
      <c r="A196" s="50"/>
      <c r="B196" s="51"/>
      <c r="C196" s="51"/>
      <c r="D196" s="51"/>
      <c r="E196" s="51"/>
      <c r="F196" s="51"/>
      <c r="G196" s="51"/>
    </row>
    <row r="197" ht="15.75" customHeight="1">
      <c r="A197" s="50"/>
      <c r="B197" s="51"/>
      <c r="C197" s="51"/>
      <c r="D197" s="51"/>
      <c r="E197" s="51"/>
      <c r="F197" s="51"/>
      <c r="G197" s="51"/>
    </row>
    <row r="198" ht="15.75" customHeight="1">
      <c r="A198" s="50"/>
      <c r="B198" s="51"/>
      <c r="C198" s="51"/>
      <c r="D198" s="51"/>
      <c r="E198" s="51"/>
      <c r="F198" s="51"/>
      <c r="G198" s="51"/>
    </row>
    <row r="199" ht="15.75" customHeight="1">
      <c r="A199" s="50"/>
      <c r="B199" s="51"/>
      <c r="C199" s="51"/>
      <c r="D199" s="51"/>
      <c r="E199" s="51"/>
      <c r="F199" s="51"/>
      <c r="G199" s="51"/>
    </row>
    <row r="200" ht="15.75" customHeight="1">
      <c r="A200" s="50"/>
      <c r="B200" s="51"/>
      <c r="C200" s="51"/>
      <c r="D200" s="51"/>
      <c r="E200" s="51"/>
      <c r="F200" s="51"/>
      <c r="G200" s="51"/>
    </row>
    <row r="201" ht="15.75" customHeight="1">
      <c r="A201" s="50"/>
      <c r="B201" s="51"/>
      <c r="C201" s="51"/>
      <c r="D201" s="51"/>
      <c r="E201" s="51"/>
      <c r="F201" s="51"/>
      <c r="G201" s="51"/>
    </row>
    <row r="202" ht="15.75" customHeight="1">
      <c r="A202" s="50"/>
      <c r="B202" s="51"/>
      <c r="C202" s="51"/>
      <c r="D202" s="51"/>
      <c r="E202" s="51"/>
      <c r="F202" s="51"/>
      <c r="G202" s="51"/>
    </row>
    <row r="203" ht="15.75" customHeight="1">
      <c r="A203" s="50"/>
      <c r="B203" s="51"/>
      <c r="C203" s="51"/>
      <c r="D203" s="51"/>
      <c r="E203" s="51"/>
      <c r="F203" s="51"/>
      <c r="G203" s="51"/>
    </row>
    <row r="204" ht="15.75" customHeight="1">
      <c r="A204" s="50"/>
      <c r="B204" s="51"/>
      <c r="C204" s="51"/>
      <c r="D204" s="51"/>
      <c r="E204" s="51"/>
      <c r="F204" s="51"/>
      <c r="G204" s="51"/>
    </row>
    <row r="205" ht="15.75" customHeight="1">
      <c r="A205" s="50"/>
      <c r="B205" s="51"/>
      <c r="C205" s="51"/>
      <c r="D205" s="51"/>
      <c r="E205" s="51"/>
      <c r="F205" s="51"/>
      <c r="G205" s="51"/>
    </row>
    <row r="206" ht="15.75" customHeight="1">
      <c r="A206" s="50"/>
      <c r="B206" s="51"/>
      <c r="C206" s="51"/>
      <c r="D206" s="51"/>
      <c r="E206" s="51"/>
      <c r="F206" s="51"/>
      <c r="G206" s="51"/>
    </row>
    <row r="207" ht="15.75" customHeight="1">
      <c r="A207" s="50"/>
      <c r="B207" s="51"/>
      <c r="C207" s="51"/>
      <c r="D207" s="51"/>
      <c r="E207" s="51"/>
      <c r="F207" s="51"/>
      <c r="G207" s="51"/>
    </row>
    <row r="208" ht="15.75" customHeight="1">
      <c r="A208" s="50"/>
      <c r="B208" s="51"/>
      <c r="C208" s="51"/>
      <c r="D208" s="51"/>
      <c r="E208" s="51"/>
      <c r="F208" s="51"/>
      <c r="G208" s="51"/>
    </row>
    <row r="209" ht="15.75" customHeight="1">
      <c r="A209" s="50"/>
      <c r="B209" s="51"/>
      <c r="C209" s="51"/>
      <c r="D209" s="51"/>
      <c r="E209" s="51"/>
      <c r="F209" s="51"/>
      <c r="G209" s="51"/>
    </row>
    <row r="210" ht="15.75" customHeight="1">
      <c r="A210" s="50"/>
      <c r="B210" s="51"/>
      <c r="C210" s="51"/>
      <c r="D210" s="51"/>
      <c r="E210" s="51"/>
      <c r="F210" s="51"/>
      <c r="G210" s="51"/>
    </row>
    <row r="211" ht="15.75" customHeight="1">
      <c r="A211" s="50"/>
      <c r="B211" s="51"/>
      <c r="C211" s="51"/>
      <c r="D211" s="51"/>
      <c r="E211" s="51"/>
      <c r="F211" s="51"/>
      <c r="G211" s="51"/>
    </row>
    <row r="212" ht="15.75" customHeight="1">
      <c r="A212" s="50"/>
      <c r="B212" s="51"/>
      <c r="C212" s="51"/>
      <c r="D212" s="51"/>
      <c r="E212" s="51"/>
      <c r="F212" s="51"/>
      <c r="G212" s="51"/>
    </row>
    <row r="213" ht="15.75" customHeight="1">
      <c r="A213" s="50"/>
      <c r="B213" s="51"/>
      <c r="C213" s="51"/>
      <c r="D213" s="51"/>
      <c r="E213" s="51"/>
      <c r="F213" s="51"/>
      <c r="G213" s="51"/>
    </row>
    <row r="214" ht="15.75" customHeight="1">
      <c r="A214" s="50"/>
      <c r="B214" s="51"/>
      <c r="C214" s="51"/>
      <c r="D214" s="51"/>
      <c r="E214" s="51"/>
      <c r="F214" s="51"/>
      <c r="G214" s="51"/>
    </row>
    <row r="215" ht="15.75" customHeight="1">
      <c r="A215" s="50"/>
      <c r="B215" s="51"/>
      <c r="C215" s="51"/>
      <c r="D215" s="51"/>
      <c r="E215" s="51"/>
      <c r="F215" s="51"/>
      <c r="G215" s="51"/>
    </row>
    <row r="216" ht="15.75" customHeight="1">
      <c r="A216" s="50"/>
      <c r="B216" s="51"/>
      <c r="C216" s="51"/>
      <c r="D216" s="51"/>
      <c r="E216" s="51"/>
      <c r="F216" s="51"/>
      <c r="G216" s="51"/>
    </row>
    <row r="217" ht="15.75" customHeight="1">
      <c r="A217" s="50"/>
      <c r="B217" s="51"/>
      <c r="C217" s="51"/>
      <c r="D217" s="51"/>
      <c r="E217" s="51"/>
      <c r="F217" s="51"/>
      <c r="G217" s="51"/>
    </row>
    <row r="218" ht="15.75" customHeight="1">
      <c r="A218" s="50"/>
      <c r="B218" s="51"/>
      <c r="C218" s="51"/>
      <c r="D218" s="51"/>
      <c r="E218" s="51"/>
      <c r="F218" s="51"/>
      <c r="G218" s="51"/>
    </row>
    <row r="219" ht="15.75" customHeight="1">
      <c r="A219" s="50"/>
      <c r="B219" s="51"/>
      <c r="C219" s="51"/>
      <c r="D219" s="51"/>
      <c r="E219" s="51"/>
      <c r="F219" s="51"/>
      <c r="G219" s="51"/>
    </row>
    <row r="220" ht="15.75" customHeight="1">
      <c r="A220" s="50"/>
      <c r="B220" s="51"/>
      <c r="C220" s="51"/>
      <c r="D220" s="51"/>
      <c r="E220" s="51"/>
      <c r="F220" s="51"/>
      <c r="G220" s="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I2"/>
  </mergeCell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71"/>
    <col customWidth="1" min="3" max="3" width="9.43"/>
    <col customWidth="1" min="4" max="4" width="22.43"/>
    <col customWidth="1" min="5" max="6" width="10.71"/>
  </cols>
  <sheetData>
    <row r="1">
      <c r="A1" s="58" t="s">
        <v>26</v>
      </c>
      <c r="B1" s="59" t="s">
        <v>95</v>
      </c>
      <c r="C1" s="60" t="s">
        <v>96</v>
      </c>
      <c r="D1" s="61" t="s">
        <v>23</v>
      </c>
      <c r="F1" s="54" t="str">
        <f>IFERROR(__xludf.DUMMYFUNCTION("UNIQUE(A:A)"),"ID client")</f>
        <v>ID client</v>
      </c>
    </row>
    <row r="2">
      <c r="A2" s="58" t="s">
        <v>36</v>
      </c>
      <c r="B2" s="59">
        <v>5.22</v>
      </c>
      <c r="C2" s="62">
        <v>48.26</v>
      </c>
      <c r="D2" s="61" t="s">
        <v>8</v>
      </c>
      <c r="F2" s="54" t="str">
        <f>IFERROR(__xludf.DUMMYFUNCTION("""COMPUTED_VALUE"""),"16")</f>
        <v>16</v>
      </c>
    </row>
    <row r="3">
      <c r="A3" s="58" t="s">
        <v>76</v>
      </c>
      <c r="B3" s="59">
        <v>6.17</v>
      </c>
      <c r="C3" s="62">
        <v>55.46</v>
      </c>
      <c r="D3" s="61" t="s">
        <v>8</v>
      </c>
      <c r="F3" s="54" t="str">
        <f>IFERROR(__xludf.DUMMYFUNCTION("""COMPUTED_VALUE"""),"52")</f>
        <v>52</v>
      </c>
    </row>
    <row r="4">
      <c r="A4" s="58" t="s">
        <v>82</v>
      </c>
      <c r="B4" s="59">
        <v>5.36</v>
      </c>
      <c r="C4" s="62">
        <v>53.2</v>
      </c>
      <c r="D4" s="61" t="s">
        <v>8</v>
      </c>
      <c r="F4" s="54" t="str">
        <f>IFERROR(__xludf.DUMMYFUNCTION("""COMPUTED_VALUE"""),"58")</f>
        <v>58</v>
      </c>
    </row>
    <row r="5">
      <c r="A5" s="58" t="s">
        <v>31</v>
      </c>
      <c r="B5" s="59">
        <v>5.46</v>
      </c>
      <c r="C5" s="62">
        <v>47.61</v>
      </c>
      <c r="D5" s="61" t="s">
        <v>8</v>
      </c>
      <c r="F5" s="54" t="str">
        <f>IFERROR(__xludf.DUMMYFUNCTION("""COMPUTED_VALUE"""),"11")</f>
        <v>11</v>
      </c>
    </row>
    <row r="6">
      <c r="A6" s="58" t="s">
        <v>46</v>
      </c>
      <c r="B6" s="59">
        <v>9.77</v>
      </c>
      <c r="C6" s="62">
        <v>81.57</v>
      </c>
      <c r="D6" s="61" t="s">
        <v>8</v>
      </c>
      <c r="F6" s="54" t="str">
        <f>IFERROR(__xludf.DUMMYFUNCTION("""COMPUTED_VALUE"""),"25")</f>
        <v>25</v>
      </c>
    </row>
    <row r="7">
      <c r="A7" s="58" t="s">
        <v>63</v>
      </c>
      <c r="B7" s="59">
        <v>6.96</v>
      </c>
      <c r="C7" s="62">
        <v>63.5</v>
      </c>
      <c r="D7" s="61" t="s">
        <v>8</v>
      </c>
      <c r="F7" s="54" t="str">
        <f>IFERROR(__xludf.DUMMYFUNCTION("""COMPUTED_VALUE"""),"40")</f>
        <v>40</v>
      </c>
    </row>
    <row r="8">
      <c r="A8" s="58" t="s">
        <v>93</v>
      </c>
      <c r="B8" s="59">
        <v>5.64</v>
      </c>
      <c r="C8" s="62">
        <v>46.17</v>
      </c>
      <c r="D8" s="61" t="s">
        <v>8</v>
      </c>
      <c r="F8" s="54" t="str">
        <f>IFERROR(__xludf.DUMMYFUNCTION("""COMPUTED_VALUE"""),"8")</f>
        <v>8</v>
      </c>
    </row>
    <row r="9">
      <c r="A9" s="58" t="s">
        <v>29</v>
      </c>
      <c r="B9" s="59">
        <v>4.56</v>
      </c>
      <c r="C9" s="62">
        <v>46.9</v>
      </c>
      <c r="D9" s="61" t="s">
        <v>8</v>
      </c>
      <c r="F9" s="54" t="str">
        <f>IFERROR(__xludf.DUMMYFUNCTION("""COMPUTED_VALUE"""),"1")</f>
        <v>1</v>
      </c>
    </row>
    <row r="10">
      <c r="A10" s="58" t="s">
        <v>58</v>
      </c>
      <c r="B10" s="59">
        <v>5.2</v>
      </c>
      <c r="C10" s="62">
        <v>39.99</v>
      </c>
      <c r="D10" s="61" t="s">
        <v>8</v>
      </c>
      <c r="F10" s="54" t="str">
        <f>IFERROR(__xludf.DUMMYFUNCTION("""COMPUTED_VALUE"""),"36")</f>
        <v>36</v>
      </c>
    </row>
    <row r="11">
      <c r="A11" s="58" t="s">
        <v>34</v>
      </c>
      <c r="B11" s="59">
        <v>6.28</v>
      </c>
      <c r="C11" s="62">
        <v>58.85</v>
      </c>
      <c r="D11" s="61" t="s">
        <v>8</v>
      </c>
      <c r="F11" s="54" t="str">
        <f>IFERROR(__xludf.DUMMYFUNCTION("""COMPUTED_VALUE"""),"14")</f>
        <v>14</v>
      </c>
    </row>
    <row r="12">
      <c r="A12" s="58" t="s">
        <v>37</v>
      </c>
      <c r="B12" s="59">
        <v>6.06</v>
      </c>
      <c r="C12" s="62">
        <v>55.41</v>
      </c>
      <c r="D12" s="61" t="s">
        <v>8</v>
      </c>
      <c r="F12" s="54" t="str">
        <f>IFERROR(__xludf.DUMMYFUNCTION("""COMPUTED_VALUE"""),"17")</f>
        <v>17</v>
      </c>
    </row>
    <row r="13">
      <c r="A13" s="58" t="s">
        <v>39</v>
      </c>
      <c r="B13" s="59">
        <v>6.57</v>
      </c>
      <c r="C13" s="62">
        <v>64.61</v>
      </c>
      <c r="D13" s="61" t="s">
        <v>8</v>
      </c>
      <c r="F13" s="54" t="str">
        <f>IFERROR(__xludf.DUMMYFUNCTION("""COMPUTED_VALUE"""),"19")</f>
        <v>19</v>
      </c>
    </row>
    <row r="14">
      <c r="A14" s="58" t="s">
        <v>58</v>
      </c>
      <c r="B14" s="59">
        <v>4.24</v>
      </c>
      <c r="C14" s="62">
        <v>45.75</v>
      </c>
      <c r="D14" s="61" t="s">
        <v>8</v>
      </c>
      <c r="F14" s="54" t="str">
        <f>IFERROR(__xludf.DUMMYFUNCTION("""COMPUTED_VALUE"""),"45")</f>
        <v>45</v>
      </c>
    </row>
    <row r="15">
      <c r="A15" s="58" t="s">
        <v>68</v>
      </c>
      <c r="B15" s="59">
        <v>8.71</v>
      </c>
      <c r="C15" s="62">
        <v>73.91</v>
      </c>
      <c r="D15" s="61" t="s">
        <v>8</v>
      </c>
      <c r="F15" s="54" t="str">
        <f>IFERROR(__xludf.DUMMYFUNCTION("""COMPUTED_VALUE"""),"3")</f>
        <v>3</v>
      </c>
    </row>
    <row r="16">
      <c r="A16" s="58" t="s">
        <v>51</v>
      </c>
      <c r="B16" s="59">
        <v>6.22</v>
      </c>
      <c r="C16" s="62">
        <v>51.33</v>
      </c>
      <c r="D16" s="61" t="s">
        <v>8</v>
      </c>
      <c r="F16" s="54" t="str">
        <f>IFERROR(__xludf.DUMMYFUNCTION("""COMPUTED_VALUE"""),"39")</f>
        <v>39</v>
      </c>
    </row>
    <row r="17">
      <c r="A17" s="58" t="s">
        <v>61</v>
      </c>
      <c r="B17" s="59">
        <v>5.47</v>
      </c>
      <c r="C17" s="62">
        <v>49.61</v>
      </c>
      <c r="D17" s="61" t="s">
        <v>8</v>
      </c>
      <c r="F17" s="54" t="str">
        <f>IFERROR(__xludf.DUMMYFUNCTION("""COMPUTED_VALUE"""),"15")</f>
        <v>15</v>
      </c>
    </row>
    <row r="18">
      <c r="A18" s="58" t="s">
        <v>35</v>
      </c>
      <c r="B18" s="59">
        <v>9.98</v>
      </c>
      <c r="C18" s="62">
        <v>83.73</v>
      </c>
      <c r="D18" s="61" t="s">
        <v>8</v>
      </c>
      <c r="F18" s="54" t="str">
        <f>IFERROR(__xludf.DUMMYFUNCTION("""COMPUTED_VALUE"""),"28")</f>
        <v>28</v>
      </c>
    </row>
    <row r="19">
      <c r="A19" s="58" t="s">
        <v>49</v>
      </c>
      <c r="B19" s="59">
        <v>5.39</v>
      </c>
      <c r="C19" s="62">
        <v>44.63</v>
      </c>
      <c r="D19" s="61" t="s">
        <v>8</v>
      </c>
      <c r="F19" s="54" t="str">
        <f>IFERROR(__xludf.DUMMYFUNCTION("""COMPUTED_VALUE"""),"7")</f>
        <v>7</v>
      </c>
    </row>
    <row r="20">
      <c r="A20" s="58" t="s">
        <v>91</v>
      </c>
      <c r="B20" s="59">
        <v>9.95</v>
      </c>
      <c r="C20" s="62">
        <v>80.99</v>
      </c>
      <c r="D20" s="61" t="s">
        <v>8</v>
      </c>
      <c r="F20" s="54" t="str">
        <f>IFERROR(__xludf.DUMMYFUNCTION("""COMPUTED_VALUE"""),"41")</f>
        <v>41</v>
      </c>
    </row>
    <row r="21" ht="15.75" customHeight="1">
      <c r="A21" s="58" t="s">
        <v>64</v>
      </c>
      <c r="B21" s="59">
        <v>9.23</v>
      </c>
      <c r="C21" s="62">
        <v>74.24</v>
      </c>
      <c r="D21" s="61" t="s">
        <v>8</v>
      </c>
      <c r="F21" s="54" t="str">
        <f>IFERROR(__xludf.DUMMYFUNCTION("""COMPUTED_VALUE"""),"18")</f>
        <v>18</v>
      </c>
    </row>
    <row r="22" ht="15.75" customHeight="1">
      <c r="A22" s="58" t="s">
        <v>38</v>
      </c>
      <c r="B22" s="59">
        <v>8.39</v>
      </c>
      <c r="C22" s="62">
        <v>72.72</v>
      </c>
      <c r="D22" s="61" t="s">
        <v>8</v>
      </c>
      <c r="F22" s="54" t="str">
        <f>IFERROR(__xludf.DUMMYFUNCTION("""COMPUTED_VALUE"""),"23")</f>
        <v>23</v>
      </c>
    </row>
    <row r="23" ht="15.75" customHeight="1">
      <c r="A23" s="58" t="s">
        <v>44</v>
      </c>
      <c r="B23" s="59">
        <v>5.41</v>
      </c>
      <c r="C23" s="62">
        <v>44.6</v>
      </c>
      <c r="D23" s="61" t="s">
        <v>8</v>
      </c>
      <c r="F23" s="54" t="str">
        <f>IFERROR(__xludf.DUMMYFUNCTION("""COMPUTED_VALUE"""),"43")</f>
        <v>43</v>
      </c>
    </row>
    <row r="24" ht="15.75" customHeight="1">
      <c r="A24" s="58" t="s">
        <v>91</v>
      </c>
      <c r="B24" s="59">
        <v>7.45</v>
      </c>
      <c r="C24" s="62">
        <v>57.16</v>
      </c>
      <c r="D24" s="61" t="s">
        <v>8</v>
      </c>
      <c r="F24" s="54" t="str">
        <f>IFERROR(__xludf.DUMMYFUNCTION("""COMPUTED_VALUE"""),"12")</f>
        <v>12</v>
      </c>
    </row>
    <row r="25" ht="15.75" customHeight="1">
      <c r="A25" s="58" t="s">
        <v>66</v>
      </c>
      <c r="B25" s="59">
        <v>5.03</v>
      </c>
      <c r="C25" s="62">
        <v>41.59</v>
      </c>
      <c r="D25" s="61" t="s">
        <v>8</v>
      </c>
      <c r="F25" s="54" t="str">
        <f>IFERROR(__xludf.DUMMYFUNCTION("""COMPUTED_VALUE"""),"31")</f>
        <v>31</v>
      </c>
    </row>
    <row r="26" ht="15.75" customHeight="1">
      <c r="A26" s="58" t="s">
        <v>34</v>
      </c>
      <c r="B26" s="59">
        <v>5.15</v>
      </c>
      <c r="C26" s="62">
        <v>52.61</v>
      </c>
      <c r="D26" s="61" t="s">
        <v>8</v>
      </c>
      <c r="F26" s="54" t="str">
        <f>IFERROR(__xludf.DUMMYFUNCTION("""COMPUTED_VALUE"""),"29")</f>
        <v>29</v>
      </c>
    </row>
    <row r="27" ht="15.75" customHeight="1">
      <c r="A27" s="58" t="s">
        <v>91</v>
      </c>
      <c r="B27" s="59">
        <v>6.43</v>
      </c>
      <c r="C27" s="62">
        <v>54.95</v>
      </c>
      <c r="D27" s="61" t="s">
        <v>8</v>
      </c>
      <c r="F27" s="54" t="str">
        <f>IFERROR(__xludf.DUMMYFUNCTION("""COMPUTED_VALUE"""),"5")</f>
        <v>5</v>
      </c>
    </row>
    <row r="28" ht="15.75" customHeight="1">
      <c r="A28" s="58" t="s">
        <v>61</v>
      </c>
      <c r="B28" s="59">
        <v>8.93</v>
      </c>
      <c r="C28" s="62">
        <v>72.44</v>
      </c>
      <c r="D28" s="61" t="s">
        <v>8</v>
      </c>
      <c r="F28" s="54" t="str">
        <f>IFERROR(__xludf.DUMMYFUNCTION("""COMPUTED_VALUE"""),"35")</f>
        <v>35</v>
      </c>
    </row>
    <row r="29" ht="15.75" customHeight="1">
      <c r="A29" s="58" t="s">
        <v>32</v>
      </c>
      <c r="B29" s="59">
        <v>8.44</v>
      </c>
      <c r="C29" s="62">
        <v>68.91</v>
      </c>
      <c r="D29" s="61" t="s">
        <v>8</v>
      </c>
      <c r="F29" s="54" t="str">
        <f>IFERROR(__xludf.DUMMYFUNCTION("""COMPUTED_VALUE"""),"62")</f>
        <v>62</v>
      </c>
    </row>
    <row r="30" ht="15.75" customHeight="1">
      <c r="A30" s="58" t="s">
        <v>53</v>
      </c>
      <c r="B30" s="59">
        <v>8.92</v>
      </c>
      <c r="C30" s="62">
        <v>77.15</v>
      </c>
      <c r="D30" s="61" t="s">
        <v>8</v>
      </c>
      <c r="F30" s="54" t="str">
        <f>IFERROR(__xludf.DUMMYFUNCTION("""COMPUTED_VALUE"""),"53")</f>
        <v>53</v>
      </c>
    </row>
    <row r="31" ht="15.75" customHeight="1">
      <c r="A31" s="58" t="s">
        <v>50</v>
      </c>
      <c r="B31" s="59">
        <v>5.47</v>
      </c>
      <c r="C31" s="62">
        <v>44.4</v>
      </c>
      <c r="D31" s="61" t="s">
        <v>8</v>
      </c>
      <c r="F31" s="54" t="str">
        <f>IFERROR(__xludf.DUMMYFUNCTION("""COMPUTED_VALUE"""),"22")</f>
        <v>22</v>
      </c>
    </row>
    <row r="32" ht="15.75" customHeight="1">
      <c r="A32" s="58" t="s">
        <v>73</v>
      </c>
      <c r="B32" s="59">
        <v>7.28</v>
      </c>
      <c r="C32" s="62">
        <v>62.93</v>
      </c>
      <c r="D32" s="61" t="s">
        <v>8</v>
      </c>
      <c r="F32" s="54" t="str">
        <f>IFERROR(__xludf.DUMMYFUNCTION("""COMPUTED_VALUE"""),"20")</f>
        <v>20</v>
      </c>
    </row>
    <row r="33" ht="15.75" customHeight="1">
      <c r="A33" s="58" t="s">
        <v>29</v>
      </c>
      <c r="B33" s="59">
        <v>4.84</v>
      </c>
      <c r="C33" s="62">
        <v>37.46</v>
      </c>
      <c r="D33" s="61" t="s">
        <v>8</v>
      </c>
      <c r="F33" s="54" t="str">
        <f>IFERROR(__xludf.DUMMYFUNCTION("""COMPUTED_VALUE"""),"42")</f>
        <v>42</v>
      </c>
    </row>
    <row r="34" ht="15.75" customHeight="1">
      <c r="A34" s="58" t="s">
        <v>49</v>
      </c>
      <c r="B34" s="59">
        <v>7.6</v>
      </c>
      <c r="C34" s="62">
        <v>73.75</v>
      </c>
      <c r="D34" s="61" t="s">
        <v>8</v>
      </c>
      <c r="F34" s="54" t="str">
        <f>IFERROR(__xludf.DUMMYFUNCTION("""COMPUTED_VALUE"""),"46")</f>
        <v>46</v>
      </c>
    </row>
    <row r="35" ht="15.75" customHeight="1">
      <c r="A35" s="58" t="s">
        <v>57</v>
      </c>
      <c r="B35" s="59">
        <v>9.07</v>
      </c>
      <c r="C35" s="62">
        <v>67.15</v>
      </c>
      <c r="D35" s="61" t="s">
        <v>8</v>
      </c>
      <c r="F35" s="54" t="str">
        <f>IFERROR(__xludf.DUMMYFUNCTION("""COMPUTED_VALUE"""),"38")</f>
        <v>38</v>
      </c>
    </row>
    <row r="36" ht="15.75" customHeight="1">
      <c r="A36" s="58" t="s">
        <v>86</v>
      </c>
      <c r="B36" s="59">
        <v>9.91</v>
      </c>
      <c r="C36" s="62">
        <v>77.4</v>
      </c>
      <c r="D36" s="61" t="s">
        <v>8</v>
      </c>
      <c r="F36" s="54" t="str">
        <f>IFERROR(__xludf.DUMMYFUNCTION("""COMPUTED_VALUE"""),"67")</f>
        <v>67</v>
      </c>
    </row>
    <row r="37" ht="15.75" customHeight="1">
      <c r="A37" s="58" t="s">
        <v>53</v>
      </c>
      <c r="B37" s="59">
        <v>6.38</v>
      </c>
      <c r="C37" s="62">
        <v>63.51</v>
      </c>
      <c r="D37" s="61" t="s">
        <v>8</v>
      </c>
      <c r="F37" s="54" t="str">
        <f>IFERROR(__xludf.DUMMYFUNCTION("""COMPUTED_VALUE"""),"24")</f>
        <v>24</v>
      </c>
    </row>
    <row r="38" ht="15.75" customHeight="1">
      <c r="A38" s="58" t="s">
        <v>51</v>
      </c>
      <c r="B38" s="59">
        <v>5.63</v>
      </c>
      <c r="C38" s="62">
        <v>51.14</v>
      </c>
      <c r="D38" s="61" t="s">
        <v>8</v>
      </c>
      <c r="F38" s="54" t="str">
        <f>IFERROR(__xludf.DUMMYFUNCTION("""COMPUTED_VALUE"""),"26")</f>
        <v>26</v>
      </c>
    </row>
    <row r="39" ht="15.75" customHeight="1">
      <c r="A39" s="58" t="s">
        <v>77</v>
      </c>
      <c r="B39" s="59">
        <v>8.72</v>
      </c>
      <c r="C39" s="62">
        <v>70.61</v>
      </c>
      <c r="D39" s="61" t="s">
        <v>8</v>
      </c>
      <c r="F39" s="54" t="str">
        <f>IFERROR(__xludf.DUMMYFUNCTION("""COMPUTED_VALUE"""),"49")</f>
        <v>49</v>
      </c>
    </row>
    <row r="40" ht="15.75" customHeight="1">
      <c r="A40" s="58" t="s">
        <v>53</v>
      </c>
      <c r="B40" s="59">
        <v>4.55</v>
      </c>
      <c r="C40" s="62">
        <v>44.23</v>
      </c>
      <c r="D40" s="61" t="s">
        <v>8</v>
      </c>
      <c r="F40" s="54" t="str">
        <f>IFERROR(__xludf.DUMMYFUNCTION("""COMPUTED_VALUE"""),"37")</f>
        <v>37</v>
      </c>
    </row>
    <row r="41" ht="15.75" customHeight="1">
      <c r="A41" s="58" t="s">
        <v>53</v>
      </c>
      <c r="B41" s="59">
        <v>6.55</v>
      </c>
      <c r="C41" s="62">
        <v>50.83</v>
      </c>
      <c r="D41" s="61" t="s">
        <v>8</v>
      </c>
      <c r="F41" s="54" t="str">
        <f>IFERROR(__xludf.DUMMYFUNCTION("""COMPUTED_VALUE"""),"34")</f>
        <v>34</v>
      </c>
    </row>
    <row r="42" ht="15.75" customHeight="1">
      <c r="A42" s="58" t="s">
        <v>43</v>
      </c>
      <c r="B42" s="59">
        <v>4.15</v>
      </c>
      <c r="C42" s="62">
        <v>45.83</v>
      </c>
      <c r="D42" s="61" t="s">
        <v>8</v>
      </c>
      <c r="F42" s="54" t="str">
        <f>IFERROR(__xludf.DUMMYFUNCTION("""COMPUTED_VALUE"""),"33")</f>
        <v>33</v>
      </c>
    </row>
    <row r="43" ht="15.75" customHeight="1">
      <c r="A43" s="58" t="s">
        <v>41</v>
      </c>
      <c r="B43" s="59">
        <v>6.41</v>
      </c>
      <c r="C43" s="62">
        <v>45.66</v>
      </c>
      <c r="D43" s="61" t="s">
        <v>8</v>
      </c>
      <c r="F43" s="54" t="str">
        <f>IFERROR(__xludf.DUMMYFUNCTION("""COMPUTED_VALUE"""),"30")</f>
        <v>30</v>
      </c>
    </row>
    <row r="44" ht="15.75" customHeight="1">
      <c r="A44" s="58" t="s">
        <v>65</v>
      </c>
      <c r="B44" s="59">
        <v>7.52</v>
      </c>
      <c r="C44" s="62">
        <v>54.57</v>
      </c>
      <c r="D44" s="61" t="s">
        <v>8</v>
      </c>
      <c r="F44" s="54" t="str">
        <f>IFERROR(__xludf.DUMMYFUNCTION("""COMPUTED_VALUE"""),"6")</f>
        <v>6</v>
      </c>
    </row>
    <row r="45" ht="15.75" customHeight="1">
      <c r="A45" s="58" t="s">
        <v>36</v>
      </c>
      <c r="B45" s="59">
        <v>5.91</v>
      </c>
      <c r="C45" s="62">
        <v>56.36</v>
      </c>
      <c r="D45" s="61" t="s">
        <v>8</v>
      </c>
      <c r="F45" s="54" t="str">
        <f>IFERROR(__xludf.DUMMYFUNCTION("""COMPUTED_VALUE"""),"10")</f>
        <v>10</v>
      </c>
    </row>
    <row r="46" ht="15.75" customHeight="1">
      <c r="A46" s="58" t="s">
        <v>41</v>
      </c>
      <c r="B46" s="59">
        <v>8.31</v>
      </c>
      <c r="C46" s="62">
        <v>64.02</v>
      </c>
      <c r="D46" s="61" t="s">
        <v>8</v>
      </c>
      <c r="F46" s="54" t="str">
        <f>IFERROR(__xludf.DUMMYFUNCTION("""COMPUTED_VALUE"""),"27")</f>
        <v>27</v>
      </c>
    </row>
    <row r="47" ht="15.75" customHeight="1">
      <c r="A47" s="58" t="s">
        <v>35</v>
      </c>
      <c r="B47" s="59">
        <v>9.59</v>
      </c>
      <c r="C47" s="62">
        <v>71.15</v>
      </c>
      <c r="D47" s="61" t="s">
        <v>8</v>
      </c>
      <c r="F47" s="54" t="str">
        <f>IFERROR(__xludf.DUMMYFUNCTION("""COMPUTED_VALUE"""),"2")</f>
        <v>2</v>
      </c>
    </row>
    <row r="48" ht="15.75" customHeight="1">
      <c r="A48" s="58" t="s">
        <v>57</v>
      </c>
      <c r="B48" s="59">
        <v>4.88</v>
      </c>
      <c r="C48" s="62">
        <v>46.33</v>
      </c>
      <c r="D48" s="61" t="s">
        <v>8</v>
      </c>
      <c r="F48" s="54" t="str">
        <f>IFERROR(__xludf.DUMMYFUNCTION("""COMPUTED_VALUE"""),"48")</f>
        <v>48</v>
      </c>
    </row>
    <row r="49" ht="15.75" customHeight="1">
      <c r="A49" s="58" t="s">
        <v>49</v>
      </c>
      <c r="B49" s="59">
        <v>7.21</v>
      </c>
      <c r="C49" s="62">
        <v>52.08</v>
      </c>
      <c r="D49" s="61" t="s">
        <v>8</v>
      </c>
      <c r="F49" s="54" t="str">
        <f>IFERROR(__xludf.DUMMYFUNCTION("""COMPUTED_VALUE"""),"13")</f>
        <v>13</v>
      </c>
    </row>
    <row r="50" ht="15.75" customHeight="1">
      <c r="A50" s="58" t="s">
        <v>69</v>
      </c>
      <c r="B50" s="59">
        <v>9.93</v>
      </c>
      <c r="C50" s="62">
        <v>80.16</v>
      </c>
      <c r="D50" s="61" t="s">
        <v>8</v>
      </c>
      <c r="F50" s="54" t="str">
        <f>IFERROR(__xludf.DUMMYFUNCTION("""COMPUTED_VALUE"""),"9")</f>
        <v>9</v>
      </c>
    </row>
    <row r="51" ht="15.75" customHeight="1">
      <c r="A51" s="58" t="s">
        <v>53</v>
      </c>
      <c r="B51" s="59">
        <v>9.6</v>
      </c>
      <c r="C51" s="62">
        <v>79.55</v>
      </c>
      <c r="D51" s="61" t="s">
        <v>8</v>
      </c>
      <c r="F51" s="54" t="str">
        <f>IFERROR(__xludf.DUMMYFUNCTION("""COMPUTED_VALUE"""),"54")</f>
        <v>54</v>
      </c>
    </row>
    <row r="52" ht="15.75" customHeight="1">
      <c r="A52" s="58" t="s">
        <v>50</v>
      </c>
      <c r="B52" s="59">
        <v>9.02</v>
      </c>
      <c r="C52" s="62">
        <v>78.27</v>
      </c>
      <c r="D52" s="61" t="s">
        <v>8</v>
      </c>
      <c r="F52" s="54" t="str">
        <f>IFERROR(__xludf.DUMMYFUNCTION("""COMPUTED_VALUE"""),"44")</f>
        <v>44</v>
      </c>
    </row>
    <row r="53" ht="15.75" customHeight="1">
      <c r="A53" s="58" t="s">
        <v>49</v>
      </c>
      <c r="B53" s="59">
        <v>5.34</v>
      </c>
      <c r="C53" s="62">
        <v>51.69</v>
      </c>
      <c r="D53" s="61" t="s">
        <v>8</v>
      </c>
      <c r="F53" s="54" t="str">
        <f>IFERROR(__xludf.DUMMYFUNCTION("""COMPUTED_VALUE"""),"51")</f>
        <v>51</v>
      </c>
    </row>
    <row r="54" ht="15.75" customHeight="1">
      <c r="A54" s="58" t="s">
        <v>49</v>
      </c>
      <c r="B54" s="59">
        <v>9.49</v>
      </c>
      <c r="C54" s="62">
        <v>80.47</v>
      </c>
      <c r="D54" s="61" t="s">
        <v>8</v>
      </c>
      <c r="F54" s="54" t="str">
        <f>IFERROR(__xludf.DUMMYFUNCTION("""COMPUTED_VALUE"""),"47")</f>
        <v>47</v>
      </c>
    </row>
    <row r="55" ht="15.75" customHeight="1">
      <c r="A55" s="58" t="s">
        <v>46</v>
      </c>
      <c r="B55" s="59">
        <v>7.98</v>
      </c>
      <c r="C55" s="62">
        <v>66.28</v>
      </c>
      <c r="D55" s="61" t="s">
        <v>8</v>
      </c>
      <c r="F55" s="54" t="str">
        <f>IFERROR(__xludf.DUMMYFUNCTION("""COMPUTED_VALUE"""),"4")</f>
        <v>4</v>
      </c>
    </row>
    <row r="56" ht="15.75" customHeight="1">
      <c r="A56" s="58" t="s">
        <v>53</v>
      </c>
      <c r="B56" s="59">
        <v>7.33</v>
      </c>
      <c r="C56" s="62">
        <v>57.0</v>
      </c>
      <c r="D56" s="61" t="s">
        <v>8</v>
      </c>
      <c r="F56" s="54" t="str">
        <f>IFERROR(__xludf.DUMMYFUNCTION("""COMPUTED_VALUE"""),"59")</f>
        <v>59</v>
      </c>
    </row>
    <row r="57" ht="15.75" customHeight="1">
      <c r="A57" s="58" t="s">
        <v>39</v>
      </c>
      <c r="B57" s="59">
        <v>7.59</v>
      </c>
      <c r="C57" s="62">
        <v>58.01</v>
      </c>
      <c r="D57" s="61" t="s">
        <v>8</v>
      </c>
      <c r="F57" s="54" t="str">
        <f>IFERROR(__xludf.DUMMYFUNCTION("""COMPUTED_VALUE"""),"60")</f>
        <v>60</v>
      </c>
    </row>
    <row r="58" ht="15.75" customHeight="1">
      <c r="A58" s="58" t="s">
        <v>60</v>
      </c>
      <c r="B58" s="59">
        <v>6.82</v>
      </c>
      <c r="C58" s="62">
        <v>52.3</v>
      </c>
      <c r="D58" s="61" t="s">
        <v>8</v>
      </c>
      <c r="F58" s="54" t="str">
        <f>IFERROR(__xludf.DUMMYFUNCTION("""COMPUTED_VALUE"""),"63")</f>
        <v>63</v>
      </c>
    </row>
    <row r="59" ht="15.75" customHeight="1">
      <c r="A59" s="58" t="s">
        <v>89</v>
      </c>
      <c r="B59" s="59">
        <v>4.17</v>
      </c>
      <c r="C59" s="62">
        <v>38.17</v>
      </c>
      <c r="D59" s="61" t="s">
        <v>8</v>
      </c>
      <c r="F59" s="54" t="str">
        <f>IFERROR(__xludf.DUMMYFUNCTION("""COMPUTED_VALUE"""),"32")</f>
        <v>32</v>
      </c>
    </row>
    <row r="60" ht="15.75" customHeight="1">
      <c r="A60" s="58" t="s">
        <v>45</v>
      </c>
      <c r="B60" s="59">
        <v>4.48</v>
      </c>
      <c r="C60" s="62">
        <v>38.24</v>
      </c>
      <c r="D60" s="61" t="s">
        <v>8</v>
      </c>
      <c r="F60" s="54" t="str">
        <f>IFERROR(__xludf.DUMMYFUNCTION("""COMPUTED_VALUE"""),"21")</f>
        <v>21</v>
      </c>
    </row>
    <row r="61" ht="15.75" customHeight="1">
      <c r="A61" s="58" t="s">
        <v>38</v>
      </c>
      <c r="B61" s="59">
        <v>9.2</v>
      </c>
      <c r="C61" s="62">
        <v>76.39</v>
      </c>
      <c r="D61" s="61" t="s">
        <v>8</v>
      </c>
      <c r="F61" s="54" t="str">
        <f>IFERROR(__xludf.DUMMYFUNCTION("""COMPUTED_VALUE"""),"56")</f>
        <v>56</v>
      </c>
    </row>
    <row r="62" ht="15.75" customHeight="1">
      <c r="A62" s="58" t="s">
        <v>47</v>
      </c>
      <c r="B62" s="59">
        <v>8.14</v>
      </c>
      <c r="C62" s="62">
        <v>63.07</v>
      </c>
      <c r="D62" s="61" t="s">
        <v>8</v>
      </c>
      <c r="F62" s="54" t="str">
        <f>IFERROR(__xludf.DUMMYFUNCTION("""COMPUTED_VALUE"""),"50")</f>
        <v>50</v>
      </c>
    </row>
    <row r="63" ht="15.75" customHeight="1">
      <c r="A63" s="58" t="s">
        <v>72</v>
      </c>
      <c r="B63" s="59">
        <v>6.76</v>
      </c>
      <c r="C63" s="62">
        <v>59.39</v>
      </c>
      <c r="D63" s="61" t="s">
        <v>8</v>
      </c>
      <c r="F63" s="54" t="str">
        <f>IFERROR(__xludf.DUMMYFUNCTION("""COMPUTED_VALUE"""),"64")</f>
        <v>64</v>
      </c>
    </row>
    <row r="64" ht="15.75" customHeight="1">
      <c r="A64" s="58" t="s">
        <v>68</v>
      </c>
      <c r="B64" s="59">
        <v>4.59</v>
      </c>
      <c r="C64" s="62">
        <v>44.25</v>
      </c>
      <c r="D64" s="61" t="s">
        <v>8</v>
      </c>
      <c r="F64" s="54" t="str">
        <f>IFERROR(__xludf.DUMMYFUNCTION("""COMPUTED_VALUE"""),"74")</f>
        <v>74</v>
      </c>
    </row>
    <row r="65" ht="15.75" customHeight="1">
      <c r="A65" s="58" t="s">
        <v>59</v>
      </c>
      <c r="B65" s="59">
        <v>8.8</v>
      </c>
      <c r="C65" s="62">
        <v>68.76</v>
      </c>
      <c r="D65" s="61" t="s">
        <v>8</v>
      </c>
      <c r="F65" s="54" t="str">
        <f>IFERROR(__xludf.DUMMYFUNCTION("""COMPUTED_VALUE"""),"68")</f>
        <v>68</v>
      </c>
    </row>
    <row r="66" ht="15.75" customHeight="1">
      <c r="A66" s="58" t="s">
        <v>50</v>
      </c>
      <c r="B66" s="59">
        <v>6.59</v>
      </c>
      <c r="C66" s="62">
        <v>52.87</v>
      </c>
      <c r="D66" s="61" t="s">
        <v>8</v>
      </c>
      <c r="F66" s="54" t="str">
        <f>IFERROR(__xludf.DUMMYFUNCTION("""COMPUTED_VALUE"""),"57")</f>
        <v>57</v>
      </c>
    </row>
    <row r="67" ht="15.75" customHeight="1">
      <c r="A67" s="58" t="s">
        <v>60</v>
      </c>
      <c r="B67" s="59">
        <v>4.57</v>
      </c>
      <c r="C67" s="62">
        <v>40.86</v>
      </c>
      <c r="D67" s="61" t="s">
        <v>8</v>
      </c>
      <c r="F67" s="54" t="str">
        <f>IFERROR(__xludf.DUMMYFUNCTION("""COMPUTED_VALUE"""),"55")</f>
        <v>55</v>
      </c>
    </row>
    <row r="68" ht="15.75" customHeight="1">
      <c r="A68" s="58" t="s">
        <v>58</v>
      </c>
      <c r="B68" s="59">
        <v>6.97</v>
      </c>
      <c r="C68" s="62">
        <v>58.86</v>
      </c>
      <c r="D68" s="61" t="s">
        <v>8</v>
      </c>
      <c r="F68" s="54"/>
    </row>
    <row r="69" ht="15.75" customHeight="1">
      <c r="A69" s="58" t="s">
        <v>56</v>
      </c>
      <c r="B69" s="59">
        <v>6.82</v>
      </c>
      <c r="C69" s="62">
        <v>55.6</v>
      </c>
      <c r="D69" s="61" t="s">
        <v>8</v>
      </c>
    </row>
    <row r="70" ht="15.75" customHeight="1">
      <c r="A70" s="58" t="s">
        <v>66</v>
      </c>
      <c r="B70" s="59">
        <v>5.56</v>
      </c>
      <c r="C70" s="62">
        <v>43.2</v>
      </c>
      <c r="D70" s="61" t="s">
        <v>8</v>
      </c>
    </row>
    <row r="71" ht="15.75" customHeight="1">
      <c r="A71" s="58" t="s">
        <v>49</v>
      </c>
      <c r="B71" s="59">
        <v>5.29</v>
      </c>
      <c r="C71" s="62">
        <v>46.77</v>
      </c>
      <c r="D71" s="61" t="s">
        <v>8</v>
      </c>
    </row>
    <row r="72" ht="15.75" customHeight="1">
      <c r="A72" s="58" t="s">
        <v>31</v>
      </c>
      <c r="B72" s="59">
        <v>6.64</v>
      </c>
      <c r="C72" s="62">
        <v>52.51</v>
      </c>
      <c r="D72" s="61" t="s">
        <v>8</v>
      </c>
    </row>
    <row r="73" ht="15.75" customHeight="1">
      <c r="A73" s="58" t="s">
        <v>91</v>
      </c>
      <c r="B73" s="59">
        <v>7.75</v>
      </c>
      <c r="C73" s="62">
        <v>54.28</v>
      </c>
      <c r="D73" s="61" t="s">
        <v>8</v>
      </c>
    </row>
    <row r="74" ht="15.75" customHeight="1">
      <c r="A74" s="58" t="s">
        <v>55</v>
      </c>
      <c r="B74" s="59">
        <v>6.99</v>
      </c>
      <c r="C74" s="62">
        <v>54.32</v>
      </c>
      <c r="D74" s="61" t="s">
        <v>8</v>
      </c>
    </row>
    <row r="75" ht="15.75" customHeight="1">
      <c r="A75" s="58" t="s">
        <v>41</v>
      </c>
      <c r="B75" s="59">
        <v>7.31</v>
      </c>
      <c r="C75" s="62">
        <v>57.02</v>
      </c>
      <c r="D75" s="61" t="s">
        <v>8</v>
      </c>
    </row>
    <row r="76" ht="15.75" customHeight="1">
      <c r="A76" s="58" t="s">
        <v>45</v>
      </c>
      <c r="B76" s="59">
        <v>8.6</v>
      </c>
      <c r="C76" s="62">
        <v>68.48</v>
      </c>
      <c r="D76" s="61" t="s">
        <v>8</v>
      </c>
    </row>
    <row r="77" ht="15.75" customHeight="1">
      <c r="A77" s="58" t="s">
        <v>52</v>
      </c>
      <c r="B77" s="59">
        <v>4.93</v>
      </c>
      <c r="C77" s="62">
        <v>43.97</v>
      </c>
      <c r="D77" s="61" t="s">
        <v>8</v>
      </c>
    </row>
    <row r="78" ht="15.75" customHeight="1">
      <c r="A78" s="58" t="s">
        <v>45</v>
      </c>
      <c r="B78" s="59">
        <v>4.05</v>
      </c>
      <c r="C78" s="62">
        <v>47.74</v>
      </c>
      <c r="D78" s="61" t="s">
        <v>8</v>
      </c>
    </row>
    <row r="79" ht="15.75" customHeight="1">
      <c r="A79" s="58" t="s">
        <v>84</v>
      </c>
      <c r="B79" s="59">
        <v>9.05</v>
      </c>
      <c r="C79" s="62">
        <v>77.84</v>
      </c>
      <c r="D79" s="61" t="s">
        <v>8</v>
      </c>
    </row>
    <row r="80" ht="15.75" customHeight="1">
      <c r="A80" s="58" t="s">
        <v>58</v>
      </c>
      <c r="B80" s="59">
        <v>5.77</v>
      </c>
      <c r="C80" s="62">
        <v>46.76</v>
      </c>
      <c r="D80" s="61" t="s">
        <v>8</v>
      </c>
    </row>
    <row r="81" ht="15.75" customHeight="1">
      <c r="A81" s="58" t="s">
        <v>47</v>
      </c>
      <c r="B81" s="59">
        <v>7.37</v>
      </c>
      <c r="C81" s="62">
        <v>69.61</v>
      </c>
      <c r="D81" s="61" t="s">
        <v>8</v>
      </c>
    </row>
    <row r="82" ht="15.75" customHeight="1">
      <c r="A82" s="58" t="s">
        <v>84</v>
      </c>
      <c r="B82" s="59">
        <v>6.34</v>
      </c>
      <c r="C82" s="62">
        <v>52.36</v>
      </c>
      <c r="D82" s="61" t="s">
        <v>8</v>
      </c>
    </row>
    <row r="83" ht="15.75" customHeight="1">
      <c r="A83" s="58" t="s">
        <v>64</v>
      </c>
      <c r="B83" s="59">
        <v>5.14</v>
      </c>
      <c r="C83" s="62">
        <v>46.8</v>
      </c>
      <c r="D83" s="61" t="s">
        <v>8</v>
      </c>
    </row>
    <row r="84" ht="15.75" customHeight="1">
      <c r="A84" s="58" t="s">
        <v>73</v>
      </c>
      <c r="B84" s="59">
        <v>5.43</v>
      </c>
      <c r="C84" s="62">
        <v>39.72</v>
      </c>
      <c r="D84" s="61" t="s">
        <v>8</v>
      </c>
    </row>
    <row r="85" ht="15.75" customHeight="1">
      <c r="A85" s="58" t="s">
        <v>84</v>
      </c>
      <c r="B85" s="59">
        <v>8.98</v>
      </c>
      <c r="C85" s="62">
        <v>72.54</v>
      </c>
      <c r="D85" s="61" t="s">
        <v>8</v>
      </c>
    </row>
    <row r="86" ht="15.75" customHeight="1">
      <c r="A86" s="58" t="s">
        <v>91</v>
      </c>
      <c r="B86" s="59">
        <v>8.96</v>
      </c>
      <c r="C86" s="62">
        <v>79.35</v>
      </c>
      <c r="D86" s="61" t="s">
        <v>8</v>
      </c>
    </row>
    <row r="87" ht="15.75" customHeight="1">
      <c r="A87" s="58" t="s">
        <v>60</v>
      </c>
      <c r="B87" s="59">
        <v>7.34</v>
      </c>
      <c r="C87" s="62">
        <v>56.7</v>
      </c>
      <c r="D87" s="61" t="s">
        <v>8</v>
      </c>
    </row>
    <row r="88" ht="15.75" customHeight="1">
      <c r="A88" s="58" t="s">
        <v>29</v>
      </c>
      <c r="B88" s="59">
        <v>6.81</v>
      </c>
      <c r="C88" s="62">
        <v>64.6</v>
      </c>
      <c r="D88" s="61" t="s">
        <v>8</v>
      </c>
    </row>
    <row r="89" ht="15.75" customHeight="1">
      <c r="A89" s="58" t="s">
        <v>45</v>
      </c>
      <c r="B89" s="59">
        <v>7.9</v>
      </c>
      <c r="C89" s="62">
        <v>65.95</v>
      </c>
      <c r="D89" s="61" t="s">
        <v>8</v>
      </c>
    </row>
    <row r="90" ht="15.75" customHeight="1">
      <c r="A90" s="58" t="s">
        <v>30</v>
      </c>
      <c r="B90" s="59">
        <v>6.69</v>
      </c>
      <c r="C90" s="62">
        <v>57.47</v>
      </c>
      <c r="D90" s="61" t="s">
        <v>8</v>
      </c>
    </row>
    <row r="91" ht="15.75" customHeight="1">
      <c r="A91" s="58" t="s">
        <v>30</v>
      </c>
      <c r="B91" s="59">
        <v>7.21</v>
      </c>
      <c r="C91" s="62">
        <v>56.66</v>
      </c>
      <c r="D91" s="61" t="s">
        <v>8</v>
      </c>
    </row>
    <row r="92" ht="15.75" customHeight="1">
      <c r="A92" s="58" t="s">
        <v>36</v>
      </c>
      <c r="B92" s="59">
        <v>9.15</v>
      </c>
      <c r="C92" s="62">
        <v>69.04</v>
      </c>
      <c r="D92" s="61" t="s">
        <v>8</v>
      </c>
    </row>
    <row r="93" ht="15.75" customHeight="1">
      <c r="A93" s="58" t="s">
        <v>44</v>
      </c>
      <c r="B93" s="59">
        <v>4.17</v>
      </c>
      <c r="C93" s="62">
        <v>39.58</v>
      </c>
      <c r="D93" s="61" t="s">
        <v>8</v>
      </c>
    </row>
    <row r="94" ht="15.75" customHeight="1">
      <c r="A94" s="58" t="s">
        <v>57</v>
      </c>
      <c r="B94" s="59">
        <v>7.37</v>
      </c>
      <c r="C94" s="62">
        <v>57.9</v>
      </c>
      <c r="D94" s="61" t="s">
        <v>8</v>
      </c>
    </row>
    <row r="95" ht="15.75" customHeight="1">
      <c r="A95" s="58" t="s">
        <v>84</v>
      </c>
      <c r="B95" s="59">
        <v>7.52</v>
      </c>
      <c r="C95" s="62">
        <v>63.74</v>
      </c>
      <c r="D95" s="61" t="s">
        <v>8</v>
      </c>
    </row>
    <row r="96" ht="15.75" customHeight="1">
      <c r="A96" s="58" t="s">
        <v>45</v>
      </c>
      <c r="B96" s="59">
        <v>4.66</v>
      </c>
      <c r="C96" s="62">
        <v>38.69</v>
      </c>
      <c r="D96" s="61" t="s">
        <v>8</v>
      </c>
    </row>
    <row r="97" ht="15.75" customHeight="1">
      <c r="A97" s="58" t="s">
        <v>56</v>
      </c>
      <c r="B97" s="59">
        <v>8.64</v>
      </c>
      <c r="C97" s="62">
        <v>65.87</v>
      </c>
      <c r="D97" s="61" t="s">
        <v>8</v>
      </c>
    </row>
    <row r="98" ht="15.75" customHeight="1">
      <c r="A98" s="58" t="s">
        <v>47</v>
      </c>
      <c r="B98" s="59">
        <v>7.31</v>
      </c>
      <c r="C98" s="62">
        <v>62.13</v>
      </c>
      <c r="D98" s="61" t="s">
        <v>8</v>
      </c>
    </row>
    <row r="99" ht="15.75" customHeight="1">
      <c r="A99" s="58" t="s">
        <v>56</v>
      </c>
      <c r="B99" s="59">
        <v>5.38</v>
      </c>
      <c r="C99" s="62">
        <v>50.46</v>
      </c>
      <c r="D99" s="61" t="s">
        <v>8</v>
      </c>
    </row>
    <row r="100" ht="15.75" customHeight="1">
      <c r="A100" s="58" t="s">
        <v>38</v>
      </c>
      <c r="B100" s="59">
        <v>8.1</v>
      </c>
      <c r="C100" s="62">
        <v>77.16</v>
      </c>
      <c r="D100" s="61" t="s">
        <v>8</v>
      </c>
    </row>
    <row r="101" ht="15.75" customHeight="1">
      <c r="A101" s="58" t="s">
        <v>38</v>
      </c>
      <c r="B101" s="59">
        <v>6.06</v>
      </c>
      <c r="C101" s="62">
        <v>52.84</v>
      </c>
      <c r="D101" s="61" t="s">
        <v>8</v>
      </c>
    </row>
    <row r="102" ht="15.75" customHeight="1">
      <c r="A102" s="58" t="s">
        <v>43</v>
      </c>
      <c r="B102" s="59">
        <v>9.87</v>
      </c>
      <c r="C102" s="62">
        <v>84.28</v>
      </c>
      <c r="D102" s="61" t="s">
        <v>8</v>
      </c>
    </row>
    <row r="103" ht="15.75" customHeight="1">
      <c r="A103" s="58" t="s">
        <v>48</v>
      </c>
      <c r="B103" s="59">
        <v>4.7</v>
      </c>
      <c r="C103" s="62">
        <v>44.37</v>
      </c>
      <c r="D103" s="61" t="s">
        <v>8</v>
      </c>
    </row>
    <row r="104" ht="15.75" customHeight="1">
      <c r="A104" s="58" t="s">
        <v>53</v>
      </c>
      <c r="B104" s="59">
        <v>5.87</v>
      </c>
      <c r="C104" s="62">
        <v>57.43</v>
      </c>
      <c r="D104" s="61" t="s">
        <v>8</v>
      </c>
    </row>
    <row r="105" ht="15.75" customHeight="1">
      <c r="A105" s="58" t="s">
        <v>48</v>
      </c>
      <c r="B105" s="59">
        <v>4.84</v>
      </c>
      <c r="C105" s="62">
        <v>45.31</v>
      </c>
      <c r="D105" s="61" t="s">
        <v>8</v>
      </c>
    </row>
    <row r="106" ht="15.75" customHeight="1">
      <c r="A106" s="58" t="s">
        <v>47</v>
      </c>
      <c r="B106" s="59">
        <v>8.63</v>
      </c>
      <c r="C106" s="62">
        <v>68.96</v>
      </c>
      <c r="D106" s="61" t="s">
        <v>8</v>
      </c>
    </row>
    <row r="107" ht="15.75" customHeight="1">
      <c r="A107" s="58" t="s">
        <v>56</v>
      </c>
      <c r="B107" s="59">
        <v>9.94</v>
      </c>
      <c r="C107" s="62">
        <v>81.68</v>
      </c>
      <c r="D107" s="61" t="s">
        <v>8</v>
      </c>
    </row>
    <row r="108" ht="15.75" customHeight="1">
      <c r="A108" s="58" t="s">
        <v>38</v>
      </c>
      <c r="B108" s="59">
        <v>9.99</v>
      </c>
      <c r="C108" s="62">
        <v>75.74</v>
      </c>
      <c r="D108" s="61" t="s">
        <v>8</v>
      </c>
    </row>
    <row r="109" ht="15.75" customHeight="1">
      <c r="A109" s="58" t="s">
        <v>29</v>
      </c>
      <c r="B109" s="59">
        <v>5.45</v>
      </c>
      <c r="C109" s="62">
        <v>52.45</v>
      </c>
      <c r="D109" s="61" t="s">
        <v>8</v>
      </c>
    </row>
    <row r="110" ht="15.75" customHeight="1">
      <c r="A110" s="58" t="s">
        <v>43</v>
      </c>
      <c r="B110" s="59">
        <v>8.72</v>
      </c>
      <c r="C110" s="62">
        <v>68.07</v>
      </c>
      <c r="D110" s="61" t="s">
        <v>8</v>
      </c>
    </row>
    <row r="111" ht="15.75" customHeight="1">
      <c r="A111" s="58" t="s">
        <v>40</v>
      </c>
      <c r="B111" s="59">
        <v>4.64</v>
      </c>
      <c r="C111" s="62">
        <v>51.67</v>
      </c>
      <c r="D111" s="61" t="s">
        <v>8</v>
      </c>
    </row>
    <row r="112" ht="15.75" customHeight="1">
      <c r="A112" s="58" t="s">
        <v>38</v>
      </c>
      <c r="B112" s="59">
        <v>5.66</v>
      </c>
      <c r="C112" s="62">
        <v>48.8</v>
      </c>
      <c r="D112" s="61" t="s">
        <v>8</v>
      </c>
    </row>
    <row r="113" ht="15.75" customHeight="1">
      <c r="A113" s="58" t="s">
        <v>58</v>
      </c>
      <c r="B113" s="59">
        <v>9.03</v>
      </c>
      <c r="C113" s="62">
        <v>77.07</v>
      </c>
      <c r="D113" s="61" t="s">
        <v>8</v>
      </c>
    </row>
    <row r="114" ht="15.75" customHeight="1">
      <c r="A114" s="58" t="s">
        <v>41</v>
      </c>
      <c r="B114" s="59">
        <v>5.93</v>
      </c>
      <c r="C114" s="62">
        <v>53.41</v>
      </c>
      <c r="D114" s="61" t="s">
        <v>8</v>
      </c>
    </row>
    <row r="115" ht="15.75" customHeight="1">
      <c r="A115" s="58" t="s">
        <v>41</v>
      </c>
      <c r="B115" s="59">
        <v>9.03</v>
      </c>
      <c r="C115" s="62">
        <v>68.26</v>
      </c>
      <c r="D115" s="61" t="s">
        <v>8</v>
      </c>
    </row>
    <row r="116" ht="15.75" customHeight="1">
      <c r="A116" s="58" t="s">
        <v>71</v>
      </c>
      <c r="B116" s="59">
        <v>9.58</v>
      </c>
      <c r="C116" s="62">
        <v>77.38</v>
      </c>
      <c r="D116" s="61" t="s">
        <v>8</v>
      </c>
    </row>
    <row r="117" ht="15.75" customHeight="1">
      <c r="A117" s="58" t="s">
        <v>48</v>
      </c>
      <c r="B117" s="59">
        <v>6.96</v>
      </c>
      <c r="C117" s="62">
        <v>65.4</v>
      </c>
      <c r="D117" s="61" t="s">
        <v>8</v>
      </c>
    </row>
    <row r="118" ht="15.75" customHeight="1">
      <c r="A118" s="58" t="s">
        <v>58</v>
      </c>
      <c r="B118" s="59">
        <v>8.49</v>
      </c>
      <c r="C118" s="62">
        <v>62.51</v>
      </c>
      <c r="D118" s="61" t="s">
        <v>8</v>
      </c>
    </row>
    <row r="119" ht="15.75" customHeight="1">
      <c r="A119" s="58" t="s">
        <v>33</v>
      </c>
      <c r="B119" s="59">
        <v>7.11</v>
      </c>
      <c r="C119" s="62">
        <v>55.07</v>
      </c>
      <c r="D119" s="61" t="s">
        <v>8</v>
      </c>
    </row>
    <row r="120" ht="15.75" customHeight="1">
      <c r="A120" s="58" t="s">
        <v>94</v>
      </c>
      <c r="B120" s="59">
        <v>5.67</v>
      </c>
      <c r="C120" s="62">
        <v>50.27</v>
      </c>
      <c r="D120" s="61" t="s">
        <v>8</v>
      </c>
    </row>
    <row r="121" ht="15.75" customHeight="1">
      <c r="A121" s="58" t="s">
        <v>36</v>
      </c>
      <c r="B121" s="59">
        <v>4.34</v>
      </c>
      <c r="C121" s="62">
        <v>35.8</v>
      </c>
      <c r="D121" s="61" t="s">
        <v>8</v>
      </c>
    </row>
    <row r="122" ht="15.75" customHeight="1">
      <c r="A122" s="58" t="s">
        <v>52</v>
      </c>
      <c r="B122" s="59">
        <v>6.72</v>
      </c>
      <c r="C122" s="62">
        <v>64.55</v>
      </c>
      <c r="D122" s="61" t="s">
        <v>8</v>
      </c>
    </row>
    <row r="123" ht="15.75" customHeight="1">
      <c r="A123" s="58" t="s">
        <v>52</v>
      </c>
      <c r="B123" s="59">
        <v>9.18</v>
      </c>
      <c r="C123" s="62">
        <v>73.87</v>
      </c>
      <c r="D123" s="61" t="s">
        <v>8</v>
      </c>
    </row>
    <row r="124" ht="15.75" customHeight="1">
      <c r="A124" s="58" t="s">
        <v>78</v>
      </c>
      <c r="B124" s="59">
        <v>4.32</v>
      </c>
      <c r="C124" s="62">
        <v>41.82</v>
      </c>
      <c r="D124" s="61" t="s">
        <v>8</v>
      </c>
    </row>
    <row r="125" ht="15.75" customHeight="1">
      <c r="A125" s="58" t="s">
        <v>60</v>
      </c>
      <c r="B125" s="59">
        <v>4.28</v>
      </c>
      <c r="C125" s="62">
        <v>43.18</v>
      </c>
      <c r="D125" s="61" t="s">
        <v>8</v>
      </c>
    </row>
    <row r="126" ht="15.75" customHeight="1">
      <c r="A126" s="58" t="s">
        <v>39</v>
      </c>
      <c r="B126" s="59">
        <v>5.1</v>
      </c>
      <c r="C126" s="62">
        <v>47.22</v>
      </c>
      <c r="D126" s="61" t="s">
        <v>8</v>
      </c>
    </row>
    <row r="127" ht="15.75" customHeight="1">
      <c r="A127" s="58" t="s">
        <v>47</v>
      </c>
      <c r="B127" s="59">
        <v>6.23</v>
      </c>
      <c r="C127" s="62">
        <v>53.91</v>
      </c>
      <c r="D127" s="61" t="s">
        <v>8</v>
      </c>
    </row>
    <row r="128" ht="15.75" customHeight="1">
      <c r="A128" s="58" t="s">
        <v>52</v>
      </c>
      <c r="B128" s="59">
        <v>6.45</v>
      </c>
      <c r="C128" s="62">
        <v>59.74</v>
      </c>
      <c r="D128" s="61" t="s">
        <v>8</v>
      </c>
    </row>
    <row r="129" ht="15.75" customHeight="1">
      <c r="A129" s="58" t="s">
        <v>53</v>
      </c>
      <c r="B129" s="59">
        <v>9.73</v>
      </c>
      <c r="C129" s="62">
        <v>74.14</v>
      </c>
      <c r="D129" s="61" t="s">
        <v>8</v>
      </c>
    </row>
    <row r="130" ht="15.75" customHeight="1">
      <c r="A130" s="58" t="s">
        <v>76</v>
      </c>
      <c r="B130" s="59">
        <v>4.14</v>
      </c>
      <c r="C130" s="62">
        <v>36.58</v>
      </c>
      <c r="D130" s="61" t="s">
        <v>9</v>
      </c>
    </row>
    <row r="131" ht="15.75" customHeight="1">
      <c r="A131" s="58" t="s">
        <v>45</v>
      </c>
      <c r="B131" s="59">
        <v>9.28</v>
      </c>
      <c r="C131" s="62">
        <v>76.55</v>
      </c>
      <c r="D131" s="61" t="s">
        <v>8</v>
      </c>
    </row>
    <row r="132" ht="15.75" customHeight="1">
      <c r="A132" s="58" t="s">
        <v>30</v>
      </c>
      <c r="B132" s="59">
        <v>6.76</v>
      </c>
      <c r="C132" s="62">
        <v>37.07</v>
      </c>
      <c r="D132" s="61" t="s">
        <v>8</v>
      </c>
    </row>
    <row r="133" ht="15.75" customHeight="1">
      <c r="A133" s="58" t="s">
        <v>46</v>
      </c>
      <c r="B133" s="59">
        <v>6.16</v>
      </c>
      <c r="C133" s="62">
        <v>71.33</v>
      </c>
      <c r="D133" s="61" t="s">
        <v>8</v>
      </c>
    </row>
    <row r="134" ht="15.75" customHeight="1">
      <c r="A134" s="58" t="s">
        <v>60</v>
      </c>
      <c r="B134" s="59">
        <v>8.22</v>
      </c>
      <c r="C134" s="62">
        <v>80.31</v>
      </c>
      <c r="D134" s="61" t="s">
        <v>8</v>
      </c>
    </row>
    <row r="135" ht="15.75" customHeight="1">
      <c r="A135" s="58" t="s">
        <v>33</v>
      </c>
      <c r="B135" s="59">
        <v>6.16</v>
      </c>
      <c r="C135" s="62">
        <v>70.49</v>
      </c>
      <c r="D135" s="61" t="s">
        <v>8</v>
      </c>
    </row>
    <row r="136" ht="15.75" customHeight="1">
      <c r="A136" s="58" t="s">
        <v>53</v>
      </c>
      <c r="B136" s="59">
        <v>7.22</v>
      </c>
      <c r="C136" s="62">
        <v>28.75</v>
      </c>
      <c r="D136" s="61" t="s">
        <v>8</v>
      </c>
    </row>
    <row r="137" ht="15.75" customHeight="1">
      <c r="A137" s="58" t="s">
        <v>59</v>
      </c>
      <c r="B137" s="59">
        <v>8.6</v>
      </c>
      <c r="C137" s="62">
        <v>43.95</v>
      </c>
      <c r="D137" s="61" t="s">
        <v>8</v>
      </c>
    </row>
    <row r="138" ht="15.75" customHeight="1">
      <c r="A138" s="58" t="s">
        <v>34</v>
      </c>
      <c r="B138" s="59">
        <v>7.95</v>
      </c>
      <c r="C138" s="62">
        <v>85.03</v>
      </c>
      <c r="D138" s="61" t="s">
        <v>8</v>
      </c>
    </row>
    <row r="139" ht="15.75" customHeight="1">
      <c r="A139" s="58" t="s">
        <v>91</v>
      </c>
      <c r="B139" s="59">
        <v>4.44</v>
      </c>
      <c r="C139" s="62">
        <v>76.47</v>
      </c>
      <c r="D139" s="61" t="s">
        <v>8</v>
      </c>
    </row>
    <row r="140" ht="15.75" customHeight="1">
      <c r="A140" s="58" t="s">
        <v>30</v>
      </c>
      <c r="B140" s="59">
        <v>9.75</v>
      </c>
      <c r="C140" s="62">
        <v>51.12</v>
      </c>
      <c r="D140" s="61" t="s">
        <v>8</v>
      </c>
    </row>
    <row r="141" ht="15.75" customHeight="1">
      <c r="A141" s="58" t="s">
        <v>32</v>
      </c>
      <c r="B141" s="59">
        <v>9.07</v>
      </c>
      <c r="C141" s="62">
        <v>68.02</v>
      </c>
      <c r="D141" s="61" t="s">
        <v>8</v>
      </c>
    </row>
    <row r="142" ht="15.75" customHeight="1">
      <c r="A142" s="58" t="s">
        <v>56</v>
      </c>
      <c r="B142" s="59">
        <v>4.93</v>
      </c>
      <c r="C142" s="62">
        <v>65.16</v>
      </c>
      <c r="D142" s="61" t="s">
        <v>8</v>
      </c>
    </row>
    <row r="143" ht="15.75" customHeight="1">
      <c r="A143" s="58" t="s">
        <v>47</v>
      </c>
      <c r="B143" s="59">
        <v>4.76</v>
      </c>
      <c r="C143" s="62">
        <v>58.0</v>
      </c>
      <c r="D143" s="61" t="s">
        <v>8</v>
      </c>
    </row>
    <row r="144" ht="15.75" customHeight="1">
      <c r="A144" s="58" t="s">
        <v>50</v>
      </c>
      <c r="B144" s="59">
        <v>5.96</v>
      </c>
      <c r="C144" s="62">
        <v>55.1</v>
      </c>
      <c r="D144" s="61" t="s">
        <v>8</v>
      </c>
    </row>
    <row r="145" ht="15.75" customHeight="1">
      <c r="A145" s="58" t="s">
        <v>44</v>
      </c>
      <c r="B145" s="59">
        <v>4.54</v>
      </c>
      <c r="C145" s="62">
        <v>21.1</v>
      </c>
      <c r="D145" s="61" t="s">
        <v>8</v>
      </c>
    </row>
    <row r="146" ht="15.75" customHeight="1">
      <c r="A146" s="58" t="s">
        <v>56</v>
      </c>
      <c r="B146" s="59">
        <v>6.12</v>
      </c>
      <c r="C146" s="62">
        <v>49.54</v>
      </c>
      <c r="D146" s="61" t="s">
        <v>8</v>
      </c>
    </row>
    <row r="147" ht="15.75" customHeight="1">
      <c r="A147" s="58" t="s">
        <v>37</v>
      </c>
      <c r="B147" s="59">
        <v>5.35</v>
      </c>
      <c r="C147" s="62">
        <v>40.88</v>
      </c>
      <c r="D147" s="61" t="s">
        <v>8</v>
      </c>
    </row>
    <row r="148" ht="15.75" customHeight="1">
      <c r="A148" s="58" t="s">
        <v>60</v>
      </c>
      <c r="B148" s="59">
        <v>8.39</v>
      </c>
      <c r="C148" s="62">
        <v>27.64</v>
      </c>
      <c r="D148" s="61" t="s">
        <v>8</v>
      </c>
    </row>
    <row r="149" ht="15.75" customHeight="1">
      <c r="A149" s="58" t="s">
        <v>58</v>
      </c>
      <c r="B149" s="59">
        <v>9.35</v>
      </c>
      <c r="C149" s="62">
        <v>96.31</v>
      </c>
      <c r="D149" s="61" t="s">
        <v>8</v>
      </c>
    </row>
    <row r="150" ht="15.75" customHeight="1">
      <c r="A150" s="58" t="s">
        <v>45</v>
      </c>
      <c r="B150" s="59">
        <v>5.06</v>
      </c>
      <c r="C150" s="62">
        <v>96.03</v>
      </c>
      <c r="D150" s="61" t="s">
        <v>8</v>
      </c>
    </row>
    <row r="151" ht="15.75" customHeight="1">
      <c r="A151" s="58" t="s">
        <v>34</v>
      </c>
      <c r="B151" s="59">
        <v>7.18</v>
      </c>
      <c r="C151" s="62">
        <v>77.29</v>
      </c>
      <c r="D151" s="61" t="s">
        <v>8</v>
      </c>
    </row>
    <row r="152" ht="15.75" customHeight="1">
      <c r="A152" s="58" t="s">
        <v>69</v>
      </c>
      <c r="B152" s="59">
        <v>7.22</v>
      </c>
      <c r="C152" s="62">
        <v>61.92</v>
      </c>
      <c r="D152" s="61" t="s">
        <v>8</v>
      </c>
    </row>
    <row r="153" ht="15.75" customHeight="1">
      <c r="A153" s="58" t="s">
        <v>66</v>
      </c>
      <c r="B153" s="59">
        <v>9.27</v>
      </c>
      <c r="C153" s="62">
        <v>63.57</v>
      </c>
      <c r="D153" s="61" t="s">
        <v>8</v>
      </c>
    </row>
    <row r="154" ht="15.75" customHeight="1">
      <c r="A154" s="58" t="s">
        <v>67</v>
      </c>
      <c r="B154" s="59">
        <v>9.96</v>
      </c>
      <c r="C154" s="62">
        <v>78.3</v>
      </c>
      <c r="D154" s="61" t="s">
        <v>8</v>
      </c>
    </row>
    <row r="155" ht="15.75" customHeight="1">
      <c r="A155" s="58" t="s">
        <v>66</v>
      </c>
      <c r="B155" s="59">
        <v>4.68</v>
      </c>
      <c r="C155" s="62">
        <v>50.07</v>
      </c>
      <c r="D155" s="61" t="s">
        <v>8</v>
      </c>
    </row>
    <row r="156" ht="15.75" customHeight="1">
      <c r="A156" s="58" t="s">
        <v>56</v>
      </c>
      <c r="B156" s="59">
        <v>5.15</v>
      </c>
      <c r="C156" s="62">
        <v>51.35</v>
      </c>
      <c r="D156" s="61" t="s">
        <v>8</v>
      </c>
    </row>
    <row r="157" ht="15.75" customHeight="1">
      <c r="A157" s="58" t="s">
        <v>36</v>
      </c>
      <c r="B157" s="59">
        <v>9.65</v>
      </c>
      <c r="C157" s="62">
        <v>53.41</v>
      </c>
      <c r="D157" s="61" t="s">
        <v>8</v>
      </c>
    </row>
    <row r="158" ht="15.75" customHeight="1">
      <c r="A158" s="58" t="s">
        <v>52</v>
      </c>
      <c r="B158" s="59">
        <v>8.61</v>
      </c>
      <c r="C158" s="62">
        <v>52.91</v>
      </c>
      <c r="D158" s="61" t="s">
        <v>8</v>
      </c>
    </row>
    <row r="159" ht="15.75" customHeight="1">
      <c r="A159" s="58" t="s">
        <v>47</v>
      </c>
      <c r="B159" s="59">
        <v>6.21</v>
      </c>
      <c r="C159" s="62">
        <v>65.28</v>
      </c>
      <c r="D159" s="61" t="s">
        <v>8</v>
      </c>
    </row>
    <row r="160" ht="15.75" customHeight="1">
      <c r="A160" s="58" t="s">
        <v>57</v>
      </c>
      <c r="B160" s="59">
        <v>8.38</v>
      </c>
      <c r="C160" s="62">
        <v>100.78</v>
      </c>
      <c r="D160" s="61" t="s">
        <v>8</v>
      </c>
    </row>
    <row r="161" ht="15.75" customHeight="1">
      <c r="A161" s="58" t="s">
        <v>75</v>
      </c>
      <c r="B161" s="59">
        <v>6.86</v>
      </c>
      <c r="C161" s="62">
        <v>74.76</v>
      </c>
      <c r="D161" s="61" t="s">
        <v>8</v>
      </c>
    </row>
    <row r="162" ht="15.75" customHeight="1">
      <c r="A162" s="58" t="s">
        <v>48</v>
      </c>
      <c r="B162" s="59">
        <v>7.7</v>
      </c>
      <c r="C162" s="62">
        <v>53.96</v>
      </c>
      <c r="D162" s="61" t="s">
        <v>8</v>
      </c>
    </row>
    <row r="163" ht="15.75" customHeight="1">
      <c r="A163" s="58" t="s">
        <v>61</v>
      </c>
      <c r="B163" s="59">
        <v>8.02</v>
      </c>
      <c r="C163" s="62">
        <v>62.53</v>
      </c>
      <c r="D163" s="61" t="s">
        <v>8</v>
      </c>
    </row>
    <row r="164" ht="15.75" customHeight="1">
      <c r="A164" s="58" t="s">
        <v>47</v>
      </c>
      <c r="B164" s="59">
        <v>9.21</v>
      </c>
      <c r="C164" s="62">
        <v>83.15</v>
      </c>
      <c r="D164" s="61" t="s">
        <v>8</v>
      </c>
    </row>
    <row r="165" ht="15.75" customHeight="1">
      <c r="A165" s="58" t="s">
        <v>33</v>
      </c>
      <c r="B165" s="59">
        <v>8.24</v>
      </c>
      <c r="C165" s="62">
        <v>76.96</v>
      </c>
      <c r="D165" s="61" t="s">
        <v>8</v>
      </c>
    </row>
    <row r="166" ht="15.75" customHeight="1">
      <c r="A166" s="58" t="s">
        <v>48</v>
      </c>
      <c r="B166" s="59">
        <v>6.63</v>
      </c>
      <c r="C166" s="62">
        <v>54.57</v>
      </c>
      <c r="D166" s="61" t="s">
        <v>8</v>
      </c>
    </row>
    <row r="167" ht="15.75" customHeight="1">
      <c r="A167" s="58" t="s">
        <v>36</v>
      </c>
      <c r="B167" s="59">
        <v>8.29</v>
      </c>
      <c r="C167" s="62">
        <v>115.29</v>
      </c>
      <c r="D167" s="61" t="s">
        <v>8</v>
      </c>
    </row>
    <row r="168" ht="15.75" customHeight="1">
      <c r="A168" s="58" t="s">
        <v>44</v>
      </c>
      <c r="B168" s="59">
        <v>8.65</v>
      </c>
      <c r="C168" s="62">
        <v>88.43</v>
      </c>
      <c r="D168" s="61" t="s">
        <v>8</v>
      </c>
    </row>
    <row r="169" ht="15.75" customHeight="1">
      <c r="A169" s="58" t="s">
        <v>70</v>
      </c>
      <c r="B169" s="59">
        <v>9.21</v>
      </c>
      <c r="C169" s="62">
        <v>62.31</v>
      </c>
      <c r="D169" s="61" t="s">
        <v>8</v>
      </c>
    </row>
    <row r="170" ht="15.75" customHeight="1">
      <c r="A170" s="58" t="s">
        <v>37</v>
      </c>
      <c r="B170" s="59">
        <v>9.05</v>
      </c>
      <c r="C170" s="62">
        <v>29.32</v>
      </c>
      <c r="D170" s="61" t="s">
        <v>8</v>
      </c>
    </row>
    <row r="171" ht="15.75" customHeight="1">
      <c r="A171" s="58" t="s">
        <v>51</v>
      </c>
      <c r="B171" s="59">
        <v>7.71</v>
      </c>
      <c r="C171" s="62">
        <v>67.36</v>
      </c>
      <c r="D171" s="61" t="s">
        <v>8</v>
      </c>
    </row>
    <row r="172" ht="15.75" customHeight="1">
      <c r="A172" s="58" t="s">
        <v>60</v>
      </c>
      <c r="B172" s="59">
        <v>8.75</v>
      </c>
      <c r="C172" s="62">
        <v>88.53</v>
      </c>
      <c r="D172" s="61" t="s">
        <v>8</v>
      </c>
    </row>
    <row r="173" ht="15.75" customHeight="1">
      <c r="A173" s="58" t="s">
        <v>49</v>
      </c>
      <c r="B173" s="59">
        <v>7.97</v>
      </c>
      <c r="C173" s="62">
        <v>52.97</v>
      </c>
      <c r="D173" s="61" t="s">
        <v>8</v>
      </c>
    </row>
    <row r="174" ht="15.75" customHeight="1">
      <c r="A174" s="58" t="s">
        <v>70</v>
      </c>
      <c r="B174" s="59">
        <v>7.59</v>
      </c>
      <c r="C174" s="62">
        <v>83.57</v>
      </c>
      <c r="D174" s="61" t="s">
        <v>8</v>
      </c>
    </row>
    <row r="175" ht="15.75" customHeight="1">
      <c r="A175" s="58" t="s">
        <v>44</v>
      </c>
      <c r="B175" s="59">
        <v>8.18</v>
      </c>
      <c r="C175" s="62">
        <v>92.48</v>
      </c>
      <c r="D175" s="61" t="s">
        <v>8</v>
      </c>
    </row>
    <row r="176" ht="15.75" customHeight="1">
      <c r="A176" s="58" t="s">
        <v>48</v>
      </c>
      <c r="B176" s="59">
        <v>9.25</v>
      </c>
      <c r="C176" s="62">
        <v>66.71</v>
      </c>
      <c r="D176" s="61" t="s">
        <v>8</v>
      </c>
    </row>
    <row r="177" ht="15.75" customHeight="1">
      <c r="A177" s="58" t="s">
        <v>52</v>
      </c>
      <c r="B177" s="59">
        <v>4.54</v>
      </c>
      <c r="C177" s="62">
        <v>42.01</v>
      </c>
      <c r="D177" s="61" t="s">
        <v>8</v>
      </c>
    </row>
    <row r="178" ht="15.75" customHeight="1">
      <c r="A178" s="58" t="s">
        <v>57</v>
      </c>
      <c r="B178" s="59">
        <v>4.68</v>
      </c>
      <c r="C178" s="62">
        <v>49.81</v>
      </c>
      <c r="D178" s="61" t="s">
        <v>8</v>
      </c>
    </row>
    <row r="179" ht="15.75" customHeight="1">
      <c r="A179" s="58" t="s">
        <v>46</v>
      </c>
      <c r="B179" s="59">
        <v>8.39</v>
      </c>
      <c r="C179" s="62">
        <v>56.55</v>
      </c>
      <c r="D179" s="61" t="s">
        <v>8</v>
      </c>
    </row>
    <row r="180" ht="15.75" customHeight="1">
      <c r="A180" s="58" t="s">
        <v>56</v>
      </c>
      <c r="B180" s="59">
        <v>4.03</v>
      </c>
      <c r="C180" s="62">
        <v>44.21</v>
      </c>
      <c r="D180" s="61" t="s">
        <v>8</v>
      </c>
    </row>
    <row r="181" ht="15.75" customHeight="1">
      <c r="A181" s="58" t="s">
        <v>94</v>
      </c>
      <c r="B181" s="59">
        <v>9.96</v>
      </c>
      <c r="C181" s="62">
        <v>50.61</v>
      </c>
      <c r="D181" s="61" t="s">
        <v>8</v>
      </c>
    </row>
    <row r="182" ht="15.75" customHeight="1">
      <c r="A182" s="58" t="s">
        <v>52</v>
      </c>
      <c r="B182" s="59">
        <v>4.15</v>
      </c>
      <c r="C182" s="62">
        <v>60.58</v>
      </c>
      <c r="D182" s="61" t="s">
        <v>8</v>
      </c>
    </row>
    <row r="183" ht="15.75" customHeight="1">
      <c r="A183" s="58" t="s">
        <v>78</v>
      </c>
      <c r="B183" s="59">
        <v>7.58</v>
      </c>
      <c r="C183" s="62">
        <v>44.09</v>
      </c>
      <c r="D183" s="61" t="s">
        <v>8</v>
      </c>
    </row>
    <row r="184" ht="15.75" customHeight="1">
      <c r="A184" s="58" t="s">
        <v>38</v>
      </c>
      <c r="B184" s="59">
        <v>7.54</v>
      </c>
      <c r="C184" s="62">
        <v>75.03</v>
      </c>
      <c r="D184" s="61" t="s">
        <v>8</v>
      </c>
    </row>
    <row r="185" ht="15.75" customHeight="1">
      <c r="A185" s="58" t="s">
        <v>75</v>
      </c>
      <c r="B185" s="59">
        <v>5.25</v>
      </c>
      <c r="C185" s="62">
        <v>44.82</v>
      </c>
      <c r="D185" s="61" t="s">
        <v>8</v>
      </c>
    </row>
    <row r="186" ht="15.75" customHeight="1">
      <c r="A186" s="58" t="s">
        <v>60</v>
      </c>
      <c r="B186" s="59">
        <v>7.21</v>
      </c>
      <c r="C186" s="62">
        <v>86.23</v>
      </c>
      <c r="D186" s="61" t="s">
        <v>8</v>
      </c>
    </row>
    <row r="187" ht="15.75" customHeight="1">
      <c r="A187" s="58" t="s">
        <v>62</v>
      </c>
      <c r="B187" s="59">
        <v>9.42</v>
      </c>
      <c r="C187" s="62">
        <v>75.46</v>
      </c>
      <c r="D187" s="61" t="s">
        <v>8</v>
      </c>
    </row>
    <row r="188" ht="15.75" customHeight="1">
      <c r="A188" s="58" t="s">
        <v>44</v>
      </c>
      <c r="B188" s="59">
        <v>6.68</v>
      </c>
      <c r="C188" s="62">
        <v>33.05</v>
      </c>
      <c r="D188" s="61" t="s">
        <v>8</v>
      </c>
    </row>
    <row r="189" ht="15.75" customHeight="1">
      <c r="A189" s="58" t="s">
        <v>47</v>
      </c>
      <c r="B189" s="59">
        <v>5.78</v>
      </c>
      <c r="C189" s="62">
        <v>87.4</v>
      </c>
      <c r="D189" s="61" t="s">
        <v>8</v>
      </c>
    </row>
    <row r="190" ht="15.75" customHeight="1">
      <c r="A190" s="58" t="s">
        <v>70</v>
      </c>
      <c r="B190" s="59">
        <v>5.23</v>
      </c>
      <c r="C190" s="62">
        <v>40.19</v>
      </c>
      <c r="D190" s="61" t="s">
        <v>8</v>
      </c>
    </row>
    <row r="191" ht="15.75" customHeight="1">
      <c r="A191" s="58" t="s">
        <v>43</v>
      </c>
      <c r="B191" s="59">
        <v>4.38</v>
      </c>
      <c r="C191" s="62">
        <v>43.95</v>
      </c>
      <c r="D191" s="61" t="s">
        <v>8</v>
      </c>
    </row>
    <row r="192" ht="15.75" customHeight="1">
      <c r="A192" s="58" t="s">
        <v>66</v>
      </c>
      <c r="B192" s="59">
        <v>9.01</v>
      </c>
      <c r="C192" s="62">
        <v>61.06</v>
      </c>
      <c r="D192" s="61" t="s">
        <v>8</v>
      </c>
    </row>
    <row r="193" ht="15.75" customHeight="1">
      <c r="A193" s="58" t="s">
        <v>62</v>
      </c>
      <c r="B193" s="59">
        <v>5.12</v>
      </c>
      <c r="C193" s="62">
        <v>63.38</v>
      </c>
      <c r="D193" s="61" t="s">
        <v>8</v>
      </c>
    </row>
    <row r="194" ht="15.75" customHeight="1">
      <c r="A194" s="58" t="s">
        <v>47</v>
      </c>
      <c r="B194" s="59">
        <v>4.18</v>
      </c>
      <c r="C194" s="62">
        <v>8.0</v>
      </c>
      <c r="D194" s="61" t="s">
        <v>8</v>
      </c>
    </row>
    <row r="195" ht="15.75" customHeight="1">
      <c r="A195" s="58" t="s">
        <v>70</v>
      </c>
      <c r="B195" s="59">
        <v>6.36</v>
      </c>
      <c r="C195" s="62">
        <v>67.44</v>
      </c>
      <c r="D195" s="61" t="s">
        <v>8</v>
      </c>
    </row>
    <row r="196" ht="15.75" customHeight="1">
      <c r="A196" s="58" t="s">
        <v>33</v>
      </c>
      <c r="B196" s="59">
        <v>4.08</v>
      </c>
      <c r="C196" s="62">
        <v>82.05</v>
      </c>
      <c r="D196" s="61" t="s">
        <v>8</v>
      </c>
    </row>
    <row r="197" ht="15.75" customHeight="1">
      <c r="A197" s="58" t="s">
        <v>83</v>
      </c>
      <c r="B197" s="59">
        <v>8.54</v>
      </c>
      <c r="C197" s="62">
        <v>42.33</v>
      </c>
      <c r="D197" s="61" t="s">
        <v>8</v>
      </c>
    </row>
    <row r="198" ht="15.75" customHeight="1">
      <c r="A198" s="58" t="s">
        <v>61</v>
      </c>
      <c r="B198" s="59">
        <v>5.38</v>
      </c>
      <c r="C198" s="62">
        <v>46.56</v>
      </c>
      <c r="D198" s="61" t="s">
        <v>8</v>
      </c>
    </row>
    <row r="199" ht="15.75" customHeight="1">
      <c r="A199" s="58" t="s">
        <v>60</v>
      </c>
      <c r="B199" s="59">
        <v>5.5</v>
      </c>
      <c r="C199" s="62">
        <v>42.01</v>
      </c>
      <c r="D199" s="61" t="s">
        <v>8</v>
      </c>
    </row>
    <row r="200" ht="15.75" customHeight="1">
      <c r="A200" s="58" t="s">
        <v>70</v>
      </c>
      <c r="B200" s="59">
        <v>5.03</v>
      </c>
      <c r="C200" s="62">
        <v>31.21</v>
      </c>
      <c r="D200" s="61" t="s">
        <v>8</v>
      </c>
    </row>
    <row r="201" ht="15.75" customHeight="1">
      <c r="A201" s="58" t="s">
        <v>85</v>
      </c>
      <c r="B201" s="59">
        <v>4.69</v>
      </c>
      <c r="C201" s="62">
        <v>46.24</v>
      </c>
      <c r="D201" s="61" t="s">
        <v>8</v>
      </c>
    </row>
    <row r="202" ht="15.75" customHeight="1">
      <c r="A202" s="58" t="s">
        <v>44</v>
      </c>
      <c r="B202" s="59">
        <v>4.34</v>
      </c>
      <c r="C202" s="62">
        <v>50.33</v>
      </c>
      <c r="D202" s="61" t="s">
        <v>8</v>
      </c>
    </row>
    <row r="203" ht="15.75" customHeight="1">
      <c r="A203" s="58" t="s">
        <v>51</v>
      </c>
      <c r="B203" s="59">
        <v>8.93</v>
      </c>
      <c r="C203" s="62">
        <v>118.54</v>
      </c>
      <c r="D203" s="61" t="s">
        <v>8</v>
      </c>
    </row>
    <row r="204" ht="15.75" customHeight="1">
      <c r="A204" s="58" t="s">
        <v>91</v>
      </c>
      <c r="B204" s="59">
        <v>7.91</v>
      </c>
      <c r="C204" s="62">
        <v>66.21</v>
      </c>
      <c r="D204" s="61" t="s">
        <v>8</v>
      </c>
    </row>
    <row r="205" ht="15.75" customHeight="1">
      <c r="A205" s="58" t="s">
        <v>45</v>
      </c>
      <c r="B205" s="59">
        <v>4.67</v>
      </c>
      <c r="C205" s="62">
        <v>57.53</v>
      </c>
      <c r="D205" s="61" t="s">
        <v>8</v>
      </c>
    </row>
    <row r="206" ht="15.75" customHeight="1">
      <c r="A206" s="58" t="s">
        <v>45</v>
      </c>
      <c r="B206" s="59">
        <v>9.91</v>
      </c>
      <c r="C206" s="62">
        <v>62.71</v>
      </c>
      <c r="D206" s="61" t="s">
        <v>8</v>
      </c>
    </row>
    <row r="207" ht="15.75" customHeight="1">
      <c r="A207" s="58" t="s">
        <v>31</v>
      </c>
      <c r="B207" s="59">
        <v>6.33</v>
      </c>
      <c r="C207" s="62">
        <v>50.62</v>
      </c>
      <c r="D207" s="61" t="s">
        <v>8</v>
      </c>
    </row>
    <row r="208" ht="15.75" customHeight="1">
      <c r="A208" s="58" t="s">
        <v>46</v>
      </c>
      <c r="B208" s="59">
        <v>9.67</v>
      </c>
      <c r="C208" s="62">
        <v>93.01</v>
      </c>
      <c r="D208" s="61" t="s">
        <v>8</v>
      </c>
    </row>
    <row r="209" ht="15.75" customHeight="1">
      <c r="A209" s="58" t="s">
        <v>91</v>
      </c>
      <c r="B209" s="59">
        <v>5.36</v>
      </c>
      <c r="C209" s="62">
        <v>66.86</v>
      </c>
      <c r="D209" s="61" t="s">
        <v>8</v>
      </c>
    </row>
    <row r="210" ht="15.75" customHeight="1">
      <c r="A210" s="58" t="s">
        <v>53</v>
      </c>
      <c r="B210" s="59">
        <v>4.13</v>
      </c>
      <c r="C210" s="62">
        <v>26.63</v>
      </c>
      <c r="D210" s="61" t="s">
        <v>8</v>
      </c>
    </row>
    <row r="211" ht="15.75" customHeight="1">
      <c r="A211" s="58" t="s">
        <v>41</v>
      </c>
      <c r="B211" s="59">
        <v>7.36</v>
      </c>
      <c r="C211" s="62">
        <v>80.43</v>
      </c>
      <c r="D211" s="61" t="s">
        <v>8</v>
      </c>
    </row>
    <row r="212" ht="15.75" customHeight="1">
      <c r="A212" s="58" t="s">
        <v>53</v>
      </c>
      <c r="B212" s="59">
        <v>9.84</v>
      </c>
      <c r="C212" s="62">
        <v>108.17</v>
      </c>
      <c r="D212" s="61" t="s">
        <v>9</v>
      </c>
    </row>
    <row r="213" ht="15.75" customHeight="1">
      <c r="A213" s="58" t="s">
        <v>67</v>
      </c>
      <c r="B213" s="59">
        <v>6.44</v>
      </c>
      <c r="C213" s="62">
        <v>95.27</v>
      </c>
      <c r="D213" s="61" t="s">
        <v>8</v>
      </c>
    </row>
    <row r="214" ht="15.75" customHeight="1">
      <c r="A214" s="58" t="s">
        <v>35</v>
      </c>
      <c r="B214" s="59">
        <v>4.14</v>
      </c>
      <c r="C214" s="62">
        <v>35.78</v>
      </c>
      <c r="D214" s="61" t="s">
        <v>8</v>
      </c>
    </row>
    <row r="215" ht="15.75" customHeight="1">
      <c r="A215" s="58" t="s">
        <v>57</v>
      </c>
      <c r="B215" s="59">
        <v>6.63</v>
      </c>
      <c r="C215" s="62">
        <v>79.29</v>
      </c>
      <c r="D215" s="61" t="s">
        <v>8</v>
      </c>
    </row>
    <row r="216" ht="15.75" customHeight="1">
      <c r="A216" s="58" t="s">
        <v>65</v>
      </c>
      <c r="B216" s="59">
        <v>7.68</v>
      </c>
      <c r="C216" s="62">
        <v>70.06</v>
      </c>
      <c r="D216" s="61" t="s">
        <v>8</v>
      </c>
    </row>
    <row r="217" ht="15.75" customHeight="1">
      <c r="A217" s="58" t="s">
        <v>55</v>
      </c>
      <c r="B217" s="59">
        <v>8.47</v>
      </c>
      <c r="C217" s="62">
        <v>69.06</v>
      </c>
      <c r="D217" s="61" t="s">
        <v>8</v>
      </c>
    </row>
    <row r="218" ht="15.75" customHeight="1">
      <c r="A218" s="58" t="s">
        <v>32</v>
      </c>
      <c r="B218" s="59">
        <v>4.52</v>
      </c>
      <c r="C218" s="62">
        <v>45.92</v>
      </c>
      <c r="D218" s="61" t="s">
        <v>8</v>
      </c>
    </row>
    <row r="219" ht="15.75" customHeight="1">
      <c r="A219" s="58" t="s">
        <v>93</v>
      </c>
      <c r="B219" s="59">
        <v>8.39</v>
      </c>
      <c r="C219" s="62">
        <v>89.98</v>
      </c>
      <c r="D219" s="61" t="s">
        <v>8</v>
      </c>
    </row>
    <row r="220" ht="15.75" customHeight="1">
      <c r="A220" s="58" t="s">
        <v>49</v>
      </c>
      <c r="B220" s="59">
        <v>8.86</v>
      </c>
      <c r="C220" s="62">
        <v>55.5</v>
      </c>
      <c r="D220" s="61" t="s">
        <v>8</v>
      </c>
    </row>
    <row r="221" ht="15.75" customHeight="1">
      <c r="A221" s="58" t="s">
        <v>40</v>
      </c>
      <c r="B221" s="59">
        <v>9.46</v>
      </c>
      <c r="C221" s="62">
        <v>90.99</v>
      </c>
      <c r="D221" s="61" t="s">
        <v>8</v>
      </c>
    </row>
    <row r="222" ht="15.75" customHeight="1">
      <c r="A222" s="58" t="s">
        <v>94</v>
      </c>
      <c r="B222" s="59">
        <v>6.5</v>
      </c>
      <c r="C222" s="62">
        <v>76.01</v>
      </c>
      <c r="D222" s="61" t="s">
        <v>8</v>
      </c>
    </row>
    <row r="223" ht="15.75" customHeight="1">
      <c r="A223" s="58" t="s">
        <v>48</v>
      </c>
      <c r="B223" s="59">
        <v>6.63</v>
      </c>
      <c r="C223" s="62">
        <v>34.28</v>
      </c>
      <c r="D223" s="61" t="s">
        <v>8</v>
      </c>
    </row>
    <row r="224" ht="15.75" customHeight="1">
      <c r="A224" s="58" t="s">
        <v>60</v>
      </c>
      <c r="B224" s="59">
        <v>8.56</v>
      </c>
      <c r="C224" s="62">
        <v>103.65</v>
      </c>
      <c r="D224" s="61" t="s">
        <v>9</v>
      </c>
    </row>
    <row r="225" ht="15.75" customHeight="1">
      <c r="A225" s="58" t="s">
        <v>55</v>
      </c>
      <c r="B225" s="59">
        <v>9.19</v>
      </c>
      <c r="C225" s="62">
        <v>72.56</v>
      </c>
      <c r="D225" s="61" t="s">
        <v>8</v>
      </c>
    </row>
    <row r="226" ht="15.75" customHeight="1">
      <c r="A226" s="58" t="s">
        <v>44</v>
      </c>
      <c r="B226" s="59">
        <v>4.15</v>
      </c>
      <c r="C226" s="62">
        <v>49.27</v>
      </c>
      <c r="D226" s="61" t="s">
        <v>8</v>
      </c>
    </row>
    <row r="227" ht="15.75" customHeight="1">
      <c r="A227" s="58" t="s">
        <v>71</v>
      </c>
      <c r="B227" s="59">
        <v>6.09</v>
      </c>
      <c r="C227" s="62">
        <v>65.21</v>
      </c>
      <c r="D227" s="61" t="s">
        <v>8</v>
      </c>
    </row>
    <row r="228" ht="15.75" customHeight="1">
      <c r="A228" s="58" t="s">
        <v>49</v>
      </c>
      <c r="B228" s="59">
        <v>7.41</v>
      </c>
      <c r="C228" s="62">
        <v>86.46</v>
      </c>
      <c r="D228" s="61" t="s">
        <v>8</v>
      </c>
    </row>
    <row r="229" ht="15.75" customHeight="1">
      <c r="A229" s="58" t="s">
        <v>94</v>
      </c>
      <c r="B229" s="59">
        <v>5.47</v>
      </c>
      <c r="C229" s="62">
        <v>45.76</v>
      </c>
      <c r="D229" s="61" t="s">
        <v>8</v>
      </c>
    </row>
    <row r="230" ht="15.75" customHeight="1">
      <c r="A230" s="58" t="s">
        <v>53</v>
      </c>
      <c r="B230" s="59">
        <v>4.65</v>
      </c>
      <c r="C230" s="62">
        <v>30.74</v>
      </c>
      <c r="D230" s="61" t="s">
        <v>8</v>
      </c>
    </row>
    <row r="231" ht="15.75" customHeight="1">
      <c r="A231" s="58" t="s">
        <v>57</v>
      </c>
      <c r="B231" s="59">
        <v>7.69</v>
      </c>
      <c r="C231" s="62">
        <v>81.08</v>
      </c>
      <c r="D231" s="61" t="s">
        <v>8</v>
      </c>
    </row>
    <row r="232" ht="15.75" customHeight="1">
      <c r="A232" s="58" t="s">
        <v>60</v>
      </c>
      <c r="B232" s="59">
        <v>4.75</v>
      </c>
      <c r="C232" s="62">
        <v>51.0</v>
      </c>
      <c r="D232" s="61" t="s">
        <v>8</v>
      </c>
    </row>
    <row r="233" ht="15.75" customHeight="1">
      <c r="A233" s="58" t="s">
        <v>64</v>
      </c>
      <c r="B233" s="59">
        <v>8.68</v>
      </c>
      <c r="C233" s="62">
        <v>67.36</v>
      </c>
      <c r="D233" s="61" t="s">
        <v>8</v>
      </c>
    </row>
    <row r="234" ht="15.75" customHeight="1">
      <c r="A234" s="58" t="s">
        <v>55</v>
      </c>
      <c r="B234" s="59">
        <v>7.6</v>
      </c>
      <c r="C234" s="62">
        <v>50.29</v>
      </c>
      <c r="D234" s="61" t="s">
        <v>8</v>
      </c>
    </row>
    <row r="235" ht="15.75" customHeight="1">
      <c r="A235" s="58" t="s">
        <v>52</v>
      </c>
      <c r="B235" s="59">
        <v>9.22</v>
      </c>
      <c r="C235" s="62">
        <v>83.76</v>
      </c>
      <c r="D235" s="61" t="s">
        <v>8</v>
      </c>
    </row>
    <row r="236" ht="15.75" customHeight="1">
      <c r="A236" s="58" t="s">
        <v>30</v>
      </c>
      <c r="B236" s="59">
        <v>5.46</v>
      </c>
      <c r="C236" s="62">
        <v>21.46</v>
      </c>
      <c r="D236" s="61" t="s">
        <v>8</v>
      </c>
    </row>
    <row r="237" ht="15.75" customHeight="1">
      <c r="A237" s="58" t="s">
        <v>38</v>
      </c>
      <c r="B237" s="59">
        <v>4.3</v>
      </c>
      <c r="C237" s="62">
        <v>52.51</v>
      </c>
      <c r="D237" s="61" t="s">
        <v>8</v>
      </c>
    </row>
    <row r="238" ht="15.75" customHeight="1">
      <c r="A238" s="58" t="s">
        <v>63</v>
      </c>
      <c r="B238" s="59">
        <v>4.44</v>
      </c>
      <c r="C238" s="62">
        <v>24.63</v>
      </c>
      <c r="D238" s="61" t="s">
        <v>8</v>
      </c>
    </row>
    <row r="239" ht="15.75" customHeight="1">
      <c r="A239" s="58" t="s">
        <v>84</v>
      </c>
      <c r="B239" s="59">
        <v>4.68</v>
      </c>
      <c r="C239" s="62">
        <v>9.23</v>
      </c>
      <c r="D239" s="61" t="s">
        <v>8</v>
      </c>
    </row>
    <row r="240" ht="15.75" customHeight="1">
      <c r="A240" s="58" t="s">
        <v>87</v>
      </c>
      <c r="B240" s="59">
        <v>8.55</v>
      </c>
      <c r="C240" s="62">
        <v>39.17</v>
      </c>
      <c r="D240" s="61" t="s">
        <v>8</v>
      </c>
    </row>
    <row r="241" ht="15.75" customHeight="1">
      <c r="A241" s="58" t="s">
        <v>94</v>
      </c>
      <c r="B241" s="59">
        <v>4.3</v>
      </c>
      <c r="C241" s="62">
        <v>50.74</v>
      </c>
      <c r="D241" s="61" t="s">
        <v>8</v>
      </c>
    </row>
    <row r="242" ht="15.75" customHeight="1">
      <c r="A242" s="58" t="s">
        <v>65</v>
      </c>
      <c r="B242" s="59">
        <v>7.06</v>
      </c>
      <c r="C242" s="62">
        <v>86.68</v>
      </c>
      <c r="D242" s="61" t="s">
        <v>8</v>
      </c>
    </row>
    <row r="243" ht="15.75" customHeight="1">
      <c r="A243" s="58" t="s">
        <v>45</v>
      </c>
      <c r="B243" s="59">
        <v>8.65</v>
      </c>
      <c r="C243" s="62">
        <v>79.79</v>
      </c>
      <c r="D243" s="61" t="s">
        <v>8</v>
      </c>
    </row>
    <row r="244" ht="15.75" customHeight="1">
      <c r="A244" s="58" t="s">
        <v>50</v>
      </c>
      <c r="B244" s="59">
        <v>7.38</v>
      </c>
      <c r="C244" s="62">
        <v>26.08</v>
      </c>
      <c r="D244" s="61" t="s">
        <v>8</v>
      </c>
    </row>
    <row r="245" ht="15.75" customHeight="1">
      <c r="A245" s="58" t="s">
        <v>51</v>
      </c>
      <c r="B245" s="59">
        <v>8.12</v>
      </c>
      <c r="C245" s="62">
        <v>72.25</v>
      </c>
      <c r="D245" s="61" t="s">
        <v>8</v>
      </c>
    </row>
    <row r="246" ht="15.75" customHeight="1">
      <c r="A246" s="58" t="s">
        <v>43</v>
      </c>
      <c r="B246" s="59">
        <v>5.7</v>
      </c>
      <c r="C246" s="62">
        <v>49.24</v>
      </c>
      <c r="D246" s="61" t="s">
        <v>8</v>
      </c>
    </row>
    <row r="247" ht="15.75" customHeight="1">
      <c r="A247" s="58" t="s">
        <v>58</v>
      </c>
      <c r="B247" s="59">
        <v>9.99</v>
      </c>
      <c r="C247" s="62">
        <v>78.39</v>
      </c>
      <c r="D247" s="61" t="s">
        <v>8</v>
      </c>
    </row>
    <row r="248" ht="15.75" customHeight="1">
      <c r="A248" s="58" t="s">
        <v>89</v>
      </c>
      <c r="B248" s="59">
        <v>5.34</v>
      </c>
      <c r="C248" s="62">
        <v>70.22</v>
      </c>
      <c r="D248" s="61" t="s">
        <v>8</v>
      </c>
    </row>
    <row r="249" ht="15.75" customHeight="1">
      <c r="A249" s="58" t="s">
        <v>73</v>
      </c>
      <c r="B249" s="59">
        <v>8.22</v>
      </c>
      <c r="C249" s="62">
        <v>60.49</v>
      </c>
      <c r="D249" s="61" t="s">
        <v>8</v>
      </c>
    </row>
    <row r="250" ht="15.75" customHeight="1">
      <c r="A250" s="58" t="s">
        <v>84</v>
      </c>
      <c r="B250" s="59">
        <v>4.78</v>
      </c>
      <c r="C250" s="62">
        <v>62.92</v>
      </c>
      <c r="D250" s="61" t="s">
        <v>8</v>
      </c>
    </row>
    <row r="251" ht="15.75" customHeight="1">
      <c r="A251" s="58" t="s">
        <v>64</v>
      </c>
      <c r="B251" s="59">
        <v>7.05</v>
      </c>
      <c r="C251" s="62">
        <v>48.83</v>
      </c>
      <c r="D251" s="61" t="s">
        <v>8</v>
      </c>
    </row>
    <row r="252" ht="15.75" customHeight="1">
      <c r="A252" s="58" t="s">
        <v>53</v>
      </c>
      <c r="B252" s="59">
        <v>4.83</v>
      </c>
      <c r="C252" s="62">
        <v>39.82</v>
      </c>
      <c r="D252" s="61" t="s">
        <v>9</v>
      </c>
    </row>
    <row r="253" ht="15.75" customHeight="1">
      <c r="A253" s="58" t="s">
        <v>43</v>
      </c>
      <c r="B253" s="59">
        <v>7.66</v>
      </c>
      <c r="C253" s="62">
        <v>69.86</v>
      </c>
      <c r="D253" s="61" t="s">
        <v>9</v>
      </c>
    </row>
    <row r="254" ht="15.75" customHeight="1">
      <c r="A254" s="58" t="s">
        <v>33</v>
      </c>
      <c r="B254" s="59">
        <v>7.88</v>
      </c>
      <c r="C254" s="62">
        <v>67.95</v>
      </c>
      <c r="D254" s="61" t="s">
        <v>9</v>
      </c>
    </row>
    <row r="255" ht="15.75" customHeight="1">
      <c r="A255" s="58" t="s">
        <v>76</v>
      </c>
      <c r="B255" s="59">
        <v>5.58</v>
      </c>
      <c r="C255" s="62">
        <v>50.66</v>
      </c>
      <c r="D255" s="61" t="s">
        <v>9</v>
      </c>
    </row>
    <row r="256" ht="15.75" customHeight="1">
      <c r="A256" s="58" t="s">
        <v>46</v>
      </c>
      <c r="B256" s="59">
        <v>4.32</v>
      </c>
      <c r="C256" s="62">
        <v>31.48</v>
      </c>
      <c r="D256" s="61" t="s">
        <v>9</v>
      </c>
    </row>
    <row r="257" ht="15.75" customHeight="1">
      <c r="A257" s="58" t="s">
        <v>33</v>
      </c>
      <c r="B257" s="59">
        <v>5.2</v>
      </c>
      <c r="C257" s="62">
        <v>37.39</v>
      </c>
      <c r="D257" s="61" t="s">
        <v>9</v>
      </c>
    </row>
    <row r="258" ht="15.75" customHeight="1">
      <c r="A258" s="58" t="s">
        <v>73</v>
      </c>
      <c r="B258" s="59">
        <v>4.04</v>
      </c>
      <c r="C258" s="62">
        <v>51.67</v>
      </c>
      <c r="D258" s="61" t="s">
        <v>9</v>
      </c>
    </row>
    <row r="259" ht="15.75" customHeight="1">
      <c r="A259" s="58" t="s">
        <v>33</v>
      </c>
      <c r="B259" s="59">
        <v>4.77</v>
      </c>
      <c r="C259" s="62">
        <v>43.81</v>
      </c>
      <c r="D259" s="61" t="s">
        <v>9</v>
      </c>
    </row>
    <row r="260" ht="15.75" customHeight="1">
      <c r="A260" s="58" t="s">
        <v>75</v>
      </c>
      <c r="B260" s="59">
        <v>8.34</v>
      </c>
      <c r="C260" s="62">
        <v>70.43</v>
      </c>
      <c r="D260" s="61" t="s">
        <v>9</v>
      </c>
    </row>
    <row r="261" ht="15.75" customHeight="1">
      <c r="A261" s="58" t="s">
        <v>34</v>
      </c>
      <c r="B261" s="59">
        <v>9.38</v>
      </c>
      <c r="C261" s="62">
        <v>79.9</v>
      </c>
      <c r="D261" s="61" t="s">
        <v>9</v>
      </c>
    </row>
    <row r="262" ht="15.75" customHeight="1">
      <c r="A262" s="58" t="s">
        <v>93</v>
      </c>
      <c r="B262" s="59">
        <v>9.66</v>
      </c>
      <c r="C262" s="62">
        <v>63.34</v>
      </c>
      <c r="D262" s="61" t="s">
        <v>9</v>
      </c>
    </row>
    <row r="263" ht="15.75" customHeight="1">
      <c r="A263" s="58" t="s">
        <v>71</v>
      </c>
      <c r="B263" s="59">
        <v>4.0</v>
      </c>
      <c r="C263" s="62">
        <v>30.62</v>
      </c>
      <c r="D263" s="61" t="s">
        <v>9</v>
      </c>
    </row>
    <row r="264" ht="15.75" customHeight="1">
      <c r="A264" s="58" t="s">
        <v>60</v>
      </c>
      <c r="B264" s="59">
        <v>7.31</v>
      </c>
      <c r="C264" s="62">
        <v>51.36</v>
      </c>
      <c r="D264" s="61" t="s">
        <v>9</v>
      </c>
    </row>
    <row r="265" ht="15.75" customHeight="1">
      <c r="A265" s="58" t="s">
        <v>75</v>
      </c>
      <c r="B265" s="59">
        <v>7.45</v>
      </c>
      <c r="C265" s="62">
        <v>62.85</v>
      </c>
      <c r="D265" s="61" t="s">
        <v>9</v>
      </c>
    </row>
    <row r="266" ht="15.75" customHeight="1">
      <c r="A266" s="58" t="s">
        <v>37</v>
      </c>
      <c r="B266" s="59">
        <v>9.66</v>
      </c>
      <c r="C266" s="62">
        <v>55.39</v>
      </c>
      <c r="D266" s="61" t="s">
        <v>9</v>
      </c>
    </row>
    <row r="267" ht="15.75" customHeight="1">
      <c r="A267" s="58" t="s">
        <v>60</v>
      </c>
      <c r="B267" s="59">
        <v>9.24</v>
      </c>
      <c r="C267" s="62">
        <v>91.7</v>
      </c>
      <c r="D267" s="61" t="s">
        <v>9</v>
      </c>
    </row>
    <row r="268" ht="15.75" customHeight="1">
      <c r="A268" s="58" t="s">
        <v>70</v>
      </c>
      <c r="B268" s="59">
        <v>4.5</v>
      </c>
      <c r="C268" s="62">
        <v>64.67</v>
      </c>
      <c r="D268" s="61" t="s">
        <v>9</v>
      </c>
    </row>
    <row r="269" ht="15.75" customHeight="1">
      <c r="A269" s="58" t="s">
        <v>39</v>
      </c>
      <c r="B269" s="59">
        <v>7.3</v>
      </c>
      <c r="C269" s="62">
        <v>66.13</v>
      </c>
      <c r="D269" s="61" t="s">
        <v>9</v>
      </c>
    </row>
    <row r="270" ht="15.75" customHeight="1">
      <c r="A270" s="58" t="s">
        <v>51</v>
      </c>
      <c r="B270" s="59">
        <v>5.44</v>
      </c>
      <c r="C270" s="62">
        <v>47.04</v>
      </c>
      <c r="D270" s="61" t="s">
        <v>9</v>
      </c>
    </row>
    <row r="271" ht="15.75" customHeight="1">
      <c r="A271" s="58" t="s">
        <v>34</v>
      </c>
      <c r="B271" s="59">
        <v>8.12</v>
      </c>
      <c r="C271" s="62">
        <v>35.38</v>
      </c>
      <c r="D271" s="61" t="s">
        <v>9</v>
      </c>
    </row>
    <row r="272" ht="15.75" customHeight="1">
      <c r="A272" s="58" t="s">
        <v>48</v>
      </c>
      <c r="B272" s="59">
        <v>9.78</v>
      </c>
      <c r="C272" s="62">
        <v>109.79</v>
      </c>
      <c r="D272" s="61" t="s">
        <v>9</v>
      </c>
    </row>
    <row r="273" ht="15.75" customHeight="1">
      <c r="A273" s="58" t="s">
        <v>52</v>
      </c>
      <c r="B273" s="59">
        <v>6.15</v>
      </c>
      <c r="C273" s="62">
        <v>48.99</v>
      </c>
      <c r="D273" s="61" t="s">
        <v>9</v>
      </c>
    </row>
    <row r="274" ht="15.75" customHeight="1">
      <c r="A274" s="58" t="s">
        <v>65</v>
      </c>
      <c r="B274" s="59">
        <v>7.33</v>
      </c>
      <c r="C274" s="62">
        <v>84.13</v>
      </c>
      <c r="D274" s="61" t="s">
        <v>9</v>
      </c>
    </row>
    <row r="275" ht="15.75" customHeight="1">
      <c r="A275" s="58" t="s">
        <v>56</v>
      </c>
      <c r="B275" s="59">
        <v>5.59</v>
      </c>
      <c r="C275" s="62">
        <v>58.41</v>
      </c>
      <c r="D275" s="61" t="s">
        <v>9</v>
      </c>
    </row>
    <row r="276" ht="15.75" customHeight="1">
      <c r="A276" s="58" t="s">
        <v>51</v>
      </c>
      <c r="B276" s="59">
        <v>5.1</v>
      </c>
      <c r="C276" s="62">
        <v>38.1</v>
      </c>
      <c r="D276" s="61" t="s">
        <v>9</v>
      </c>
    </row>
    <row r="277" ht="15.75" customHeight="1">
      <c r="A277" s="58" t="s">
        <v>34</v>
      </c>
      <c r="B277" s="59">
        <v>7.73</v>
      </c>
      <c r="C277" s="62">
        <v>66.22</v>
      </c>
      <c r="D277" s="61" t="s">
        <v>9</v>
      </c>
    </row>
    <row r="278" ht="15.75" customHeight="1">
      <c r="A278" s="58" t="s">
        <v>54</v>
      </c>
      <c r="B278" s="59">
        <v>9.74</v>
      </c>
      <c r="C278" s="62">
        <v>89.32</v>
      </c>
      <c r="D278" s="61" t="s">
        <v>9</v>
      </c>
    </row>
    <row r="279" ht="15.75" customHeight="1">
      <c r="A279" s="58" t="s">
        <v>84</v>
      </c>
      <c r="B279" s="59">
        <v>7.33</v>
      </c>
      <c r="C279" s="62">
        <v>71.6</v>
      </c>
      <c r="D279" s="61" t="s">
        <v>9</v>
      </c>
    </row>
    <row r="280" ht="15.75" customHeight="1">
      <c r="A280" s="58" t="s">
        <v>60</v>
      </c>
      <c r="B280" s="59">
        <v>9.88</v>
      </c>
      <c r="C280" s="62">
        <v>51.89</v>
      </c>
      <c r="D280" s="61" t="s">
        <v>9</v>
      </c>
    </row>
    <row r="281" ht="15.75" customHeight="1">
      <c r="A281" s="58" t="s">
        <v>91</v>
      </c>
      <c r="B281" s="59">
        <v>8.17</v>
      </c>
      <c r="C281" s="62">
        <v>65.26</v>
      </c>
      <c r="D281" s="61" t="s">
        <v>9</v>
      </c>
    </row>
    <row r="282" ht="15.75" customHeight="1">
      <c r="A282" s="58" t="s">
        <v>65</v>
      </c>
      <c r="B282" s="59">
        <v>6.71</v>
      </c>
      <c r="C282" s="62">
        <v>70.74</v>
      </c>
      <c r="D282" s="61" t="s">
        <v>9</v>
      </c>
    </row>
    <row r="283" ht="15.75" customHeight="1">
      <c r="A283" s="58" t="s">
        <v>45</v>
      </c>
      <c r="B283" s="59">
        <v>6.85</v>
      </c>
      <c r="C283" s="62">
        <v>62.56</v>
      </c>
      <c r="D283" s="61" t="s">
        <v>9</v>
      </c>
    </row>
    <row r="284" ht="15.75" customHeight="1">
      <c r="A284" s="58" t="s">
        <v>32</v>
      </c>
      <c r="B284" s="59">
        <v>5.61</v>
      </c>
      <c r="C284" s="62">
        <v>83.08</v>
      </c>
      <c r="D284" s="61" t="s">
        <v>9</v>
      </c>
    </row>
    <row r="285" ht="15.75" customHeight="1">
      <c r="A285" s="58" t="s">
        <v>55</v>
      </c>
      <c r="B285" s="59">
        <v>8.62</v>
      </c>
      <c r="C285" s="62">
        <v>71.04</v>
      </c>
      <c r="D285" s="61" t="s">
        <v>9</v>
      </c>
    </row>
    <row r="286" ht="15.75" customHeight="1">
      <c r="A286" s="58" t="s">
        <v>29</v>
      </c>
      <c r="B286" s="59">
        <v>6.73</v>
      </c>
      <c r="C286" s="62">
        <v>44.64</v>
      </c>
      <c r="D286" s="61" t="s">
        <v>9</v>
      </c>
    </row>
    <row r="287" ht="15.75" customHeight="1">
      <c r="A287" s="58" t="s">
        <v>52</v>
      </c>
      <c r="B287" s="59">
        <v>8.27</v>
      </c>
      <c r="C287" s="62">
        <v>46.56</v>
      </c>
      <c r="D287" s="61" t="s">
        <v>9</v>
      </c>
    </row>
    <row r="288" ht="15.75" customHeight="1">
      <c r="A288" s="58" t="s">
        <v>66</v>
      </c>
      <c r="B288" s="59">
        <v>7.0</v>
      </c>
      <c r="C288" s="62">
        <v>38.09</v>
      </c>
      <c r="D288" s="61" t="s">
        <v>9</v>
      </c>
    </row>
    <row r="289" ht="15.75" customHeight="1">
      <c r="A289" s="58" t="s">
        <v>72</v>
      </c>
      <c r="B289" s="59">
        <v>6.69</v>
      </c>
      <c r="C289" s="62">
        <v>66.43</v>
      </c>
      <c r="D289" s="61" t="s">
        <v>9</v>
      </c>
    </row>
    <row r="290" ht="15.75" customHeight="1">
      <c r="A290" s="58" t="s">
        <v>40</v>
      </c>
      <c r="B290" s="59">
        <v>7.76</v>
      </c>
      <c r="C290" s="62">
        <v>36.99</v>
      </c>
      <c r="D290" s="61" t="s">
        <v>9</v>
      </c>
    </row>
    <row r="291" ht="15.75" customHeight="1">
      <c r="A291" s="58" t="s">
        <v>77</v>
      </c>
      <c r="B291" s="59">
        <v>8.05</v>
      </c>
      <c r="C291" s="62">
        <v>99.96</v>
      </c>
      <c r="D291" s="61" t="s">
        <v>9</v>
      </c>
    </row>
    <row r="292" ht="15.75" customHeight="1">
      <c r="A292" s="58" t="s">
        <v>94</v>
      </c>
      <c r="B292" s="59">
        <v>6.81</v>
      </c>
      <c r="C292" s="62">
        <v>70.04</v>
      </c>
      <c r="D292" s="61" t="s">
        <v>9</v>
      </c>
    </row>
    <row r="293" ht="15.75" customHeight="1">
      <c r="A293" s="58" t="s">
        <v>45</v>
      </c>
      <c r="B293" s="59">
        <v>9.31</v>
      </c>
      <c r="C293" s="62">
        <v>77.76</v>
      </c>
      <c r="D293" s="61" t="s">
        <v>9</v>
      </c>
    </row>
    <row r="294" ht="15.75" customHeight="1">
      <c r="A294" s="58" t="s">
        <v>48</v>
      </c>
      <c r="B294" s="59">
        <v>4.11</v>
      </c>
      <c r="C294" s="62">
        <v>36.31</v>
      </c>
      <c r="D294" s="61" t="s">
        <v>9</v>
      </c>
    </row>
    <row r="295" ht="15.75" customHeight="1">
      <c r="A295" s="58" t="s">
        <v>38</v>
      </c>
      <c r="B295" s="59">
        <v>7.57</v>
      </c>
      <c r="C295" s="62">
        <v>73.78</v>
      </c>
      <c r="D295" s="61" t="s">
        <v>9</v>
      </c>
    </row>
    <row r="296" ht="15.75" customHeight="1">
      <c r="A296" s="58" t="s">
        <v>52</v>
      </c>
      <c r="B296" s="59">
        <v>8.44</v>
      </c>
      <c r="C296" s="62">
        <v>64.36</v>
      </c>
      <c r="D296" s="61" t="s">
        <v>9</v>
      </c>
    </row>
    <row r="297" ht="15.75" customHeight="1">
      <c r="A297" s="58" t="s">
        <v>41</v>
      </c>
      <c r="B297" s="59">
        <v>7.69</v>
      </c>
      <c r="C297" s="62">
        <v>57.42</v>
      </c>
      <c r="D297" s="61" t="s">
        <v>9</v>
      </c>
    </row>
    <row r="298" ht="15.75" customHeight="1">
      <c r="A298" s="58" t="s">
        <v>41</v>
      </c>
      <c r="B298" s="59">
        <v>5.88</v>
      </c>
      <c r="C298" s="62">
        <v>63.1</v>
      </c>
      <c r="D298" s="61" t="s">
        <v>9</v>
      </c>
    </row>
    <row r="299" ht="15.75" customHeight="1">
      <c r="A299" s="58" t="s">
        <v>44</v>
      </c>
      <c r="B299" s="59">
        <v>7.55</v>
      </c>
      <c r="C299" s="62">
        <v>92.22</v>
      </c>
      <c r="D299" s="61" t="s">
        <v>9</v>
      </c>
    </row>
    <row r="300" ht="15.75" customHeight="1">
      <c r="A300" s="58" t="s">
        <v>45</v>
      </c>
      <c r="B300" s="59">
        <v>5.61</v>
      </c>
      <c r="C300" s="62">
        <v>63.19</v>
      </c>
      <c r="D300" s="61" t="s">
        <v>9</v>
      </c>
    </row>
    <row r="301" ht="15.75" customHeight="1">
      <c r="A301" s="58" t="s">
        <v>47</v>
      </c>
      <c r="B301" s="59">
        <v>5.3</v>
      </c>
      <c r="C301" s="62">
        <v>30.67</v>
      </c>
      <c r="D301" s="61" t="s">
        <v>9</v>
      </c>
    </row>
    <row r="302" ht="15.75" customHeight="1">
      <c r="A302" s="58" t="s">
        <v>53</v>
      </c>
      <c r="B302" s="59">
        <v>8.94</v>
      </c>
      <c r="C302" s="62">
        <v>49.92</v>
      </c>
      <c r="D302" s="61" t="s">
        <v>9</v>
      </c>
    </row>
    <row r="303" ht="15.75" customHeight="1">
      <c r="A303" s="58" t="s">
        <v>49</v>
      </c>
      <c r="B303" s="59">
        <v>4.14</v>
      </c>
      <c r="C303" s="62">
        <v>22.54</v>
      </c>
      <c r="D303" s="61" t="s">
        <v>9</v>
      </c>
    </row>
    <row r="304" ht="15.75" customHeight="1">
      <c r="A304" s="58" t="s">
        <v>41</v>
      </c>
      <c r="B304" s="59">
        <v>6.68</v>
      </c>
      <c r="C304" s="62">
        <v>74.41</v>
      </c>
      <c r="D304" s="61" t="s">
        <v>9</v>
      </c>
    </row>
    <row r="305" ht="15.75" customHeight="1">
      <c r="A305" s="58" t="s">
        <v>57</v>
      </c>
      <c r="B305" s="59">
        <v>8.08</v>
      </c>
      <c r="C305" s="62">
        <v>53.62</v>
      </c>
      <c r="D305" s="61" t="s">
        <v>9</v>
      </c>
    </row>
    <row r="306" ht="15.75" customHeight="1">
      <c r="A306" s="58" t="s">
        <v>57</v>
      </c>
      <c r="B306" s="59">
        <v>6.33</v>
      </c>
      <c r="C306" s="62">
        <v>47.69</v>
      </c>
      <c r="D306" s="61" t="s">
        <v>9</v>
      </c>
    </row>
    <row r="307" ht="15.75" customHeight="1">
      <c r="A307" s="58" t="s">
        <v>36</v>
      </c>
      <c r="B307" s="59">
        <v>9.99</v>
      </c>
      <c r="C307" s="62">
        <v>64.83</v>
      </c>
      <c r="D307" s="61" t="s">
        <v>9</v>
      </c>
    </row>
    <row r="308" ht="15.75" customHeight="1">
      <c r="A308" s="58" t="s">
        <v>62</v>
      </c>
      <c r="B308" s="59">
        <v>5.83</v>
      </c>
      <c r="C308" s="62">
        <v>56.59</v>
      </c>
      <c r="D308" s="61" t="s">
        <v>9</v>
      </c>
    </row>
    <row r="309" ht="15.75" customHeight="1">
      <c r="A309" s="58" t="s">
        <v>40</v>
      </c>
      <c r="B309" s="59">
        <v>8.54</v>
      </c>
      <c r="C309" s="62">
        <v>86.36</v>
      </c>
      <c r="D309" s="61" t="s">
        <v>9</v>
      </c>
    </row>
    <row r="310" ht="15.75" customHeight="1">
      <c r="A310" s="58" t="s">
        <v>52</v>
      </c>
      <c r="B310" s="59">
        <v>7.18</v>
      </c>
      <c r="C310" s="62">
        <v>22.58</v>
      </c>
      <c r="D310" s="61" t="s">
        <v>9</v>
      </c>
    </row>
    <row r="311" ht="15.75" customHeight="1">
      <c r="A311" s="58" t="s">
        <v>54</v>
      </c>
      <c r="B311" s="59">
        <v>8.8</v>
      </c>
      <c r="C311" s="62">
        <v>115.37</v>
      </c>
      <c r="D311" s="61" t="s">
        <v>9</v>
      </c>
    </row>
    <row r="312" ht="15.75" customHeight="1">
      <c r="A312" s="58" t="s">
        <v>57</v>
      </c>
      <c r="B312" s="59">
        <v>9.33</v>
      </c>
      <c r="C312" s="62">
        <v>84.48</v>
      </c>
      <c r="D312" s="61" t="s">
        <v>9</v>
      </c>
    </row>
    <row r="313" ht="15.75" customHeight="1">
      <c r="A313" s="58" t="s">
        <v>35</v>
      </c>
      <c r="B313" s="59">
        <v>8.98</v>
      </c>
      <c r="C313" s="62">
        <v>47.37</v>
      </c>
      <c r="D313" s="61" t="s">
        <v>9</v>
      </c>
    </row>
    <row r="314" ht="15.75" customHeight="1">
      <c r="A314" s="58" t="s">
        <v>38</v>
      </c>
      <c r="B314" s="59">
        <v>6.84</v>
      </c>
      <c r="C314" s="62">
        <v>81.88</v>
      </c>
      <c r="D314" s="61" t="s">
        <v>9</v>
      </c>
    </row>
    <row r="315" ht="15.75" customHeight="1">
      <c r="A315" s="58" t="s">
        <v>73</v>
      </c>
      <c r="B315" s="59">
        <v>7.66</v>
      </c>
      <c r="C315" s="62">
        <v>69.1</v>
      </c>
      <c r="D315" s="61" t="s">
        <v>9</v>
      </c>
    </row>
    <row r="316" ht="15.75" customHeight="1">
      <c r="A316" s="58" t="s">
        <v>29</v>
      </c>
      <c r="B316" s="59">
        <v>7.93</v>
      </c>
      <c r="C316" s="62">
        <v>53.17</v>
      </c>
      <c r="D316" s="61" t="s">
        <v>9</v>
      </c>
    </row>
    <row r="317" ht="15.75" customHeight="1">
      <c r="A317" s="58" t="s">
        <v>45</v>
      </c>
      <c r="B317" s="59">
        <v>4.0</v>
      </c>
      <c r="C317" s="62">
        <v>58.99</v>
      </c>
      <c r="D317" s="61" t="s">
        <v>9</v>
      </c>
    </row>
    <row r="318" ht="15.75" customHeight="1">
      <c r="A318" s="58" t="s">
        <v>46</v>
      </c>
      <c r="B318" s="59">
        <v>5.97</v>
      </c>
      <c r="C318" s="62">
        <v>49.48</v>
      </c>
      <c r="D318" s="61" t="s">
        <v>9</v>
      </c>
    </row>
    <row r="319" ht="15.75" customHeight="1">
      <c r="A319" s="58" t="s">
        <v>69</v>
      </c>
      <c r="B319" s="59">
        <v>5.45</v>
      </c>
      <c r="C319" s="62">
        <v>53.0</v>
      </c>
      <c r="D319" s="61" t="s">
        <v>9</v>
      </c>
    </row>
    <row r="320" ht="15.75" customHeight="1">
      <c r="A320" s="58" t="s">
        <v>41</v>
      </c>
      <c r="B320" s="59">
        <v>4.78</v>
      </c>
      <c r="C320" s="62">
        <v>76.27</v>
      </c>
      <c r="D320" s="61" t="s">
        <v>9</v>
      </c>
    </row>
    <row r="321" ht="15.75" customHeight="1">
      <c r="A321" s="58" t="s">
        <v>71</v>
      </c>
      <c r="B321" s="59">
        <v>5.53</v>
      </c>
      <c r="C321" s="62">
        <v>61.26</v>
      </c>
      <c r="D321" s="61" t="s">
        <v>9</v>
      </c>
    </row>
    <row r="322" ht="15.75" customHeight="1">
      <c r="A322" s="58" t="s">
        <v>37</v>
      </c>
      <c r="B322" s="59">
        <v>9.17</v>
      </c>
      <c r="C322" s="62">
        <v>59.62</v>
      </c>
      <c r="D322" s="61" t="s">
        <v>9</v>
      </c>
    </row>
    <row r="323" ht="15.75" customHeight="1">
      <c r="A323" s="58" t="s">
        <v>57</v>
      </c>
      <c r="B323" s="59">
        <v>5.05</v>
      </c>
      <c r="C323" s="62">
        <v>74.09</v>
      </c>
      <c r="D323" s="61" t="s">
        <v>9</v>
      </c>
    </row>
    <row r="324" ht="15.75" customHeight="1">
      <c r="A324" s="58" t="s">
        <v>52</v>
      </c>
      <c r="B324" s="59">
        <v>8.6</v>
      </c>
      <c r="C324" s="62">
        <v>42.69</v>
      </c>
      <c r="D324" s="61" t="s">
        <v>9</v>
      </c>
    </row>
    <row r="325" ht="15.75" customHeight="1">
      <c r="A325" s="58" t="s">
        <v>39</v>
      </c>
      <c r="B325" s="59">
        <v>6.41</v>
      </c>
      <c r="C325" s="62">
        <v>26.77</v>
      </c>
      <c r="D325" s="61" t="s">
        <v>9</v>
      </c>
    </row>
    <row r="326" ht="15.75" customHeight="1">
      <c r="A326" s="58" t="s">
        <v>35</v>
      </c>
      <c r="B326" s="59">
        <v>9.25</v>
      </c>
      <c r="C326" s="62">
        <v>82.31</v>
      </c>
      <c r="D326" s="61" t="s">
        <v>9</v>
      </c>
    </row>
    <row r="327" ht="15.75" customHeight="1">
      <c r="A327" s="58" t="s">
        <v>71</v>
      </c>
      <c r="B327" s="59">
        <v>6.78</v>
      </c>
      <c r="C327" s="62">
        <v>73.25</v>
      </c>
      <c r="D327" s="61" t="s">
        <v>9</v>
      </c>
    </row>
    <row r="328" ht="15.75" customHeight="1">
      <c r="A328" s="58" t="s">
        <v>33</v>
      </c>
      <c r="B328" s="59">
        <v>5.42</v>
      </c>
      <c r="C328" s="62">
        <v>35.58</v>
      </c>
      <c r="D328" s="61" t="s">
        <v>9</v>
      </c>
    </row>
    <row r="329" ht="15.75" customHeight="1">
      <c r="A329" s="58" t="s">
        <v>46</v>
      </c>
      <c r="B329" s="59">
        <v>7.37</v>
      </c>
      <c r="C329" s="62">
        <v>19.02</v>
      </c>
      <c r="D329" s="61" t="s">
        <v>9</v>
      </c>
    </row>
    <row r="330" ht="15.75" customHeight="1">
      <c r="A330" s="58" t="s">
        <v>35</v>
      </c>
      <c r="B330" s="59">
        <v>4.96</v>
      </c>
      <c r="C330" s="62">
        <v>76.37</v>
      </c>
      <c r="D330" s="61" t="s">
        <v>9</v>
      </c>
    </row>
    <row r="331" ht="15.75" customHeight="1">
      <c r="A331" s="58" t="s">
        <v>42</v>
      </c>
      <c r="B331" s="59">
        <v>7.27</v>
      </c>
      <c r="C331" s="62">
        <v>64.69</v>
      </c>
      <c r="D331" s="61" t="s">
        <v>9</v>
      </c>
    </row>
    <row r="332" ht="15.75" customHeight="1">
      <c r="A332" s="58" t="s">
        <v>54</v>
      </c>
      <c r="B332" s="59">
        <v>6.31</v>
      </c>
      <c r="C332" s="62">
        <v>21.73</v>
      </c>
      <c r="D332" s="61" t="s">
        <v>9</v>
      </c>
    </row>
    <row r="333" ht="15.75" customHeight="1">
      <c r="A333" s="58" t="s">
        <v>47</v>
      </c>
      <c r="B333" s="59">
        <v>8.91</v>
      </c>
      <c r="C333" s="62">
        <v>47.3</v>
      </c>
      <c r="D333" s="61" t="s">
        <v>9</v>
      </c>
    </row>
    <row r="334" ht="15.75" customHeight="1">
      <c r="A334" s="58" t="s">
        <v>49</v>
      </c>
      <c r="B334" s="59">
        <v>9.87</v>
      </c>
      <c r="C334" s="62">
        <v>77.92</v>
      </c>
      <c r="D334" s="61" t="s">
        <v>9</v>
      </c>
    </row>
    <row r="335" ht="15.75" customHeight="1">
      <c r="A335" s="58" t="s">
        <v>73</v>
      </c>
      <c r="B335" s="59">
        <v>4.24</v>
      </c>
      <c r="C335" s="62">
        <v>57.95</v>
      </c>
      <c r="D335" s="61" t="s">
        <v>9</v>
      </c>
    </row>
    <row r="336" ht="15.75" customHeight="1">
      <c r="A336" s="58" t="s">
        <v>42</v>
      </c>
      <c r="B336" s="59">
        <v>4.2</v>
      </c>
      <c r="C336" s="62">
        <v>44.29</v>
      </c>
      <c r="D336" s="61" t="s">
        <v>9</v>
      </c>
    </row>
    <row r="337" ht="15.75" customHeight="1">
      <c r="A337" s="58" t="s">
        <v>57</v>
      </c>
      <c r="B337" s="59">
        <v>5.58</v>
      </c>
      <c r="C337" s="62">
        <v>74.44</v>
      </c>
      <c r="D337" s="61" t="s">
        <v>9</v>
      </c>
    </row>
    <row r="338" ht="15.75" customHeight="1">
      <c r="A338" s="58" t="s">
        <v>94</v>
      </c>
      <c r="B338" s="59">
        <v>5.68</v>
      </c>
      <c r="C338" s="62">
        <v>47.5</v>
      </c>
      <c r="D338" s="61" t="s">
        <v>9</v>
      </c>
    </row>
    <row r="339" ht="15.75" customHeight="1">
      <c r="A339" s="58" t="s">
        <v>35</v>
      </c>
      <c r="B339" s="59">
        <v>9.69</v>
      </c>
      <c r="C339" s="62">
        <v>100.72</v>
      </c>
      <c r="D339" s="61" t="s">
        <v>9</v>
      </c>
    </row>
    <row r="340" ht="15.75" customHeight="1">
      <c r="A340" s="58" t="s">
        <v>58</v>
      </c>
      <c r="B340" s="59">
        <v>8.11</v>
      </c>
      <c r="C340" s="62">
        <v>81.53</v>
      </c>
      <c r="D340" s="61" t="s">
        <v>9</v>
      </c>
    </row>
    <row r="341" ht="15.75" customHeight="1">
      <c r="A341" s="58" t="s">
        <v>41</v>
      </c>
      <c r="B341" s="59">
        <v>5.1</v>
      </c>
      <c r="C341" s="62">
        <v>58.17</v>
      </c>
      <c r="D341" s="61" t="s">
        <v>9</v>
      </c>
    </row>
    <row r="342" ht="15.75" customHeight="1">
      <c r="A342" s="58" t="s">
        <v>41</v>
      </c>
      <c r="B342" s="59">
        <v>8.35</v>
      </c>
      <c r="C342" s="62">
        <v>41.23</v>
      </c>
      <c r="D342" s="61" t="s">
        <v>9</v>
      </c>
    </row>
    <row r="343" ht="15.75" customHeight="1">
      <c r="A343" s="58" t="s">
        <v>64</v>
      </c>
      <c r="B343" s="59">
        <v>5.74</v>
      </c>
      <c r="C343" s="62">
        <v>77.32</v>
      </c>
      <c r="D343" s="61" t="s">
        <v>9</v>
      </c>
    </row>
    <row r="344" ht="15.75" customHeight="1">
      <c r="A344" s="58" t="s">
        <v>73</v>
      </c>
      <c r="B344" s="59">
        <v>6.85</v>
      </c>
      <c r="C344" s="62">
        <v>54.74</v>
      </c>
      <c r="D344" s="61" t="s">
        <v>9</v>
      </c>
    </row>
    <row r="345" ht="15.75" customHeight="1">
      <c r="A345" s="58" t="s">
        <v>91</v>
      </c>
      <c r="B345" s="59">
        <v>9.5</v>
      </c>
      <c r="C345" s="62">
        <v>47.91</v>
      </c>
      <c r="D345" s="61" t="s">
        <v>9</v>
      </c>
    </row>
    <row r="346" ht="15.75" customHeight="1">
      <c r="A346" s="58" t="s">
        <v>71</v>
      </c>
      <c r="B346" s="59">
        <v>5.86</v>
      </c>
      <c r="C346" s="62">
        <v>77.99</v>
      </c>
      <c r="D346" s="61" t="s">
        <v>9</v>
      </c>
    </row>
    <row r="347" ht="15.75" customHeight="1">
      <c r="A347" s="58" t="s">
        <v>48</v>
      </c>
      <c r="B347" s="59">
        <v>6.5</v>
      </c>
      <c r="C347" s="62">
        <v>44.27</v>
      </c>
      <c r="D347" s="61" t="s">
        <v>9</v>
      </c>
    </row>
    <row r="348" ht="15.75" customHeight="1">
      <c r="A348" s="58" t="s">
        <v>67</v>
      </c>
      <c r="B348" s="59">
        <v>8.79</v>
      </c>
      <c r="C348" s="62">
        <v>91.53</v>
      </c>
      <c r="D348" s="61" t="s">
        <v>9</v>
      </c>
    </row>
    <row r="349" ht="15.75" customHeight="1">
      <c r="A349" s="58" t="s">
        <v>58</v>
      </c>
      <c r="B349" s="59">
        <v>6.71</v>
      </c>
      <c r="C349" s="62">
        <v>40.14</v>
      </c>
      <c r="D349" s="61" t="s">
        <v>9</v>
      </c>
    </row>
    <row r="350" ht="15.75" customHeight="1">
      <c r="A350" s="58" t="s">
        <v>30</v>
      </c>
      <c r="B350" s="59">
        <v>7.27</v>
      </c>
      <c r="C350" s="62">
        <v>62.96</v>
      </c>
      <c r="D350" s="61" t="s">
        <v>9</v>
      </c>
    </row>
    <row r="351" ht="15.75" customHeight="1">
      <c r="A351" s="58" t="s">
        <v>50</v>
      </c>
      <c r="B351" s="59">
        <v>6.91</v>
      </c>
      <c r="C351" s="62">
        <v>76.37</v>
      </c>
      <c r="D351" s="61" t="s">
        <v>9</v>
      </c>
    </row>
    <row r="352" ht="15.75" customHeight="1">
      <c r="A352" s="58" t="s">
        <v>58</v>
      </c>
      <c r="B352" s="59">
        <v>6.94</v>
      </c>
      <c r="C352" s="62">
        <v>85.29</v>
      </c>
      <c r="D352" s="61" t="s">
        <v>9</v>
      </c>
    </row>
    <row r="353" ht="15.75" customHeight="1">
      <c r="A353" s="58" t="s">
        <v>37</v>
      </c>
      <c r="B353" s="59">
        <v>5.24</v>
      </c>
      <c r="C353" s="62">
        <v>42.46</v>
      </c>
      <c r="D353" s="61" t="s">
        <v>9</v>
      </c>
    </row>
    <row r="354" ht="15.75" customHeight="1">
      <c r="A354" s="58" t="s">
        <v>94</v>
      </c>
      <c r="B354" s="59">
        <v>4.44</v>
      </c>
      <c r="C354" s="62">
        <v>34.41</v>
      </c>
      <c r="D354" s="61" t="s">
        <v>9</v>
      </c>
    </row>
    <row r="355" ht="15.75" customHeight="1">
      <c r="A355" s="58" t="s">
        <v>49</v>
      </c>
      <c r="B355" s="59">
        <v>7.58</v>
      </c>
      <c r="C355" s="62">
        <v>54.71</v>
      </c>
      <c r="D355" s="61" t="s">
        <v>9</v>
      </c>
    </row>
    <row r="356" ht="15.75" customHeight="1">
      <c r="A356" s="58" t="s">
        <v>36</v>
      </c>
      <c r="B356" s="59">
        <v>9.04</v>
      </c>
      <c r="C356" s="62">
        <v>89.08</v>
      </c>
      <c r="D356" s="61" t="s">
        <v>9</v>
      </c>
    </row>
    <row r="357" ht="15.75" customHeight="1">
      <c r="A357" s="58" t="s">
        <v>41</v>
      </c>
      <c r="B357" s="59">
        <v>7.84</v>
      </c>
      <c r="C357" s="62">
        <v>63.91</v>
      </c>
      <c r="D357" s="61" t="s">
        <v>9</v>
      </c>
    </row>
    <row r="358" ht="15.75" customHeight="1">
      <c r="A358" s="58" t="s">
        <v>45</v>
      </c>
      <c r="B358" s="59">
        <v>5.18</v>
      </c>
      <c r="C358" s="62">
        <v>59.17</v>
      </c>
      <c r="D358" s="61" t="s">
        <v>9</v>
      </c>
    </row>
    <row r="359" ht="15.75" customHeight="1">
      <c r="A359" s="58" t="s">
        <v>69</v>
      </c>
      <c r="B359" s="59">
        <v>8.14</v>
      </c>
      <c r="C359" s="62">
        <v>74.74</v>
      </c>
      <c r="D359" s="61" t="s">
        <v>9</v>
      </c>
    </row>
    <row r="360" ht="15.75" customHeight="1">
      <c r="A360" s="58" t="s">
        <v>94</v>
      </c>
      <c r="B360" s="59">
        <v>9.57</v>
      </c>
      <c r="C360" s="62">
        <v>80.03</v>
      </c>
      <c r="D360" s="61" t="s">
        <v>9</v>
      </c>
    </row>
    <row r="361" ht="15.75" customHeight="1">
      <c r="A361" s="58" t="s">
        <v>80</v>
      </c>
      <c r="B361" s="59">
        <v>6.51</v>
      </c>
      <c r="C361" s="62">
        <v>67.02</v>
      </c>
      <c r="D361" s="61" t="s">
        <v>9</v>
      </c>
    </row>
    <row r="362" ht="15.75" customHeight="1">
      <c r="A362" s="58" t="s">
        <v>59</v>
      </c>
      <c r="B362" s="59">
        <v>8.65</v>
      </c>
      <c r="C362" s="62">
        <v>91.16</v>
      </c>
      <c r="D362" s="61" t="s">
        <v>9</v>
      </c>
    </row>
    <row r="363" ht="15.75" customHeight="1">
      <c r="A363" s="58" t="s">
        <v>43</v>
      </c>
      <c r="B363" s="59">
        <v>6.09</v>
      </c>
      <c r="C363" s="62">
        <v>55.31</v>
      </c>
      <c r="D363" s="61" t="s">
        <v>9</v>
      </c>
    </row>
    <row r="364" ht="15.75" customHeight="1">
      <c r="A364" s="58" t="s">
        <v>39</v>
      </c>
      <c r="B364" s="59">
        <v>7.79</v>
      </c>
      <c r="C364" s="62">
        <v>34.77</v>
      </c>
      <c r="D364" s="61" t="s">
        <v>9</v>
      </c>
    </row>
    <row r="365" ht="15.75" customHeight="1">
      <c r="A365" s="58" t="s">
        <v>74</v>
      </c>
      <c r="B365" s="59">
        <v>5.58</v>
      </c>
      <c r="C365" s="62">
        <v>24.34</v>
      </c>
      <c r="D365" s="61" t="s">
        <v>9</v>
      </c>
    </row>
    <row r="366" ht="15.75" customHeight="1">
      <c r="A366" s="58" t="s">
        <v>54</v>
      </c>
      <c r="B366" s="59">
        <v>8.68</v>
      </c>
      <c r="C366" s="62">
        <v>89.26</v>
      </c>
      <c r="D366" s="61" t="s">
        <v>9</v>
      </c>
    </row>
    <row r="367" ht="15.75" customHeight="1">
      <c r="A367" s="58" t="s">
        <v>60</v>
      </c>
      <c r="B367" s="59">
        <v>7.81</v>
      </c>
      <c r="C367" s="62">
        <v>44.39</v>
      </c>
      <c r="D367" s="61" t="s">
        <v>9</v>
      </c>
    </row>
    <row r="368" ht="15.75" customHeight="1">
      <c r="A368" s="58" t="s">
        <v>48</v>
      </c>
      <c r="B368" s="59">
        <v>5.22</v>
      </c>
      <c r="C368" s="62">
        <v>28.76</v>
      </c>
      <c r="D368" s="61" t="s">
        <v>9</v>
      </c>
    </row>
    <row r="369" ht="15.75" customHeight="1">
      <c r="A369" s="58" t="s">
        <v>34</v>
      </c>
      <c r="B369" s="59">
        <v>8.6</v>
      </c>
      <c r="C369" s="62">
        <v>84.49</v>
      </c>
      <c r="D369" s="61" t="s">
        <v>9</v>
      </c>
    </row>
    <row r="370" ht="15.75" customHeight="1">
      <c r="A370" s="58" t="s">
        <v>93</v>
      </c>
      <c r="B370" s="59">
        <v>4.22</v>
      </c>
      <c r="C370" s="62">
        <v>52.93</v>
      </c>
      <c r="D370" s="61" t="s">
        <v>9</v>
      </c>
    </row>
    <row r="371" ht="15.75" customHeight="1">
      <c r="A371" s="58" t="s">
        <v>30</v>
      </c>
      <c r="B371" s="59">
        <v>6.95</v>
      </c>
      <c r="C371" s="62">
        <v>87.42</v>
      </c>
      <c r="D371" s="61" t="s">
        <v>9</v>
      </c>
    </row>
    <row r="372" ht="15.75" customHeight="1">
      <c r="A372" s="58" t="s">
        <v>47</v>
      </c>
      <c r="B372" s="59">
        <v>6.82</v>
      </c>
      <c r="C372" s="62">
        <v>51.97</v>
      </c>
      <c r="D372" s="61" t="s">
        <v>9</v>
      </c>
    </row>
    <row r="373" ht="15.75" customHeight="1">
      <c r="A373" s="58" t="s">
        <v>29</v>
      </c>
      <c r="B373" s="59">
        <v>9.06</v>
      </c>
      <c r="C373" s="62">
        <v>67.66</v>
      </c>
      <c r="D373" s="61" t="s">
        <v>9</v>
      </c>
    </row>
    <row r="374" ht="15.75" customHeight="1">
      <c r="A374" s="58" t="s">
        <v>94</v>
      </c>
      <c r="B374" s="59">
        <v>6.7</v>
      </c>
      <c r="C374" s="62">
        <v>47.74</v>
      </c>
      <c r="D374" s="61" t="s">
        <v>9</v>
      </c>
    </row>
    <row r="375" ht="15.75" customHeight="1">
      <c r="A375" s="58" t="s">
        <v>38</v>
      </c>
      <c r="B375" s="59">
        <v>4.02</v>
      </c>
      <c r="C375" s="62">
        <v>70.0</v>
      </c>
      <c r="D375" s="61" t="s">
        <v>9</v>
      </c>
    </row>
    <row r="376" ht="15.75" customHeight="1">
      <c r="A376" s="58" t="s">
        <v>35</v>
      </c>
      <c r="B376" s="59">
        <v>9.53</v>
      </c>
      <c r="C376" s="62">
        <v>73.02</v>
      </c>
      <c r="D376" s="61" t="s">
        <v>9</v>
      </c>
    </row>
    <row r="377" ht="15.75" customHeight="1">
      <c r="A377" s="58" t="s">
        <v>36</v>
      </c>
      <c r="B377" s="59">
        <v>6.49</v>
      </c>
      <c r="C377" s="62">
        <v>63.52</v>
      </c>
      <c r="D377" s="61" t="s">
        <v>9</v>
      </c>
    </row>
    <row r="378" ht="15.75" customHeight="1">
      <c r="A378" s="58" t="s">
        <v>66</v>
      </c>
      <c r="B378" s="59">
        <v>8.85</v>
      </c>
      <c r="C378" s="62">
        <v>66.16</v>
      </c>
      <c r="D378" s="61" t="s">
        <v>9</v>
      </c>
    </row>
    <row r="379" ht="15.75" customHeight="1">
      <c r="A379" s="58" t="s">
        <v>50</v>
      </c>
      <c r="B379" s="59">
        <v>6.27</v>
      </c>
      <c r="C379" s="62">
        <v>59.31</v>
      </c>
      <c r="D379" s="61" t="s">
        <v>9</v>
      </c>
    </row>
    <row r="380" ht="15.75" customHeight="1">
      <c r="A380" s="58" t="s">
        <v>74</v>
      </c>
      <c r="B380" s="59">
        <v>6.18</v>
      </c>
      <c r="C380" s="62">
        <v>31.57</v>
      </c>
      <c r="D380" s="61" t="s">
        <v>9</v>
      </c>
    </row>
    <row r="381" ht="15.75" customHeight="1">
      <c r="A381" s="58" t="s">
        <v>54</v>
      </c>
      <c r="B381" s="59">
        <v>8.0</v>
      </c>
      <c r="C381" s="62">
        <v>62.46</v>
      </c>
      <c r="D381" s="61" t="s">
        <v>9</v>
      </c>
    </row>
    <row r="382" ht="15.75" customHeight="1">
      <c r="A382" s="58" t="s">
        <v>32</v>
      </c>
      <c r="B382" s="59">
        <v>6.96</v>
      </c>
      <c r="C382" s="62">
        <v>61.19</v>
      </c>
      <c r="D382" s="61" t="s">
        <v>9</v>
      </c>
    </row>
    <row r="383" ht="15.75" customHeight="1">
      <c r="A383" s="58" t="s">
        <v>57</v>
      </c>
      <c r="B383" s="59">
        <v>9.56</v>
      </c>
      <c r="C383" s="62">
        <v>67.12</v>
      </c>
      <c r="D383" s="61" t="s">
        <v>9</v>
      </c>
    </row>
    <row r="384" ht="15.75" customHeight="1">
      <c r="A384" s="58" t="s">
        <v>68</v>
      </c>
      <c r="B384" s="59">
        <v>6.06</v>
      </c>
      <c r="C384" s="62">
        <v>54.51</v>
      </c>
      <c r="D384" s="61" t="s">
        <v>9</v>
      </c>
    </row>
    <row r="385" ht="15.75" customHeight="1">
      <c r="A385" s="58" t="s">
        <v>37</v>
      </c>
      <c r="B385" s="59">
        <v>7.7</v>
      </c>
      <c r="C385" s="62">
        <v>61.02</v>
      </c>
      <c r="D385" s="61" t="s">
        <v>9</v>
      </c>
    </row>
    <row r="386" ht="15.75" customHeight="1">
      <c r="A386" s="58" t="s">
        <v>48</v>
      </c>
      <c r="B386" s="59">
        <v>5.05</v>
      </c>
      <c r="C386" s="62">
        <v>73.69</v>
      </c>
      <c r="D386" s="61" t="s">
        <v>9</v>
      </c>
    </row>
    <row r="387" ht="15.75" customHeight="1">
      <c r="A387" s="58" t="s">
        <v>54</v>
      </c>
      <c r="B387" s="59">
        <v>7.38</v>
      </c>
      <c r="C387" s="62">
        <v>75.75</v>
      </c>
      <c r="D387" s="61" t="s">
        <v>9</v>
      </c>
    </row>
    <row r="388" ht="15.75" customHeight="1">
      <c r="A388" s="58" t="s">
        <v>71</v>
      </c>
      <c r="B388" s="59">
        <v>6.23</v>
      </c>
      <c r="C388" s="62">
        <v>36.51</v>
      </c>
      <c r="D388" s="61" t="s">
        <v>9</v>
      </c>
    </row>
    <row r="389" ht="15.75" customHeight="1">
      <c r="A389" s="58" t="s">
        <v>54</v>
      </c>
      <c r="B389" s="59">
        <v>7.19</v>
      </c>
      <c r="C389" s="62">
        <v>48.4</v>
      </c>
      <c r="D389" s="61" t="s">
        <v>9</v>
      </c>
    </row>
    <row r="390" ht="15.75" customHeight="1">
      <c r="A390" s="58" t="s">
        <v>36</v>
      </c>
      <c r="B390" s="59">
        <v>9.38</v>
      </c>
      <c r="C390" s="62">
        <v>90.42</v>
      </c>
      <c r="D390" s="61" t="s">
        <v>9</v>
      </c>
    </row>
    <row r="391" ht="15.75" customHeight="1">
      <c r="A391" s="58" t="s">
        <v>61</v>
      </c>
      <c r="B391" s="59">
        <v>7.98</v>
      </c>
      <c r="C391" s="62">
        <v>55.94</v>
      </c>
      <c r="D391" s="61" t="s">
        <v>9</v>
      </c>
    </row>
    <row r="392" ht="15.75" customHeight="1">
      <c r="A392" s="58" t="s">
        <v>36</v>
      </c>
      <c r="B392" s="59">
        <v>6.66</v>
      </c>
      <c r="C392" s="62">
        <v>55.42</v>
      </c>
      <c r="D392" s="61" t="s">
        <v>9</v>
      </c>
    </row>
    <row r="393" ht="15.75" customHeight="1">
      <c r="A393" s="58" t="s">
        <v>30</v>
      </c>
      <c r="B393" s="59">
        <v>6.96</v>
      </c>
      <c r="C393" s="62">
        <v>47.98</v>
      </c>
      <c r="D393" s="61" t="s">
        <v>9</v>
      </c>
    </row>
    <row r="394" ht="15.75" customHeight="1">
      <c r="A394" s="58" t="s">
        <v>45</v>
      </c>
      <c r="B394" s="59">
        <v>7.07</v>
      </c>
      <c r="C394" s="62">
        <v>92.83</v>
      </c>
      <c r="D394" s="61" t="s">
        <v>9</v>
      </c>
    </row>
    <row r="395" ht="15.75" customHeight="1">
      <c r="A395" s="58" t="s">
        <v>88</v>
      </c>
      <c r="B395" s="59">
        <v>8.08</v>
      </c>
      <c r="C395" s="62">
        <v>89.18</v>
      </c>
      <c r="D395" s="61" t="s">
        <v>9</v>
      </c>
    </row>
    <row r="396" ht="15.75" customHeight="1">
      <c r="A396" s="58" t="s">
        <v>56</v>
      </c>
      <c r="B396" s="59">
        <v>6.25</v>
      </c>
      <c r="C396" s="62">
        <v>35.03</v>
      </c>
      <c r="D396" s="61" t="s">
        <v>9</v>
      </c>
    </row>
    <row r="397" ht="15.75" customHeight="1">
      <c r="A397" s="58" t="s">
        <v>59</v>
      </c>
      <c r="B397" s="59">
        <v>5.15</v>
      </c>
      <c r="C397" s="62">
        <v>36.72</v>
      </c>
      <c r="D397" s="61" t="s">
        <v>9</v>
      </c>
    </row>
    <row r="398" ht="15.75" customHeight="1">
      <c r="A398" s="58" t="s">
        <v>46</v>
      </c>
      <c r="B398" s="59">
        <v>8.55</v>
      </c>
      <c r="C398" s="62">
        <v>37.83</v>
      </c>
      <c r="D398" s="61" t="s">
        <v>9</v>
      </c>
    </row>
    <row r="399" ht="15.75" customHeight="1">
      <c r="A399" s="58" t="s">
        <v>38</v>
      </c>
      <c r="B399" s="59">
        <v>7.31</v>
      </c>
      <c r="C399" s="62">
        <v>53.57</v>
      </c>
      <c r="D399" s="61" t="s">
        <v>9</v>
      </c>
    </row>
    <row r="400" ht="15.75" customHeight="1">
      <c r="A400" s="58" t="s">
        <v>56</v>
      </c>
      <c r="B400" s="59">
        <v>8.41</v>
      </c>
      <c r="C400" s="62">
        <v>8.69</v>
      </c>
      <c r="D400" s="61" t="s">
        <v>9</v>
      </c>
    </row>
    <row r="401" ht="15.75" customHeight="1">
      <c r="A401" s="58" t="s">
        <v>30</v>
      </c>
      <c r="B401" s="59">
        <v>5.65</v>
      </c>
      <c r="C401" s="62">
        <v>20.31</v>
      </c>
      <c r="D401" s="61" t="s">
        <v>9</v>
      </c>
    </row>
    <row r="402" ht="15.75" customHeight="1">
      <c r="A402" s="58" t="s">
        <v>69</v>
      </c>
      <c r="B402" s="59">
        <v>9.62</v>
      </c>
      <c r="C402" s="62">
        <v>92.89</v>
      </c>
      <c r="D402" s="61" t="s">
        <v>9</v>
      </c>
    </row>
    <row r="403" ht="15.75" customHeight="1">
      <c r="A403" s="58" t="s">
        <v>46</v>
      </c>
      <c r="B403" s="59">
        <v>5.94</v>
      </c>
      <c r="C403" s="62">
        <v>100.07</v>
      </c>
      <c r="D403" s="61" t="s">
        <v>9</v>
      </c>
    </row>
    <row r="404" ht="15.75" customHeight="1">
      <c r="A404" s="58" t="s">
        <v>39</v>
      </c>
      <c r="B404" s="59">
        <v>6.22</v>
      </c>
      <c r="C404" s="62">
        <v>33.18</v>
      </c>
      <c r="D404" s="61" t="s">
        <v>9</v>
      </c>
    </row>
    <row r="405" ht="15.75" customHeight="1">
      <c r="A405" s="58" t="s">
        <v>91</v>
      </c>
      <c r="B405" s="59">
        <v>6.99</v>
      </c>
      <c r="C405" s="62">
        <v>57.18</v>
      </c>
      <c r="D405" s="61" t="s">
        <v>9</v>
      </c>
    </row>
    <row r="406" ht="15.75" customHeight="1">
      <c r="A406" s="58" t="s">
        <v>37</v>
      </c>
      <c r="B406" s="59">
        <v>6.05</v>
      </c>
      <c r="C406" s="62">
        <v>67.25</v>
      </c>
      <c r="D406" s="61" t="s">
        <v>9</v>
      </c>
    </row>
    <row r="407" ht="15.75" customHeight="1">
      <c r="A407" s="58" t="s">
        <v>47</v>
      </c>
      <c r="B407" s="59">
        <v>5.31</v>
      </c>
      <c r="C407" s="62">
        <v>52.1</v>
      </c>
      <c r="D407" s="61" t="s">
        <v>9</v>
      </c>
    </row>
    <row r="408" ht="15.75" customHeight="1">
      <c r="A408" s="58" t="s">
        <v>72</v>
      </c>
      <c r="B408" s="59">
        <v>5.61</v>
      </c>
      <c r="C408" s="62">
        <v>71.07</v>
      </c>
      <c r="D408" s="61" t="s">
        <v>9</v>
      </c>
    </row>
    <row r="409" ht="15.75" customHeight="1">
      <c r="A409" s="58" t="s">
        <v>45</v>
      </c>
      <c r="B409" s="59">
        <v>8.83</v>
      </c>
      <c r="C409" s="62">
        <v>76.27</v>
      </c>
      <c r="D409" s="61" t="s">
        <v>9</v>
      </c>
    </row>
    <row r="410" ht="15.75" customHeight="1">
      <c r="A410" s="58" t="s">
        <v>46</v>
      </c>
      <c r="B410" s="59">
        <v>4.57</v>
      </c>
      <c r="C410" s="62">
        <v>45.88</v>
      </c>
      <c r="D410" s="61" t="s">
        <v>9</v>
      </c>
    </row>
    <row r="411" ht="15.75" customHeight="1">
      <c r="A411" s="58" t="s">
        <v>37</v>
      </c>
      <c r="B411" s="59">
        <v>5.99</v>
      </c>
      <c r="C411" s="62">
        <v>80.13</v>
      </c>
      <c r="D411" s="61" t="s">
        <v>9</v>
      </c>
    </row>
    <row r="412" ht="15.75" customHeight="1">
      <c r="A412" s="58" t="s">
        <v>65</v>
      </c>
      <c r="B412" s="59">
        <v>7.67</v>
      </c>
      <c r="C412" s="62">
        <v>58.01</v>
      </c>
      <c r="D412" s="61" t="s">
        <v>9</v>
      </c>
    </row>
    <row r="413" ht="15.75" customHeight="1">
      <c r="A413" s="58" t="s">
        <v>50</v>
      </c>
      <c r="B413" s="59">
        <v>8.29</v>
      </c>
      <c r="C413" s="62">
        <v>50.65</v>
      </c>
      <c r="D413" s="61" t="s">
        <v>9</v>
      </c>
    </row>
    <row r="414" ht="15.75" customHeight="1">
      <c r="A414" s="58" t="s">
        <v>94</v>
      </c>
      <c r="B414" s="59">
        <v>9.23</v>
      </c>
      <c r="C414" s="62">
        <v>82.68</v>
      </c>
      <c r="D414" s="61" t="s">
        <v>9</v>
      </c>
    </row>
    <row r="415" ht="15.75" customHeight="1">
      <c r="A415" s="58" t="s">
        <v>58</v>
      </c>
      <c r="B415" s="59">
        <v>5.98</v>
      </c>
      <c r="C415" s="62">
        <v>56.8</v>
      </c>
      <c r="D415" s="61" t="s">
        <v>9</v>
      </c>
    </row>
    <row r="416" ht="15.75" customHeight="1">
      <c r="A416" s="58" t="s">
        <v>35</v>
      </c>
      <c r="B416" s="59">
        <v>5.35</v>
      </c>
      <c r="C416" s="62">
        <v>43.32</v>
      </c>
      <c r="D416" s="61" t="s">
        <v>9</v>
      </c>
    </row>
    <row r="417" ht="15.75" customHeight="1">
      <c r="A417" s="58" t="s">
        <v>45</v>
      </c>
      <c r="B417" s="59">
        <v>9.02</v>
      </c>
      <c r="C417" s="62">
        <v>68.38</v>
      </c>
      <c r="D417" s="61" t="s">
        <v>9</v>
      </c>
    </row>
    <row r="418" ht="15.75" customHeight="1">
      <c r="A418" s="58" t="s">
        <v>49</v>
      </c>
      <c r="B418" s="59">
        <v>7.27</v>
      </c>
      <c r="C418" s="62">
        <v>33.45</v>
      </c>
      <c r="D418" s="61" t="s">
        <v>9</v>
      </c>
    </row>
    <row r="419" ht="15.75" customHeight="1">
      <c r="A419" s="58" t="s">
        <v>47</v>
      </c>
      <c r="B419" s="59">
        <v>9.3</v>
      </c>
      <c r="C419" s="62">
        <v>78.83</v>
      </c>
      <c r="D419" s="61" t="s">
        <v>9</v>
      </c>
    </row>
    <row r="420" ht="15.75" customHeight="1">
      <c r="A420" s="58" t="s">
        <v>41</v>
      </c>
      <c r="B420" s="59">
        <v>6.75</v>
      </c>
      <c r="C420" s="62">
        <v>79.99</v>
      </c>
      <c r="D420" s="61" t="s">
        <v>9</v>
      </c>
    </row>
    <row r="421" ht="15.75" customHeight="1">
      <c r="A421" s="58" t="s">
        <v>58</v>
      </c>
      <c r="B421" s="59">
        <v>8.88</v>
      </c>
      <c r="C421" s="62">
        <v>73.25</v>
      </c>
      <c r="D421" s="61" t="s">
        <v>9</v>
      </c>
    </row>
    <row r="422" ht="15.75" customHeight="1">
      <c r="A422" s="58" t="s">
        <v>58</v>
      </c>
      <c r="B422" s="59">
        <v>7.25</v>
      </c>
      <c r="C422" s="62">
        <v>42.01</v>
      </c>
      <c r="D422" s="61" t="s">
        <v>9</v>
      </c>
    </row>
    <row r="423" ht="15.75" customHeight="1">
      <c r="A423" s="58" t="s">
        <v>73</v>
      </c>
      <c r="B423" s="59">
        <v>6.8</v>
      </c>
      <c r="C423" s="62">
        <v>61.9</v>
      </c>
      <c r="D423" s="61" t="s">
        <v>9</v>
      </c>
    </row>
    <row r="424" ht="15.75" customHeight="1">
      <c r="A424" s="58" t="s">
        <v>35</v>
      </c>
      <c r="B424" s="59">
        <v>6.65</v>
      </c>
      <c r="C424" s="62">
        <v>54.56</v>
      </c>
      <c r="D424" s="61" t="s">
        <v>9</v>
      </c>
    </row>
    <row r="425" ht="15.75" customHeight="1">
      <c r="A425" s="58" t="s">
        <v>49</v>
      </c>
      <c r="B425" s="59">
        <v>6.93</v>
      </c>
      <c r="C425" s="62">
        <v>71.62</v>
      </c>
      <c r="D425" s="61" t="s">
        <v>9</v>
      </c>
    </row>
    <row r="426" ht="15.75" customHeight="1">
      <c r="A426" s="58" t="s">
        <v>57</v>
      </c>
      <c r="B426" s="59">
        <v>8.74</v>
      </c>
      <c r="C426" s="62">
        <v>72.92</v>
      </c>
      <c r="D426" s="61" t="s">
        <v>9</v>
      </c>
    </row>
    <row r="427" ht="15.75" customHeight="1">
      <c r="A427" s="58" t="s">
        <v>50</v>
      </c>
      <c r="B427" s="59">
        <v>7.9</v>
      </c>
      <c r="C427" s="62">
        <v>41.49</v>
      </c>
      <c r="D427" s="61" t="s">
        <v>9</v>
      </c>
    </row>
    <row r="428" ht="15.75" customHeight="1">
      <c r="A428" s="58" t="s">
        <v>65</v>
      </c>
      <c r="B428" s="59">
        <v>6.73</v>
      </c>
      <c r="C428" s="62">
        <v>67.74</v>
      </c>
      <c r="D428" s="61" t="s">
        <v>9</v>
      </c>
    </row>
    <row r="429" ht="15.75" customHeight="1">
      <c r="A429" s="58" t="s">
        <v>34</v>
      </c>
      <c r="B429" s="59">
        <v>5.79</v>
      </c>
      <c r="C429" s="62">
        <v>43.41</v>
      </c>
      <c r="D429" s="61" t="s">
        <v>9</v>
      </c>
    </row>
    <row r="430" ht="15.75" customHeight="1">
      <c r="A430" s="58" t="s">
        <v>46</v>
      </c>
      <c r="B430" s="59">
        <v>4.99</v>
      </c>
      <c r="C430" s="62">
        <v>42.91</v>
      </c>
      <c r="D430" s="61" t="s">
        <v>9</v>
      </c>
    </row>
    <row r="431" ht="15.75" customHeight="1">
      <c r="A431" s="58" t="s">
        <v>73</v>
      </c>
      <c r="B431" s="59">
        <v>8.52</v>
      </c>
      <c r="C431" s="62">
        <v>66.65</v>
      </c>
      <c r="D431" s="61" t="s">
        <v>9</v>
      </c>
    </row>
    <row r="432" ht="15.75" customHeight="1">
      <c r="A432" s="58" t="s">
        <v>92</v>
      </c>
      <c r="B432" s="59">
        <v>6.65</v>
      </c>
      <c r="C432" s="62">
        <v>55.63</v>
      </c>
      <c r="D432" s="61" t="s">
        <v>9</v>
      </c>
    </row>
    <row r="433" ht="15.75" customHeight="1">
      <c r="A433" s="58" t="s">
        <v>40</v>
      </c>
      <c r="B433" s="59">
        <v>7.12</v>
      </c>
      <c r="C433" s="62">
        <v>89.46</v>
      </c>
      <c r="D433" s="61" t="s">
        <v>9</v>
      </c>
    </row>
    <row r="434" ht="15.75" customHeight="1">
      <c r="A434" s="58" t="s">
        <v>75</v>
      </c>
      <c r="B434" s="59">
        <v>7.45</v>
      </c>
      <c r="C434" s="62">
        <v>35.75</v>
      </c>
      <c r="D434" s="61" t="s">
        <v>9</v>
      </c>
    </row>
    <row r="435" ht="15.75" customHeight="1">
      <c r="A435" s="58" t="s">
        <v>60</v>
      </c>
      <c r="B435" s="59">
        <v>6.02</v>
      </c>
      <c r="C435" s="62">
        <v>45.03</v>
      </c>
      <c r="D435" s="61" t="s">
        <v>9</v>
      </c>
    </row>
    <row r="436" ht="15.75" customHeight="1">
      <c r="A436" s="58" t="s">
        <v>42</v>
      </c>
      <c r="B436" s="59">
        <v>7.87</v>
      </c>
      <c r="C436" s="62">
        <v>55.21</v>
      </c>
      <c r="D436" s="61" t="s">
        <v>9</v>
      </c>
    </row>
    <row r="437" ht="15.75" customHeight="1">
      <c r="A437" s="58" t="s">
        <v>71</v>
      </c>
      <c r="B437" s="59">
        <v>4.69</v>
      </c>
      <c r="C437" s="62">
        <v>61.81</v>
      </c>
      <c r="D437" s="61" t="s">
        <v>9</v>
      </c>
    </row>
    <row r="438" ht="15.75" customHeight="1">
      <c r="A438" s="58" t="s">
        <v>34</v>
      </c>
      <c r="B438" s="59">
        <v>6.74</v>
      </c>
      <c r="C438" s="62">
        <v>79.67</v>
      </c>
      <c r="D438" s="61" t="s">
        <v>9</v>
      </c>
    </row>
    <row r="439" ht="15.75" customHeight="1">
      <c r="A439" s="58" t="s">
        <v>60</v>
      </c>
      <c r="B439" s="59">
        <v>4.92</v>
      </c>
      <c r="C439" s="62">
        <v>38.86</v>
      </c>
      <c r="D439" s="61" t="s">
        <v>9</v>
      </c>
    </row>
    <row r="440" ht="15.75" customHeight="1">
      <c r="A440" s="58" t="s">
        <v>58</v>
      </c>
      <c r="B440" s="59">
        <v>7.25</v>
      </c>
      <c r="C440" s="62">
        <v>91.39</v>
      </c>
      <c r="D440" s="61" t="s">
        <v>9</v>
      </c>
    </row>
    <row r="441" ht="15.75" customHeight="1">
      <c r="A441" s="58" t="s">
        <v>43</v>
      </c>
      <c r="B441" s="59">
        <v>5.05</v>
      </c>
      <c r="C441" s="62">
        <v>45.65</v>
      </c>
      <c r="D441" s="61" t="s">
        <v>9</v>
      </c>
    </row>
    <row r="442" ht="15.75" customHeight="1">
      <c r="A442" s="58" t="s">
        <v>45</v>
      </c>
      <c r="B442" s="59">
        <v>5.65</v>
      </c>
      <c r="C442" s="62">
        <v>65.02</v>
      </c>
      <c r="D442" s="61" t="s">
        <v>9</v>
      </c>
    </row>
    <row r="443" ht="15.75" customHeight="1">
      <c r="A443" s="58" t="s">
        <v>43</v>
      </c>
      <c r="B443" s="59">
        <v>9.2</v>
      </c>
      <c r="C443" s="62">
        <v>72.51</v>
      </c>
      <c r="D443" s="61" t="s">
        <v>9</v>
      </c>
    </row>
    <row r="444" ht="15.75" customHeight="1">
      <c r="A444" s="58" t="s">
        <v>50</v>
      </c>
      <c r="B444" s="59">
        <v>6.32</v>
      </c>
      <c r="C444" s="62">
        <v>73.26</v>
      </c>
      <c r="D444" s="61" t="s">
        <v>9</v>
      </c>
    </row>
    <row r="445" ht="15.75" customHeight="1">
      <c r="A445" s="58" t="s">
        <v>91</v>
      </c>
      <c r="B445" s="59">
        <v>4.39</v>
      </c>
      <c r="C445" s="62">
        <v>20.17</v>
      </c>
      <c r="D445" s="61" t="s">
        <v>9</v>
      </c>
    </row>
    <row r="446" ht="15.75" customHeight="1">
      <c r="A446" s="58" t="s">
        <v>66</v>
      </c>
      <c r="B446" s="59">
        <v>9.18</v>
      </c>
      <c r="C446" s="62">
        <v>65.19</v>
      </c>
      <c r="D446" s="61" t="s">
        <v>9</v>
      </c>
    </row>
    <row r="447" ht="15.75" customHeight="1">
      <c r="A447" s="58" t="s">
        <v>35</v>
      </c>
      <c r="B447" s="59">
        <v>7.42</v>
      </c>
      <c r="C447" s="62">
        <v>53.4</v>
      </c>
      <c r="D447" s="61" t="s">
        <v>9</v>
      </c>
    </row>
    <row r="448" ht="15.75" customHeight="1">
      <c r="A448" s="58" t="s">
        <v>34</v>
      </c>
      <c r="B448" s="59">
        <v>9.69</v>
      </c>
      <c r="C448" s="62">
        <v>82.07</v>
      </c>
      <c r="D448" s="61" t="s">
        <v>9</v>
      </c>
    </row>
    <row r="449" ht="15.75" customHeight="1">
      <c r="A449" s="58" t="s">
        <v>40</v>
      </c>
      <c r="B449" s="59">
        <v>6.03</v>
      </c>
      <c r="C449" s="62">
        <v>66.72</v>
      </c>
      <c r="D449" s="61" t="s">
        <v>9</v>
      </c>
    </row>
    <row r="450" ht="15.75" customHeight="1">
      <c r="A450" s="58" t="s">
        <v>90</v>
      </c>
      <c r="B450" s="59">
        <v>4.37</v>
      </c>
      <c r="C450" s="62">
        <v>23.31</v>
      </c>
      <c r="D450" s="61" t="s">
        <v>9</v>
      </c>
    </row>
    <row r="451" ht="15.75" customHeight="1">
      <c r="A451" s="58" t="s">
        <v>39</v>
      </c>
      <c r="B451" s="59">
        <v>7.73</v>
      </c>
      <c r="C451" s="62">
        <v>75.43</v>
      </c>
      <c r="D451" s="61" t="s">
        <v>9</v>
      </c>
    </row>
    <row r="452" ht="15.75" customHeight="1">
      <c r="A452" s="58" t="s">
        <v>30</v>
      </c>
      <c r="B452" s="59">
        <v>4.8</v>
      </c>
      <c r="C452" s="62">
        <v>29.99</v>
      </c>
      <c r="D452" s="61" t="s">
        <v>9</v>
      </c>
    </row>
    <row r="453" ht="15.75" customHeight="1">
      <c r="A453" s="58" t="s">
        <v>50</v>
      </c>
      <c r="B453" s="59">
        <v>4.85</v>
      </c>
      <c r="C453" s="62">
        <v>59.93</v>
      </c>
      <c r="D453" s="61" t="s">
        <v>9</v>
      </c>
    </row>
    <row r="454" ht="15.75" customHeight="1">
      <c r="A454" s="58" t="s">
        <v>74</v>
      </c>
      <c r="B454" s="59">
        <v>8.42</v>
      </c>
      <c r="C454" s="62">
        <v>88.33</v>
      </c>
      <c r="D454" s="61" t="s">
        <v>9</v>
      </c>
    </row>
    <row r="455" ht="15.75" customHeight="1">
      <c r="A455" s="58" t="s">
        <v>40</v>
      </c>
      <c r="B455" s="59">
        <v>9.73</v>
      </c>
      <c r="C455" s="62">
        <v>94.71</v>
      </c>
      <c r="D455" s="61" t="s">
        <v>9</v>
      </c>
    </row>
    <row r="456" ht="15.75" customHeight="1">
      <c r="A456" s="58" t="s">
        <v>63</v>
      </c>
      <c r="B456" s="59">
        <v>9.27</v>
      </c>
      <c r="C456" s="62">
        <v>55.3</v>
      </c>
      <c r="D456" s="61" t="s">
        <v>9</v>
      </c>
    </row>
    <row r="457" ht="15.75" customHeight="1">
      <c r="A457" s="58" t="s">
        <v>44</v>
      </c>
      <c r="B457" s="59">
        <v>4.61</v>
      </c>
      <c r="C457" s="62">
        <v>41.34</v>
      </c>
      <c r="D457" s="61" t="s">
        <v>9</v>
      </c>
    </row>
    <row r="458" ht="15.75" customHeight="1">
      <c r="A458" s="58" t="s">
        <v>57</v>
      </c>
      <c r="B458" s="59">
        <v>7.46</v>
      </c>
      <c r="C458" s="62">
        <v>55.88</v>
      </c>
      <c r="D458" s="61" t="s">
        <v>9</v>
      </c>
    </row>
    <row r="459" ht="15.75" customHeight="1">
      <c r="A459" s="58" t="s">
        <v>58</v>
      </c>
      <c r="B459" s="59">
        <v>5.86</v>
      </c>
      <c r="C459" s="62">
        <v>50.94</v>
      </c>
      <c r="D459" s="61" t="s">
        <v>9</v>
      </c>
    </row>
    <row r="460" ht="15.75" customHeight="1">
      <c r="A460" s="58" t="s">
        <v>93</v>
      </c>
      <c r="B460" s="59">
        <v>9.2</v>
      </c>
      <c r="C460" s="62">
        <v>73.45</v>
      </c>
      <c r="D460" s="61" t="s">
        <v>9</v>
      </c>
    </row>
    <row r="461" ht="15.75" customHeight="1">
      <c r="A461" s="58" t="s">
        <v>41</v>
      </c>
      <c r="B461" s="59">
        <v>4.46</v>
      </c>
      <c r="C461" s="62">
        <v>34.05</v>
      </c>
      <c r="D461" s="61" t="s">
        <v>9</v>
      </c>
    </row>
    <row r="462" ht="15.75" customHeight="1">
      <c r="A462" s="58" t="s">
        <v>59</v>
      </c>
      <c r="B462" s="59">
        <v>9.44</v>
      </c>
      <c r="C462" s="62">
        <v>61.2</v>
      </c>
      <c r="D462" s="61" t="s">
        <v>9</v>
      </c>
    </row>
    <row r="463" ht="15.75" customHeight="1">
      <c r="A463" s="58" t="s">
        <v>69</v>
      </c>
      <c r="B463" s="59">
        <v>9.47</v>
      </c>
      <c r="C463" s="62">
        <v>75.08</v>
      </c>
      <c r="D463" s="61" t="s">
        <v>9</v>
      </c>
    </row>
    <row r="464" ht="15.75" customHeight="1">
      <c r="A464" s="58" t="s">
        <v>47</v>
      </c>
      <c r="B464" s="59">
        <v>7.81</v>
      </c>
      <c r="C464" s="62">
        <v>71.47</v>
      </c>
      <c r="D464" s="61" t="s">
        <v>9</v>
      </c>
    </row>
    <row r="465" ht="15.75" customHeight="1">
      <c r="A465" s="58" t="s">
        <v>53</v>
      </c>
      <c r="B465" s="59">
        <v>6.34</v>
      </c>
      <c r="C465" s="62">
        <v>56.08</v>
      </c>
      <c r="D465" s="61" t="s">
        <v>9</v>
      </c>
    </row>
    <row r="466" ht="15.75" customHeight="1">
      <c r="A466" s="58" t="s">
        <v>63</v>
      </c>
      <c r="B466" s="59">
        <v>5.5</v>
      </c>
      <c r="C466" s="62">
        <v>70.36</v>
      </c>
      <c r="D466" s="61" t="s">
        <v>9</v>
      </c>
    </row>
    <row r="467" ht="15.75" customHeight="1">
      <c r="A467" s="58" t="s">
        <v>56</v>
      </c>
      <c r="B467" s="59">
        <v>9.99</v>
      </c>
      <c r="C467" s="62">
        <v>92.22</v>
      </c>
      <c r="D467" s="61" t="s">
        <v>9</v>
      </c>
    </row>
    <row r="468" ht="15.75" customHeight="1">
      <c r="A468" s="58" t="s">
        <v>56</v>
      </c>
      <c r="B468" s="59">
        <v>8.89</v>
      </c>
      <c r="C468" s="62">
        <v>85.79</v>
      </c>
      <c r="D468" s="61" t="s">
        <v>9</v>
      </c>
    </row>
    <row r="469" ht="15.75" customHeight="1">
      <c r="A469" s="58" t="s">
        <v>44</v>
      </c>
      <c r="B469" s="59">
        <v>9.3</v>
      </c>
      <c r="C469" s="62">
        <v>58.26</v>
      </c>
      <c r="D469" s="61" t="s">
        <v>9</v>
      </c>
    </row>
    <row r="470" ht="15.75" customHeight="1">
      <c r="A470" s="58" t="s">
        <v>93</v>
      </c>
      <c r="B470" s="59">
        <v>6.67</v>
      </c>
      <c r="C470" s="62">
        <v>50.18</v>
      </c>
      <c r="D470" s="61" t="s">
        <v>9</v>
      </c>
    </row>
    <row r="471" ht="15.75" customHeight="1">
      <c r="A471" s="58" t="s">
        <v>38</v>
      </c>
      <c r="B471" s="59">
        <v>6.54</v>
      </c>
      <c r="C471" s="62">
        <v>60.5</v>
      </c>
      <c r="D471" s="61" t="s">
        <v>9</v>
      </c>
    </row>
    <row r="472" ht="15.75" customHeight="1">
      <c r="A472" s="58" t="s">
        <v>60</v>
      </c>
      <c r="B472" s="59">
        <v>6.92</v>
      </c>
      <c r="C472" s="62">
        <v>50.8</v>
      </c>
      <c r="D472" s="61" t="s">
        <v>9</v>
      </c>
    </row>
    <row r="473" ht="15.75" customHeight="1">
      <c r="A473" s="58" t="s">
        <v>55</v>
      </c>
      <c r="B473" s="59">
        <v>5.91</v>
      </c>
      <c r="C473" s="62">
        <v>54.85</v>
      </c>
      <c r="D473" s="61" t="s">
        <v>9</v>
      </c>
    </row>
    <row r="474" ht="15.75" customHeight="1">
      <c r="A474" s="58" t="s">
        <v>29</v>
      </c>
      <c r="B474" s="59">
        <v>5.76</v>
      </c>
      <c r="C474" s="62">
        <v>36.57</v>
      </c>
      <c r="D474" s="61" t="s">
        <v>9</v>
      </c>
    </row>
    <row r="475" ht="15.75" customHeight="1">
      <c r="A475" s="58" t="s">
        <v>49</v>
      </c>
      <c r="B475" s="59">
        <v>9.27</v>
      </c>
      <c r="C475" s="62">
        <v>81.64</v>
      </c>
      <c r="D475" s="61" t="s">
        <v>9</v>
      </c>
    </row>
    <row r="476" ht="15.75" customHeight="1">
      <c r="A476" s="58" t="s">
        <v>63</v>
      </c>
      <c r="B476" s="59">
        <v>9.21</v>
      </c>
      <c r="C476" s="62">
        <v>67.63</v>
      </c>
      <c r="D476" s="61" t="s">
        <v>9</v>
      </c>
    </row>
    <row r="477" ht="15.75" customHeight="1">
      <c r="A477" s="58" t="s">
        <v>64</v>
      </c>
      <c r="B477" s="59">
        <v>4.64</v>
      </c>
      <c r="C477" s="62">
        <v>38.45</v>
      </c>
      <c r="D477" s="61" t="s">
        <v>9</v>
      </c>
    </row>
    <row r="478" ht="15.75" customHeight="1">
      <c r="A478" s="58" t="s">
        <v>53</v>
      </c>
      <c r="B478" s="59">
        <v>7.46</v>
      </c>
      <c r="C478" s="62">
        <v>52.4</v>
      </c>
      <c r="D478" s="61" t="s">
        <v>9</v>
      </c>
    </row>
    <row r="479" ht="15.75" customHeight="1">
      <c r="A479" s="58" t="s">
        <v>81</v>
      </c>
      <c r="B479" s="59">
        <v>5.85</v>
      </c>
      <c r="C479" s="62">
        <v>28.16</v>
      </c>
      <c r="D479" s="61" t="s">
        <v>9</v>
      </c>
    </row>
    <row r="480" ht="15.75" customHeight="1">
      <c r="A480" s="58" t="s">
        <v>66</v>
      </c>
      <c r="B480" s="59">
        <v>6.23</v>
      </c>
      <c r="C480" s="62">
        <v>42.26</v>
      </c>
      <c r="D480" s="61" t="s">
        <v>9</v>
      </c>
    </row>
    <row r="481" ht="15.75" customHeight="1">
      <c r="A481" s="58" t="s">
        <v>45</v>
      </c>
      <c r="B481" s="59">
        <v>6.46</v>
      </c>
      <c r="C481" s="62">
        <v>50.33</v>
      </c>
      <c r="D481" s="61" t="s">
        <v>9</v>
      </c>
    </row>
    <row r="482" ht="15.75" customHeight="1">
      <c r="A482" s="58" t="s">
        <v>54</v>
      </c>
      <c r="B482" s="59">
        <v>7.48</v>
      </c>
      <c r="C482" s="62">
        <v>49.8</v>
      </c>
      <c r="D482" s="61" t="s">
        <v>9</v>
      </c>
    </row>
    <row r="483" ht="15.75" customHeight="1">
      <c r="A483" s="58" t="s">
        <v>71</v>
      </c>
      <c r="B483" s="59">
        <v>5.93</v>
      </c>
      <c r="C483" s="62">
        <v>10.96</v>
      </c>
      <c r="D483" s="61" t="s">
        <v>9</v>
      </c>
    </row>
    <row r="484" ht="15.75" customHeight="1">
      <c r="A484" s="58" t="s">
        <v>75</v>
      </c>
      <c r="B484" s="59">
        <v>4.96</v>
      </c>
      <c r="C484" s="62">
        <v>35.53</v>
      </c>
      <c r="D484" s="61" t="s">
        <v>9</v>
      </c>
    </row>
    <row r="485" ht="15.75" customHeight="1">
      <c r="A485" s="58" t="s">
        <v>91</v>
      </c>
      <c r="B485" s="59">
        <v>4.06</v>
      </c>
      <c r="C485" s="62">
        <v>21.98</v>
      </c>
      <c r="D485" s="61" t="s">
        <v>9</v>
      </c>
    </row>
    <row r="486" ht="15.75" customHeight="1">
      <c r="A486" s="58" t="s">
        <v>50</v>
      </c>
      <c r="B486" s="59">
        <v>4.15</v>
      </c>
      <c r="C486" s="62">
        <v>20.84</v>
      </c>
      <c r="D486" s="61" t="s">
        <v>9</v>
      </c>
    </row>
    <row r="487" ht="15.75" customHeight="1">
      <c r="A487" s="58" t="s">
        <v>54</v>
      </c>
      <c r="B487" s="59">
        <v>4.31</v>
      </c>
      <c r="C487" s="62">
        <v>33.97</v>
      </c>
      <c r="D487" s="61" t="s">
        <v>9</v>
      </c>
    </row>
    <row r="488" ht="15.75" customHeight="1">
      <c r="A488" s="58" t="s">
        <v>61</v>
      </c>
      <c r="B488" s="59">
        <v>7.07</v>
      </c>
      <c r="C488" s="62">
        <v>48.18</v>
      </c>
      <c r="D488" s="61" t="s">
        <v>9</v>
      </c>
    </row>
    <row r="489" ht="15.75" customHeight="1">
      <c r="A489" s="58" t="s">
        <v>59</v>
      </c>
      <c r="B489" s="59">
        <v>6.64</v>
      </c>
      <c r="C489" s="62">
        <v>66.96</v>
      </c>
      <c r="D489" s="61" t="s">
        <v>9</v>
      </c>
    </row>
    <row r="490" ht="15.75" customHeight="1">
      <c r="A490" s="58" t="s">
        <v>35</v>
      </c>
      <c r="B490" s="59">
        <v>4.62</v>
      </c>
      <c r="C490" s="62">
        <v>65.36</v>
      </c>
      <c r="D490" s="61" t="s">
        <v>9</v>
      </c>
    </row>
    <row r="491" ht="15.75" customHeight="1">
      <c r="A491" s="58" t="s">
        <v>76</v>
      </c>
      <c r="B491" s="59">
        <v>4.03</v>
      </c>
      <c r="C491" s="62">
        <v>25.68</v>
      </c>
      <c r="D491" s="61" t="s">
        <v>9</v>
      </c>
    </row>
    <row r="492" ht="15.75" customHeight="1">
      <c r="A492" s="58" t="s">
        <v>44</v>
      </c>
      <c r="B492" s="59">
        <v>8.97</v>
      </c>
      <c r="C492" s="62">
        <v>53.51</v>
      </c>
      <c r="D492" s="61" t="s">
        <v>9</v>
      </c>
    </row>
    <row r="493" ht="15.75" customHeight="1">
      <c r="A493" s="58" t="s">
        <v>74</v>
      </c>
      <c r="B493" s="59">
        <v>5.21</v>
      </c>
      <c r="C493" s="62">
        <v>92.88</v>
      </c>
      <c r="D493" s="61" t="s">
        <v>9</v>
      </c>
    </row>
    <row r="494" ht="15.75" customHeight="1">
      <c r="A494" s="58" t="s">
        <v>37</v>
      </c>
      <c r="B494" s="59">
        <v>7.93</v>
      </c>
      <c r="C494" s="62">
        <v>61.63</v>
      </c>
      <c r="D494" s="61" t="s">
        <v>9</v>
      </c>
    </row>
    <row r="495" ht="15.75" customHeight="1">
      <c r="A495" s="58" t="s">
        <v>39</v>
      </c>
      <c r="B495" s="59">
        <v>4.12</v>
      </c>
      <c r="C495" s="62">
        <v>37.87</v>
      </c>
      <c r="D495" s="61" t="s">
        <v>9</v>
      </c>
    </row>
    <row r="496" ht="15.75" customHeight="1">
      <c r="A496" s="58" t="s">
        <v>93</v>
      </c>
      <c r="B496" s="59">
        <v>4.62</v>
      </c>
      <c r="C496" s="62">
        <v>24.61</v>
      </c>
      <c r="D496" s="61" t="s">
        <v>9</v>
      </c>
    </row>
    <row r="497" ht="15.75" customHeight="1">
      <c r="A497" s="58" t="s">
        <v>62</v>
      </c>
      <c r="B497" s="59">
        <v>7.06</v>
      </c>
      <c r="C497" s="62">
        <v>40.79</v>
      </c>
      <c r="D497" s="61" t="s">
        <v>9</v>
      </c>
    </row>
    <row r="498" ht="15.75" customHeight="1">
      <c r="A498" s="58" t="s">
        <v>51</v>
      </c>
      <c r="B498" s="59">
        <v>9.23</v>
      </c>
      <c r="C498" s="62">
        <v>94.26</v>
      </c>
      <c r="D498" s="61" t="s">
        <v>9</v>
      </c>
    </row>
    <row r="499" ht="15.75" customHeight="1">
      <c r="A499" s="58" t="s">
        <v>81</v>
      </c>
      <c r="B499" s="59">
        <v>5.96</v>
      </c>
      <c r="C499" s="62">
        <v>84.26</v>
      </c>
      <c r="D499" s="61" t="s">
        <v>9</v>
      </c>
    </row>
    <row r="500" ht="15.75" customHeight="1">
      <c r="A500" s="58" t="s">
        <v>52</v>
      </c>
      <c r="B500" s="59">
        <v>9.24</v>
      </c>
      <c r="C500" s="62">
        <v>77.36</v>
      </c>
      <c r="D500" s="61" t="s">
        <v>9</v>
      </c>
    </row>
    <row r="501" ht="15.75" customHeight="1">
      <c r="A501" s="58" t="s">
        <v>91</v>
      </c>
      <c r="B501" s="59">
        <v>5.84</v>
      </c>
      <c r="C501" s="62">
        <v>40.15</v>
      </c>
      <c r="D501" s="61" t="s">
        <v>9</v>
      </c>
    </row>
    <row r="502" ht="15.75" customHeight="1">
      <c r="A502" s="58" t="s">
        <v>45</v>
      </c>
      <c r="B502" s="59">
        <v>4.66</v>
      </c>
      <c r="C502" s="62">
        <v>36.2</v>
      </c>
      <c r="D502" s="61" t="s">
        <v>9</v>
      </c>
    </row>
    <row r="503" ht="15.75" customHeight="1">
      <c r="A503" s="58" t="s">
        <v>48</v>
      </c>
      <c r="B503" s="59">
        <v>8.41</v>
      </c>
      <c r="C503" s="62">
        <v>54.49</v>
      </c>
      <c r="D503" s="61" t="s">
        <v>9</v>
      </c>
    </row>
    <row r="504" ht="15.75" customHeight="1">
      <c r="A504" s="58" t="s">
        <v>42</v>
      </c>
      <c r="B504" s="59">
        <v>9.15</v>
      </c>
      <c r="C504" s="62">
        <v>78.58</v>
      </c>
      <c r="D504" s="61" t="s">
        <v>9</v>
      </c>
    </row>
    <row r="505" ht="15.75" customHeight="1">
      <c r="A505" s="58" t="s">
        <v>33</v>
      </c>
      <c r="B505" s="59">
        <v>5.67</v>
      </c>
      <c r="C505" s="62">
        <v>61.28</v>
      </c>
      <c r="D505" s="61" t="s">
        <v>9</v>
      </c>
    </row>
    <row r="506" ht="15.75" customHeight="1">
      <c r="A506" s="58" t="s">
        <v>35</v>
      </c>
      <c r="B506" s="59">
        <v>5.59</v>
      </c>
      <c r="C506" s="62">
        <v>68.12</v>
      </c>
      <c r="D506" s="61" t="s">
        <v>9</v>
      </c>
    </row>
    <row r="507" ht="15.75" customHeight="1">
      <c r="A507" s="58" t="s">
        <v>37</v>
      </c>
      <c r="B507" s="59">
        <v>9.1</v>
      </c>
      <c r="C507" s="62">
        <v>52.07</v>
      </c>
      <c r="D507" s="61" t="s">
        <v>9</v>
      </c>
    </row>
    <row r="508" ht="15.75" customHeight="1">
      <c r="A508" s="58" t="s">
        <v>54</v>
      </c>
      <c r="B508" s="59">
        <v>6.24</v>
      </c>
      <c r="C508" s="62">
        <v>54.93</v>
      </c>
      <c r="D508" s="61" t="s">
        <v>9</v>
      </c>
    </row>
    <row r="509" ht="15.75" customHeight="1">
      <c r="A509" s="58" t="s">
        <v>43</v>
      </c>
      <c r="B509" s="59">
        <v>8.1</v>
      </c>
      <c r="C509" s="62">
        <v>65.84</v>
      </c>
      <c r="D509" s="61" t="s">
        <v>9</v>
      </c>
    </row>
    <row r="510" ht="15.75" customHeight="1">
      <c r="A510" s="58" t="s">
        <v>65</v>
      </c>
      <c r="B510" s="59">
        <v>5.61</v>
      </c>
      <c r="C510" s="62">
        <v>47.22</v>
      </c>
      <c r="D510" s="61" t="s">
        <v>9</v>
      </c>
    </row>
    <row r="511" ht="15.75" customHeight="1">
      <c r="A511" s="58" t="s">
        <v>46</v>
      </c>
      <c r="B511" s="59">
        <v>5.48</v>
      </c>
      <c r="C511" s="62">
        <v>34.47</v>
      </c>
      <c r="D511" s="61" t="s">
        <v>9</v>
      </c>
    </row>
    <row r="512" ht="15.75" customHeight="1">
      <c r="A512" s="58" t="s">
        <v>30</v>
      </c>
      <c r="B512" s="59">
        <v>4.26</v>
      </c>
      <c r="C512" s="62">
        <v>43.55</v>
      </c>
      <c r="D512" s="61" t="s">
        <v>9</v>
      </c>
    </row>
    <row r="513" ht="15.75" customHeight="1">
      <c r="A513" s="58" t="s">
        <v>47</v>
      </c>
      <c r="B513" s="59">
        <v>9.68</v>
      </c>
      <c r="C513" s="62">
        <v>132.73</v>
      </c>
      <c r="D513" s="61" t="s">
        <v>9</v>
      </c>
    </row>
    <row r="514" ht="15.75" customHeight="1">
      <c r="A514" s="58" t="s">
        <v>62</v>
      </c>
      <c r="B514" s="59">
        <v>9.86</v>
      </c>
      <c r="C514" s="62">
        <v>72.35</v>
      </c>
      <c r="D514" s="61" t="s">
        <v>9</v>
      </c>
    </row>
    <row r="515" ht="15.75" customHeight="1">
      <c r="A515" s="58" t="s">
        <v>46</v>
      </c>
      <c r="B515" s="59">
        <v>4.88</v>
      </c>
      <c r="C515" s="62">
        <v>62.64</v>
      </c>
      <c r="D515" s="61" t="s">
        <v>9</v>
      </c>
    </row>
    <row r="516" ht="15.75" customHeight="1">
      <c r="A516" s="58" t="s">
        <v>78</v>
      </c>
      <c r="B516" s="59">
        <v>9.62</v>
      </c>
      <c r="C516" s="62">
        <v>67.07</v>
      </c>
      <c r="D516" s="61" t="s">
        <v>9</v>
      </c>
    </row>
    <row r="517" ht="15.75" customHeight="1">
      <c r="A517" s="58" t="s">
        <v>46</v>
      </c>
      <c r="B517" s="59">
        <v>6.28</v>
      </c>
      <c r="C517" s="62">
        <v>61.5</v>
      </c>
      <c r="D517" s="61" t="s">
        <v>9</v>
      </c>
    </row>
    <row r="518" ht="15.75" customHeight="1">
      <c r="A518" s="58" t="s">
        <v>42</v>
      </c>
      <c r="B518" s="59">
        <v>9.58</v>
      </c>
      <c r="C518" s="62">
        <v>57.83</v>
      </c>
      <c r="D518" s="61" t="s">
        <v>9</v>
      </c>
    </row>
    <row r="519" ht="15.75" customHeight="1">
      <c r="A519" s="58" t="s">
        <v>43</v>
      </c>
      <c r="B519" s="59">
        <v>5.79</v>
      </c>
      <c r="C519" s="62">
        <v>67.23</v>
      </c>
      <c r="D519" s="61" t="s">
        <v>9</v>
      </c>
    </row>
    <row r="520" ht="15.75" customHeight="1">
      <c r="A520" s="58" t="s">
        <v>46</v>
      </c>
      <c r="B520" s="59">
        <v>6.25</v>
      </c>
      <c r="C520" s="62">
        <v>59.23</v>
      </c>
      <c r="D520" s="61" t="s">
        <v>9</v>
      </c>
    </row>
    <row r="521" ht="15.75" customHeight="1">
      <c r="A521" s="58" t="s">
        <v>94</v>
      </c>
      <c r="B521" s="59">
        <v>4.46</v>
      </c>
      <c r="C521" s="62">
        <v>30.81</v>
      </c>
      <c r="D521" s="61" t="s">
        <v>9</v>
      </c>
    </row>
    <row r="522" ht="15.75" customHeight="1">
      <c r="A522" s="58" t="s">
        <v>45</v>
      </c>
      <c r="B522" s="59">
        <v>6.56</v>
      </c>
      <c r="C522" s="62">
        <v>76.7</v>
      </c>
      <c r="D522" s="61" t="s">
        <v>9</v>
      </c>
    </row>
    <row r="523" ht="15.75" customHeight="1">
      <c r="A523" s="58" t="s">
        <v>63</v>
      </c>
      <c r="B523" s="59">
        <v>8.7</v>
      </c>
      <c r="C523" s="62">
        <v>66.56</v>
      </c>
      <c r="D523" s="61" t="s">
        <v>9</v>
      </c>
    </row>
    <row r="524" ht="15.75" customHeight="1">
      <c r="A524" s="58" t="s">
        <v>65</v>
      </c>
      <c r="B524" s="59">
        <v>8.68</v>
      </c>
      <c r="C524" s="62">
        <v>42.13</v>
      </c>
      <c r="D524" s="61" t="s">
        <v>9</v>
      </c>
    </row>
    <row r="525" ht="15.75" customHeight="1">
      <c r="A525" s="58" t="s">
        <v>46</v>
      </c>
      <c r="B525" s="59">
        <v>4.78</v>
      </c>
      <c r="C525" s="62">
        <v>67.87</v>
      </c>
      <c r="D525" s="61" t="s">
        <v>9</v>
      </c>
    </row>
    <row r="526" ht="15.75" customHeight="1">
      <c r="A526" s="58" t="s">
        <v>49</v>
      </c>
      <c r="B526" s="59">
        <v>4.39</v>
      </c>
      <c r="C526" s="62">
        <v>35.26</v>
      </c>
      <c r="D526" s="61" t="s">
        <v>9</v>
      </c>
    </row>
    <row r="527" ht="15.75" customHeight="1">
      <c r="A527" s="58" t="s">
        <v>91</v>
      </c>
      <c r="B527" s="59">
        <v>5.66</v>
      </c>
      <c r="C527" s="62">
        <v>56.39</v>
      </c>
      <c r="D527" s="61" t="s">
        <v>9</v>
      </c>
    </row>
    <row r="528" ht="15.75" customHeight="1">
      <c r="A528" s="58" t="s">
        <v>48</v>
      </c>
      <c r="B528" s="59">
        <v>6.47</v>
      </c>
      <c r="C528" s="62">
        <v>36.21</v>
      </c>
      <c r="D528" s="61" t="s">
        <v>9</v>
      </c>
    </row>
    <row r="529" ht="15.75" customHeight="1">
      <c r="A529" s="58" t="s">
        <v>54</v>
      </c>
      <c r="B529" s="59">
        <v>7.3</v>
      </c>
      <c r="C529" s="62">
        <v>101.92</v>
      </c>
      <c r="D529" s="61" t="s">
        <v>9</v>
      </c>
    </row>
    <row r="530" ht="15.75" customHeight="1">
      <c r="A530" s="58" t="s">
        <v>42</v>
      </c>
      <c r="B530" s="59">
        <v>6.16</v>
      </c>
      <c r="C530" s="62">
        <v>43.75</v>
      </c>
      <c r="D530" s="61" t="s">
        <v>9</v>
      </c>
    </row>
    <row r="531" ht="15.75" customHeight="1">
      <c r="A531" s="58" t="s">
        <v>67</v>
      </c>
      <c r="B531" s="59">
        <v>5.67</v>
      </c>
      <c r="C531" s="62">
        <v>77.45</v>
      </c>
      <c r="D531" s="61" t="s">
        <v>9</v>
      </c>
    </row>
    <row r="532" ht="15.75" customHeight="1">
      <c r="A532" s="58" t="s">
        <v>40</v>
      </c>
      <c r="B532" s="59">
        <v>5.96</v>
      </c>
      <c r="C532" s="62">
        <v>80.31</v>
      </c>
      <c r="D532" s="61" t="s">
        <v>9</v>
      </c>
    </row>
    <row r="533" ht="15.75" customHeight="1">
      <c r="A533" s="58" t="s">
        <v>41</v>
      </c>
      <c r="B533" s="59">
        <v>7.97</v>
      </c>
      <c r="C533" s="62">
        <v>104.75</v>
      </c>
      <c r="D533" s="61" t="s">
        <v>9</v>
      </c>
    </row>
    <row r="534" ht="15.75" customHeight="1">
      <c r="A534" s="58" t="s">
        <v>30</v>
      </c>
      <c r="B534" s="59">
        <v>8.02</v>
      </c>
      <c r="C534" s="62">
        <v>79.25</v>
      </c>
      <c r="D534" s="61" t="s">
        <v>9</v>
      </c>
    </row>
    <row r="535" ht="15.75" customHeight="1">
      <c r="A535" s="58" t="s">
        <v>34</v>
      </c>
      <c r="B535" s="59">
        <v>6.27</v>
      </c>
      <c r="C535" s="62">
        <v>78.2</v>
      </c>
      <c r="D535" s="61" t="s">
        <v>9</v>
      </c>
    </row>
    <row r="536" ht="15.75" customHeight="1">
      <c r="A536" s="58" t="s">
        <v>94</v>
      </c>
      <c r="B536" s="59">
        <v>8.12</v>
      </c>
      <c r="C536" s="62">
        <v>89.07</v>
      </c>
      <c r="D536" s="61" t="s">
        <v>9</v>
      </c>
    </row>
    <row r="537" ht="15.75" customHeight="1">
      <c r="A537" s="58" t="s">
        <v>42</v>
      </c>
      <c r="B537" s="59">
        <v>6.65</v>
      </c>
      <c r="C537" s="62">
        <v>62.98</v>
      </c>
      <c r="D537" s="61" t="s">
        <v>9</v>
      </c>
    </row>
    <row r="538" ht="15.75" customHeight="1">
      <c r="A538" s="58" t="s">
        <v>79</v>
      </c>
      <c r="B538" s="59">
        <v>8.69</v>
      </c>
      <c r="C538" s="62">
        <v>72.78</v>
      </c>
      <c r="D538" s="61" t="s">
        <v>9</v>
      </c>
    </row>
    <row r="539" ht="15.75" customHeight="1">
      <c r="A539" s="58" t="s">
        <v>46</v>
      </c>
      <c r="B539" s="59">
        <v>8.04</v>
      </c>
      <c r="C539" s="62">
        <v>110.48</v>
      </c>
      <c r="D539" s="61" t="s">
        <v>9</v>
      </c>
    </row>
    <row r="540" ht="15.75" customHeight="1">
      <c r="A540" s="58" t="s">
        <v>40</v>
      </c>
      <c r="B540" s="59">
        <v>5.1</v>
      </c>
      <c r="C540" s="62">
        <v>51.0</v>
      </c>
      <c r="D540" s="61" t="s">
        <v>9</v>
      </c>
    </row>
    <row r="541" ht="15.75" customHeight="1">
      <c r="A541" s="58" t="s">
        <v>31</v>
      </c>
      <c r="B541" s="59">
        <v>8.19</v>
      </c>
      <c r="C541" s="62">
        <v>77.39</v>
      </c>
      <c r="D541" s="61" t="s">
        <v>9</v>
      </c>
    </row>
    <row r="542" ht="15.75" customHeight="1">
      <c r="A542" s="58" t="s">
        <v>93</v>
      </c>
      <c r="B542" s="59">
        <v>4.87</v>
      </c>
      <c r="C542" s="62">
        <v>53.52</v>
      </c>
      <c r="D542" s="61" t="s">
        <v>9</v>
      </c>
    </row>
    <row r="543" ht="15.75" customHeight="1">
      <c r="A543" s="58" t="s">
        <v>75</v>
      </c>
      <c r="B543" s="59">
        <v>6.46</v>
      </c>
      <c r="C543" s="62">
        <v>69.07</v>
      </c>
      <c r="D543" s="61" t="s">
        <v>9</v>
      </c>
    </row>
    <row r="544" ht="15.75" customHeight="1">
      <c r="A544" s="58" t="s">
        <v>73</v>
      </c>
      <c r="B544" s="59">
        <v>8.68</v>
      </c>
      <c r="C544" s="62">
        <v>87.01</v>
      </c>
      <c r="D544" s="61" t="s">
        <v>9</v>
      </c>
    </row>
    <row r="545" ht="15.75" customHeight="1">
      <c r="A545" s="58" t="s">
        <v>45</v>
      </c>
      <c r="B545" s="59">
        <v>7.72</v>
      </c>
      <c r="C545" s="62">
        <v>31.75</v>
      </c>
      <c r="D545" s="61" t="s">
        <v>9</v>
      </c>
    </row>
    <row r="546" ht="15.75" customHeight="1">
      <c r="A546" s="58" t="s">
        <v>84</v>
      </c>
      <c r="B546" s="59">
        <v>9.33</v>
      </c>
      <c r="C546" s="62">
        <v>70.38</v>
      </c>
      <c r="D546" s="61" t="s">
        <v>9</v>
      </c>
    </row>
    <row r="547" ht="15.75" customHeight="1">
      <c r="A547" s="58" t="s">
        <v>93</v>
      </c>
      <c r="B547" s="59">
        <v>9.25</v>
      </c>
      <c r="C547" s="62">
        <v>55.73</v>
      </c>
      <c r="D547" s="61" t="s">
        <v>9</v>
      </c>
    </row>
    <row r="548" ht="15.75" customHeight="1">
      <c r="A548" s="58" t="s">
        <v>37</v>
      </c>
      <c r="B548" s="59">
        <v>6.91</v>
      </c>
      <c r="C548" s="62">
        <v>52.93</v>
      </c>
      <c r="D548" s="61" t="s">
        <v>9</v>
      </c>
    </row>
    <row r="549" ht="15.75" customHeight="1">
      <c r="A549" s="58" t="s">
        <v>45</v>
      </c>
      <c r="B549" s="59">
        <v>8.62</v>
      </c>
      <c r="C549" s="62">
        <v>59.47</v>
      </c>
      <c r="D549" s="61" t="s">
        <v>9</v>
      </c>
    </row>
    <row r="550" ht="15.75" customHeight="1">
      <c r="A550" s="58" t="s">
        <v>50</v>
      </c>
      <c r="B550" s="59">
        <v>5.88</v>
      </c>
      <c r="C550" s="62">
        <v>51.43</v>
      </c>
      <c r="D550" s="61" t="s">
        <v>9</v>
      </c>
    </row>
    <row r="551" ht="15.75" customHeight="1">
      <c r="A551" s="58" t="s">
        <v>53</v>
      </c>
      <c r="B551" s="59">
        <v>7.3</v>
      </c>
      <c r="C551" s="62">
        <v>63.35</v>
      </c>
      <c r="D551" s="61" t="s">
        <v>9</v>
      </c>
    </row>
    <row r="552" ht="15.75" customHeight="1">
      <c r="A552" s="58" t="s">
        <v>30</v>
      </c>
      <c r="B552" s="59">
        <v>5.93</v>
      </c>
      <c r="C552" s="62">
        <v>44.95</v>
      </c>
      <c r="D552" s="61" t="s">
        <v>9</v>
      </c>
    </row>
    <row r="553" ht="15.75" customHeight="1">
      <c r="A553" s="58" t="s">
        <v>64</v>
      </c>
      <c r="B553" s="59">
        <v>8.19</v>
      </c>
      <c r="C553" s="62">
        <v>70.88</v>
      </c>
      <c r="D553" s="61" t="s">
        <v>9</v>
      </c>
    </row>
    <row r="554" ht="15.75" customHeight="1">
      <c r="A554" s="58" t="s">
        <v>39</v>
      </c>
      <c r="B554" s="59">
        <v>8.78</v>
      </c>
      <c r="C554" s="62">
        <v>61.87</v>
      </c>
      <c r="D554" s="61" t="s">
        <v>9</v>
      </c>
    </row>
    <row r="555" ht="15.75" customHeight="1">
      <c r="A555" s="58" t="s">
        <v>73</v>
      </c>
      <c r="B555" s="59">
        <v>7.29</v>
      </c>
      <c r="C555" s="62">
        <v>36.71</v>
      </c>
      <c r="D555" s="61" t="s">
        <v>9</v>
      </c>
    </row>
    <row r="556" ht="15.75" customHeight="1">
      <c r="A556" s="58" t="s">
        <v>72</v>
      </c>
      <c r="B556" s="59">
        <v>7.37</v>
      </c>
      <c r="C556" s="62">
        <v>47.75</v>
      </c>
      <c r="D556" s="61" t="s">
        <v>9</v>
      </c>
    </row>
    <row r="557" ht="15.75" customHeight="1">
      <c r="A557" s="58" t="s">
        <v>53</v>
      </c>
      <c r="B557" s="59">
        <v>9.0</v>
      </c>
      <c r="C557" s="62">
        <v>60.12</v>
      </c>
      <c r="D557" s="61" t="s">
        <v>9</v>
      </c>
    </row>
    <row r="558" ht="15.75" customHeight="1">
      <c r="A558" s="58" t="s">
        <v>42</v>
      </c>
      <c r="B558" s="59">
        <v>9.53</v>
      </c>
      <c r="C558" s="62">
        <v>57.6</v>
      </c>
      <c r="D558" s="61" t="s">
        <v>9</v>
      </c>
    </row>
    <row r="559" ht="15.75" customHeight="1">
      <c r="A559" s="58" t="s">
        <v>30</v>
      </c>
      <c r="B559" s="59">
        <v>9.85</v>
      </c>
      <c r="C559" s="62">
        <v>42.98</v>
      </c>
      <c r="D559" s="61" t="s">
        <v>9</v>
      </c>
    </row>
    <row r="560" ht="15.75" customHeight="1">
      <c r="A560" s="58" t="s">
        <v>36</v>
      </c>
      <c r="B560" s="59">
        <v>8.74</v>
      </c>
      <c r="C560" s="62">
        <v>83.38</v>
      </c>
      <c r="D560" s="61" t="s">
        <v>9</v>
      </c>
    </row>
    <row r="561" ht="15.75" customHeight="1">
      <c r="A561" s="58" t="s">
        <v>73</v>
      </c>
      <c r="B561" s="59">
        <v>5.73</v>
      </c>
      <c r="C561" s="62">
        <v>71.98</v>
      </c>
      <c r="D561" s="61" t="s">
        <v>9</v>
      </c>
    </row>
    <row r="562" ht="15.75" customHeight="1">
      <c r="A562" s="58" t="s">
        <v>50</v>
      </c>
      <c r="B562" s="59">
        <v>2.67</v>
      </c>
      <c r="C562" s="62">
        <v>25.28</v>
      </c>
      <c r="D562" s="61" t="s">
        <v>9</v>
      </c>
    </row>
    <row r="563" ht="15.75" customHeight="1">
      <c r="A563" s="58" t="s">
        <v>32</v>
      </c>
      <c r="B563" s="59">
        <v>2.4</v>
      </c>
      <c r="C563" s="62">
        <v>31.1</v>
      </c>
      <c r="D563" s="61" t="s">
        <v>9</v>
      </c>
    </row>
    <row r="564" ht="15.75" customHeight="1">
      <c r="A564" s="58" t="s">
        <v>56</v>
      </c>
      <c r="B564" s="59">
        <v>2.0</v>
      </c>
      <c r="C564" s="62">
        <v>19.01</v>
      </c>
      <c r="D564" s="61" t="s">
        <v>9</v>
      </c>
    </row>
    <row r="565" ht="15.75" customHeight="1">
      <c r="A565" s="58" t="s">
        <v>72</v>
      </c>
      <c r="B565" s="59">
        <v>4.0</v>
      </c>
      <c r="C565" s="62">
        <v>21.99</v>
      </c>
      <c r="D565" s="61" t="s">
        <v>9</v>
      </c>
    </row>
    <row r="566" ht="15.75" customHeight="1">
      <c r="A566" s="58" t="s">
        <v>66</v>
      </c>
      <c r="B566" s="59">
        <v>4.0</v>
      </c>
      <c r="C566" s="62">
        <v>18.28</v>
      </c>
      <c r="D566" s="61" t="s">
        <v>9</v>
      </c>
    </row>
    <row r="567" ht="15.75" customHeight="1">
      <c r="A567" s="58" t="s">
        <v>84</v>
      </c>
      <c r="B567" s="59">
        <v>2.5</v>
      </c>
      <c r="C567" s="62">
        <v>38.9</v>
      </c>
      <c r="D567" s="61" t="s">
        <v>9</v>
      </c>
    </row>
    <row r="568" ht="15.75" customHeight="1">
      <c r="A568" s="58" t="s">
        <v>94</v>
      </c>
      <c r="B568" s="59">
        <v>3.5</v>
      </c>
      <c r="C568" s="62">
        <v>51.98</v>
      </c>
      <c r="D568" s="61" t="s">
        <v>9</v>
      </c>
    </row>
    <row r="569" ht="15.75" customHeight="1">
      <c r="A569" s="58" t="s">
        <v>59</v>
      </c>
      <c r="B569" s="59">
        <v>2.3</v>
      </c>
      <c r="C569" s="62">
        <v>39.54</v>
      </c>
      <c r="D569" s="61" t="s">
        <v>9</v>
      </c>
    </row>
    <row r="570" ht="15.75" customHeight="1">
      <c r="A570" s="58" t="s">
        <v>41</v>
      </c>
      <c r="B570" s="59">
        <v>3.0</v>
      </c>
      <c r="C570" s="62">
        <v>30.68</v>
      </c>
      <c r="D570" s="61" t="s">
        <v>9</v>
      </c>
    </row>
    <row r="571" ht="15.75" customHeight="1">
      <c r="A571" s="58" t="s">
        <v>47</v>
      </c>
      <c r="B571" s="59">
        <v>2.6</v>
      </c>
      <c r="C571" s="62">
        <v>43.26</v>
      </c>
      <c r="D571" s="61" t="s">
        <v>9</v>
      </c>
    </row>
    <row r="572" ht="15.75" customHeight="1">
      <c r="A572" s="58" t="s">
        <v>33</v>
      </c>
      <c r="B572" s="59">
        <v>2.3</v>
      </c>
      <c r="C572" s="62">
        <v>14.0</v>
      </c>
      <c r="D572" s="61" t="s">
        <v>9</v>
      </c>
    </row>
    <row r="573" ht="15.75" customHeight="1">
      <c r="A573" s="58" t="s">
        <v>52</v>
      </c>
      <c r="B573" s="59">
        <v>2.0</v>
      </c>
      <c r="C573" s="62">
        <v>32.7</v>
      </c>
      <c r="D573" s="61" t="s">
        <v>9</v>
      </c>
    </row>
    <row r="574" ht="15.75" customHeight="1">
      <c r="A574" s="58" t="s">
        <v>40</v>
      </c>
      <c r="B574" s="59">
        <v>3.3</v>
      </c>
      <c r="C574" s="62">
        <v>33.03</v>
      </c>
      <c r="D574" s="61" t="s">
        <v>9</v>
      </c>
    </row>
    <row r="575" ht="15.75" customHeight="1">
      <c r="A575" s="58" t="s">
        <v>29</v>
      </c>
      <c r="B575" s="59">
        <v>1.8</v>
      </c>
      <c r="C575" s="62">
        <v>31.37</v>
      </c>
      <c r="D575" s="61" t="s">
        <v>9</v>
      </c>
    </row>
    <row r="576" ht="15.75" customHeight="1">
      <c r="A576" s="58" t="s">
        <v>34</v>
      </c>
      <c r="B576" s="59">
        <v>1.5</v>
      </c>
      <c r="C576" s="62">
        <v>34.97</v>
      </c>
      <c r="D576" s="61" t="s">
        <v>9</v>
      </c>
    </row>
    <row r="577" ht="15.75" customHeight="1">
      <c r="A577" s="58" t="s">
        <v>36</v>
      </c>
      <c r="B577" s="59">
        <v>2.8</v>
      </c>
      <c r="C577" s="62">
        <v>63.0</v>
      </c>
      <c r="D577" s="61" t="s">
        <v>9</v>
      </c>
    </row>
    <row r="578" ht="15.75" customHeight="1">
      <c r="A578" s="58" t="s">
        <v>94</v>
      </c>
      <c r="B578" s="59">
        <v>2.3</v>
      </c>
      <c r="C578" s="62">
        <v>51.99</v>
      </c>
      <c r="D578" s="61" t="s">
        <v>9</v>
      </c>
    </row>
    <row r="579" ht="15.75" customHeight="1">
      <c r="A579" s="58" t="s">
        <v>84</v>
      </c>
      <c r="B579" s="59">
        <v>1.8</v>
      </c>
      <c r="C579" s="62">
        <v>67.26</v>
      </c>
      <c r="D579" s="61" t="s">
        <v>9</v>
      </c>
    </row>
    <row r="580" ht="15.75" customHeight="1">
      <c r="A580" s="58" t="s">
        <v>60</v>
      </c>
      <c r="B580" s="59">
        <v>3.6</v>
      </c>
      <c r="C580" s="62">
        <v>48.57</v>
      </c>
      <c r="D580" s="61" t="s">
        <v>9</v>
      </c>
    </row>
    <row r="581" ht="15.75" customHeight="1">
      <c r="A581" s="58" t="s">
        <v>46</v>
      </c>
      <c r="B581" s="59">
        <v>2.4</v>
      </c>
      <c r="C581" s="62">
        <v>48.14</v>
      </c>
      <c r="D581" s="61" t="s">
        <v>9</v>
      </c>
    </row>
    <row r="582" ht="15.75" customHeight="1">
      <c r="A582" s="58" t="s">
        <v>32</v>
      </c>
      <c r="B582" s="59">
        <v>3.7</v>
      </c>
      <c r="C582" s="62">
        <v>34.53</v>
      </c>
      <c r="D582" s="61" t="s">
        <v>9</v>
      </c>
    </row>
    <row r="583" ht="15.75" customHeight="1">
      <c r="A583" s="58" t="s">
        <v>91</v>
      </c>
      <c r="B583" s="59">
        <v>3.9</v>
      </c>
      <c r="C583" s="62">
        <v>11.95</v>
      </c>
      <c r="D583" s="61" t="s">
        <v>9</v>
      </c>
    </row>
    <row r="584" ht="15.75" customHeight="1">
      <c r="A584" s="58" t="s">
        <v>81</v>
      </c>
      <c r="B584" s="59">
        <v>2.7</v>
      </c>
      <c r="C584" s="62">
        <v>16.58</v>
      </c>
      <c r="D584" s="61" t="s">
        <v>9</v>
      </c>
    </row>
    <row r="585" ht="15.75" customHeight="1">
      <c r="A585" s="58" t="s">
        <v>39</v>
      </c>
      <c r="B585" s="59">
        <v>3.8</v>
      </c>
      <c r="C585" s="62">
        <v>50.34</v>
      </c>
      <c r="D585" s="61" t="s">
        <v>9</v>
      </c>
    </row>
    <row r="586" ht="15.75" customHeight="1">
      <c r="A586" s="58" t="s">
        <v>46</v>
      </c>
      <c r="B586" s="59">
        <v>3.8</v>
      </c>
      <c r="C586" s="62">
        <v>44.87</v>
      </c>
      <c r="D586" s="61" t="s">
        <v>9</v>
      </c>
    </row>
    <row r="587" ht="15.75" customHeight="1">
      <c r="A587" s="58" t="s">
        <v>47</v>
      </c>
      <c r="B587" s="59">
        <v>3.2</v>
      </c>
      <c r="C587" s="62">
        <v>6.97</v>
      </c>
      <c r="D587" s="61" t="s">
        <v>9</v>
      </c>
    </row>
    <row r="588" ht="15.75" customHeight="1">
      <c r="A588" s="58" t="s">
        <v>70</v>
      </c>
      <c r="B588" s="59">
        <v>3.6</v>
      </c>
      <c r="C588" s="62">
        <v>30.33</v>
      </c>
      <c r="D588" s="61" t="s">
        <v>9</v>
      </c>
    </row>
    <row r="589" ht="15.75" customHeight="1">
      <c r="A589" s="58" t="s">
        <v>38</v>
      </c>
      <c r="B589" s="59">
        <v>2.6</v>
      </c>
      <c r="C589" s="62">
        <v>42.51</v>
      </c>
      <c r="D589" s="61" t="s">
        <v>9</v>
      </c>
    </row>
    <row r="590" ht="15.75" customHeight="1">
      <c r="A590" s="58" t="s">
        <v>37</v>
      </c>
      <c r="B590" s="59">
        <v>2.0</v>
      </c>
      <c r="C590" s="62">
        <v>29.17</v>
      </c>
      <c r="D590" s="61" t="s">
        <v>9</v>
      </c>
    </row>
    <row r="591" ht="15.75" customHeight="1">
      <c r="A591" s="58" t="s">
        <v>39</v>
      </c>
      <c r="B591" s="59">
        <v>2.9</v>
      </c>
      <c r="C591" s="62">
        <v>31.65</v>
      </c>
      <c r="D591" s="61" t="s">
        <v>9</v>
      </c>
    </row>
    <row r="592" ht="15.75" customHeight="1">
      <c r="A592" s="58" t="s">
        <v>61</v>
      </c>
      <c r="B592" s="59">
        <v>3.0</v>
      </c>
      <c r="C592" s="62">
        <v>58.89</v>
      </c>
      <c r="D592" s="61" t="s">
        <v>9</v>
      </c>
    </row>
    <row r="593" ht="15.75" customHeight="1">
      <c r="A593" s="58" t="s">
        <v>31</v>
      </c>
      <c r="B593" s="59">
        <v>3.5</v>
      </c>
      <c r="C593" s="62">
        <v>22.47</v>
      </c>
      <c r="D593" s="61" t="s">
        <v>9</v>
      </c>
    </row>
    <row r="594" ht="15.75" customHeight="1">
      <c r="A594" s="58" t="s">
        <v>35</v>
      </c>
      <c r="B594" s="59">
        <v>2.6</v>
      </c>
      <c r="C594" s="62">
        <v>9.8</v>
      </c>
      <c r="D594" s="61" t="s">
        <v>9</v>
      </c>
    </row>
    <row r="595" ht="15.75" customHeight="1">
      <c r="A595" s="58" t="s">
        <v>42</v>
      </c>
      <c r="B595" s="59">
        <v>1.5</v>
      </c>
      <c r="C595" s="62">
        <v>23.33</v>
      </c>
      <c r="D595" s="61" t="s">
        <v>9</v>
      </c>
    </row>
    <row r="596" ht="15.75" customHeight="1">
      <c r="A596" s="58" t="s">
        <v>39</v>
      </c>
      <c r="B596" s="59">
        <v>3.8</v>
      </c>
      <c r="C596" s="62">
        <v>23.5</v>
      </c>
      <c r="D596" s="61" t="s">
        <v>9</v>
      </c>
    </row>
    <row r="597" ht="15.75" customHeight="1">
      <c r="A597" s="58" t="s">
        <v>46</v>
      </c>
      <c r="B597" s="59">
        <v>4.0</v>
      </c>
      <c r="C597" s="62">
        <v>18.52</v>
      </c>
      <c r="D597" s="61" t="s">
        <v>9</v>
      </c>
    </row>
    <row r="598" ht="15.75" customHeight="1">
      <c r="A598" s="58" t="s">
        <v>65</v>
      </c>
      <c r="B598" s="59">
        <v>3.3</v>
      </c>
      <c r="C598" s="62">
        <v>41.24</v>
      </c>
      <c r="D598" s="61" t="s">
        <v>9</v>
      </c>
    </row>
    <row r="599" ht="15.75" customHeight="1">
      <c r="A599" s="58" t="s">
        <v>59</v>
      </c>
      <c r="B599" s="59">
        <v>3.3</v>
      </c>
      <c r="C599" s="62">
        <v>43.28</v>
      </c>
      <c r="D599" s="61" t="s">
        <v>9</v>
      </c>
    </row>
    <row r="600" ht="15.75" customHeight="1">
      <c r="A600" s="58" t="s">
        <v>58</v>
      </c>
      <c r="B600" s="59">
        <v>1.9</v>
      </c>
      <c r="C600" s="62">
        <v>28.32</v>
      </c>
      <c r="D600" s="61" t="s">
        <v>9</v>
      </c>
    </row>
    <row r="601" ht="15.75" customHeight="1">
      <c r="A601" s="58" t="s">
        <v>50</v>
      </c>
      <c r="B601" s="59">
        <v>2.9</v>
      </c>
      <c r="C601" s="62">
        <v>26.05</v>
      </c>
      <c r="D601" s="61" t="s">
        <v>9</v>
      </c>
    </row>
    <row r="602" ht="15.75" customHeight="1">
      <c r="A602" s="58" t="s">
        <v>32</v>
      </c>
      <c r="B602" s="59">
        <v>3.9</v>
      </c>
      <c r="C602" s="62">
        <v>50.93</v>
      </c>
      <c r="D602" s="61" t="s">
        <v>9</v>
      </c>
    </row>
    <row r="603" ht="15.75" customHeight="1">
      <c r="A603" s="58" t="s">
        <v>94</v>
      </c>
      <c r="B603" s="59">
        <v>2.1</v>
      </c>
      <c r="C603" s="62">
        <v>22.59</v>
      </c>
      <c r="D603" s="61" t="s">
        <v>9</v>
      </c>
    </row>
    <row r="604" ht="15.75" customHeight="1">
      <c r="A604" s="58" t="s">
        <v>67</v>
      </c>
      <c r="B604" s="59">
        <v>3.3</v>
      </c>
      <c r="C604" s="62">
        <v>35.11</v>
      </c>
      <c r="D604" s="61" t="s">
        <v>9</v>
      </c>
    </row>
    <row r="605" ht="15.75" customHeight="1">
      <c r="A605" s="58" t="s">
        <v>44</v>
      </c>
      <c r="B605" s="59">
        <v>2.8</v>
      </c>
      <c r="C605" s="62">
        <v>11.14</v>
      </c>
      <c r="D605" s="61" t="s">
        <v>9</v>
      </c>
    </row>
    <row r="606" ht="15.75" customHeight="1">
      <c r="A606" s="58" t="s">
        <v>61</v>
      </c>
      <c r="B606" s="59">
        <v>2.1</v>
      </c>
      <c r="C606" s="62">
        <v>43.17</v>
      </c>
      <c r="D606" s="61" t="s">
        <v>9</v>
      </c>
    </row>
    <row r="607" ht="15.75" customHeight="1">
      <c r="A607" s="58" t="s">
        <v>52</v>
      </c>
      <c r="B607" s="59">
        <v>3.7</v>
      </c>
      <c r="C607" s="62">
        <v>12.65</v>
      </c>
      <c r="D607" s="61" t="s">
        <v>9</v>
      </c>
    </row>
    <row r="608" ht="15.75" customHeight="1">
      <c r="A608" s="58" t="s">
        <v>34</v>
      </c>
      <c r="B608" s="59">
        <v>3.9</v>
      </c>
      <c r="C608" s="62">
        <v>27.84</v>
      </c>
      <c r="D608" s="61" t="s">
        <v>9</v>
      </c>
    </row>
    <row r="609" ht="15.75" customHeight="1">
      <c r="A609" s="58" t="s">
        <v>48</v>
      </c>
      <c r="B609" s="59">
        <v>1.6</v>
      </c>
      <c r="C609" s="62">
        <v>38.61</v>
      </c>
      <c r="D609" s="61" t="s">
        <v>9</v>
      </c>
    </row>
    <row r="610" ht="15.75" customHeight="1">
      <c r="A610" s="58" t="s">
        <v>74</v>
      </c>
      <c r="B610" s="59">
        <v>1.7</v>
      </c>
      <c r="C610" s="62">
        <v>17.32</v>
      </c>
      <c r="D610" s="61" t="s">
        <v>9</v>
      </c>
    </row>
    <row r="611" ht="15.75" customHeight="1">
      <c r="A611" s="58" t="s">
        <v>73</v>
      </c>
      <c r="B611" s="59">
        <v>1.5</v>
      </c>
      <c r="C611" s="62">
        <v>22.81</v>
      </c>
      <c r="D611" s="61" t="s">
        <v>9</v>
      </c>
    </row>
    <row r="612" ht="15.75" customHeight="1">
      <c r="A612" s="58" t="s">
        <v>58</v>
      </c>
      <c r="B612" s="59">
        <v>11.3</v>
      </c>
      <c r="C612" s="62">
        <v>87.75</v>
      </c>
      <c r="D612" s="61" t="s">
        <v>9</v>
      </c>
    </row>
    <row r="613" ht="15.75" customHeight="1">
      <c r="A613" s="58" t="s">
        <v>51</v>
      </c>
      <c r="B613" s="59">
        <v>12.0</v>
      </c>
      <c r="C613" s="62">
        <v>95.73</v>
      </c>
      <c r="D613" s="61" t="s">
        <v>9</v>
      </c>
    </row>
    <row r="614" ht="15.75" customHeight="1">
      <c r="A614" s="58" t="s">
        <v>46</v>
      </c>
      <c r="B614" s="59">
        <v>12.5</v>
      </c>
      <c r="C614" s="62">
        <v>110.81</v>
      </c>
      <c r="D614" s="61" t="s">
        <v>9</v>
      </c>
    </row>
    <row r="615" ht="15.75" customHeight="1">
      <c r="A615" s="58" t="s">
        <v>35</v>
      </c>
      <c r="B615" s="59">
        <v>12.6</v>
      </c>
      <c r="C615" s="62">
        <v>120.86</v>
      </c>
      <c r="D615" s="61" t="s">
        <v>9</v>
      </c>
    </row>
    <row r="616" ht="15.75" customHeight="1">
      <c r="A616" s="58" t="s">
        <v>33</v>
      </c>
      <c r="B616" s="59">
        <v>10.6</v>
      </c>
      <c r="C616" s="62">
        <v>51.82</v>
      </c>
      <c r="D616" s="61" t="s">
        <v>9</v>
      </c>
    </row>
    <row r="617" ht="15.75" customHeight="1">
      <c r="A617" s="58" t="s">
        <v>43</v>
      </c>
      <c r="B617" s="59">
        <v>12.7</v>
      </c>
      <c r="C617" s="62">
        <v>88.57</v>
      </c>
      <c r="D617" s="61" t="s">
        <v>9</v>
      </c>
    </row>
    <row r="618" ht="15.75" customHeight="1">
      <c r="A618" s="58" t="s">
        <v>43</v>
      </c>
      <c r="B618" s="59">
        <v>10.7</v>
      </c>
      <c r="C618" s="62">
        <v>82.02</v>
      </c>
      <c r="D618" s="61" t="s">
        <v>9</v>
      </c>
    </row>
    <row r="619" ht="15.75" customHeight="1">
      <c r="A619" s="58" t="s">
        <v>61</v>
      </c>
      <c r="B619" s="59">
        <v>12.5</v>
      </c>
      <c r="C619" s="62">
        <v>105.61</v>
      </c>
      <c r="D619" s="61" t="s">
        <v>9</v>
      </c>
    </row>
    <row r="620" ht="15.75" customHeight="1">
      <c r="A620" s="58" t="s">
        <v>44</v>
      </c>
      <c r="B620" s="59">
        <v>12.1</v>
      </c>
      <c r="C620" s="62">
        <v>83.86</v>
      </c>
      <c r="D620" s="61" t="s">
        <v>9</v>
      </c>
    </row>
    <row r="621" ht="15.75" customHeight="1">
      <c r="A621" s="58" t="s">
        <v>69</v>
      </c>
      <c r="B621" s="59">
        <v>12.2</v>
      </c>
      <c r="C621" s="62">
        <v>90.89</v>
      </c>
      <c r="D621" s="61" t="s">
        <v>9</v>
      </c>
    </row>
    <row r="622" ht="15.75" customHeight="1">
      <c r="A622" s="58" t="s">
        <v>39</v>
      </c>
      <c r="B622" s="59">
        <v>12.7</v>
      </c>
      <c r="C622" s="62">
        <v>89.68</v>
      </c>
      <c r="D622" s="61" t="s">
        <v>9</v>
      </c>
    </row>
    <row r="623" ht="15.75" customHeight="1">
      <c r="A623" s="58" t="s">
        <v>62</v>
      </c>
      <c r="B623" s="59">
        <v>10.4</v>
      </c>
      <c r="C623" s="62">
        <v>103.09</v>
      </c>
      <c r="D623" s="61" t="s">
        <v>9</v>
      </c>
    </row>
    <row r="624" ht="15.75" customHeight="1">
      <c r="A624" s="58" t="s">
        <v>47</v>
      </c>
      <c r="B624" s="59">
        <v>11.8</v>
      </c>
      <c r="C624" s="62">
        <v>105.6</v>
      </c>
      <c r="D624" s="61" t="s">
        <v>9</v>
      </c>
    </row>
    <row r="625" ht="15.75" customHeight="1">
      <c r="A625" s="58" t="s">
        <v>43</v>
      </c>
      <c r="B625" s="59">
        <v>11.3</v>
      </c>
      <c r="C625" s="62">
        <v>99.6</v>
      </c>
      <c r="D625" s="61" t="s">
        <v>9</v>
      </c>
    </row>
    <row r="626" ht="15.75" customHeight="1">
      <c r="A626" s="58" t="s">
        <v>41</v>
      </c>
      <c r="B626" s="59">
        <v>11.9</v>
      </c>
      <c r="C626" s="62">
        <v>95.17</v>
      </c>
      <c r="D626" s="61" t="s">
        <v>9</v>
      </c>
    </row>
    <row r="627" ht="15.75" customHeight="1">
      <c r="A627" s="58" t="s">
        <v>50</v>
      </c>
      <c r="B627" s="59">
        <v>12.2</v>
      </c>
      <c r="C627" s="62">
        <v>57.01</v>
      </c>
      <c r="D627" s="61" t="s">
        <v>9</v>
      </c>
    </row>
    <row r="628" ht="15.75" customHeight="1">
      <c r="A628" s="58" t="s">
        <v>68</v>
      </c>
      <c r="B628" s="59">
        <v>11.8</v>
      </c>
      <c r="C628" s="62">
        <v>78.2</v>
      </c>
      <c r="D628" s="61" t="s">
        <v>9</v>
      </c>
    </row>
    <row r="629" ht="15.75" customHeight="1">
      <c r="A629" s="58" t="s">
        <v>49</v>
      </c>
      <c r="B629" s="59">
        <v>12.3</v>
      </c>
      <c r="C629" s="62">
        <v>103.88</v>
      </c>
      <c r="D629" s="61" t="s">
        <v>9</v>
      </c>
    </row>
    <row r="630" ht="15.75" customHeight="1">
      <c r="A630" s="58" t="s">
        <v>46</v>
      </c>
      <c r="B630" s="59">
        <v>12.0</v>
      </c>
      <c r="C630" s="62">
        <v>83.21</v>
      </c>
      <c r="D630" s="61" t="s">
        <v>9</v>
      </c>
    </row>
    <row r="631" ht="15.75" customHeight="1">
      <c r="A631" s="58" t="s">
        <v>55</v>
      </c>
      <c r="B631" s="59">
        <v>11.9</v>
      </c>
      <c r="C631" s="62">
        <v>114.96</v>
      </c>
      <c r="D631" s="61" t="s">
        <v>9</v>
      </c>
    </row>
    <row r="632" ht="15.75" customHeight="1">
      <c r="A632" s="58" t="s">
        <v>36</v>
      </c>
      <c r="B632" s="59">
        <v>11.9</v>
      </c>
      <c r="C632" s="62">
        <v>79.23</v>
      </c>
      <c r="D632" s="61" t="s">
        <v>9</v>
      </c>
    </row>
    <row r="633" ht="15.75" customHeight="1">
      <c r="A633" s="58" t="s">
        <v>37</v>
      </c>
      <c r="B633" s="59">
        <v>10.2</v>
      </c>
      <c r="C633" s="62">
        <v>45.79</v>
      </c>
      <c r="D633" s="61" t="s">
        <v>9</v>
      </c>
    </row>
    <row r="634" ht="15.75" customHeight="1">
      <c r="A634" s="58" t="s">
        <v>48</v>
      </c>
      <c r="B634" s="59">
        <v>11.4</v>
      </c>
      <c r="C634" s="62">
        <v>56.37</v>
      </c>
      <c r="D634" s="61" t="s">
        <v>9</v>
      </c>
    </row>
    <row r="635" ht="15.75" customHeight="1">
      <c r="A635" s="58" t="s">
        <v>58</v>
      </c>
      <c r="B635" s="59">
        <v>12.8</v>
      </c>
      <c r="C635" s="62">
        <v>91.79</v>
      </c>
      <c r="D635" s="61" t="s">
        <v>9</v>
      </c>
    </row>
    <row r="636" ht="15.75" customHeight="1">
      <c r="A636" s="58" t="s">
        <v>42</v>
      </c>
      <c r="B636" s="59">
        <v>10.6</v>
      </c>
      <c r="C636" s="62">
        <v>85.37</v>
      </c>
      <c r="D636" s="61" t="s">
        <v>9</v>
      </c>
    </row>
    <row r="637" ht="15.75" customHeight="1">
      <c r="A637" s="58" t="s">
        <v>43</v>
      </c>
      <c r="B637" s="59">
        <v>12.4</v>
      </c>
      <c r="C637" s="62">
        <v>96.74</v>
      </c>
      <c r="D637" s="61" t="s">
        <v>9</v>
      </c>
    </row>
    <row r="638" ht="15.75" customHeight="1">
      <c r="A638" s="58" t="s">
        <v>37</v>
      </c>
      <c r="B638" s="59">
        <v>10.0</v>
      </c>
      <c r="C638" s="62">
        <v>88.16</v>
      </c>
      <c r="D638" s="61" t="s">
        <v>9</v>
      </c>
    </row>
    <row r="639" ht="15.75" customHeight="1">
      <c r="A639" s="58" t="s">
        <v>57</v>
      </c>
      <c r="B639" s="59">
        <v>12.4</v>
      </c>
      <c r="C639" s="62">
        <v>109.42</v>
      </c>
      <c r="D639" s="61" t="s">
        <v>9</v>
      </c>
    </row>
    <row r="640" ht="15.75" customHeight="1">
      <c r="A640" s="58" t="s">
        <v>44</v>
      </c>
      <c r="B640" s="59">
        <v>11.8</v>
      </c>
      <c r="C640" s="62">
        <v>74.97</v>
      </c>
      <c r="D640" s="61" t="s">
        <v>9</v>
      </c>
    </row>
    <row r="641" ht="15.75" customHeight="1">
      <c r="A641" s="58" t="s">
        <v>38</v>
      </c>
      <c r="B641" s="59">
        <v>11.1</v>
      </c>
      <c r="C641" s="62">
        <v>100.82</v>
      </c>
      <c r="D641" s="61" t="s">
        <v>9</v>
      </c>
    </row>
    <row r="642" ht="15.75" customHeight="1">
      <c r="A642" s="58" t="s">
        <v>55</v>
      </c>
      <c r="B642" s="59">
        <v>11.0</v>
      </c>
      <c r="C642" s="62">
        <v>63.32</v>
      </c>
      <c r="D642" s="61" t="s">
        <v>9</v>
      </c>
    </row>
    <row r="643" ht="15.75" customHeight="1">
      <c r="A643" s="58" t="s">
        <v>48</v>
      </c>
      <c r="B643" s="59">
        <v>11.3</v>
      </c>
      <c r="C643" s="62">
        <v>92.43</v>
      </c>
      <c r="D643" s="61" t="s">
        <v>9</v>
      </c>
    </row>
    <row r="644" ht="15.75" customHeight="1">
      <c r="A644" s="58" t="s">
        <v>52</v>
      </c>
      <c r="B644" s="59">
        <v>12.1</v>
      </c>
      <c r="C644" s="62">
        <v>92.08</v>
      </c>
      <c r="D644" s="61" t="s">
        <v>9</v>
      </c>
    </row>
    <row r="645" ht="15.75" customHeight="1">
      <c r="A645" s="58" t="s">
        <v>64</v>
      </c>
      <c r="B645" s="59">
        <v>11.7</v>
      </c>
      <c r="C645" s="62">
        <v>93.63</v>
      </c>
      <c r="D645" s="61" t="s">
        <v>9</v>
      </c>
    </row>
    <row r="646" ht="15.75" customHeight="1">
      <c r="A646" s="58" t="s">
        <v>47</v>
      </c>
      <c r="B646" s="59">
        <v>10.0</v>
      </c>
      <c r="C646" s="62">
        <v>98.34</v>
      </c>
      <c r="D646" s="61" t="s">
        <v>9</v>
      </c>
    </row>
    <row r="647" ht="15.75" customHeight="1">
      <c r="A647" s="58" t="s">
        <v>37</v>
      </c>
      <c r="B647" s="59">
        <v>10.1</v>
      </c>
      <c r="C647" s="62">
        <v>87.63</v>
      </c>
      <c r="D647" s="61" t="s">
        <v>9</v>
      </c>
    </row>
    <row r="648" ht="15.75" customHeight="1">
      <c r="A648" s="58" t="s">
        <v>30</v>
      </c>
      <c r="B648" s="59">
        <v>11.6</v>
      </c>
      <c r="C648" s="62">
        <v>64.5</v>
      </c>
      <c r="D648" s="61" t="s">
        <v>9</v>
      </c>
    </row>
    <row r="649" ht="15.75" customHeight="1">
      <c r="A649" s="58" t="s">
        <v>63</v>
      </c>
      <c r="B649" s="59">
        <v>10.6</v>
      </c>
      <c r="C649" s="62">
        <v>80.0</v>
      </c>
      <c r="D649" s="61" t="s">
        <v>9</v>
      </c>
    </row>
    <row r="650" ht="15.75" customHeight="1">
      <c r="A650" s="58" t="s">
        <v>40</v>
      </c>
      <c r="B650" s="59">
        <v>10.7</v>
      </c>
      <c r="C650" s="62">
        <v>99.73</v>
      </c>
      <c r="D650" s="61" t="s">
        <v>9</v>
      </c>
    </row>
    <row r="651" ht="15.75" customHeight="1">
      <c r="A651" s="58" t="s">
        <v>67</v>
      </c>
      <c r="B651" s="59">
        <v>10.3</v>
      </c>
      <c r="C651" s="62">
        <v>89.49</v>
      </c>
      <c r="D651" s="61" t="s">
        <v>9</v>
      </c>
    </row>
    <row r="652" ht="15.75" customHeight="1">
      <c r="A652" s="58" t="s">
        <v>53</v>
      </c>
      <c r="B652" s="59">
        <v>11.6</v>
      </c>
      <c r="C652" s="62">
        <v>95.39</v>
      </c>
      <c r="D652" s="61" t="s">
        <v>9</v>
      </c>
    </row>
    <row r="653" ht="15.75" customHeight="1">
      <c r="A653" s="58" t="s">
        <v>63</v>
      </c>
      <c r="B653" s="59">
        <v>12.1</v>
      </c>
      <c r="C653" s="62">
        <v>94.07</v>
      </c>
      <c r="D653" s="61" t="s">
        <v>9</v>
      </c>
    </row>
    <row r="654" ht="15.75" customHeight="1">
      <c r="A654" s="58" t="s">
        <v>64</v>
      </c>
      <c r="B654" s="59">
        <v>12.5</v>
      </c>
      <c r="C654" s="62">
        <v>99.72</v>
      </c>
      <c r="D654" s="61" t="s">
        <v>9</v>
      </c>
    </row>
    <row r="655" ht="15.75" customHeight="1">
      <c r="A655" s="58" t="s">
        <v>35</v>
      </c>
      <c r="B655" s="59">
        <v>10.9</v>
      </c>
      <c r="C655" s="62">
        <v>77.13</v>
      </c>
      <c r="D655" s="61" t="s">
        <v>9</v>
      </c>
    </row>
    <row r="656" ht="15.75" customHeight="1">
      <c r="A656" s="58" t="s">
        <v>81</v>
      </c>
      <c r="B656" s="59">
        <v>13.0</v>
      </c>
      <c r="C656" s="62">
        <v>67.31</v>
      </c>
      <c r="D656" s="61" t="s">
        <v>9</v>
      </c>
    </row>
    <row r="657" ht="15.75" customHeight="1">
      <c r="A657" s="58" t="s">
        <v>75</v>
      </c>
      <c r="B657" s="59">
        <v>11.5</v>
      </c>
      <c r="C657" s="62">
        <v>118.49</v>
      </c>
      <c r="D657" s="61" t="s">
        <v>9</v>
      </c>
    </row>
    <row r="658" ht="15.75" customHeight="1">
      <c r="A658" s="58" t="s">
        <v>64</v>
      </c>
      <c r="B658" s="59">
        <v>11.1</v>
      </c>
      <c r="C658" s="62">
        <v>67.2</v>
      </c>
      <c r="D658" s="61" t="s">
        <v>9</v>
      </c>
    </row>
    <row r="659" ht="15.75" customHeight="1">
      <c r="A659" s="58" t="s">
        <v>64</v>
      </c>
      <c r="B659" s="59">
        <v>12.5</v>
      </c>
      <c r="C659" s="62">
        <v>100.55</v>
      </c>
      <c r="D659" s="61" t="s">
        <v>9</v>
      </c>
    </row>
    <row r="660" ht="15.75" customHeight="1">
      <c r="A660" s="58" t="s">
        <v>52</v>
      </c>
      <c r="B660" s="59">
        <v>12.2</v>
      </c>
      <c r="C660" s="62">
        <v>79.36</v>
      </c>
      <c r="D660" s="61" t="s">
        <v>9</v>
      </c>
    </row>
    <row r="661" ht="15.75" customHeight="1">
      <c r="A661" s="58" t="s">
        <v>40</v>
      </c>
      <c r="B661" s="59">
        <v>12.4</v>
      </c>
      <c r="C661" s="62">
        <v>90.66</v>
      </c>
      <c r="D661" s="61" t="s">
        <v>9</v>
      </c>
    </row>
    <row r="662" ht="15.75" customHeight="1">
      <c r="A662" s="64"/>
      <c r="B662" s="65"/>
      <c r="C662" s="65"/>
      <c r="D662" s="65"/>
    </row>
    <row r="663" ht="15.75" customHeight="1">
      <c r="A663" s="64"/>
      <c r="B663" s="65"/>
      <c r="C663" s="65"/>
      <c r="D663" s="65"/>
    </row>
    <row r="664" ht="15.75" customHeight="1">
      <c r="A664" s="64"/>
      <c r="B664" s="65"/>
      <c r="C664" s="65"/>
      <c r="D664" s="65"/>
    </row>
    <row r="665" ht="15.75" customHeight="1">
      <c r="A665" s="64"/>
      <c r="B665" s="65"/>
      <c r="C665" s="65"/>
      <c r="D665" s="65"/>
    </row>
    <row r="666" ht="15.75" customHeight="1">
      <c r="A666" s="64"/>
      <c r="B666" s="65"/>
      <c r="C666" s="65"/>
      <c r="D666" s="65"/>
    </row>
    <row r="667" ht="15.75" customHeight="1">
      <c r="A667" s="64"/>
      <c r="B667" s="65"/>
      <c r="C667" s="65"/>
      <c r="D667" s="65"/>
    </row>
    <row r="668" ht="15.75" customHeight="1">
      <c r="A668" s="64"/>
      <c r="B668" s="65"/>
      <c r="C668" s="65"/>
      <c r="D668" s="65"/>
    </row>
    <row r="669" ht="15.75" customHeight="1">
      <c r="A669" s="64"/>
      <c r="B669" s="65"/>
      <c r="C669" s="65"/>
      <c r="D669" s="65"/>
    </row>
    <row r="670" ht="15.75" customHeight="1">
      <c r="A670" s="64"/>
      <c r="B670" s="65"/>
      <c r="C670" s="65"/>
      <c r="D670" s="65"/>
    </row>
    <row r="671" ht="15.75" customHeight="1">
      <c r="A671" s="64"/>
      <c r="B671" s="65"/>
      <c r="C671" s="65"/>
      <c r="D671" s="65"/>
    </row>
    <row r="672" ht="15.75" customHeight="1">
      <c r="A672" s="64"/>
      <c r="B672" s="65"/>
      <c r="C672" s="65"/>
      <c r="D672" s="65"/>
    </row>
    <row r="673" ht="15.75" customHeight="1">
      <c r="A673" s="64"/>
      <c r="B673" s="65"/>
      <c r="C673" s="65"/>
      <c r="D673" s="65"/>
    </row>
    <row r="674" ht="15.75" customHeight="1">
      <c r="A674" s="64"/>
      <c r="B674" s="65"/>
      <c r="C674" s="65"/>
      <c r="D674" s="65"/>
    </row>
    <row r="675" ht="15.75" customHeight="1">
      <c r="A675" s="64"/>
      <c r="B675" s="65"/>
      <c r="C675" s="65"/>
      <c r="D675" s="65"/>
    </row>
    <row r="676" ht="15.75" customHeight="1">
      <c r="A676" s="64"/>
      <c r="B676" s="65"/>
      <c r="C676" s="65"/>
      <c r="D676" s="65"/>
    </row>
    <row r="677" ht="15.75" customHeight="1">
      <c r="A677" s="64"/>
      <c r="B677" s="65"/>
      <c r="C677" s="65"/>
      <c r="D677" s="65"/>
    </row>
    <row r="678" ht="15.75" customHeight="1">
      <c r="A678" s="64"/>
      <c r="B678" s="65"/>
      <c r="C678" s="65"/>
      <c r="D678" s="65"/>
    </row>
    <row r="679" ht="15.75" customHeight="1">
      <c r="A679" s="64"/>
      <c r="B679" s="65"/>
      <c r="C679" s="65"/>
      <c r="D679" s="65"/>
    </row>
    <row r="680" ht="15.75" customHeight="1">
      <c r="A680" s="64"/>
      <c r="B680" s="65"/>
      <c r="C680" s="65"/>
      <c r="D680" s="65"/>
    </row>
    <row r="681" ht="15.75" customHeight="1">
      <c r="A681" s="64"/>
      <c r="B681" s="65"/>
      <c r="C681" s="65"/>
      <c r="D681" s="65"/>
    </row>
    <row r="682" ht="15.75" customHeight="1">
      <c r="A682" s="64"/>
      <c r="B682" s="65"/>
      <c r="C682" s="65"/>
      <c r="D682" s="65"/>
    </row>
    <row r="683" ht="15.75" customHeight="1">
      <c r="A683" s="64"/>
      <c r="B683" s="65"/>
      <c r="C683" s="65"/>
      <c r="D683" s="65"/>
    </row>
    <row r="684" ht="15.75" customHeight="1">
      <c r="A684" s="64"/>
      <c r="B684" s="65"/>
      <c r="C684" s="65"/>
      <c r="D684" s="65"/>
    </row>
    <row r="685" ht="15.75" customHeight="1">
      <c r="A685" s="64"/>
      <c r="B685" s="65"/>
      <c r="C685" s="65"/>
      <c r="D685" s="65"/>
    </row>
    <row r="686" ht="15.75" customHeight="1">
      <c r="A686" s="64"/>
      <c r="B686" s="65"/>
      <c r="C686" s="65"/>
      <c r="D686" s="65"/>
    </row>
    <row r="687" ht="15.75" customHeight="1">
      <c r="A687" s="64"/>
      <c r="B687" s="65"/>
      <c r="C687" s="65"/>
      <c r="D687" s="65"/>
    </row>
    <row r="688" ht="15.75" customHeight="1">
      <c r="A688" s="64"/>
      <c r="B688" s="65"/>
      <c r="C688" s="65"/>
      <c r="D688" s="65"/>
    </row>
    <row r="689" ht="15.75" customHeight="1">
      <c r="A689" s="64"/>
      <c r="B689" s="65"/>
      <c r="C689" s="65"/>
      <c r="D689" s="65"/>
    </row>
    <row r="690" ht="15.75" customHeight="1">
      <c r="A690" s="64"/>
      <c r="B690" s="65"/>
      <c r="C690" s="65"/>
      <c r="D690" s="65"/>
    </row>
    <row r="691" ht="15.75" customHeight="1">
      <c r="A691" s="64"/>
      <c r="B691" s="65"/>
      <c r="C691" s="65"/>
      <c r="D691" s="65"/>
    </row>
    <row r="692" ht="15.75" customHeight="1">
      <c r="A692" s="64"/>
      <c r="B692" s="65"/>
      <c r="C692" s="65"/>
      <c r="D692" s="65"/>
    </row>
    <row r="693" ht="15.75" customHeight="1">
      <c r="A693" s="64"/>
      <c r="B693" s="65"/>
      <c r="C693" s="65"/>
      <c r="D693" s="65"/>
    </row>
    <row r="694" ht="15.75" customHeight="1">
      <c r="A694" s="64"/>
      <c r="B694" s="65"/>
      <c r="C694" s="65"/>
      <c r="D694" s="65"/>
    </row>
    <row r="695" ht="15.75" customHeight="1">
      <c r="A695" s="64"/>
      <c r="B695" s="65"/>
      <c r="C695" s="65"/>
      <c r="D695" s="65"/>
    </row>
    <row r="696" ht="15.75" customHeight="1">
      <c r="A696" s="64"/>
      <c r="B696" s="65"/>
      <c r="C696" s="65"/>
      <c r="D696" s="65"/>
    </row>
    <row r="697" ht="15.75" customHeight="1">
      <c r="A697" s="64"/>
      <c r="B697" s="65"/>
      <c r="C697" s="65"/>
      <c r="D697" s="65"/>
    </row>
    <row r="698" ht="15.75" customHeight="1">
      <c r="A698" s="64"/>
      <c r="B698" s="65"/>
      <c r="C698" s="65"/>
      <c r="D698" s="65"/>
    </row>
    <row r="699" ht="15.75" customHeight="1">
      <c r="A699" s="64"/>
      <c r="B699" s="65"/>
      <c r="C699" s="65"/>
      <c r="D699" s="65"/>
    </row>
    <row r="700" ht="15.75" customHeight="1">
      <c r="A700" s="64"/>
      <c r="B700" s="65"/>
      <c r="C700" s="65"/>
      <c r="D700" s="65"/>
    </row>
    <row r="701" ht="15.75" customHeight="1">
      <c r="A701" s="64"/>
      <c r="B701" s="65"/>
      <c r="C701" s="65"/>
      <c r="D701" s="65"/>
    </row>
    <row r="702" ht="15.75" customHeight="1">
      <c r="A702" s="64"/>
      <c r="B702" s="65"/>
      <c r="C702" s="65"/>
      <c r="D702" s="65"/>
    </row>
    <row r="703" ht="15.75" customHeight="1">
      <c r="A703" s="64"/>
      <c r="B703" s="65"/>
      <c r="C703" s="65"/>
      <c r="D703" s="65"/>
    </row>
    <row r="704" ht="15.75" customHeight="1">
      <c r="A704" s="64"/>
      <c r="B704" s="65"/>
      <c r="C704" s="65"/>
      <c r="D704" s="65"/>
    </row>
    <row r="705" ht="15.75" customHeight="1">
      <c r="A705" s="64"/>
      <c r="B705" s="65"/>
      <c r="C705" s="65"/>
      <c r="D705" s="65"/>
    </row>
    <row r="706" ht="15.75" customHeight="1">
      <c r="A706" s="64"/>
      <c r="B706" s="65"/>
      <c r="C706" s="65"/>
      <c r="D706" s="65"/>
    </row>
    <row r="707" ht="15.75" customHeight="1">
      <c r="A707" s="64"/>
      <c r="B707" s="65"/>
      <c r="C707" s="65"/>
      <c r="D707" s="65"/>
    </row>
    <row r="708" ht="15.75" customHeight="1">
      <c r="A708" s="64"/>
      <c r="B708" s="65"/>
      <c r="C708" s="65"/>
      <c r="D708" s="65"/>
    </row>
    <row r="709" ht="15.75" customHeight="1">
      <c r="A709" s="64"/>
      <c r="B709" s="65"/>
      <c r="C709" s="65"/>
      <c r="D709" s="65"/>
    </row>
    <row r="710" ht="15.75" customHeight="1">
      <c r="A710" s="64"/>
      <c r="B710" s="65"/>
      <c r="C710" s="65"/>
      <c r="D710" s="65"/>
    </row>
    <row r="711" ht="15.75" customHeight="1">
      <c r="A711" s="64"/>
      <c r="B711" s="65"/>
      <c r="C711" s="65"/>
      <c r="D711" s="65"/>
    </row>
    <row r="712" ht="15.75" customHeight="1">
      <c r="A712" s="64"/>
      <c r="B712" s="65"/>
      <c r="C712" s="65"/>
      <c r="D712" s="65"/>
    </row>
    <row r="713" ht="15.75" customHeight="1">
      <c r="A713" s="64"/>
      <c r="B713" s="65"/>
      <c r="C713" s="65"/>
      <c r="D713" s="65"/>
    </row>
    <row r="714" ht="15.75" customHeight="1">
      <c r="A714" s="64"/>
      <c r="B714" s="65"/>
      <c r="C714" s="65"/>
      <c r="D714" s="65"/>
    </row>
    <row r="715" ht="15.75" customHeight="1">
      <c r="A715" s="64"/>
      <c r="B715" s="65"/>
      <c r="C715" s="65"/>
      <c r="D715" s="65"/>
    </row>
    <row r="716" ht="15.75" customHeight="1">
      <c r="A716" s="64"/>
      <c r="B716" s="65"/>
      <c r="C716" s="65"/>
      <c r="D716" s="65"/>
    </row>
    <row r="717" ht="15.75" customHeight="1">
      <c r="A717" s="64"/>
      <c r="B717" s="65"/>
      <c r="C717" s="65"/>
      <c r="D717" s="65"/>
    </row>
    <row r="718" ht="15.75" customHeight="1">
      <c r="A718" s="64"/>
      <c r="B718" s="65"/>
      <c r="C718" s="65"/>
      <c r="D718" s="65"/>
    </row>
    <row r="719" ht="15.75" customHeight="1">
      <c r="A719" s="64"/>
      <c r="B719" s="65"/>
      <c r="C719" s="65"/>
      <c r="D719" s="65"/>
    </row>
    <row r="720" ht="15.75" customHeight="1">
      <c r="A720" s="64"/>
      <c r="B720" s="65"/>
      <c r="C720" s="65"/>
      <c r="D720" s="65"/>
    </row>
    <row r="721" ht="15.75" customHeight="1">
      <c r="A721" s="64"/>
      <c r="B721" s="65"/>
      <c r="C721" s="65"/>
      <c r="D721" s="65"/>
    </row>
    <row r="722" ht="15.75" customHeight="1">
      <c r="A722" s="64"/>
      <c r="B722" s="65"/>
      <c r="C722" s="65"/>
      <c r="D722" s="65"/>
    </row>
    <row r="723" ht="15.75" customHeight="1">
      <c r="A723" s="64"/>
      <c r="B723" s="65"/>
      <c r="C723" s="65"/>
      <c r="D723" s="65"/>
    </row>
    <row r="724" ht="15.75" customHeight="1">
      <c r="A724" s="64"/>
      <c r="B724" s="65"/>
      <c r="C724" s="65"/>
      <c r="D724" s="65"/>
    </row>
    <row r="725" ht="15.75" customHeight="1">
      <c r="A725" s="64"/>
      <c r="B725" s="65"/>
      <c r="C725" s="65"/>
      <c r="D725" s="65"/>
    </row>
    <row r="726" ht="15.75" customHeight="1">
      <c r="A726" s="64"/>
      <c r="B726" s="65"/>
      <c r="C726" s="65"/>
      <c r="D726" s="65"/>
    </row>
    <row r="727" ht="15.75" customHeight="1">
      <c r="A727" s="64"/>
      <c r="B727" s="65"/>
      <c r="C727" s="65"/>
      <c r="D727" s="65"/>
    </row>
    <row r="728" ht="15.75" customHeight="1">
      <c r="A728" s="64"/>
      <c r="B728" s="65"/>
      <c r="C728" s="65"/>
      <c r="D728" s="65"/>
    </row>
    <row r="729" ht="15.75" customHeight="1">
      <c r="A729" s="64"/>
      <c r="B729" s="65"/>
      <c r="C729" s="65"/>
      <c r="D729" s="65"/>
    </row>
    <row r="730" ht="15.75" customHeight="1">
      <c r="A730" s="64"/>
      <c r="B730" s="65"/>
      <c r="C730" s="65"/>
      <c r="D730" s="65"/>
    </row>
    <row r="731" ht="15.75" customHeight="1">
      <c r="A731" s="64"/>
      <c r="B731" s="65"/>
      <c r="C731" s="65"/>
      <c r="D731" s="65"/>
    </row>
    <row r="732" ht="15.75" customHeight="1">
      <c r="A732" s="64"/>
      <c r="B732" s="65"/>
      <c r="C732" s="65"/>
      <c r="D732" s="65"/>
    </row>
    <row r="733" ht="15.75" customHeight="1">
      <c r="A733" s="64"/>
      <c r="B733" s="65"/>
      <c r="C733" s="65"/>
      <c r="D733" s="65"/>
    </row>
    <row r="734" ht="15.75" customHeight="1">
      <c r="A734" s="64"/>
      <c r="B734" s="65"/>
      <c r="C734" s="65"/>
      <c r="D734" s="65"/>
    </row>
    <row r="735" ht="15.75" customHeight="1">
      <c r="A735" s="64"/>
      <c r="B735" s="65"/>
      <c r="C735" s="65"/>
      <c r="D735" s="65"/>
    </row>
    <row r="736" ht="15.75" customHeight="1">
      <c r="A736" s="64"/>
      <c r="B736" s="65"/>
      <c r="C736" s="65"/>
      <c r="D736" s="65"/>
    </row>
    <row r="737" ht="15.75" customHeight="1">
      <c r="A737" s="64"/>
      <c r="B737" s="65"/>
      <c r="C737" s="65"/>
      <c r="D737" s="65"/>
    </row>
    <row r="738" ht="15.75" customHeight="1">
      <c r="A738" s="64"/>
      <c r="B738" s="65"/>
      <c r="C738" s="65"/>
      <c r="D738" s="65"/>
    </row>
    <row r="739" ht="15.75" customHeight="1">
      <c r="A739" s="64"/>
      <c r="B739" s="65"/>
      <c r="C739" s="65"/>
      <c r="D739" s="65"/>
    </row>
    <row r="740" ht="15.75" customHeight="1">
      <c r="A740" s="64"/>
      <c r="B740" s="65"/>
      <c r="C740" s="65"/>
      <c r="D740" s="65"/>
    </row>
    <row r="741" ht="15.75" customHeight="1">
      <c r="A741" s="64"/>
      <c r="B741" s="65"/>
      <c r="C741" s="65"/>
      <c r="D741" s="65"/>
    </row>
    <row r="742" ht="15.75" customHeight="1">
      <c r="A742" s="64"/>
      <c r="B742" s="65"/>
      <c r="C742" s="65"/>
      <c r="D742" s="65"/>
    </row>
    <row r="743" ht="15.75" customHeight="1">
      <c r="A743" s="64"/>
      <c r="B743" s="65"/>
      <c r="C743" s="65"/>
      <c r="D743" s="65"/>
    </row>
    <row r="744" ht="15.75" customHeight="1">
      <c r="A744" s="64"/>
      <c r="B744" s="65"/>
      <c r="C744" s="65"/>
      <c r="D744" s="65"/>
    </row>
    <row r="745" ht="15.75" customHeight="1">
      <c r="A745" s="64"/>
      <c r="B745" s="65"/>
      <c r="C745" s="65"/>
      <c r="D745" s="65"/>
    </row>
    <row r="746" ht="15.75" customHeight="1">
      <c r="A746" s="64"/>
      <c r="B746" s="65"/>
      <c r="C746" s="65"/>
      <c r="D746" s="65"/>
    </row>
    <row r="747" ht="15.75" customHeight="1">
      <c r="A747" s="64"/>
      <c r="B747" s="65"/>
      <c r="C747" s="65"/>
      <c r="D747" s="65"/>
    </row>
    <row r="748" ht="15.75" customHeight="1">
      <c r="A748" s="64"/>
      <c r="B748" s="65"/>
      <c r="C748" s="65"/>
      <c r="D748" s="65"/>
    </row>
    <row r="749" ht="15.75" customHeight="1">
      <c r="A749" s="64"/>
      <c r="B749" s="65"/>
      <c r="C749" s="65"/>
      <c r="D749" s="65"/>
    </row>
    <row r="750" ht="15.75" customHeight="1">
      <c r="A750" s="64"/>
      <c r="B750" s="65"/>
      <c r="C750" s="65"/>
      <c r="D750" s="65"/>
    </row>
    <row r="751" ht="15.75" customHeight="1">
      <c r="A751" s="64"/>
      <c r="B751" s="65"/>
      <c r="C751" s="65"/>
      <c r="D751" s="65"/>
    </row>
    <row r="752" ht="15.75" customHeight="1">
      <c r="A752" s="64"/>
      <c r="B752" s="65"/>
      <c r="C752" s="65"/>
      <c r="D752" s="65"/>
    </row>
    <row r="753" ht="15.75" customHeight="1">
      <c r="A753" s="64"/>
      <c r="B753" s="65"/>
      <c r="C753" s="65"/>
      <c r="D753" s="65"/>
    </row>
    <row r="754" ht="15.75" customHeight="1">
      <c r="A754" s="64"/>
      <c r="B754" s="65"/>
      <c r="C754" s="65"/>
      <c r="D754" s="65"/>
    </row>
    <row r="755" ht="15.75" customHeight="1">
      <c r="A755" s="64"/>
      <c r="B755" s="65"/>
      <c r="C755" s="65"/>
      <c r="D755" s="65"/>
    </row>
    <row r="756" ht="15.75" customHeight="1">
      <c r="A756" s="64"/>
      <c r="B756" s="65"/>
      <c r="C756" s="65"/>
      <c r="D756" s="65"/>
    </row>
    <row r="757" ht="15.75" customHeight="1">
      <c r="A757" s="64"/>
      <c r="B757" s="65"/>
      <c r="C757" s="65"/>
      <c r="D757" s="65"/>
    </row>
    <row r="758" ht="15.75" customHeight="1">
      <c r="A758" s="64"/>
      <c r="B758" s="65"/>
      <c r="C758" s="65"/>
      <c r="D758" s="65"/>
    </row>
    <row r="759" ht="15.75" customHeight="1">
      <c r="A759" s="64"/>
      <c r="B759" s="65"/>
      <c r="C759" s="65"/>
      <c r="D759" s="65"/>
    </row>
    <row r="760" ht="15.75" customHeight="1">
      <c r="A760" s="64"/>
      <c r="B760" s="65"/>
      <c r="C760" s="65"/>
      <c r="D760" s="65"/>
    </row>
    <row r="761" ht="15.75" customHeight="1">
      <c r="A761" s="64"/>
      <c r="B761" s="65"/>
      <c r="C761" s="65"/>
      <c r="D761" s="65"/>
    </row>
    <row r="762" ht="15.75" customHeight="1">
      <c r="A762" s="64"/>
      <c r="B762" s="65"/>
      <c r="C762" s="65"/>
      <c r="D762" s="65"/>
    </row>
    <row r="763" ht="15.75" customHeight="1">
      <c r="A763" s="64"/>
      <c r="B763" s="65"/>
      <c r="C763" s="65"/>
      <c r="D763" s="65"/>
    </row>
    <row r="764" ht="15.75" customHeight="1">
      <c r="A764" s="64"/>
      <c r="B764" s="65"/>
      <c r="C764" s="65"/>
      <c r="D764" s="65"/>
    </row>
    <row r="765" ht="15.75" customHeight="1">
      <c r="A765" s="64"/>
      <c r="B765" s="65"/>
      <c r="C765" s="65"/>
      <c r="D765" s="65"/>
    </row>
    <row r="766" ht="15.75" customHeight="1">
      <c r="A766" s="64"/>
      <c r="B766" s="65"/>
      <c r="C766" s="65"/>
      <c r="D766" s="65"/>
    </row>
    <row r="767" ht="15.75" customHeight="1">
      <c r="A767" s="64"/>
      <c r="B767" s="65"/>
      <c r="C767" s="65"/>
      <c r="D767" s="65"/>
    </row>
    <row r="768" ht="15.75" customHeight="1">
      <c r="A768" s="64"/>
      <c r="B768" s="65"/>
      <c r="C768" s="65"/>
      <c r="D768" s="65"/>
    </row>
    <row r="769" ht="15.75" customHeight="1">
      <c r="A769" s="64"/>
      <c r="B769" s="65"/>
      <c r="C769" s="65"/>
      <c r="D769" s="65"/>
    </row>
    <row r="770" ht="15.75" customHeight="1">
      <c r="A770" s="64"/>
      <c r="B770" s="65"/>
      <c r="C770" s="65"/>
      <c r="D770" s="65"/>
    </row>
    <row r="771" ht="15.75" customHeight="1">
      <c r="A771" s="64"/>
      <c r="B771" s="65"/>
      <c r="C771" s="65"/>
      <c r="D771" s="65"/>
    </row>
    <row r="772" ht="15.75" customHeight="1">
      <c r="A772" s="64"/>
      <c r="B772" s="65"/>
      <c r="C772" s="65"/>
      <c r="D772" s="65"/>
    </row>
    <row r="773" ht="15.75" customHeight="1">
      <c r="A773" s="64"/>
      <c r="B773" s="65"/>
      <c r="C773" s="65"/>
      <c r="D773" s="65"/>
    </row>
    <row r="774" ht="15.75" customHeight="1">
      <c r="A774" s="64"/>
      <c r="B774" s="65"/>
      <c r="C774" s="65"/>
      <c r="D774" s="65"/>
    </row>
    <row r="775" ht="15.75" customHeight="1">
      <c r="A775" s="64"/>
      <c r="B775" s="65"/>
      <c r="C775" s="65"/>
      <c r="D775" s="65"/>
    </row>
    <row r="776" ht="15.75" customHeight="1">
      <c r="A776" s="64"/>
      <c r="B776" s="65"/>
      <c r="C776" s="65"/>
      <c r="D776" s="65"/>
    </row>
    <row r="777" ht="15.75" customHeight="1">
      <c r="A777" s="64"/>
      <c r="B777" s="65"/>
      <c r="C777" s="65"/>
      <c r="D777" s="65"/>
    </row>
    <row r="778" ht="15.75" customHeight="1">
      <c r="A778" s="64"/>
      <c r="B778" s="65"/>
      <c r="C778" s="65"/>
      <c r="D778" s="65"/>
    </row>
    <row r="779" ht="15.75" customHeight="1">
      <c r="A779" s="64"/>
      <c r="B779" s="65"/>
      <c r="C779" s="65"/>
      <c r="D779" s="65"/>
    </row>
    <row r="780" ht="15.75" customHeight="1">
      <c r="A780" s="64"/>
      <c r="B780" s="65"/>
      <c r="C780" s="65"/>
      <c r="D780" s="65"/>
    </row>
    <row r="781" ht="15.75" customHeight="1">
      <c r="A781" s="64"/>
      <c r="B781" s="65"/>
      <c r="C781" s="65"/>
      <c r="D781" s="65"/>
    </row>
    <row r="782" ht="15.75" customHeight="1">
      <c r="A782" s="64"/>
      <c r="B782" s="65"/>
      <c r="C782" s="65"/>
      <c r="D782" s="65"/>
    </row>
    <row r="783" ht="15.75" customHeight="1">
      <c r="A783" s="64"/>
      <c r="B783" s="65"/>
      <c r="C783" s="65"/>
      <c r="D783" s="65"/>
    </row>
    <row r="784" ht="15.75" customHeight="1">
      <c r="A784" s="64"/>
      <c r="B784" s="65"/>
      <c r="C784" s="65"/>
      <c r="D784" s="65"/>
    </row>
    <row r="785" ht="15.75" customHeight="1">
      <c r="A785" s="64"/>
      <c r="B785" s="65"/>
      <c r="C785" s="65"/>
      <c r="D785" s="65"/>
    </row>
    <row r="786" ht="15.75" customHeight="1">
      <c r="A786" s="64"/>
      <c r="B786" s="65"/>
      <c r="C786" s="65"/>
      <c r="D786" s="65"/>
    </row>
    <row r="787" ht="15.75" customHeight="1">
      <c r="A787" s="64"/>
      <c r="B787" s="65"/>
      <c r="C787" s="65"/>
      <c r="D787" s="65"/>
    </row>
    <row r="788" ht="15.75" customHeight="1">
      <c r="A788" s="64"/>
      <c r="B788" s="65"/>
      <c r="C788" s="65"/>
      <c r="D788" s="65"/>
    </row>
    <row r="789" ht="15.75" customHeight="1">
      <c r="A789" s="64"/>
      <c r="B789" s="65"/>
      <c r="C789" s="65"/>
      <c r="D789" s="65"/>
    </row>
    <row r="790" ht="15.75" customHeight="1">
      <c r="A790" s="64"/>
      <c r="B790" s="65"/>
      <c r="C790" s="65"/>
      <c r="D790" s="65"/>
    </row>
    <row r="791" ht="15.75" customHeight="1">
      <c r="A791" s="64"/>
      <c r="B791" s="65"/>
      <c r="C791" s="65"/>
      <c r="D791" s="65"/>
    </row>
    <row r="792" ht="15.75" customHeight="1">
      <c r="A792" s="64"/>
      <c r="B792" s="65"/>
      <c r="C792" s="65"/>
      <c r="D792" s="65"/>
    </row>
    <row r="793" ht="15.75" customHeight="1">
      <c r="A793" s="64"/>
      <c r="B793" s="65"/>
      <c r="C793" s="65"/>
      <c r="D793" s="65"/>
    </row>
    <row r="794" ht="15.75" customHeight="1">
      <c r="A794" s="64"/>
      <c r="B794" s="65"/>
      <c r="C794" s="65"/>
      <c r="D794" s="65"/>
    </row>
    <row r="795" ht="15.75" customHeight="1">
      <c r="A795" s="64"/>
      <c r="B795" s="65"/>
      <c r="C795" s="65"/>
      <c r="D795" s="65"/>
    </row>
    <row r="796" ht="15.75" customHeight="1">
      <c r="A796" s="64"/>
      <c r="B796" s="65"/>
      <c r="C796" s="65"/>
      <c r="D796" s="65"/>
    </row>
    <row r="797" ht="15.75" customHeight="1">
      <c r="A797" s="64"/>
      <c r="B797" s="65"/>
      <c r="C797" s="65"/>
      <c r="D797" s="65"/>
    </row>
    <row r="798" ht="15.75" customHeight="1">
      <c r="A798" s="64"/>
      <c r="B798" s="65"/>
      <c r="C798" s="65"/>
      <c r="D798" s="65"/>
    </row>
    <row r="799" ht="15.75" customHeight="1">
      <c r="A799" s="64"/>
      <c r="B799" s="65"/>
      <c r="C799" s="65"/>
      <c r="D799" s="65"/>
    </row>
    <row r="800" ht="15.75" customHeight="1">
      <c r="A800" s="64"/>
      <c r="B800" s="65"/>
      <c r="C800" s="65"/>
      <c r="D800" s="65"/>
    </row>
    <row r="801" ht="15.75" customHeight="1">
      <c r="A801" s="64"/>
      <c r="B801" s="65"/>
      <c r="C801" s="65"/>
      <c r="D801" s="65"/>
    </row>
    <row r="802" ht="15.75" customHeight="1">
      <c r="A802" s="64"/>
      <c r="B802" s="65"/>
      <c r="C802" s="65"/>
      <c r="D802" s="65"/>
    </row>
    <row r="803" ht="15.75" customHeight="1">
      <c r="A803" s="64"/>
      <c r="B803" s="65"/>
      <c r="C803" s="65"/>
      <c r="D803" s="65"/>
    </row>
    <row r="804" ht="15.75" customHeight="1">
      <c r="A804" s="64"/>
      <c r="B804" s="65"/>
      <c r="C804" s="65"/>
      <c r="D804" s="65"/>
    </row>
    <row r="805" ht="15.75" customHeight="1">
      <c r="A805" s="64"/>
      <c r="B805" s="65"/>
      <c r="C805" s="65"/>
      <c r="D805" s="65"/>
    </row>
    <row r="806" ht="15.75" customHeight="1">
      <c r="A806" s="64"/>
      <c r="B806" s="65"/>
      <c r="C806" s="65"/>
      <c r="D806" s="65"/>
    </row>
    <row r="807" ht="15.75" customHeight="1">
      <c r="A807" s="64"/>
      <c r="B807" s="65"/>
      <c r="C807" s="65"/>
      <c r="D807" s="65"/>
    </row>
    <row r="808" ht="15.75" customHeight="1">
      <c r="A808" s="64"/>
      <c r="B808" s="65"/>
      <c r="C808" s="65"/>
      <c r="D808" s="65"/>
    </row>
    <row r="809" ht="15.75" customHeight="1">
      <c r="A809" s="64"/>
      <c r="B809" s="65"/>
      <c r="C809" s="65"/>
      <c r="D809" s="65"/>
    </row>
    <row r="810" ht="15.75" customHeight="1">
      <c r="A810" s="64"/>
      <c r="B810" s="65"/>
      <c r="C810" s="65"/>
      <c r="D810" s="65"/>
    </row>
    <row r="811" ht="15.75" customHeight="1">
      <c r="A811" s="64"/>
      <c r="B811" s="65"/>
      <c r="C811" s="65"/>
      <c r="D811" s="65"/>
    </row>
    <row r="812" ht="15.75" customHeight="1">
      <c r="A812" s="64"/>
      <c r="B812" s="65"/>
      <c r="C812" s="65"/>
      <c r="D812" s="65"/>
    </row>
    <row r="813" ht="15.75" customHeight="1">
      <c r="A813" s="64"/>
      <c r="B813" s="65"/>
      <c r="C813" s="65"/>
      <c r="D813" s="65"/>
    </row>
    <row r="814" ht="15.75" customHeight="1">
      <c r="A814" s="64"/>
      <c r="B814" s="65"/>
      <c r="C814" s="65"/>
      <c r="D814" s="65"/>
    </row>
    <row r="815" ht="15.75" customHeight="1">
      <c r="A815" s="64"/>
      <c r="B815" s="65"/>
      <c r="C815" s="65"/>
      <c r="D815" s="65"/>
    </row>
    <row r="816" ht="15.75" customHeight="1">
      <c r="A816" s="64"/>
      <c r="B816" s="65"/>
      <c r="C816" s="65"/>
      <c r="D816" s="65"/>
    </row>
    <row r="817" ht="15.75" customHeight="1">
      <c r="A817" s="64"/>
      <c r="B817" s="65"/>
      <c r="C817" s="65"/>
      <c r="D817" s="65"/>
    </row>
    <row r="818" ht="15.75" customHeight="1">
      <c r="A818" s="64"/>
      <c r="B818" s="65"/>
      <c r="C818" s="65"/>
      <c r="D818" s="65"/>
    </row>
    <row r="819" ht="15.75" customHeight="1">
      <c r="A819" s="64"/>
      <c r="B819" s="65"/>
      <c r="C819" s="65"/>
      <c r="D819" s="65"/>
    </row>
    <row r="820" ht="15.75" customHeight="1">
      <c r="A820" s="64"/>
      <c r="B820" s="65"/>
      <c r="C820" s="65"/>
      <c r="D820" s="65"/>
    </row>
    <row r="821" ht="15.75" customHeight="1">
      <c r="A821" s="64"/>
      <c r="B821" s="65"/>
      <c r="C821" s="65"/>
      <c r="D821" s="65"/>
    </row>
    <row r="822" ht="15.75" customHeight="1">
      <c r="A822" s="64"/>
      <c r="B822" s="65"/>
      <c r="C822" s="65"/>
      <c r="D822" s="65"/>
    </row>
    <row r="823" ht="15.75" customHeight="1">
      <c r="A823" s="64"/>
      <c r="B823" s="65"/>
      <c r="C823" s="65"/>
      <c r="D823" s="65"/>
    </row>
    <row r="824" ht="15.75" customHeight="1">
      <c r="A824" s="64"/>
      <c r="B824" s="65"/>
      <c r="C824" s="65"/>
      <c r="D824" s="65"/>
    </row>
    <row r="825" ht="15.75" customHeight="1">
      <c r="A825" s="64"/>
      <c r="B825" s="65"/>
      <c r="C825" s="65"/>
      <c r="D825" s="65"/>
    </row>
    <row r="826" ht="15.75" customHeight="1">
      <c r="A826" s="64"/>
      <c r="B826" s="65"/>
      <c r="C826" s="65"/>
      <c r="D826" s="65"/>
    </row>
    <row r="827" ht="15.75" customHeight="1">
      <c r="A827" s="64"/>
      <c r="B827" s="65"/>
      <c r="C827" s="65"/>
      <c r="D827" s="65"/>
    </row>
    <row r="828" ht="15.75" customHeight="1">
      <c r="A828" s="64"/>
      <c r="B828" s="65"/>
      <c r="C828" s="65"/>
      <c r="D828" s="65"/>
    </row>
    <row r="829" ht="15.75" customHeight="1">
      <c r="A829" s="64"/>
      <c r="B829" s="65"/>
      <c r="C829" s="65"/>
      <c r="D829" s="65"/>
    </row>
    <row r="830" ht="15.75" customHeight="1">
      <c r="A830" s="64"/>
      <c r="B830" s="65"/>
      <c r="C830" s="65"/>
      <c r="D830" s="65"/>
    </row>
    <row r="831" ht="15.75" customHeight="1">
      <c r="A831" s="64"/>
      <c r="B831" s="65"/>
      <c r="C831" s="65"/>
      <c r="D831" s="65"/>
    </row>
    <row r="832" ht="15.75" customHeight="1">
      <c r="A832" s="64"/>
      <c r="B832" s="65"/>
      <c r="C832" s="65"/>
      <c r="D832" s="65"/>
    </row>
    <row r="833" ht="15.75" customHeight="1">
      <c r="A833" s="64"/>
      <c r="B833" s="65"/>
      <c r="C833" s="65"/>
      <c r="D833" s="65"/>
    </row>
    <row r="834" ht="15.75" customHeight="1">
      <c r="A834" s="64"/>
      <c r="B834" s="65"/>
      <c r="C834" s="65"/>
      <c r="D834" s="65"/>
    </row>
    <row r="835" ht="15.75" customHeight="1">
      <c r="A835" s="64"/>
      <c r="B835" s="65"/>
      <c r="C835" s="65"/>
      <c r="D835" s="65"/>
    </row>
    <row r="836" ht="15.75" customHeight="1">
      <c r="A836" s="64"/>
      <c r="B836" s="65"/>
      <c r="C836" s="65"/>
      <c r="D836" s="65"/>
    </row>
    <row r="837" ht="15.75" customHeight="1">
      <c r="A837" s="64"/>
      <c r="B837" s="65"/>
      <c r="C837" s="65"/>
      <c r="D837" s="65"/>
    </row>
    <row r="838" ht="15.75" customHeight="1">
      <c r="A838" s="64"/>
      <c r="B838" s="65"/>
      <c r="C838" s="65"/>
      <c r="D838" s="65"/>
    </row>
    <row r="839" ht="15.75" customHeight="1">
      <c r="A839" s="64"/>
      <c r="B839" s="65"/>
      <c r="C839" s="65"/>
      <c r="D839" s="65"/>
    </row>
    <row r="840" ht="15.75" customHeight="1">
      <c r="A840" s="64"/>
      <c r="B840" s="65"/>
      <c r="C840" s="65"/>
      <c r="D840" s="65"/>
    </row>
    <row r="841" ht="15.75" customHeight="1">
      <c r="A841" s="64"/>
      <c r="B841" s="65"/>
      <c r="C841" s="65"/>
      <c r="D841" s="65"/>
    </row>
    <row r="842" ht="15.75" customHeight="1">
      <c r="A842" s="64"/>
      <c r="B842" s="65"/>
      <c r="C842" s="65"/>
      <c r="D842" s="65"/>
    </row>
    <row r="843" ht="15.75" customHeight="1">
      <c r="A843" s="64"/>
      <c r="B843" s="65"/>
      <c r="C843" s="65"/>
      <c r="D843" s="65"/>
    </row>
    <row r="844" ht="15.75" customHeight="1">
      <c r="A844" s="64"/>
      <c r="B844" s="65"/>
      <c r="C844" s="65"/>
      <c r="D844" s="65"/>
    </row>
    <row r="845" ht="15.75" customHeight="1">
      <c r="A845" s="64"/>
      <c r="B845" s="65"/>
      <c r="C845" s="65"/>
      <c r="D845" s="65"/>
    </row>
    <row r="846" ht="15.75" customHeight="1">
      <c r="A846" s="64"/>
      <c r="B846" s="65"/>
      <c r="C846" s="65"/>
      <c r="D846" s="65"/>
    </row>
    <row r="847" ht="15.75" customHeight="1">
      <c r="A847" s="64"/>
      <c r="B847" s="65"/>
      <c r="C847" s="65"/>
      <c r="D847" s="65"/>
    </row>
    <row r="848" ht="15.75" customHeight="1">
      <c r="A848" s="64"/>
      <c r="B848" s="65"/>
      <c r="C848" s="65"/>
      <c r="D848" s="65"/>
    </row>
    <row r="849" ht="15.75" customHeight="1">
      <c r="A849" s="64"/>
      <c r="B849" s="65"/>
      <c r="C849" s="65"/>
      <c r="D849" s="65"/>
    </row>
    <row r="850" ht="15.75" customHeight="1">
      <c r="A850" s="64"/>
      <c r="B850" s="65"/>
      <c r="C850" s="65"/>
      <c r="D850" s="65"/>
    </row>
    <row r="851" ht="15.75" customHeight="1">
      <c r="A851" s="64"/>
      <c r="B851" s="65"/>
      <c r="C851" s="65"/>
      <c r="D851" s="65"/>
    </row>
    <row r="852" ht="15.75" customHeight="1">
      <c r="A852" s="64"/>
      <c r="B852" s="65"/>
      <c r="C852" s="65"/>
      <c r="D852" s="65"/>
    </row>
    <row r="853" ht="15.75" customHeight="1">
      <c r="A853" s="64"/>
      <c r="B853" s="65"/>
      <c r="C853" s="65"/>
      <c r="D853" s="65"/>
    </row>
    <row r="854" ht="15.75" customHeight="1">
      <c r="A854" s="64"/>
      <c r="B854" s="65"/>
      <c r="C854" s="65"/>
      <c r="D854" s="65"/>
    </row>
    <row r="855" ht="15.75" customHeight="1">
      <c r="A855" s="64"/>
      <c r="B855" s="65"/>
      <c r="C855" s="65"/>
      <c r="D855" s="65"/>
    </row>
    <row r="856" ht="15.75" customHeight="1">
      <c r="A856" s="64"/>
      <c r="B856" s="65"/>
      <c r="C856" s="65"/>
      <c r="D856" s="65"/>
    </row>
    <row r="857" ht="15.75" customHeight="1">
      <c r="A857" s="64"/>
      <c r="B857" s="65"/>
      <c r="C857" s="65"/>
      <c r="D857" s="65"/>
    </row>
    <row r="858" ht="15.75" customHeight="1">
      <c r="A858" s="64"/>
      <c r="B858" s="65"/>
      <c r="C858" s="65"/>
      <c r="D858" s="65"/>
    </row>
    <row r="859" ht="15.75" customHeight="1">
      <c r="A859" s="64"/>
      <c r="B859" s="65"/>
      <c r="C859" s="65"/>
      <c r="D859" s="65"/>
    </row>
    <row r="860" ht="15.75" customHeight="1">
      <c r="A860" s="64"/>
      <c r="B860" s="65"/>
      <c r="C860" s="65"/>
      <c r="D860" s="65"/>
    </row>
    <row r="861" ht="15.75" customHeight="1">
      <c r="A861" s="64"/>
      <c r="B861" s="65"/>
      <c r="C861" s="65"/>
      <c r="D861" s="65"/>
    </row>
    <row r="862" ht="15.75" customHeight="1">
      <c r="A862" s="54"/>
    </row>
    <row r="863" ht="15.75" customHeight="1">
      <c r="A863" s="54"/>
    </row>
    <row r="864" ht="15.75" customHeight="1">
      <c r="A864" s="54"/>
    </row>
    <row r="865" ht="15.75" customHeight="1">
      <c r="A865" s="54"/>
    </row>
    <row r="866" ht="15.75" customHeight="1">
      <c r="A866" s="54"/>
    </row>
    <row r="867" ht="15.75" customHeight="1">
      <c r="A867" s="54"/>
    </row>
    <row r="868" ht="15.75" customHeight="1">
      <c r="A868" s="54"/>
    </row>
    <row r="869" ht="15.75" customHeight="1">
      <c r="A869" s="54"/>
    </row>
    <row r="870" ht="15.75" customHeight="1">
      <c r="A870" s="54"/>
    </row>
    <row r="871" ht="15.75" customHeight="1">
      <c r="A871" s="54"/>
    </row>
    <row r="872" ht="15.75" customHeight="1">
      <c r="A872" s="54"/>
    </row>
    <row r="873" ht="15.75" customHeight="1">
      <c r="A873" s="54"/>
    </row>
    <row r="874" ht="15.75" customHeight="1">
      <c r="A874" s="54"/>
    </row>
    <row r="875" ht="15.75" customHeight="1">
      <c r="A875" s="54"/>
    </row>
    <row r="876" ht="15.75" customHeight="1">
      <c r="A876" s="54"/>
    </row>
    <row r="877" ht="15.75" customHeight="1">
      <c r="A877" s="54"/>
    </row>
    <row r="878" ht="15.75" customHeight="1">
      <c r="A878" s="54"/>
    </row>
    <row r="879" ht="15.75" customHeight="1">
      <c r="A879" s="54"/>
    </row>
    <row r="880" ht="15.75" customHeight="1">
      <c r="A880" s="54"/>
    </row>
    <row r="881" ht="15.75" customHeight="1">
      <c r="A881" s="54"/>
    </row>
    <row r="882" ht="15.75" customHeight="1">
      <c r="A882" s="54"/>
    </row>
    <row r="883" ht="15.75" customHeight="1">
      <c r="A883" s="54"/>
    </row>
    <row r="884" ht="15.75" customHeight="1">
      <c r="A884" s="54"/>
    </row>
    <row r="885" ht="15.75" customHeight="1">
      <c r="A885" s="54"/>
    </row>
    <row r="886" ht="15.75" customHeight="1">
      <c r="A886" s="54"/>
    </row>
    <row r="887" ht="15.75" customHeight="1">
      <c r="A887" s="54"/>
    </row>
    <row r="888" ht="15.75" customHeight="1">
      <c r="A888" s="54"/>
    </row>
    <row r="889" ht="15.75" customHeight="1">
      <c r="A889" s="54"/>
    </row>
    <row r="890" ht="15.75" customHeight="1">
      <c r="A890" s="54"/>
    </row>
    <row r="891" ht="15.75" customHeight="1">
      <c r="A891" s="54"/>
    </row>
    <row r="892" ht="15.75" customHeight="1">
      <c r="A892" s="54"/>
    </row>
    <row r="893" ht="15.75" customHeight="1">
      <c r="A893" s="54"/>
    </row>
    <row r="894" ht="15.75" customHeight="1">
      <c r="A894" s="54"/>
    </row>
    <row r="895" ht="15.75" customHeight="1">
      <c r="A895" s="54"/>
    </row>
    <row r="896" ht="15.75" customHeight="1">
      <c r="A896" s="54"/>
    </row>
    <row r="897" ht="15.75" customHeight="1">
      <c r="A897" s="54"/>
    </row>
    <row r="898" ht="15.75" customHeight="1">
      <c r="A898" s="54"/>
    </row>
    <row r="899" ht="15.75" customHeight="1">
      <c r="A899" s="54"/>
    </row>
    <row r="900" ht="15.75" customHeight="1">
      <c r="A900" s="54"/>
    </row>
    <row r="901" ht="15.75" customHeight="1">
      <c r="A901" s="54"/>
    </row>
    <row r="902" ht="15.75" customHeight="1">
      <c r="A902" s="54"/>
    </row>
    <row r="903" ht="15.75" customHeight="1">
      <c r="A903" s="54"/>
    </row>
    <row r="904" ht="15.75" customHeight="1">
      <c r="A904" s="54"/>
    </row>
    <row r="905" ht="15.75" customHeight="1">
      <c r="A905" s="54"/>
    </row>
    <row r="906" ht="15.75" customHeight="1">
      <c r="A906" s="54"/>
    </row>
    <row r="907" ht="15.75" customHeight="1">
      <c r="A907" s="54"/>
    </row>
    <row r="908" ht="15.75" customHeight="1">
      <c r="A908" s="54"/>
    </row>
    <row r="909" ht="15.75" customHeight="1">
      <c r="A909" s="54"/>
    </row>
    <row r="910" ht="15.75" customHeight="1">
      <c r="A910" s="54"/>
    </row>
    <row r="911" ht="15.75" customHeight="1">
      <c r="A911" s="54"/>
    </row>
    <row r="912" ht="15.75" customHeight="1">
      <c r="A912" s="54"/>
    </row>
    <row r="913" ht="15.75" customHeight="1">
      <c r="A913" s="54"/>
    </row>
    <row r="914" ht="15.75" customHeight="1">
      <c r="A914" s="54"/>
    </row>
    <row r="915" ht="15.75" customHeight="1">
      <c r="A915" s="54"/>
    </row>
    <row r="916" ht="15.75" customHeight="1">
      <c r="A916" s="54"/>
    </row>
    <row r="917" ht="15.75" customHeight="1">
      <c r="A917" s="54"/>
    </row>
    <row r="918" ht="15.75" customHeight="1">
      <c r="A918" s="54"/>
    </row>
    <row r="919" ht="15.75" customHeight="1">
      <c r="A919" s="54"/>
    </row>
    <row r="920" ht="15.75" customHeight="1">
      <c r="A920" s="54"/>
    </row>
    <row r="921" ht="15.75" customHeight="1">
      <c r="A921" s="54"/>
    </row>
    <row r="922" ht="15.75" customHeight="1">
      <c r="A922" s="54"/>
    </row>
    <row r="923" ht="15.75" customHeight="1">
      <c r="A923" s="54"/>
    </row>
    <row r="924" ht="15.75" customHeight="1">
      <c r="A924" s="54"/>
    </row>
    <row r="925" ht="15.75" customHeight="1">
      <c r="A925" s="54"/>
    </row>
    <row r="926" ht="15.75" customHeight="1">
      <c r="A926" s="54"/>
    </row>
    <row r="927" ht="15.75" customHeight="1">
      <c r="A927" s="54"/>
    </row>
    <row r="928" ht="15.75" customHeight="1">
      <c r="A928" s="54"/>
    </row>
    <row r="929" ht="15.75" customHeight="1">
      <c r="A929" s="54"/>
    </row>
    <row r="930" ht="15.75" customHeight="1">
      <c r="A930" s="54"/>
    </row>
    <row r="931" ht="15.75" customHeight="1">
      <c r="A931" s="54"/>
    </row>
    <row r="932" ht="15.75" customHeight="1">
      <c r="A932" s="54"/>
    </row>
    <row r="933" ht="15.75" customHeight="1">
      <c r="A933" s="54"/>
    </row>
    <row r="934" ht="15.75" customHeight="1">
      <c r="A934" s="54"/>
    </row>
    <row r="935" ht="15.75" customHeight="1">
      <c r="A935" s="54"/>
    </row>
    <row r="936" ht="15.75" customHeight="1">
      <c r="A936" s="54"/>
    </row>
    <row r="937" ht="15.75" customHeight="1">
      <c r="A937" s="54"/>
    </row>
    <row r="938" ht="15.75" customHeight="1">
      <c r="A938" s="54"/>
    </row>
    <row r="939" ht="15.75" customHeight="1">
      <c r="A939" s="54"/>
    </row>
    <row r="940" ht="15.75" customHeight="1">
      <c r="A940" s="54"/>
    </row>
    <row r="941" ht="15.75" customHeight="1">
      <c r="A941" s="54"/>
    </row>
    <row r="942" ht="15.75" customHeight="1">
      <c r="A942" s="54"/>
    </row>
    <row r="943" ht="15.75" customHeight="1">
      <c r="A943" s="54"/>
    </row>
    <row r="944" ht="15.75" customHeight="1">
      <c r="A944" s="54"/>
    </row>
    <row r="945" ht="15.75" customHeight="1">
      <c r="A945" s="54"/>
    </row>
    <row r="946" ht="15.75" customHeight="1">
      <c r="A946" s="54"/>
    </row>
    <row r="947" ht="15.75" customHeight="1">
      <c r="A947" s="54"/>
    </row>
    <row r="948" ht="15.75" customHeight="1">
      <c r="A948" s="54"/>
    </row>
    <row r="949" ht="15.75" customHeight="1">
      <c r="A949" s="54"/>
    </row>
    <row r="950" ht="15.75" customHeight="1">
      <c r="A950" s="54"/>
    </row>
    <row r="951" ht="15.75" customHeight="1">
      <c r="A951" s="54"/>
    </row>
    <row r="952" ht="15.75" customHeight="1">
      <c r="A952" s="54"/>
    </row>
    <row r="953" ht="15.75" customHeight="1">
      <c r="A953" s="54"/>
    </row>
    <row r="954" ht="15.75" customHeight="1">
      <c r="A954" s="54"/>
    </row>
    <row r="955" ht="15.75" customHeight="1">
      <c r="A955" s="54"/>
    </row>
    <row r="956" ht="15.75" customHeight="1">
      <c r="A956" s="54"/>
    </row>
    <row r="957" ht="15.75" customHeight="1">
      <c r="A957" s="54"/>
    </row>
    <row r="958" ht="15.75" customHeight="1">
      <c r="A958" s="54"/>
    </row>
    <row r="959" ht="15.75" customHeight="1">
      <c r="A959" s="54"/>
    </row>
    <row r="960" ht="15.75" customHeight="1">
      <c r="A960" s="54"/>
    </row>
    <row r="961" ht="15.75" customHeight="1">
      <c r="A961" s="54"/>
    </row>
    <row r="962" ht="15.75" customHeight="1">
      <c r="A962" s="54"/>
    </row>
    <row r="963" ht="15.75" customHeight="1">
      <c r="A963" s="54"/>
    </row>
    <row r="964" ht="15.75" customHeight="1">
      <c r="A964" s="54"/>
    </row>
    <row r="965" ht="15.75" customHeight="1">
      <c r="A965" s="54"/>
    </row>
    <row r="966" ht="15.75" customHeight="1">
      <c r="A966" s="54"/>
    </row>
    <row r="967" ht="15.75" customHeight="1">
      <c r="A967" s="54"/>
    </row>
    <row r="968" ht="15.75" customHeight="1">
      <c r="A968" s="54"/>
    </row>
    <row r="969" ht="15.75" customHeight="1">
      <c r="A969" s="54"/>
    </row>
    <row r="970" ht="15.75" customHeight="1">
      <c r="A970" s="54"/>
    </row>
    <row r="971" ht="15.75" customHeight="1">
      <c r="A971" s="54"/>
    </row>
    <row r="972" ht="15.75" customHeight="1">
      <c r="A972" s="54"/>
    </row>
    <row r="973" ht="15.75" customHeight="1">
      <c r="A973" s="54"/>
    </row>
    <row r="974" ht="15.75" customHeight="1">
      <c r="A974" s="54"/>
    </row>
    <row r="975" ht="15.75" customHeight="1">
      <c r="A975" s="54"/>
    </row>
    <row r="976" ht="15.75" customHeight="1">
      <c r="A976" s="54"/>
    </row>
    <row r="977" ht="15.75" customHeight="1">
      <c r="A977" s="54"/>
    </row>
    <row r="978" ht="15.75" customHeight="1">
      <c r="A978" s="54"/>
    </row>
    <row r="979" ht="15.75" customHeight="1">
      <c r="A979" s="54"/>
    </row>
    <row r="980" ht="15.75" customHeight="1">
      <c r="A980" s="54"/>
    </row>
    <row r="981" ht="15.75" customHeight="1">
      <c r="A981" s="54"/>
    </row>
    <row r="982" ht="15.75" customHeight="1">
      <c r="A982" s="54"/>
    </row>
    <row r="983" ht="15.75" customHeight="1">
      <c r="A983" s="54"/>
    </row>
    <row r="984" ht="15.75" customHeight="1">
      <c r="A984" s="54"/>
    </row>
    <row r="985" ht="15.75" customHeight="1">
      <c r="A985" s="54"/>
    </row>
    <row r="986" ht="15.75" customHeight="1">
      <c r="A986" s="54"/>
    </row>
    <row r="987" ht="15.75" customHeight="1">
      <c r="A987" s="54"/>
    </row>
    <row r="988" ht="15.75" customHeight="1">
      <c r="A988" s="54"/>
    </row>
    <row r="989" ht="15.75" customHeight="1">
      <c r="A989" s="54"/>
    </row>
    <row r="990" ht="15.75" customHeight="1">
      <c r="A990" s="54"/>
    </row>
    <row r="991" ht="15.75" customHeight="1">
      <c r="A991" s="54"/>
    </row>
    <row r="992" ht="15.75" customHeight="1">
      <c r="A992" s="54"/>
    </row>
    <row r="993" ht="15.75" customHeight="1">
      <c r="A993" s="54"/>
    </row>
    <row r="994" ht="15.75" customHeight="1">
      <c r="A994" s="54"/>
    </row>
    <row r="995" ht="15.75" customHeight="1">
      <c r="A995" s="54"/>
    </row>
    <row r="996" ht="15.75" customHeight="1">
      <c r="A996" s="54"/>
    </row>
    <row r="997" ht="15.75" customHeight="1">
      <c r="A997" s="54"/>
    </row>
    <row r="998" ht="15.75" customHeight="1">
      <c r="A998" s="54"/>
    </row>
    <row r="999" ht="15.75" customHeight="1">
      <c r="A999" s="54"/>
    </row>
    <row r="1000" ht="15.75" customHeight="1">
      <c r="A1000" s="54"/>
    </row>
  </sheetData>
  <conditionalFormatting sqref="D1:D1000">
    <cfRule type="cellIs" dxfId="0" priority="1" operator="equal">
      <formula>"bien de conso."</formula>
    </cfRule>
  </conditionalFormatting>
  <conditionalFormatting sqref="D1:D1000">
    <cfRule type="cellIs" dxfId="1" priority="2" operator="equal">
      <formula>"nourriture"</formula>
    </cfRule>
  </conditionalFormatting>
  <printOptions/>
  <pageMargins bottom="0.75" footer="0.0" header="0.0" left="0.7" right="0.7" top="0.75"/>
  <pageSetup orientation="landscape"/>
  <drawing r:id="rId2"/>
  <tableParts count="1">
    <tablePart r:id="rId4"/>
  </tableParts>
</worksheet>
</file>