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8_{684246C8-78A9-4714-8C14-61CC7D2D2609}" xr6:coauthVersionLast="47" xr6:coauthVersionMax="47" xr10:uidLastSave="{00000000-0000-0000-0000-000000000000}"/>
  <bookViews>
    <workbookView xWindow="38280" yWindow="-120" windowWidth="29040" windowHeight="176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11" l="1"/>
  <c r="E14" i="11"/>
  <c r="F13" i="11"/>
  <c r="E13" i="11"/>
  <c r="F12" i="11"/>
  <c r="E12" i="11"/>
  <c r="F11" i="11"/>
  <c r="F10" i="11"/>
  <c r="E10" i="11"/>
  <c r="F24" i="11"/>
  <c r="E24" i="11"/>
  <c r="F23" i="11"/>
  <c r="E23" i="11"/>
  <c r="F21" i="11"/>
  <c r="E22" i="11" s="1"/>
  <c r="F22" i="11" s="1"/>
  <c r="E21" i="11"/>
  <c r="F9" i="11"/>
  <c r="E3" i="11"/>
  <c r="E9" i="11" s="1"/>
  <c r="H7" i="11"/>
  <c r="I5" i="11" l="1"/>
  <c r="I4" i="11" s="1"/>
  <c r="H22" i="11" l="1"/>
  <c r="H21" i="11"/>
  <c r="H20" i="11"/>
  <c r="H15" i="11"/>
  <c r="H8" i="11"/>
  <c r="E11" i="11" l="1"/>
  <c r="I6" i="11"/>
  <c r="H25" i="11" l="1"/>
  <c r="H10" i="11"/>
  <c r="H23" i="11"/>
  <c r="J5" i="11"/>
  <c r="K5" i="11" s="1"/>
  <c r="L5" i="11" s="1"/>
  <c r="M5" i="11" s="1"/>
  <c r="N5" i="11" s="1"/>
  <c r="O5" i="11" s="1"/>
  <c r="P5" i="11" s="1"/>
  <c r="H24" i="11" l="1"/>
  <c r="H11" i="11"/>
  <c r="H12"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E16" i="11"/>
  <c r="F16" i="11" l="1"/>
  <c r="E17" i="11" s="1"/>
  <c r="F17" i="11" l="1"/>
  <c r="E18" i="11" s="1"/>
  <c r="H17" i="11"/>
  <c r="H16" i="11"/>
  <c r="F18" i="11" l="1"/>
  <c r="E19" i="11" s="1"/>
  <c r="F19" i="11" l="1"/>
  <c r="H19" i="11"/>
  <c r="H18" i="11"/>
</calcChain>
</file>

<file path=xl/sharedStrings.xml><?xml version="1.0" encoding="utf-8"?>
<sst xmlns="http://schemas.openxmlformats.org/spreadsheetml/2006/main" count="74" uniqueCount="60">
  <si>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</si>
  <si>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</si>
  <si>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</si>
  <si>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</si>
  <si>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</si>
  <si>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</si>
  <si>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</si>
  <si>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</si>
  <si>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</si>
  <si>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</si>
  <si>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</si>
  <si>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</si>
  <si>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</si>
  <si>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</si>
  <si>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</si>
  <si>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</si>
  <si>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</si>
  <si>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</si>
  <si>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</si>
  <si>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</si>
  <si>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</si>
  <si>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</si>
  <si>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</si>
  <si>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</si>
  <si>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</si>
  <si>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</si>
  <si>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</si>
  <si>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</si>
  <si>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</si>
  <si>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</si>
  <si>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</si>
  <si>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</si>
  <si>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</si>
  <si>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</si>
  <si>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</si>
  <si>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</si>
  <si>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</si>
  <si>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VETCON  BADGE</t>
  </si>
  <si>
    <t>Team 32</t>
  </si>
  <si>
    <t>EC 463</t>
  </si>
  <si>
    <t>Customer Installation</t>
  </si>
  <si>
    <t>ECE Day / Planning</t>
  </si>
  <si>
    <t>Layout Electrical Parameters</t>
  </si>
  <si>
    <t>Create Schematic</t>
  </si>
  <si>
    <t>Transfer to KiCad Schematic Tool</t>
  </si>
  <si>
    <t>PCB / Hardware Design / Software WrapUp</t>
  </si>
  <si>
    <t>Software Fixes (to be defined)</t>
  </si>
  <si>
    <t>LCD Finalization (anticipated)</t>
  </si>
  <si>
    <t>Generate Design &amp; Outsource Assembly</t>
  </si>
  <si>
    <t>Badge Demo</t>
  </si>
  <si>
    <t>Bill of Materials Overview</t>
  </si>
  <si>
    <t>Badge Manual Overview</t>
  </si>
  <si>
    <t xml:space="preserve">Customer Installation Feedback </t>
  </si>
  <si>
    <t>Logbook Reviews</t>
  </si>
  <si>
    <t>Functional Test Planning</t>
  </si>
  <si>
    <t>ECE Day Hardware/Software Setup</t>
  </si>
  <si>
    <t>ECE Day Presentation Practice</t>
  </si>
  <si>
    <t>To be added…</t>
  </si>
  <si>
    <t>to be assigned…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</si>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</sst>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FF0000"/>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7" fontId="9" fillId="5" borderId="0" xfId="0" applyNumberFormat="1" applyFont="1" applyFill="1" applyAlignment="1">
      <alignment horizontal="center" vertical="center"/>
    </xf>
    <xf numFmtId="167" fontId="9" fillId="5" borderId="6" xfId="0" applyNumberFormat="1" applyFont="1" applyFill="1" applyBorder="1" applyAlignment="1">
      <alignment horizontal="center" vertical="center"/>
    </xf>
    <xf numFmtId="167" fontId="9" fillId="5" borderId="7" xfId="0" applyNumberFormat="1" applyFont="1" applyFill="1" applyBorder="1" applyAlignment="1">
      <alignment horizontal="center" vertical="center"/>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8" borderId="2" xfId="10" applyFill="1">
      <alignment horizontal="center" vertical="center"/>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7" fillId="0" borderId="0" xfId="8">
      <alignment horizontal="right" indent="1"/>
    </xf>
    <xf numFmtId="0" fontId="7" fillId="0" borderId="7" xfId="8" applyBorder="1">
      <alignment horizontal="right" indent="1"/>
    </xf>
    <xf numFmtId="0" fontId="0" fillId="0" borderId="10" xfId="0" applyBorder="1"/>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7" fillId="0" borderId="3" xfId="9">
      <alignment horizontal="center" vertical="center"/>
    </xf>
    <xf numFmtId="0" fontId="21" fillId="11" borderId="9" xfId="0" applyFont="1" applyFill="1" applyBorder="1" applyAlignment="1">
      <alignment vertical="center"/>
    </xf>
    <xf numFmtId="0" fontId="4" fillId="11" borderId="2" xfId="0" applyFont="1" applyFill="1" applyBorder="1" applyAlignment="1">
      <alignment horizontal="center" vertical="center"/>
    </xf>
    <xf numFmtId="0" fontId="0" fillId="11" borderId="9" xfId="0" applyFill="1" applyBorder="1" applyAlignment="1">
      <alignment vertical="center"/>
    </xf>
    <xf numFmtId="0" fontId="0" fillId="11" borderId="0" xfId="0" applyFill="1"/>
    <xf numFmtId="0" fontId="0" fillId="11" borderId="9" xfId="0" applyFill="1" applyBorder="1" applyAlignment="1">
      <alignment horizontal="righ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Normal="100" zoomScalePageLayoutView="70" workbookViewId="0">
      <pane ySplit="6" topLeftCell="A7" activePane="bottomLeft" state="frozen"/>
      <selection pane="bottomLeft" activeCell="S19" sqref="S19"/>
    </sheetView>
  </sheetViews>
  <sheetFormatPr defaultRowHeight="30" customHeight="1" x14ac:dyDescent="0.25"/>
  <cols>
    <col min="1" max="1" width="2.7109375" style="43" customWidth="1"/>
    <col min="2" max="2" width="41"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9" width="2.28515625" bestFit="1" customWidth="1"/>
    <col min="10" max="64" width="2.5703125" customWidth="1"/>
    <col min="69" max="70" width="10.28515625"/>
  </cols>
  <sheetData>
    <row r="1" spans="1:64" ht="30" customHeight="1" x14ac:dyDescent="0.45">
      <c r="A1" s="44" t="s">
        <v>28</v>
      </c>
      <c r="B1" s="48" t="s">
        <v>37</v>
      </c>
      <c r="C1" s="1"/>
      <c r="D1" s="2"/>
      <c r="E1" s="4"/>
      <c r="F1" s="32"/>
      <c r="H1" s="2"/>
      <c r="I1" s="14"/>
    </row>
    <row r="2" spans="1:64" ht="30" customHeight="1" x14ac:dyDescent="0.3">
      <c r="A2" s="43" t="s">
        <v>23</v>
      </c>
      <c r="B2" s="49" t="s">
        <v>38</v>
      </c>
      <c r="I2" s="46"/>
    </row>
    <row r="3" spans="1:64" ht="30" customHeight="1" x14ac:dyDescent="0.25">
      <c r="A3" s="43" t="s">
        <v>29</v>
      </c>
      <c r="B3" s="50" t="s">
        <v>39</v>
      </c>
      <c r="C3" s="63" t="s">
        <v>0</v>
      </c>
      <c r="D3" s="64"/>
      <c r="E3" s="69">
        <f>DATE(2022,1,20)</f>
        <v>44581</v>
      </c>
      <c r="F3" s="69"/>
    </row>
    <row r="4" spans="1:64" ht="30" customHeight="1" x14ac:dyDescent="0.25">
      <c r="A4" s="44" t="s">
        <v>30</v>
      </c>
      <c r="C4" s="63" t="s">
        <v>7</v>
      </c>
      <c r="D4" s="64"/>
      <c r="E4" s="7">
        <v>1</v>
      </c>
      <c r="I4" s="66">
        <f>I5</f>
        <v>44578</v>
      </c>
      <c r="J4" s="67"/>
      <c r="K4" s="67"/>
      <c r="L4" s="67"/>
      <c r="M4" s="67"/>
      <c r="N4" s="67"/>
      <c r="O4" s="68"/>
      <c r="P4" s="66">
        <f>P5</f>
        <v>44585</v>
      </c>
      <c r="Q4" s="67"/>
      <c r="R4" s="67"/>
      <c r="S4" s="67"/>
      <c r="T4" s="67"/>
      <c r="U4" s="67"/>
      <c r="V4" s="68"/>
      <c r="W4" s="66">
        <f>W5</f>
        <v>44592</v>
      </c>
      <c r="X4" s="67"/>
      <c r="Y4" s="67"/>
      <c r="Z4" s="67"/>
      <c r="AA4" s="67"/>
      <c r="AB4" s="67"/>
      <c r="AC4" s="68"/>
      <c r="AD4" s="66">
        <f>AD5</f>
        <v>44599</v>
      </c>
      <c r="AE4" s="67"/>
      <c r="AF4" s="67"/>
      <c r="AG4" s="67"/>
      <c r="AH4" s="67"/>
      <c r="AI4" s="67"/>
      <c r="AJ4" s="68"/>
      <c r="AK4" s="66">
        <f>AK5</f>
        <v>44606</v>
      </c>
      <c r="AL4" s="67"/>
      <c r="AM4" s="67"/>
      <c r="AN4" s="67"/>
      <c r="AO4" s="67"/>
      <c r="AP4" s="67"/>
      <c r="AQ4" s="68"/>
      <c r="AR4" s="66">
        <f>AR5</f>
        <v>44613</v>
      </c>
      <c r="AS4" s="67"/>
      <c r="AT4" s="67"/>
      <c r="AU4" s="67"/>
      <c r="AV4" s="67"/>
      <c r="AW4" s="67"/>
      <c r="AX4" s="68"/>
      <c r="AY4" s="66">
        <f>AY5</f>
        <v>44620</v>
      </c>
      <c r="AZ4" s="67"/>
      <c r="BA4" s="67"/>
      <c r="BB4" s="67"/>
      <c r="BC4" s="67"/>
      <c r="BD4" s="67"/>
      <c r="BE4" s="68"/>
      <c r="BF4" s="66">
        <f>BF5</f>
        <v>44627</v>
      </c>
      <c r="BG4" s="67"/>
      <c r="BH4" s="67"/>
      <c r="BI4" s="67"/>
      <c r="BJ4" s="67"/>
      <c r="BK4" s="67"/>
      <c r="BL4" s="68"/>
    </row>
    <row r="5" spans="1:64" ht="15" customHeight="1" x14ac:dyDescent="0.25">
      <c r="A5" s="44" t="s">
        <v>31</v>
      </c>
      <c r="B5" s="65"/>
      <c r="C5" s="65"/>
      <c r="D5" s="65"/>
      <c r="E5" s="65"/>
      <c r="F5" s="65"/>
      <c r="G5" s="65"/>
      <c r="I5" s="11">
        <f>Project_Start-WEEKDAY(Project_Start,1)+2+7*(Display_Week-1)</f>
        <v>44578</v>
      </c>
      <c r="J5" s="10">
        <f>I5+1</f>
        <v>44579</v>
      </c>
      <c r="K5" s="10">
        <f t="shared" ref="K5:AX5" si="0">J5+1</f>
        <v>44580</v>
      </c>
      <c r="L5" s="10">
        <f t="shared" si="0"/>
        <v>44581</v>
      </c>
      <c r="M5" s="10">
        <f t="shared" si="0"/>
        <v>44582</v>
      </c>
      <c r="N5" s="10">
        <f t="shared" si="0"/>
        <v>44583</v>
      </c>
      <c r="O5" s="12">
        <f t="shared" si="0"/>
        <v>44584</v>
      </c>
      <c r="P5" s="11">
        <f>O5+1</f>
        <v>44585</v>
      </c>
      <c r="Q5" s="10">
        <f>P5+1</f>
        <v>44586</v>
      </c>
      <c r="R5" s="10">
        <f t="shared" si="0"/>
        <v>44587</v>
      </c>
      <c r="S5" s="10">
        <f t="shared" si="0"/>
        <v>44588</v>
      </c>
      <c r="T5" s="10">
        <f t="shared" si="0"/>
        <v>44589</v>
      </c>
      <c r="U5" s="10">
        <f t="shared" si="0"/>
        <v>44590</v>
      </c>
      <c r="V5" s="12">
        <f t="shared" si="0"/>
        <v>44591</v>
      </c>
      <c r="W5" s="11">
        <f>V5+1</f>
        <v>44592</v>
      </c>
      <c r="X5" s="10">
        <f>W5+1</f>
        <v>44593</v>
      </c>
      <c r="Y5" s="10">
        <f t="shared" si="0"/>
        <v>44594</v>
      </c>
      <c r="Z5" s="10">
        <f t="shared" si="0"/>
        <v>44595</v>
      </c>
      <c r="AA5" s="10">
        <f t="shared" si="0"/>
        <v>44596</v>
      </c>
      <c r="AB5" s="10">
        <f t="shared" si="0"/>
        <v>44597</v>
      </c>
      <c r="AC5" s="12">
        <f t="shared" si="0"/>
        <v>44598</v>
      </c>
      <c r="AD5" s="11">
        <f>AC5+1</f>
        <v>44599</v>
      </c>
      <c r="AE5" s="10">
        <f>AD5+1</f>
        <v>44600</v>
      </c>
      <c r="AF5" s="10">
        <f t="shared" si="0"/>
        <v>44601</v>
      </c>
      <c r="AG5" s="10">
        <f t="shared" si="0"/>
        <v>44602</v>
      </c>
      <c r="AH5" s="10">
        <f t="shared" si="0"/>
        <v>44603</v>
      </c>
      <c r="AI5" s="10">
        <f t="shared" si="0"/>
        <v>44604</v>
      </c>
      <c r="AJ5" s="12">
        <f t="shared" si="0"/>
        <v>44605</v>
      </c>
      <c r="AK5" s="11">
        <f>AJ5+1</f>
        <v>44606</v>
      </c>
      <c r="AL5" s="10">
        <f>AK5+1</f>
        <v>44607</v>
      </c>
      <c r="AM5" s="10">
        <f t="shared" si="0"/>
        <v>44608</v>
      </c>
      <c r="AN5" s="10">
        <f t="shared" si="0"/>
        <v>44609</v>
      </c>
      <c r="AO5" s="10">
        <f t="shared" si="0"/>
        <v>44610</v>
      </c>
      <c r="AP5" s="10">
        <f t="shared" si="0"/>
        <v>44611</v>
      </c>
      <c r="AQ5" s="12">
        <f t="shared" si="0"/>
        <v>44612</v>
      </c>
      <c r="AR5" s="11">
        <f>AQ5+1</f>
        <v>44613</v>
      </c>
      <c r="AS5" s="10">
        <f>AR5+1</f>
        <v>44614</v>
      </c>
      <c r="AT5" s="10">
        <f t="shared" si="0"/>
        <v>44615</v>
      </c>
      <c r="AU5" s="10">
        <f t="shared" si="0"/>
        <v>44616</v>
      </c>
      <c r="AV5" s="10">
        <f t="shared" si="0"/>
        <v>44617</v>
      </c>
      <c r="AW5" s="10">
        <f t="shared" si="0"/>
        <v>44618</v>
      </c>
      <c r="AX5" s="12">
        <f t="shared" si="0"/>
        <v>44619</v>
      </c>
      <c r="AY5" s="11">
        <f>AX5+1</f>
        <v>44620</v>
      </c>
      <c r="AZ5" s="10">
        <f>AY5+1</f>
        <v>44621</v>
      </c>
      <c r="BA5" s="10">
        <f t="shared" ref="BA5:BE5" si="1">AZ5+1</f>
        <v>44622</v>
      </c>
      <c r="BB5" s="10">
        <f t="shared" si="1"/>
        <v>44623</v>
      </c>
      <c r="BC5" s="10">
        <f t="shared" si="1"/>
        <v>44624</v>
      </c>
      <c r="BD5" s="10">
        <f t="shared" si="1"/>
        <v>44625</v>
      </c>
      <c r="BE5" s="12">
        <f t="shared" si="1"/>
        <v>44626</v>
      </c>
      <c r="BF5" s="11">
        <f>BE5+1</f>
        <v>44627</v>
      </c>
      <c r="BG5" s="10">
        <f>BF5+1</f>
        <v>44628</v>
      </c>
      <c r="BH5" s="10">
        <f t="shared" ref="BH5:BL5" si="2">BG5+1</f>
        <v>44629</v>
      </c>
      <c r="BI5" s="10">
        <f t="shared" si="2"/>
        <v>44630</v>
      </c>
      <c r="BJ5" s="10">
        <f t="shared" si="2"/>
        <v>44631</v>
      </c>
      <c r="BK5" s="10">
        <f t="shared" si="2"/>
        <v>44632</v>
      </c>
      <c r="BL5" s="12">
        <f t="shared" si="2"/>
        <v>44633</v>
      </c>
    </row>
    <row r="6" spans="1:64" ht="30" customHeight="1" thickBot="1" x14ac:dyDescent="0.3">
      <c r="A6" s="44" t="s">
        <v>32</v>
      </c>
      <c r="B6" s="8" t="s">
        <v>8</v>
      </c>
      <c r="C6" s="9" t="s">
        <v>2</v>
      </c>
      <c r="D6" s="9" t="s">
        <v>1</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43" t="s">
        <v>27</v>
      </c>
      <c r="C7" s="47"/>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4" t="s">
        <v>33</v>
      </c>
      <c r="B8" s="16" t="s">
        <v>45</v>
      </c>
      <c r="C8" s="54"/>
      <c r="D8" s="17"/>
      <c r="E8" s="18"/>
      <c r="F8" s="19"/>
      <c r="G8" s="71"/>
      <c r="H8" s="71" t="str">
        <f t="shared" ref="H8:H25" si="6">IF(OR(ISBLANK(task_start),ISBLANK(task_end)),"",task_end-task_start+1)</f>
        <v/>
      </c>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c r="BK8" s="72"/>
      <c r="BL8" s="72"/>
    </row>
    <row r="9" spans="1:64" s="3" customFormat="1" ht="30" customHeight="1" thickBot="1" x14ac:dyDescent="0.3">
      <c r="A9" s="44" t="s">
        <v>34</v>
      </c>
      <c r="B9" s="60" t="s">
        <v>42</v>
      </c>
      <c r="C9" s="55" t="s">
        <v>58</v>
      </c>
      <c r="D9" s="20">
        <v>0</v>
      </c>
      <c r="E9" s="51">
        <f>Project_Start</f>
        <v>44581</v>
      </c>
      <c r="F9" s="51">
        <f>E9+7</f>
        <v>44588</v>
      </c>
      <c r="G9" s="72"/>
      <c r="H9" s="72"/>
      <c r="I9" s="73"/>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row>
    <row r="10" spans="1:64" s="3" customFormat="1" ht="30" customHeight="1" thickBot="1" x14ac:dyDescent="0.3">
      <c r="A10" s="44" t="s">
        <v>35</v>
      </c>
      <c r="B10" s="60" t="s">
        <v>43</v>
      </c>
      <c r="C10" s="55" t="s">
        <v>59</v>
      </c>
      <c r="D10" s="20">
        <v>0</v>
      </c>
      <c r="E10" s="51">
        <f>F9</f>
        <v>44588</v>
      </c>
      <c r="F10" s="51">
        <f>E10+7</f>
        <v>44595</v>
      </c>
      <c r="G10" s="71"/>
      <c r="H10" s="71">
        <f t="shared" si="6"/>
        <v>8</v>
      </c>
      <c r="I10" s="72"/>
      <c r="J10" s="72"/>
      <c r="K10" s="72"/>
      <c r="L10" s="72"/>
      <c r="M10" s="72"/>
      <c r="N10" s="72"/>
      <c r="O10" s="72"/>
      <c r="P10" s="72"/>
      <c r="Q10" s="72"/>
      <c r="R10" s="72"/>
      <c r="S10" s="72"/>
      <c r="T10" s="72"/>
      <c r="U10" s="74"/>
      <c r="V10" s="74"/>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c r="BK10" s="72"/>
      <c r="BL10" s="72"/>
    </row>
    <row r="11" spans="1:64" s="3" customFormat="1" ht="30" customHeight="1" thickBot="1" x14ac:dyDescent="0.3">
      <c r="A11" s="43"/>
      <c r="B11" s="60" t="s">
        <v>44</v>
      </c>
      <c r="C11" s="55" t="s">
        <v>59</v>
      </c>
      <c r="D11" s="20">
        <v>0</v>
      </c>
      <c r="E11" s="51">
        <f>F10</f>
        <v>44595</v>
      </c>
      <c r="F11" s="51">
        <f>E11+7</f>
        <v>44602</v>
      </c>
      <c r="G11" s="71"/>
      <c r="H11" s="71">
        <f t="shared" si="6"/>
        <v>8</v>
      </c>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c r="BK11" s="72"/>
      <c r="BL11" s="72"/>
    </row>
    <row r="12" spans="1:64" s="3" customFormat="1" ht="30" customHeight="1" thickBot="1" x14ac:dyDescent="0.3">
      <c r="A12" s="43"/>
      <c r="B12" s="60" t="s">
        <v>47</v>
      </c>
      <c r="C12" s="55" t="s">
        <v>59</v>
      </c>
      <c r="D12" s="20">
        <v>0</v>
      </c>
      <c r="E12" s="51">
        <f>E9</f>
        <v>44581</v>
      </c>
      <c r="F12" s="51">
        <f>E12+30</f>
        <v>44611</v>
      </c>
      <c r="G12" s="71"/>
      <c r="H12" s="71">
        <f t="shared" si="6"/>
        <v>31</v>
      </c>
      <c r="I12" s="72"/>
      <c r="J12" s="72"/>
      <c r="K12" s="72"/>
      <c r="L12" s="72"/>
      <c r="M12" s="72"/>
      <c r="N12" s="72"/>
      <c r="O12" s="72"/>
      <c r="P12" s="72"/>
      <c r="Q12" s="70"/>
      <c r="R12" s="70"/>
      <c r="S12" s="70"/>
      <c r="T12" s="70"/>
      <c r="U12" s="70"/>
      <c r="V12" s="72"/>
      <c r="W12" s="72"/>
      <c r="X12" s="72"/>
      <c r="Y12" s="74"/>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row>
    <row r="13" spans="1:64" s="3" customFormat="1" ht="30" customHeight="1" thickBot="1" x14ac:dyDescent="0.3">
      <c r="A13" s="43"/>
      <c r="B13" s="60" t="s">
        <v>46</v>
      </c>
      <c r="C13" s="55" t="s">
        <v>59</v>
      </c>
      <c r="D13" s="20">
        <v>0</v>
      </c>
      <c r="E13" s="51">
        <f>E9</f>
        <v>44581</v>
      </c>
      <c r="F13" s="51">
        <f>E13+40</f>
        <v>44621</v>
      </c>
      <c r="G13" s="71"/>
      <c r="H13" s="71"/>
      <c r="I13" s="72"/>
      <c r="J13" s="72"/>
      <c r="K13" s="72"/>
      <c r="L13" s="72"/>
      <c r="M13" s="72"/>
      <c r="N13" s="72"/>
      <c r="O13" s="72"/>
      <c r="P13" s="72"/>
      <c r="Q13" s="70"/>
      <c r="R13" s="70"/>
      <c r="S13" s="70"/>
      <c r="T13" s="70"/>
      <c r="U13" s="70"/>
      <c r="V13" s="72"/>
      <c r="W13" s="72"/>
      <c r="X13" s="72"/>
      <c r="Y13" s="74"/>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72"/>
      <c r="AX13" s="72"/>
      <c r="AY13" s="72"/>
      <c r="AZ13" s="72"/>
      <c r="BA13" s="72"/>
      <c r="BB13" s="72"/>
      <c r="BC13" s="72"/>
      <c r="BD13" s="72"/>
      <c r="BE13" s="72"/>
      <c r="BF13" s="72"/>
      <c r="BG13" s="72"/>
      <c r="BH13" s="72"/>
      <c r="BI13" s="72"/>
      <c r="BJ13" s="72"/>
      <c r="BK13" s="72"/>
      <c r="BL13" s="72"/>
    </row>
    <row r="14" spans="1:64" s="3" customFormat="1" ht="30" customHeight="1" thickBot="1" x14ac:dyDescent="0.3">
      <c r="A14" s="43"/>
      <c r="B14" s="60" t="s">
        <v>48</v>
      </c>
      <c r="C14" s="55" t="s">
        <v>59</v>
      </c>
      <c r="D14" s="20">
        <v>0</v>
      </c>
      <c r="E14" s="51">
        <f>F12</f>
        <v>44611</v>
      </c>
      <c r="F14" s="51">
        <f>E14+14</f>
        <v>44625</v>
      </c>
      <c r="G14" s="71"/>
      <c r="H14" s="71"/>
      <c r="I14" s="72"/>
      <c r="J14" s="72"/>
      <c r="K14" s="72"/>
      <c r="L14" s="72"/>
      <c r="M14" s="72"/>
      <c r="N14" s="72"/>
      <c r="O14" s="72"/>
      <c r="P14" s="72"/>
      <c r="Q14" s="70"/>
      <c r="R14" s="70"/>
      <c r="S14" s="70"/>
      <c r="T14" s="70"/>
      <c r="U14" s="70"/>
      <c r="V14" s="72"/>
      <c r="W14" s="72"/>
      <c r="X14" s="72"/>
      <c r="Y14" s="74"/>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row>
    <row r="15" spans="1:64" s="3" customFormat="1" ht="30" customHeight="1" thickBot="1" x14ac:dyDescent="0.3">
      <c r="A15" s="44" t="s">
        <v>36</v>
      </c>
      <c r="B15" s="21" t="s">
        <v>40</v>
      </c>
      <c r="C15" s="56"/>
      <c r="D15" s="22"/>
      <c r="E15" s="23"/>
      <c r="F15" s="24"/>
      <c r="G15" s="71"/>
      <c r="H15" s="71" t="str">
        <f t="shared" si="6"/>
        <v/>
      </c>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row>
    <row r="16" spans="1:64" s="3" customFormat="1" ht="30" customHeight="1" thickBot="1" x14ac:dyDescent="0.3">
      <c r="A16" s="44"/>
      <c r="B16" s="61" t="s">
        <v>49</v>
      </c>
      <c r="C16" s="57" t="s">
        <v>58</v>
      </c>
      <c r="D16" s="25">
        <v>0</v>
      </c>
      <c r="E16" s="52">
        <f>E13+70</f>
        <v>44651</v>
      </c>
      <c r="F16" s="52">
        <f>E16+10</f>
        <v>44661</v>
      </c>
      <c r="G16" s="71"/>
      <c r="H16" s="71">
        <f t="shared" si="6"/>
        <v>11</v>
      </c>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c r="BA16" s="72"/>
      <c r="BB16" s="72"/>
      <c r="BC16" s="72"/>
      <c r="BD16" s="72"/>
      <c r="BE16" s="72"/>
      <c r="BF16" s="72"/>
      <c r="BG16" s="72"/>
      <c r="BH16" s="72"/>
      <c r="BI16" s="72"/>
      <c r="BJ16" s="72"/>
      <c r="BK16" s="72"/>
      <c r="BL16" s="72"/>
    </row>
    <row r="17" spans="1:64" s="3" customFormat="1" ht="30" customHeight="1" thickBot="1" x14ac:dyDescent="0.3">
      <c r="A17" s="43"/>
      <c r="B17" s="61" t="s">
        <v>50</v>
      </c>
      <c r="C17" s="57" t="s">
        <v>59</v>
      </c>
      <c r="D17" s="25">
        <v>0</v>
      </c>
      <c r="E17" s="52">
        <f>F16</f>
        <v>44661</v>
      </c>
      <c r="F17" s="52">
        <f>E17+7</f>
        <v>44668</v>
      </c>
      <c r="G17" s="71"/>
      <c r="H17" s="71">
        <f t="shared" si="6"/>
        <v>8</v>
      </c>
      <c r="I17" s="72"/>
      <c r="J17" s="72"/>
      <c r="K17" s="72"/>
      <c r="L17" s="72"/>
      <c r="M17" s="72"/>
      <c r="N17" s="72"/>
      <c r="O17" s="72"/>
      <c r="P17" s="72"/>
      <c r="Q17" s="72"/>
      <c r="R17" s="72"/>
      <c r="S17" s="72"/>
      <c r="T17" s="72"/>
      <c r="U17" s="74"/>
      <c r="V17" s="74"/>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c r="BA17" s="72"/>
      <c r="BB17" s="72"/>
      <c r="BC17" s="72"/>
      <c r="BD17" s="72"/>
      <c r="BE17" s="72"/>
      <c r="BF17" s="72"/>
      <c r="BG17" s="72"/>
      <c r="BH17" s="72"/>
      <c r="BI17" s="72"/>
      <c r="BJ17" s="72"/>
      <c r="BK17" s="72"/>
      <c r="BL17" s="72"/>
    </row>
    <row r="18" spans="1:64" s="3" customFormat="1" ht="30" customHeight="1" thickBot="1" x14ac:dyDescent="0.3">
      <c r="A18" s="43"/>
      <c r="B18" s="61" t="s">
        <v>51</v>
      </c>
      <c r="C18" s="57" t="s">
        <v>59</v>
      </c>
      <c r="D18" s="25">
        <v>0</v>
      </c>
      <c r="E18" s="52">
        <f>F17</f>
        <v>44668</v>
      </c>
      <c r="F18" s="52">
        <f>E18+7</f>
        <v>44675</v>
      </c>
      <c r="G18" s="71"/>
      <c r="H18" s="71">
        <f t="shared" si="6"/>
        <v>8</v>
      </c>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row>
    <row r="19" spans="1:64" s="3" customFormat="1" ht="30" customHeight="1" thickBot="1" x14ac:dyDescent="0.3">
      <c r="A19" s="43"/>
      <c r="B19" s="61" t="s">
        <v>52</v>
      </c>
      <c r="C19" s="57" t="s">
        <v>59</v>
      </c>
      <c r="D19" s="25">
        <v>0</v>
      </c>
      <c r="E19" s="52">
        <f>F18</f>
        <v>44675</v>
      </c>
      <c r="F19" s="52">
        <f>E19+4</f>
        <v>44679</v>
      </c>
      <c r="G19" s="71"/>
      <c r="H19" s="71">
        <f t="shared" si="6"/>
        <v>5</v>
      </c>
      <c r="I19" s="72"/>
      <c r="J19" s="72"/>
      <c r="K19" s="72"/>
      <c r="L19" s="72"/>
      <c r="M19" s="72"/>
      <c r="N19" s="72"/>
      <c r="O19" s="72"/>
      <c r="P19" s="72"/>
      <c r="Q19" s="72"/>
      <c r="R19" s="72"/>
      <c r="S19" s="72"/>
      <c r="T19" s="72"/>
      <c r="U19" s="72"/>
      <c r="V19" s="72"/>
      <c r="W19" s="72"/>
      <c r="X19" s="72"/>
      <c r="Y19" s="74"/>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72"/>
      <c r="BI19" s="72"/>
      <c r="BJ19" s="72"/>
      <c r="BK19" s="72"/>
      <c r="BL19" s="72"/>
    </row>
    <row r="20" spans="1:64" s="3" customFormat="1" ht="30" customHeight="1" thickBot="1" x14ac:dyDescent="0.3">
      <c r="A20" s="43" t="s">
        <v>24</v>
      </c>
      <c r="B20" s="26" t="s">
        <v>41</v>
      </c>
      <c r="C20" s="58"/>
      <c r="D20" s="27"/>
      <c r="E20" s="28"/>
      <c r="F20" s="29"/>
      <c r="G20" s="71"/>
      <c r="H20" s="71" t="str">
        <f t="shared" si="6"/>
        <v/>
      </c>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72"/>
      <c r="BF20" s="72"/>
      <c r="BG20" s="72"/>
      <c r="BH20" s="72"/>
      <c r="BI20" s="72"/>
      <c r="BJ20" s="72"/>
      <c r="BK20" s="72"/>
      <c r="BL20" s="72"/>
    </row>
    <row r="21" spans="1:64" s="3" customFormat="1" ht="30" customHeight="1" thickBot="1" x14ac:dyDescent="0.3">
      <c r="A21" s="43"/>
      <c r="B21" s="62" t="s">
        <v>53</v>
      </c>
      <c r="C21" s="59" t="s">
        <v>58</v>
      </c>
      <c r="D21" s="30">
        <v>0</v>
      </c>
      <c r="E21" s="53">
        <f>E9</f>
        <v>44581</v>
      </c>
      <c r="F21" s="53">
        <f>E21+106</f>
        <v>44687</v>
      </c>
      <c r="G21" s="71"/>
      <c r="H21" s="71">
        <f t="shared" si="6"/>
        <v>107</v>
      </c>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row>
    <row r="22" spans="1:64" s="3" customFormat="1" ht="30" customHeight="1" thickBot="1" x14ac:dyDescent="0.3">
      <c r="A22" s="43"/>
      <c r="B22" s="62" t="s">
        <v>54</v>
      </c>
      <c r="C22" s="59" t="s">
        <v>59</v>
      </c>
      <c r="D22" s="30">
        <v>0</v>
      </c>
      <c r="E22" s="53">
        <f>F21-80</f>
        <v>44607</v>
      </c>
      <c r="F22" s="53">
        <f>E22+41</f>
        <v>44648</v>
      </c>
      <c r="G22" s="71"/>
      <c r="H22" s="71">
        <f t="shared" si="6"/>
        <v>42</v>
      </c>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c r="BD22" s="72"/>
      <c r="BE22" s="72"/>
      <c r="BF22" s="72"/>
      <c r="BG22" s="72"/>
      <c r="BH22" s="72"/>
      <c r="BI22" s="72"/>
      <c r="BJ22" s="72"/>
      <c r="BK22" s="72"/>
      <c r="BL22" s="72"/>
    </row>
    <row r="23" spans="1:64" s="3" customFormat="1" ht="30" customHeight="1" thickBot="1" x14ac:dyDescent="0.3">
      <c r="A23" s="43"/>
      <c r="B23" s="62" t="s">
        <v>55</v>
      </c>
      <c r="C23" s="59" t="s">
        <v>59</v>
      </c>
      <c r="D23" s="30">
        <v>0</v>
      </c>
      <c r="E23" s="53">
        <f>F22</f>
        <v>44648</v>
      </c>
      <c r="F23" s="53">
        <f>E21+106</f>
        <v>44687</v>
      </c>
      <c r="G23" s="71"/>
      <c r="H23" s="71">
        <f t="shared" si="6"/>
        <v>40</v>
      </c>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row>
    <row r="24" spans="1:64" s="3" customFormat="1" ht="30" customHeight="1" thickBot="1" x14ac:dyDescent="0.3">
      <c r="A24" s="43"/>
      <c r="B24" s="62" t="s">
        <v>56</v>
      </c>
      <c r="C24" s="59" t="s">
        <v>59</v>
      </c>
      <c r="D24" s="30">
        <v>0</v>
      </c>
      <c r="E24" s="53">
        <f>F22</f>
        <v>44648</v>
      </c>
      <c r="F24" s="53">
        <f>E21+106</f>
        <v>44687</v>
      </c>
      <c r="G24" s="71"/>
      <c r="H24" s="71">
        <f t="shared" si="6"/>
        <v>40</v>
      </c>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row>
    <row r="25" spans="1:64" s="3" customFormat="1" ht="30" customHeight="1" thickBot="1" x14ac:dyDescent="0.3">
      <c r="A25" s="43"/>
      <c r="B25" s="62" t="s">
        <v>57</v>
      </c>
      <c r="C25" s="59" t="s">
        <v>59</v>
      </c>
      <c r="D25" s="30">
        <v>0</v>
      </c>
      <c r="E25" s="53"/>
      <c r="F25" s="53"/>
      <c r="G25" s="71"/>
      <c r="H25" s="71" t="str">
        <f t="shared" si="6"/>
        <v/>
      </c>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72"/>
      <c r="BF25" s="72"/>
      <c r="BG25" s="72"/>
      <c r="BH25" s="72"/>
      <c r="BI25" s="72"/>
      <c r="BJ25" s="72"/>
      <c r="BK25" s="72"/>
      <c r="BL25" s="72"/>
    </row>
    <row r="26" spans="1:64" s="3" customFormat="1" ht="30" customHeight="1" x14ac:dyDescent="0.25">
      <c r="A26" s="43" t="s">
        <v>24</v>
      </c>
      <c r="B26"/>
      <c r="C26"/>
      <c r="D26"/>
      <c r="E26" s="5"/>
      <c r="F26"/>
      <c r="G26" s="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row>
    <row r="27" spans="1:64" s="3" customFormat="1" ht="30" customHeight="1" x14ac:dyDescent="0.25">
      <c r="A27" s="43"/>
      <c r="B27"/>
      <c r="C27" s="14"/>
      <c r="D27"/>
      <c r="E27" s="5"/>
      <c r="F27" s="45"/>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row>
    <row r="28" spans="1:64" s="3" customFormat="1" ht="30" customHeight="1" x14ac:dyDescent="0.25">
      <c r="A28" s="43"/>
      <c r="B28"/>
      <c r="C28" s="15"/>
      <c r="D28"/>
      <c r="E28" s="5"/>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row>
    <row r="29" spans="1:64" s="3" customFormat="1" ht="30" customHeight="1" x14ac:dyDescent="0.25">
      <c r="A29" s="43"/>
      <c r="B29"/>
      <c r="C29"/>
      <c r="D29"/>
      <c r="E29" s="5"/>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row>
    <row r="30" spans="1:64" s="3" customFormat="1" ht="30" customHeight="1" x14ac:dyDescent="0.25">
      <c r="A30" s="43"/>
      <c r="B30"/>
      <c r="C30"/>
      <c r="D30"/>
      <c r="E30" s="5"/>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row>
    <row r="31" spans="1:64" s="3" customFormat="1" ht="30" customHeight="1" x14ac:dyDescent="0.25">
      <c r="A31" s="43"/>
      <c r="B31"/>
      <c r="C31"/>
      <c r="D31"/>
      <c r="E31" s="5"/>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row>
    <row r="32" spans="1:64" s="3" customFormat="1" ht="30" customHeight="1" x14ac:dyDescent="0.25">
      <c r="A32" s="43" t="s">
        <v>26</v>
      </c>
      <c r="B32"/>
      <c r="C32"/>
      <c r="D32"/>
      <c r="E32" s="5"/>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row>
    <row r="33" spans="1:64" s="3" customFormat="1" ht="30" customHeight="1" x14ac:dyDescent="0.25">
      <c r="A33" s="44" t="s">
        <v>25</v>
      </c>
      <c r="B33"/>
      <c r="C33"/>
      <c r="D33"/>
      <c r="E33" s="5"/>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5">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5">
    <cfRule type="expression" dxfId="5" priority="36">
      <formula>AND(TODAY()&gt;=I$5,TODAY()&lt;J$5)</formula>
    </cfRule>
  </conditionalFormatting>
  <conditionalFormatting sqref="I7:BL25">
    <cfRule type="expression" dxfId="4" priority="30">
      <formula>AND(task_start&lt;=I$5,ROUNDDOWN((task_end-task_start+1)*task_progress,0)+task_start-1&gt;=I$5)</formula>
    </cfRule>
    <cfRule type="expression" dxfId="3" priority="31" stopIfTrue="1">
      <formula>AND(task_end&gt;=I$5,task_start&lt;J$5)</formula>
    </cfRule>
  </conditionalFormatting>
  <conditionalFormatting sqref="G9:H9">
    <cfRule type="expression" dxfId="2" priority="3">
      <formula>AND(TODAY()&gt;=G$5,TODAY()&lt;H$5)</formula>
    </cfRule>
  </conditionalFormatting>
  <conditionalFormatting sqref="G9:H9">
    <cfRule type="expression" dxfId="1" priority="1">
      <formula>AND(task_start&lt;=G$5,ROUNDDOWN((task_end-task_start+1)*task_progress,0)+task_start-1&gt;=G$5)</formula>
    </cfRule>
    <cfRule type="expression" dxfId="0" priority="2" stopIfTrue="1">
      <formula>AND(task_end&gt;=G$5,task_start&lt;H$5)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3" customWidth="1"/>
    <col min="2" max="16384" width="9.140625" style="2"/>
  </cols>
  <sheetData>
    <row r="1" spans="1:2" ht="46.5" customHeight="1" x14ac:dyDescent="0.2"/>
    <row r="2" spans="1:2" s="35" customFormat="1" ht="15.75" x14ac:dyDescent="0.25">
      <c r="A2" s="34" t="s">
        <v>11</v>
      </c>
      <c r="B2" s="34"/>
    </row>
    <row r="3" spans="1:2" s="39" customFormat="1" ht="27" customHeight="1" x14ac:dyDescent="0.25">
      <c r="A3" s="40" t="s">
        <v>16</v>
      </c>
      <c r="B3" s="40"/>
    </row>
    <row r="4" spans="1:2" s="36" customFormat="1" ht="26.25" x14ac:dyDescent="0.4">
      <c r="A4" s="37" t="s">
        <v>10</v>
      </c>
    </row>
    <row r="5" spans="1:2" ht="74.099999999999994" customHeight="1" x14ac:dyDescent="0.2">
      <c r="A5" s="38" t="s">
        <v>19</v>
      </c>
    </row>
    <row r="6" spans="1:2" ht="26.25" customHeight="1" x14ac:dyDescent="0.2">
      <c r="A6" s="37" t="s">
        <v>22</v>
      </c>
    </row>
    <row r="7" spans="1:2" s="33" customFormat="1" ht="204.95" customHeight="1" x14ac:dyDescent="0.25">
      <c r="A7" s="42" t="s">
        <v>21</v>
      </c>
    </row>
    <row r="8" spans="1:2" s="36" customFormat="1" ht="26.25" x14ac:dyDescent="0.4">
      <c r="A8" s="37" t="s">
        <v>12</v>
      </c>
    </row>
    <row r="9" spans="1:2" ht="60" x14ac:dyDescent="0.2">
      <c r="A9" s="38" t="s">
        <v>20</v>
      </c>
    </row>
    <row r="10" spans="1:2" s="33" customFormat="1" ht="27.95" customHeight="1" x14ac:dyDescent="0.25">
      <c r="A10" s="41" t="s">
        <v>18</v>
      </c>
    </row>
    <row r="11" spans="1:2" s="36" customFormat="1" ht="26.25" x14ac:dyDescent="0.4">
      <c r="A11" s="37" t="s">
        <v>9</v>
      </c>
    </row>
    <row r="12" spans="1:2" ht="30" x14ac:dyDescent="0.2">
      <c r="A12" s="38" t="s">
        <v>17</v>
      </c>
    </row>
    <row r="13" spans="1:2" s="33" customFormat="1" ht="27.95" customHeight="1" x14ac:dyDescent="0.25">
      <c r="A13" s="41" t="s">
        <v>3</v>
      </c>
    </row>
    <row r="14" spans="1:2" s="36" customFormat="1" ht="26.25" x14ac:dyDescent="0.4">
      <c r="A14" s="37" t="s">
        <v>13</v>
      </c>
    </row>
    <row r="15" spans="1:2" ht="75" customHeight="1" x14ac:dyDescent="0.2">
      <c r="A15" s="38" t="s">
        <v>14</v>
      </c>
    </row>
    <row r="16" spans="1:2" ht="75" x14ac:dyDescent="0.2">
      <c r="A16" s="38"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2021-11-30T22:36:26Z</dcterms:modified>
</cp:coreProperties>
</file>