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Plan target unit" sheetId="4" r:id="rId2"/>
    <sheet name="Current Products Vs Farms - Val" sheetId="2" r:id="rId3"/>
  </sheets>
  <definedNames>
    <definedName name="_xlnm._FilterDatabase" localSheetId="1" hidden="1">'Plan target unit'!$A$1:$V$47</definedName>
    <definedName name="_xlnm._FilterDatabase" localSheetId="0" hidden="1">Sheet1!$A$2:$H$16</definedName>
  </definedNames>
  <calcPr calcId="144525"/>
</workbook>
</file>

<file path=xl/calcChain.xml><?xml version="1.0" encoding="utf-8"?>
<calcChain xmlns="http://schemas.openxmlformats.org/spreadsheetml/2006/main">
  <c r="H18" i="1" l="1"/>
  <c r="F23" i="1" l="1"/>
  <c r="F24" i="1"/>
  <c r="F25" i="1"/>
  <c r="F26" i="1"/>
  <c r="F27" i="1"/>
  <c r="F28" i="1"/>
  <c r="F29" i="1"/>
  <c r="F30" i="1"/>
  <c r="F31" i="1"/>
  <c r="F32" i="1"/>
  <c r="D32" i="1" l="1"/>
  <c r="E32" i="1" s="1"/>
  <c r="T33" i="4"/>
  <c r="T17" i="4"/>
  <c r="D31" i="1"/>
  <c r="E31" i="1" s="1"/>
  <c r="R33" i="4"/>
  <c r="R26" i="4"/>
  <c r="R15" i="4"/>
  <c r="D30" i="1"/>
  <c r="E30" i="1" s="1"/>
  <c r="D29" i="1"/>
  <c r="E29" i="1" s="1"/>
  <c r="K46" i="4"/>
  <c r="L46" i="4"/>
  <c r="M46" i="4"/>
  <c r="N46" i="4"/>
  <c r="J42" i="4"/>
  <c r="J18" i="4"/>
  <c r="J6" i="4" l="1"/>
  <c r="D27" i="1" l="1"/>
  <c r="E27" i="1" s="1"/>
  <c r="D26" i="1"/>
  <c r="E26" i="1" s="1"/>
  <c r="G30" i="4"/>
  <c r="G24" i="4"/>
  <c r="G23" i="4"/>
  <c r="G17" i="4"/>
  <c r="G15" i="4"/>
  <c r="G6" i="4"/>
  <c r="D25" i="1"/>
  <c r="E25" i="1" s="1"/>
  <c r="V44" i="4"/>
  <c r="U44" i="4"/>
  <c r="T44" i="4"/>
  <c r="T45" i="4" s="1"/>
  <c r="S44" i="4"/>
  <c r="S47" i="4" s="1"/>
  <c r="R44" i="4"/>
  <c r="R45" i="4" s="1"/>
  <c r="Q44" i="4"/>
  <c r="P44" i="4"/>
  <c r="P45" i="4" s="1"/>
  <c r="O44" i="4"/>
  <c r="O45" i="4" s="1"/>
  <c r="N44" i="4"/>
  <c r="M44" i="4"/>
  <c r="L44" i="4"/>
  <c r="K44" i="4"/>
  <c r="J44" i="4"/>
  <c r="J45" i="4" s="1"/>
  <c r="I44" i="4"/>
  <c r="H44" i="4"/>
  <c r="H45" i="4" s="1"/>
  <c r="F44" i="4"/>
  <c r="E44" i="4"/>
  <c r="C44" i="4"/>
  <c r="B44" i="4"/>
  <c r="D4" i="4"/>
  <c r="D44" i="4" s="1"/>
  <c r="D45" i="4" s="1"/>
  <c r="D47" i="4" s="1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B43" i="2"/>
  <c r="D24" i="1"/>
  <c r="E24" i="1" s="1"/>
  <c r="D23" i="1"/>
  <c r="G17" i="1"/>
  <c r="D17" i="1"/>
  <c r="E5" i="1" s="1"/>
  <c r="H16" i="1"/>
  <c r="T46" i="4" l="1"/>
  <c r="T47" i="4"/>
  <c r="P46" i="4"/>
  <c r="P47" i="4"/>
  <c r="R46" i="4"/>
  <c r="R47" i="4"/>
  <c r="O46" i="4"/>
  <c r="O47" i="4"/>
  <c r="E16" i="1"/>
  <c r="E14" i="1"/>
  <c r="E12" i="1"/>
  <c r="E10" i="1"/>
  <c r="E8" i="1"/>
  <c r="E6" i="1"/>
  <c r="E4" i="1"/>
  <c r="H17" i="1"/>
  <c r="E3" i="1"/>
  <c r="E15" i="1"/>
  <c r="E13" i="1"/>
  <c r="E11" i="1"/>
  <c r="E9" i="1"/>
  <c r="E7" i="1"/>
  <c r="E23" i="1"/>
  <c r="H46" i="4"/>
  <c r="H47" i="4"/>
  <c r="J47" i="4"/>
  <c r="D28" i="1"/>
  <c r="J46" i="4"/>
  <c r="G44" i="4"/>
  <c r="G45" i="4" s="1"/>
  <c r="D46" i="4"/>
  <c r="E28" i="1" l="1"/>
  <c r="D33" i="1"/>
  <c r="G47" i="4"/>
  <c r="G46" i="4"/>
  <c r="E33" i="1" l="1"/>
  <c r="D34" i="1"/>
</calcChain>
</file>

<file path=xl/sharedStrings.xml><?xml version="1.0" encoding="utf-8"?>
<sst xmlns="http://schemas.openxmlformats.org/spreadsheetml/2006/main" count="179" uniqueCount="83">
  <si>
    <t>Product</t>
  </si>
  <si>
    <t>Unit Price</t>
  </si>
  <si>
    <t>Target / Unit</t>
  </si>
  <si>
    <t>Target / Value</t>
  </si>
  <si>
    <t>Achieved Unit</t>
  </si>
  <si>
    <t>Achieved Value</t>
  </si>
  <si>
    <t>Achieved %</t>
  </si>
  <si>
    <t>Ainil  100 ml</t>
  </si>
  <si>
    <t>Axcelera C</t>
  </si>
  <si>
    <t>Calfostonic  25kg</t>
  </si>
  <si>
    <t>Cholipearl</t>
  </si>
  <si>
    <t>Fixfin Dry</t>
  </si>
  <si>
    <t>Galaban</t>
  </si>
  <si>
    <t>Invemox 15% L.A  100 ML</t>
  </si>
  <si>
    <t>Kimtrace Cr</t>
  </si>
  <si>
    <t>Lysigem 25 KG</t>
  </si>
  <si>
    <t>MINTREX PSE LN031L14</t>
  </si>
  <si>
    <t>NUTRICAB DRY  (LA)</t>
  </si>
  <si>
    <t>RB51 Vaccine</t>
  </si>
  <si>
    <t>SMARTAMINE M</t>
  </si>
  <si>
    <t>TRI-APHTHOVAC 100 ml</t>
  </si>
  <si>
    <t>share Value %</t>
  </si>
  <si>
    <t>Total</t>
  </si>
  <si>
    <t>data.Customer</t>
  </si>
  <si>
    <t>Ainil  50 ml</t>
  </si>
  <si>
    <t>BonSilage Mais flussig ( W.S )</t>
  </si>
  <si>
    <t>Calfostonic  1kg</t>
  </si>
  <si>
    <t>Deltavet</t>
  </si>
  <si>
    <t>Ground Ziro 4 liters</t>
  </si>
  <si>
    <t>Idois Cleaner  1 Lt Bottle</t>
  </si>
  <si>
    <t>Killer  Foot Bath 10 kg bag</t>
  </si>
  <si>
    <t>Mintrex ZN EULR15211165</t>
  </si>
  <si>
    <t>TRI-APHTHOVAC 50 ml</t>
  </si>
  <si>
    <t>6th Oct</t>
  </si>
  <si>
    <t>AL- Ashraf</t>
  </si>
  <si>
    <t>Al- Orouba</t>
  </si>
  <si>
    <t>Al- Pramos</t>
  </si>
  <si>
    <t>Al-Safa ( Al Maikana )</t>
  </si>
  <si>
    <t>Al - Alamia</t>
  </si>
  <si>
    <t>Al Attar</t>
  </si>
  <si>
    <t>Al Fairouz</t>
  </si>
  <si>
    <t>Al Marassy</t>
  </si>
  <si>
    <t>Al Marwa</t>
  </si>
  <si>
    <t>Al Safa</t>
  </si>
  <si>
    <t>Al Zomor</t>
  </si>
  <si>
    <t>Anba Beshoy</t>
  </si>
  <si>
    <t>Copenhagen</t>
  </si>
  <si>
    <t>Danone</t>
  </si>
  <si>
    <t>Delta Misr</t>
  </si>
  <si>
    <t>Delta Misr G</t>
  </si>
  <si>
    <t>Dina</t>
  </si>
  <si>
    <t>Eissa</t>
  </si>
  <si>
    <t>Enma'a</t>
  </si>
  <si>
    <t>Farm Stars</t>
  </si>
  <si>
    <t>Gaber</t>
  </si>
  <si>
    <t>Goda</t>
  </si>
  <si>
    <t>Gohary</t>
  </si>
  <si>
    <t>Green Garden</t>
  </si>
  <si>
    <t>Hassan AlHefnawy</t>
  </si>
  <si>
    <t>Hassan Hashem</t>
  </si>
  <si>
    <t>Helal Farghaly</t>
  </si>
  <si>
    <t>HyperOne</t>
  </si>
  <si>
    <t>International Land</t>
  </si>
  <si>
    <t>Izdhar</t>
  </si>
  <si>
    <t>Lamar</t>
  </si>
  <si>
    <t>Marimena</t>
  </si>
  <si>
    <t>Milkeys</t>
  </si>
  <si>
    <t>Mohamed Al Sayad</t>
  </si>
  <si>
    <t>Omda</t>
  </si>
  <si>
    <t>Omda2</t>
  </si>
  <si>
    <t>Reta Keriasy</t>
  </si>
  <si>
    <t>Teriak</t>
  </si>
  <si>
    <t>The Farm</t>
  </si>
  <si>
    <t>Wafraa</t>
  </si>
  <si>
    <t>Total / KG</t>
  </si>
  <si>
    <t>Total / Ton</t>
  </si>
  <si>
    <t>Total / Value</t>
  </si>
  <si>
    <t>AXELERA-C</t>
  </si>
  <si>
    <t>Changed %</t>
  </si>
  <si>
    <t>Al Bashayer</t>
  </si>
  <si>
    <t>NA</t>
  </si>
  <si>
    <t>Growth</t>
  </si>
  <si>
    <t>shared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</si>
</sst>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%"/>
    <numFmt numFmtId="165" formatCode="[$EGP]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9" tint="-0.499984740745262"/>
      <name val="Calibri"/>
      <family val="2"/>
      <scheme val="minor"/>
    </font>
    <font>
      <b/>
      <i/>
      <sz val="20"/>
      <color theme="5" tint="-0.499984740745262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  <font>
      <sz val="15"/>
      <color indexed="8"/>
      <name val="Calibri"/>
      <family val="2"/>
      <scheme val="minor"/>
    </font>
    <font>
      <sz val="15"/>
      <color theme="1"/>
      <name val="Calibri"/>
      <family val="2"/>
      <scheme val="minor"/>
    </font>
    <font>
      <b/>
      <i/>
      <sz val="15"/>
      <color theme="5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3" borderId="0">
      <alignment wrapText="1"/>
    </xf>
    <xf numFmtId="0" fontId="5" fillId="0" borderId="0">
      <alignment wrapText="1"/>
    </xf>
    <xf numFmtId="0" fontId="5" fillId="0" borderId="0">
      <alignment wrapText="1"/>
    </xf>
  </cellStyleXfs>
  <cellXfs count="30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2" borderId="0" xfId="0" applyFill="1"/>
    <xf numFmtId="0" fontId="4" fillId="0" borderId="0" xfId="0" applyFont="1"/>
    <xf numFmtId="0" fontId="3" fillId="0" borderId="0" xfId="0" applyFont="1" applyAlignment="1">
      <alignment horizontal="center"/>
    </xf>
    <xf numFmtId="0" fontId="0" fillId="4" borderId="0" xfId="0" applyFill="1"/>
    <xf numFmtId="9" fontId="0" fillId="4" borderId="0" xfId="1" applyFont="1" applyFill="1"/>
    <xf numFmtId="0" fontId="2" fillId="5" borderId="0" xfId="0" applyFont="1" applyFill="1"/>
    <xf numFmtId="164" fontId="2" fillId="5" borderId="0" xfId="1" applyNumberFormat="1" applyFont="1" applyFill="1"/>
    <xf numFmtId="9" fontId="2" fillId="5" borderId="0" xfId="0" applyNumberFormat="1" applyFont="1" applyFill="1"/>
    <xf numFmtId="165" fontId="0" fillId="7" borderId="1" xfId="0" applyNumberFormat="1" applyFont="1" applyFill="1" applyBorder="1"/>
    <xf numFmtId="0" fontId="0" fillId="7" borderId="1" xfId="0" applyFont="1" applyFill="1" applyBorder="1"/>
    <xf numFmtId="165" fontId="0" fillId="0" borderId="1" xfId="0" applyNumberFormat="1" applyFont="1" applyBorder="1"/>
    <xf numFmtId="0" fontId="0" fillId="0" borderId="1" xfId="0" applyFont="1" applyBorder="1"/>
    <xf numFmtId="9" fontId="0" fillId="7" borderId="1" xfId="1" applyNumberFormat="1" applyFont="1" applyFill="1" applyBorder="1"/>
    <xf numFmtId="9" fontId="0" fillId="0" borderId="1" xfId="1" applyNumberFormat="1" applyFont="1" applyBorder="1"/>
    <xf numFmtId="0" fontId="6" fillId="6" borderId="0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3" xfId="0" applyFont="1" applyFill="1" applyBorder="1"/>
    <xf numFmtId="9" fontId="2" fillId="5" borderId="4" xfId="1" applyNumberFormat="1" applyFont="1" applyFill="1" applyBorder="1"/>
    <xf numFmtId="9" fontId="0" fillId="0" borderId="1" xfId="1" applyFont="1" applyBorder="1"/>
    <xf numFmtId="0" fontId="7" fillId="6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8" fillId="3" borderId="0" xfId="2" applyFont="1">
      <alignment wrapText="1"/>
    </xf>
    <xf numFmtId="0" fontId="9" fillId="0" borderId="0" xfId="0" applyFont="1"/>
    <xf numFmtId="0" fontId="8" fillId="0" borderId="0" xfId="3" applyFont="1">
      <alignment wrapText="1"/>
    </xf>
    <xf numFmtId="0" fontId="8" fillId="0" borderId="0" xfId="4" applyFont="1">
      <alignment wrapText="1"/>
    </xf>
    <xf numFmtId="0" fontId="10" fillId="0" borderId="0" xfId="0" applyFont="1"/>
  </cellXfs>
  <cellStyles count="5">
    <cellStyle name="Normal" xfId="0" builtinId="0"/>
    <cellStyle name="Percent" xfId="1" builtinId="5"/>
    <cellStyle name="XLConnect.Header" xfId="2"/>
    <cellStyle name="XLConnect.Numeric" xfId="4"/>
    <cellStyle name="XLConnect.String" xfId="3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EGP]\ 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H16" totalsRowShown="0">
  <autoFilter ref="A2:H16"/>
  <tableColumns count="8">
    <tableColumn id="1" name="Product"/>
    <tableColumn id="2" name="Unit Price"/>
    <tableColumn id="3" name="Target / Unit"/>
    <tableColumn id="4" name="Target / Value"/>
    <tableColumn id="5" name="share Value %" dataDxfId="6" dataCellStyle="Percent">
      <calculatedColumnFormula>D3/$D$17</calculatedColumnFormula>
    </tableColumn>
    <tableColumn id="6" name="Achieved Unit"/>
    <tableColumn id="7" name="Achieved Value"/>
    <tableColumn id="8" name="Achieved %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2:F32" totalsRowShown="0" headerRowDxfId="4" tableBorderDxfId="3">
  <autoFilter ref="A22:F32"/>
  <tableColumns count="6">
    <tableColumn id="1" name="Product" dataDxfId="2"/>
    <tableColumn id="2" name="Unit Price"/>
    <tableColumn id="3" name="Target / Unit" dataDxfId="1"/>
    <tableColumn id="4" name="Target / Value" dataDxfId="0">
      <calculatedColumnFormula>C23*B23</calculatedColumnFormula>
    </tableColumn>
    <tableColumn id="5" name="Changed %"/>
    <tableColumn id="6" name="shared Value" dataCellStyle="Percent">
      <calculatedColumnFormula>Table3[[#This Row],[Target / Value]]/$D$33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2" workbookViewId="0">
      <selection activeCell="G19" sqref="G19"/>
    </sheetView>
  </sheetViews>
  <sheetFormatPr defaultColWidth="14.5703125" defaultRowHeight="15" x14ac:dyDescent="0.25"/>
  <cols>
    <col min="1" max="1" width="23.140625" bestFit="1" customWidth="1"/>
    <col min="2" max="2" width="14.28515625" bestFit="1" customWidth="1"/>
    <col min="3" max="3" width="16.7109375" bestFit="1" customWidth="1"/>
    <col min="4" max="4" width="18.140625" bestFit="1" customWidth="1"/>
    <col min="5" max="5" width="15.85546875" bestFit="1" customWidth="1"/>
    <col min="6" max="6" width="17.140625" bestFit="1" customWidth="1"/>
    <col min="7" max="7" width="17.28515625" bestFit="1" customWidth="1"/>
    <col min="8" max="8" width="13.5703125" bestFit="1" customWidth="1"/>
  </cols>
  <sheetData>
    <row r="1" spans="1:10" ht="26.25" x14ac:dyDescent="0.4">
      <c r="A1" s="24">
        <v>2018</v>
      </c>
      <c r="B1" s="24"/>
      <c r="C1" s="24"/>
      <c r="D1" s="24"/>
      <c r="E1" s="24"/>
      <c r="F1" s="24"/>
      <c r="G1" s="24"/>
      <c r="H1" s="24"/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21</v>
      </c>
      <c r="F2" t="s">
        <v>4</v>
      </c>
      <c r="G2" t="s">
        <v>5</v>
      </c>
      <c r="H2" t="s">
        <v>6</v>
      </c>
    </row>
    <row r="3" spans="1:10" x14ac:dyDescent="0.25">
      <c r="A3" t="s">
        <v>7</v>
      </c>
      <c r="B3">
        <v>170</v>
      </c>
      <c r="C3">
        <v>300</v>
      </c>
      <c r="D3">
        <v>51000</v>
      </c>
      <c r="E3" s="2">
        <f>D3/$D$17</f>
        <v>4.2034052527730112E-3</v>
      </c>
      <c r="F3">
        <v>7</v>
      </c>
      <c r="G3">
        <v>0</v>
      </c>
      <c r="H3" s="1">
        <v>0</v>
      </c>
    </row>
    <row r="4" spans="1:10" x14ac:dyDescent="0.25">
      <c r="A4" t="s">
        <v>8</v>
      </c>
      <c r="B4">
        <v>55</v>
      </c>
      <c r="C4">
        <v>25000</v>
      </c>
      <c r="D4">
        <v>1375000</v>
      </c>
      <c r="E4" s="2">
        <f t="shared" ref="E4:E16" si="0">D4/$D$17</f>
        <v>0.11332710240319394</v>
      </c>
      <c r="F4">
        <v>47</v>
      </c>
      <c r="G4">
        <v>39250</v>
      </c>
      <c r="H4" s="1">
        <v>0.03</v>
      </c>
    </row>
    <row r="5" spans="1:10" x14ac:dyDescent="0.25">
      <c r="A5" t="s">
        <v>9</v>
      </c>
      <c r="B5">
        <v>70</v>
      </c>
      <c r="C5">
        <v>5000</v>
      </c>
      <c r="D5">
        <v>350000</v>
      </c>
      <c r="E5" s="2">
        <f t="shared" si="0"/>
        <v>2.8846898793540274E-2</v>
      </c>
      <c r="F5">
        <v>172</v>
      </c>
      <c r="G5">
        <v>276210.5</v>
      </c>
      <c r="H5" s="1">
        <v>0.79</v>
      </c>
      <c r="J5" s="1"/>
    </row>
    <row r="6" spans="1:10" x14ac:dyDescent="0.25">
      <c r="A6" t="s">
        <v>10</v>
      </c>
      <c r="B6">
        <v>85</v>
      </c>
      <c r="C6">
        <v>28000</v>
      </c>
      <c r="D6">
        <v>2380000</v>
      </c>
      <c r="E6" s="2">
        <f t="shared" si="0"/>
        <v>0.19615891179607386</v>
      </c>
      <c r="F6">
        <v>921</v>
      </c>
      <c r="G6">
        <v>2032350.1</v>
      </c>
      <c r="H6" s="1">
        <v>0.85</v>
      </c>
    </row>
    <row r="7" spans="1:10" x14ac:dyDescent="0.25">
      <c r="A7" t="s">
        <v>11</v>
      </c>
      <c r="B7">
        <v>45.15</v>
      </c>
      <c r="C7">
        <v>30000</v>
      </c>
      <c r="D7">
        <v>1354500</v>
      </c>
      <c r="E7" s="2">
        <f t="shared" si="0"/>
        <v>0.11163749833100085</v>
      </c>
      <c r="F7">
        <v>572</v>
      </c>
      <c r="G7">
        <v>682875</v>
      </c>
      <c r="H7" s="1">
        <v>0.5</v>
      </c>
    </row>
    <row r="8" spans="1:10" x14ac:dyDescent="0.25">
      <c r="A8" t="s">
        <v>12</v>
      </c>
      <c r="B8">
        <v>360</v>
      </c>
      <c r="C8">
        <v>700</v>
      </c>
      <c r="D8">
        <v>252000</v>
      </c>
      <c r="E8" s="2">
        <f t="shared" si="0"/>
        <v>2.0769767131348996E-2</v>
      </c>
      <c r="F8">
        <v>0</v>
      </c>
      <c r="G8">
        <v>0</v>
      </c>
      <c r="H8" s="1">
        <v>0</v>
      </c>
    </row>
    <row r="9" spans="1:10" x14ac:dyDescent="0.25">
      <c r="A9" t="s">
        <v>13</v>
      </c>
      <c r="B9">
        <v>120</v>
      </c>
      <c r="C9">
        <v>500</v>
      </c>
      <c r="D9">
        <v>60000</v>
      </c>
      <c r="E9" s="2">
        <f t="shared" si="0"/>
        <v>4.9451826503211895E-3</v>
      </c>
      <c r="F9">
        <v>24</v>
      </c>
      <c r="G9">
        <v>2760</v>
      </c>
      <c r="H9" s="1">
        <v>0.05</v>
      </c>
    </row>
    <row r="10" spans="1:10" x14ac:dyDescent="0.25">
      <c r="A10" t="s">
        <v>14</v>
      </c>
      <c r="B10">
        <v>451.5</v>
      </c>
      <c r="C10">
        <v>1000</v>
      </c>
      <c r="D10">
        <v>451500</v>
      </c>
      <c r="E10" s="2">
        <f t="shared" si="0"/>
        <v>3.7212499443666953E-2</v>
      </c>
      <c r="F10">
        <v>0</v>
      </c>
      <c r="G10">
        <v>0</v>
      </c>
      <c r="H10" s="1">
        <v>0</v>
      </c>
    </row>
    <row r="11" spans="1:10" x14ac:dyDescent="0.25">
      <c r="A11" t="s">
        <v>15</v>
      </c>
      <c r="B11">
        <v>203.18</v>
      </c>
      <c r="C11">
        <v>4000</v>
      </c>
      <c r="D11">
        <v>812720</v>
      </c>
      <c r="E11" s="2">
        <f t="shared" si="0"/>
        <v>6.6984147392817286E-2</v>
      </c>
      <c r="F11">
        <v>280</v>
      </c>
      <c r="G11">
        <v>1362000</v>
      </c>
      <c r="H11" s="1">
        <v>1.68</v>
      </c>
    </row>
    <row r="12" spans="1:10" x14ac:dyDescent="0.25">
      <c r="A12" t="s">
        <v>16</v>
      </c>
      <c r="B12">
        <v>145</v>
      </c>
      <c r="C12">
        <v>2500</v>
      </c>
      <c r="D12">
        <v>362500</v>
      </c>
      <c r="E12" s="2">
        <f t="shared" si="0"/>
        <v>2.9877145179023856E-2</v>
      </c>
      <c r="F12">
        <v>30</v>
      </c>
      <c r="G12">
        <v>110875</v>
      </c>
      <c r="H12" s="1">
        <v>0.31</v>
      </c>
    </row>
    <row r="13" spans="1:10" x14ac:dyDescent="0.25">
      <c r="A13" t="s">
        <v>17</v>
      </c>
      <c r="B13">
        <v>77.400000000000006</v>
      </c>
      <c r="C13">
        <v>12000</v>
      </c>
      <c r="D13">
        <v>928800</v>
      </c>
      <c r="E13" s="2">
        <f t="shared" si="0"/>
        <v>7.6551427426972019E-2</v>
      </c>
      <c r="F13">
        <v>430</v>
      </c>
      <c r="G13">
        <v>889400</v>
      </c>
      <c r="H13" s="1">
        <v>0.96</v>
      </c>
    </row>
    <row r="14" spans="1:10" x14ac:dyDescent="0.25">
      <c r="A14" t="s">
        <v>18</v>
      </c>
      <c r="B14">
        <v>30</v>
      </c>
      <c r="C14">
        <v>30000</v>
      </c>
      <c r="D14">
        <v>900000</v>
      </c>
      <c r="E14" s="2">
        <f t="shared" si="0"/>
        <v>7.417773975481784E-2</v>
      </c>
      <c r="F14">
        <v>25025</v>
      </c>
      <c r="G14">
        <v>875875</v>
      </c>
      <c r="H14" s="1">
        <v>0.97</v>
      </c>
    </row>
    <row r="15" spans="1:10" x14ac:dyDescent="0.25">
      <c r="A15" t="s">
        <v>19</v>
      </c>
      <c r="B15">
        <v>285</v>
      </c>
      <c r="C15">
        <v>8000</v>
      </c>
      <c r="D15">
        <v>2280000</v>
      </c>
      <c r="E15" s="2">
        <f t="shared" si="0"/>
        <v>0.18791694071220522</v>
      </c>
      <c r="F15">
        <v>193</v>
      </c>
      <c r="G15">
        <v>1174570</v>
      </c>
      <c r="H15" s="1">
        <v>0.52</v>
      </c>
    </row>
    <row r="16" spans="1:10" x14ac:dyDescent="0.25">
      <c r="A16" t="s">
        <v>20</v>
      </c>
      <c r="B16">
        <v>1150</v>
      </c>
      <c r="C16">
        <v>500</v>
      </c>
      <c r="D16">
        <v>575000</v>
      </c>
      <c r="E16" s="2">
        <f t="shared" si="0"/>
        <v>4.7391333732244731E-2</v>
      </c>
      <c r="F16">
        <v>107</v>
      </c>
      <c r="G16">
        <v>115900</v>
      </c>
      <c r="H16" s="1">
        <f>G16/D16</f>
        <v>0.20156521739130434</v>
      </c>
    </row>
    <row r="17" spans="1:8" x14ac:dyDescent="0.25">
      <c r="A17" s="8" t="s">
        <v>22</v>
      </c>
      <c r="B17" s="8"/>
      <c r="C17" s="8"/>
      <c r="D17" s="8">
        <f>SUM(D3:D16)</f>
        <v>12133020</v>
      </c>
      <c r="E17" s="9"/>
      <c r="F17" s="8"/>
      <c r="G17" s="8">
        <f>SUM(G3:G16)</f>
        <v>7562065.5999999996</v>
      </c>
      <c r="H17" s="10">
        <f>G17/D17</f>
        <v>0.6232632600951783</v>
      </c>
    </row>
    <row r="18" spans="1:8" x14ac:dyDescent="0.25">
      <c r="D18" s="8">
        <v>10295020</v>
      </c>
      <c r="H18" s="10">
        <f>G17/D18</f>
        <v>0.73453627093487917</v>
      </c>
    </row>
    <row r="21" spans="1:8" ht="26.25" x14ac:dyDescent="0.4">
      <c r="A21" s="24">
        <v>2019</v>
      </c>
      <c r="B21" s="24"/>
      <c r="C21" s="24"/>
      <c r="D21" s="24"/>
      <c r="E21" s="24"/>
      <c r="F21" s="24"/>
      <c r="G21" s="23"/>
      <c r="H21" s="23"/>
    </row>
    <row r="22" spans="1:8" ht="26.25" x14ac:dyDescent="0.4">
      <c r="A22" s="17" t="s">
        <v>0</v>
      </c>
      <c r="B22" s="17" t="s">
        <v>1</v>
      </c>
      <c r="C22" s="17" t="s">
        <v>2</v>
      </c>
      <c r="D22" s="17" t="s">
        <v>3</v>
      </c>
      <c r="E22" s="17" t="s">
        <v>78</v>
      </c>
      <c r="F22" s="22" t="s">
        <v>82</v>
      </c>
      <c r="G22" s="5"/>
      <c r="H22" s="5"/>
    </row>
    <row r="23" spans="1:8" x14ac:dyDescent="0.25">
      <c r="A23" s="12" t="s">
        <v>20</v>
      </c>
      <c r="B23" s="11">
        <v>1150</v>
      </c>
      <c r="C23" s="12">
        <v>300</v>
      </c>
      <c r="D23" s="11">
        <f t="shared" ref="D23:D32" si="1">C23*B23</f>
        <v>345000</v>
      </c>
      <c r="E23" s="15">
        <f>(D23-D16)/D16</f>
        <v>-0.4</v>
      </c>
      <c r="F23" s="2">
        <f>Table3[[#This Row],[Target / Value]]/$D$33</f>
        <v>3.3527370968212164E-2</v>
      </c>
    </row>
    <row r="24" spans="1:8" x14ac:dyDescent="0.25">
      <c r="A24" s="14" t="s">
        <v>18</v>
      </c>
      <c r="B24" s="13">
        <v>30</v>
      </c>
      <c r="C24" s="14">
        <v>30000</v>
      </c>
      <c r="D24" s="13">
        <f t="shared" si="1"/>
        <v>900000</v>
      </c>
      <c r="E24" s="16">
        <f>(D24-D14)/D14</f>
        <v>0</v>
      </c>
      <c r="F24" s="2">
        <f>Table3[[#This Row],[Target / Value]]/$D$33</f>
        <v>8.7462706873596946E-2</v>
      </c>
    </row>
    <row r="25" spans="1:8" x14ac:dyDescent="0.25">
      <c r="A25" s="12" t="s">
        <v>77</v>
      </c>
      <c r="B25" s="11">
        <v>55</v>
      </c>
      <c r="C25" s="12">
        <v>40000</v>
      </c>
      <c r="D25" s="11">
        <f t="shared" si="1"/>
        <v>2200000</v>
      </c>
      <c r="E25" s="15">
        <f>(D25-D4)/D4</f>
        <v>0.6</v>
      </c>
      <c r="F25" s="2">
        <f>Table3[[#This Row],[Target / Value]]/$D$33</f>
        <v>0.21379772791323701</v>
      </c>
    </row>
    <row r="26" spans="1:8" x14ac:dyDescent="0.25">
      <c r="A26" s="14" t="s">
        <v>9</v>
      </c>
      <c r="B26" s="13">
        <v>70</v>
      </c>
      <c r="C26" s="14">
        <v>6000</v>
      </c>
      <c r="D26" s="13">
        <f t="shared" si="1"/>
        <v>420000</v>
      </c>
      <c r="E26" s="16">
        <f>(D26-D5)/D5</f>
        <v>0.2</v>
      </c>
      <c r="F26" s="2">
        <f>Table3[[#This Row],[Target / Value]]/$D$33</f>
        <v>4.0815929874345243E-2</v>
      </c>
    </row>
    <row r="27" spans="1:8" x14ac:dyDescent="0.25">
      <c r="A27" s="12" t="s">
        <v>10</v>
      </c>
      <c r="B27" s="11">
        <v>85</v>
      </c>
      <c r="C27" s="12">
        <v>21000</v>
      </c>
      <c r="D27" s="11">
        <f t="shared" si="1"/>
        <v>1785000</v>
      </c>
      <c r="E27" s="15">
        <f>(D27-D6)/D6</f>
        <v>-0.25</v>
      </c>
      <c r="F27" s="2">
        <f>Table3[[#This Row],[Target / Value]]/$D$33</f>
        <v>0.17346770196596728</v>
      </c>
    </row>
    <row r="28" spans="1:8" x14ac:dyDescent="0.25">
      <c r="A28" s="14" t="s">
        <v>11</v>
      </c>
      <c r="B28" s="13">
        <v>45.15</v>
      </c>
      <c r="C28" s="14">
        <v>20000</v>
      </c>
      <c r="D28" s="13">
        <f t="shared" si="1"/>
        <v>903000</v>
      </c>
      <c r="E28" s="16">
        <f>(D28-D7)/D7</f>
        <v>-0.33333333333333331</v>
      </c>
      <c r="F28" s="2">
        <f>Table3[[#This Row],[Target / Value]]/$D$33</f>
        <v>8.7754249229842277E-2</v>
      </c>
    </row>
    <row r="29" spans="1:8" x14ac:dyDescent="0.25">
      <c r="A29" s="12" t="s">
        <v>15</v>
      </c>
      <c r="B29" s="13">
        <v>203.18</v>
      </c>
      <c r="C29" s="12">
        <v>5000</v>
      </c>
      <c r="D29" s="11">
        <f t="shared" si="1"/>
        <v>1015900</v>
      </c>
      <c r="E29" s="15">
        <f>(D29-D11)/D11</f>
        <v>0.25</v>
      </c>
      <c r="F29" s="2">
        <f>Table3[[#This Row],[Target / Value]]/$D$33</f>
        <v>9.8725959903207941E-2</v>
      </c>
    </row>
    <row r="30" spans="1:8" x14ac:dyDescent="0.25">
      <c r="A30" s="14" t="s">
        <v>16</v>
      </c>
      <c r="B30" s="13">
        <v>145</v>
      </c>
      <c r="C30" s="14">
        <v>2000</v>
      </c>
      <c r="D30" s="13">
        <f t="shared" si="1"/>
        <v>290000</v>
      </c>
      <c r="E30" s="16">
        <f>(D30-D12)/D12</f>
        <v>-0.2</v>
      </c>
      <c r="F30" s="2">
        <f>Table3[[#This Row],[Target / Value]]/$D$33</f>
        <v>2.8182427770381241E-2</v>
      </c>
    </row>
    <row r="31" spans="1:8" x14ac:dyDescent="0.25">
      <c r="A31" s="12" t="s">
        <v>17</v>
      </c>
      <c r="B31" s="13">
        <v>77.400000000000006</v>
      </c>
      <c r="C31" s="12">
        <v>13000</v>
      </c>
      <c r="D31" s="11">
        <f t="shared" si="1"/>
        <v>1006200.0000000001</v>
      </c>
      <c r="E31" s="15">
        <f>(D31-D13)/D13</f>
        <v>8.3333333333333454E-2</v>
      </c>
      <c r="F31" s="2">
        <f>Table3[[#This Row],[Target / Value]]/$D$33</f>
        <v>9.7783306284681404E-2</v>
      </c>
    </row>
    <row r="32" spans="1:8" x14ac:dyDescent="0.25">
      <c r="A32" s="14" t="s">
        <v>19</v>
      </c>
      <c r="B32" s="13">
        <v>285</v>
      </c>
      <c r="C32" s="14">
        <v>5000</v>
      </c>
      <c r="D32" s="13">
        <f t="shared" si="1"/>
        <v>1425000</v>
      </c>
      <c r="E32" s="21">
        <f>(D32-D15)/D15</f>
        <v>-0.375</v>
      </c>
      <c r="F32" s="2">
        <f>Table3[[#This Row],[Target / Value]]/$D$33</f>
        <v>0.13848261921652852</v>
      </c>
    </row>
    <row r="33" spans="1:7" x14ac:dyDescent="0.25">
      <c r="A33" s="18" t="s">
        <v>22</v>
      </c>
      <c r="B33" s="19"/>
      <c r="C33" s="19"/>
      <c r="D33" s="19">
        <f>SUM(Table3[Target / Value])</f>
        <v>10290100</v>
      </c>
      <c r="E33" s="20">
        <f>(D33-D17)/D17</f>
        <v>-0.15189293349883212</v>
      </c>
      <c r="G33" s="2"/>
    </row>
    <row r="34" spans="1:7" x14ac:dyDescent="0.25">
      <c r="C34" s="6" t="s">
        <v>81</v>
      </c>
      <c r="D34" s="7">
        <f>1-(G17/D33)</f>
        <v>0.26511252563143217</v>
      </c>
    </row>
  </sheetData>
  <mergeCells count="2">
    <mergeCell ref="A1:H1"/>
    <mergeCell ref="A21:F2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topLeftCell="Q1" zoomScale="70" zoomScaleNormal="70" workbookViewId="0">
      <pane ySplit="1" topLeftCell="A2" activePane="bottomLeft" state="frozen"/>
      <selection pane="bottomLeft" activeCell="R4" sqref="R4"/>
    </sheetView>
  </sheetViews>
  <sheetFormatPr defaultColWidth="49.85546875" defaultRowHeight="19.5" x14ac:dyDescent="0.3"/>
  <cols>
    <col min="1" max="1" width="27.42578125" style="26" bestFit="1" customWidth="1"/>
    <col min="2" max="2" width="16.28515625" style="26" bestFit="1" customWidth="1"/>
    <col min="3" max="3" width="14.85546875" style="26" bestFit="1" customWidth="1"/>
    <col min="4" max="4" width="15.140625" style="26" bestFit="1" customWidth="1"/>
    <col min="5" max="5" width="36.7109375" style="26" bestFit="1" customWidth="1"/>
    <col min="6" max="6" width="20.28515625" style="26" bestFit="1" customWidth="1"/>
    <col min="7" max="7" width="21.85546875" style="26" bestFit="1" customWidth="1"/>
    <col min="8" max="8" width="13.7109375" style="26" bestFit="1" customWidth="1"/>
    <col min="9" max="9" width="11.28515625" style="26" bestFit="1" customWidth="1"/>
    <col min="10" max="10" width="12.42578125" style="26" bestFit="1" customWidth="1"/>
    <col min="11" max="11" width="25" style="26" bestFit="1" customWidth="1"/>
    <col min="12" max="12" width="31.28515625" style="26" bestFit="1" customWidth="1"/>
    <col min="13" max="13" width="32" style="26" bestFit="1" customWidth="1"/>
    <col min="14" max="14" width="33" style="26" bestFit="1" customWidth="1"/>
    <col min="15" max="15" width="18.42578125" style="26" bestFit="1" customWidth="1"/>
    <col min="16" max="16" width="29.5703125" style="26" bestFit="1" customWidth="1"/>
    <col min="17" max="17" width="33.42578125" style="26" bestFit="1" customWidth="1"/>
    <col min="18" max="18" width="25.42578125" style="26" bestFit="1" customWidth="1"/>
    <col min="19" max="19" width="17.140625" style="26" bestFit="1" customWidth="1"/>
    <col min="20" max="20" width="21.28515625" style="26" bestFit="1" customWidth="1"/>
    <col min="21" max="21" width="30" style="26" bestFit="1" customWidth="1"/>
    <col min="22" max="22" width="28.42578125" style="26" bestFit="1" customWidth="1"/>
    <col min="23" max="16384" width="49.85546875" style="26"/>
  </cols>
  <sheetData>
    <row r="1" spans="1:22" x14ac:dyDescent="0.3">
      <c r="A1" s="25" t="s">
        <v>23</v>
      </c>
      <c r="B1" s="25" t="s">
        <v>7</v>
      </c>
      <c r="C1" s="25" t="s">
        <v>24</v>
      </c>
      <c r="D1" s="25" t="s">
        <v>8</v>
      </c>
      <c r="E1" s="25" t="s">
        <v>25</v>
      </c>
      <c r="F1" s="25" t="s">
        <v>26</v>
      </c>
      <c r="G1" s="25" t="s">
        <v>9</v>
      </c>
      <c r="H1" s="25" t="s">
        <v>10</v>
      </c>
      <c r="I1" s="25" t="s">
        <v>27</v>
      </c>
      <c r="J1" s="25" t="s">
        <v>11</v>
      </c>
      <c r="K1" s="25" t="s">
        <v>28</v>
      </c>
      <c r="L1" s="25" t="s">
        <v>29</v>
      </c>
      <c r="M1" s="25" t="s">
        <v>13</v>
      </c>
      <c r="N1" s="25" t="s">
        <v>30</v>
      </c>
      <c r="O1" s="25" t="s">
        <v>15</v>
      </c>
      <c r="P1" s="25" t="s">
        <v>16</v>
      </c>
      <c r="Q1" s="25" t="s">
        <v>31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32</v>
      </c>
    </row>
    <row r="2" spans="1:22" x14ac:dyDescent="0.3">
      <c r="A2" s="27" t="s">
        <v>33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-4</v>
      </c>
      <c r="S2" s="28">
        <v>0</v>
      </c>
      <c r="T2" s="28">
        <v>0</v>
      </c>
      <c r="U2" s="28">
        <v>0</v>
      </c>
      <c r="V2" s="28">
        <v>0</v>
      </c>
    </row>
    <row r="3" spans="1:22" x14ac:dyDescent="0.3">
      <c r="A3" s="27" t="s">
        <v>34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300</v>
      </c>
      <c r="T3" s="28">
        <v>0</v>
      </c>
      <c r="U3" s="28">
        <v>0</v>
      </c>
      <c r="V3" s="28">
        <v>0</v>
      </c>
    </row>
    <row r="4" spans="1:22" x14ac:dyDescent="0.3">
      <c r="A4" s="27" t="s">
        <v>35</v>
      </c>
      <c r="B4" s="28">
        <v>0</v>
      </c>
      <c r="C4" s="28">
        <v>0</v>
      </c>
      <c r="D4" s="28">
        <f>300</f>
        <v>300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</row>
    <row r="5" spans="1:22" x14ac:dyDescent="0.3">
      <c r="A5" s="27" t="s">
        <v>36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14</v>
      </c>
      <c r="S5" s="28">
        <v>150</v>
      </c>
      <c r="T5" s="28">
        <v>0</v>
      </c>
      <c r="U5" s="28">
        <v>0</v>
      </c>
      <c r="V5" s="28">
        <v>0</v>
      </c>
    </row>
    <row r="6" spans="1:22" x14ac:dyDescent="0.3">
      <c r="A6" s="27" t="s">
        <v>37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f>2000/25</f>
        <v>80</v>
      </c>
      <c r="H6" s="28">
        <v>0</v>
      </c>
      <c r="I6" s="28">
        <v>0</v>
      </c>
      <c r="J6" s="28">
        <f>8000/25</f>
        <v>320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</row>
    <row r="7" spans="1:22" x14ac:dyDescent="0.3">
      <c r="A7" s="27" t="s">
        <v>38</v>
      </c>
      <c r="B7" s="28">
        <v>0</v>
      </c>
      <c r="C7" s="28">
        <v>0</v>
      </c>
      <c r="D7" s="28">
        <v>300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3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</row>
    <row r="8" spans="1:22" x14ac:dyDescent="0.3">
      <c r="A8" s="27" t="s">
        <v>39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500</v>
      </c>
      <c r="T8" s="28">
        <v>0</v>
      </c>
      <c r="U8" s="28">
        <v>0</v>
      </c>
      <c r="V8" s="28">
        <v>0</v>
      </c>
    </row>
    <row r="9" spans="1:22" x14ac:dyDescent="0.3">
      <c r="A9" s="27" t="s">
        <v>40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4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</row>
    <row r="10" spans="1:22" x14ac:dyDescent="0.3">
      <c r="A10" s="27" t="s">
        <v>41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4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</row>
    <row r="11" spans="1:22" x14ac:dyDescent="0.3">
      <c r="A11" s="27" t="s">
        <v>42</v>
      </c>
      <c r="B11" s="28">
        <v>0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10</v>
      </c>
    </row>
    <row r="12" spans="1:22" x14ac:dyDescent="0.3">
      <c r="A12" s="27" t="s">
        <v>43</v>
      </c>
      <c r="B12" s="28">
        <v>0</v>
      </c>
      <c r="C12" s="28">
        <v>0</v>
      </c>
      <c r="D12" s="28">
        <v>300</v>
      </c>
      <c r="E12" s="28">
        <v>0</v>
      </c>
      <c r="F12" s="28">
        <v>0</v>
      </c>
      <c r="G12" s="28">
        <v>0</v>
      </c>
      <c r="H12" s="28">
        <v>10</v>
      </c>
      <c r="I12" s="28">
        <v>0</v>
      </c>
      <c r="J12" s="28">
        <v>84</v>
      </c>
      <c r="K12" s="28">
        <v>0</v>
      </c>
      <c r="L12" s="28">
        <v>0</v>
      </c>
      <c r="M12" s="28">
        <v>24</v>
      </c>
      <c r="N12" s="28">
        <v>0</v>
      </c>
      <c r="O12" s="28">
        <v>0</v>
      </c>
      <c r="P12" s="28">
        <v>27</v>
      </c>
      <c r="Q12" s="28">
        <v>2</v>
      </c>
      <c r="R12" s="28">
        <v>0</v>
      </c>
      <c r="S12" s="28">
        <v>350</v>
      </c>
      <c r="T12" s="28">
        <v>0</v>
      </c>
      <c r="U12" s="28">
        <v>0</v>
      </c>
      <c r="V12" s="28">
        <v>0</v>
      </c>
    </row>
    <row r="13" spans="1:22" x14ac:dyDescent="0.3">
      <c r="A13" s="27" t="s">
        <v>44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</row>
    <row r="14" spans="1:22" x14ac:dyDescent="0.3">
      <c r="A14" s="27" t="s">
        <v>45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10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4</v>
      </c>
      <c r="S14" s="28">
        <v>0</v>
      </c>
      <c r="T14" s="28">
        <v>0</v>
      </c>
      <c r="U14" s="28">
        <v>0</v>
      </c>
      <c r="V14" s="28">
        <v>0</v>
      </c>
    </row>
    <row r="15" spans="1:22" x14ac:dyDescent="0.3">
      <c r="A15" s="27" t="s">
        <v>46</v>
      </c>
      <c r="B15" s="28">
        <v>0</v>
      </c>
      <c r="C15" s="28">
        <v>0</v>
      </c>
      <c r="D15" s="28">
        <v>1000</v>
      </c>
      <c r="E15" s="28">
        <v>17</v>
      </c>
      <c r="F15" s="28">
        <v>0</v>
      </c>
      <c r="G15" s="28">
        <f>2000/25</f>
        <v>80</v>
      </c>
      <c r="H15" s="28">
        <v>244</v>
      </c>
      <c r="I15" s="28">
        <v>12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184</v>
      </c>
      <c r="P15" s="28">
        <v>0</v>
      </c>
      <c r="Q15" s="28">
        <v>0</v>
      </c>
      <c r="R15" s="28">
        <f>4000/25</f>
        <v>160</v>
      </c>
      <c r="S15" s="28">
        <v>600</v>
      </c>
      <c r="T15" s="28">
        <v>0</v>
      </c>
      <c r="U15" s="28">
        <v>0</v>
      </c>
      <c r="V15" s="28">
        <v>0</v>
      </c>
    </row>
    <row r="16" spans="1:22" x14ac:dyDescent="0.3">
      <c r="A16" s="27" t="s">
        <v>47</v>
      </c>
      <c r="B16" s="28">
        <v>0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20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1550</v>
      </c>
      <c r="T16" s="28">
        <v>0</v>
      </c>
      <c r="U16" s="28">
        <v>0</v>
      </c>
      <c r="V16" s="28">
        <v>0</v>
      </c>
    </row>
    <row r="17" spans="1:22" x14ac:dyDescent="0.3">
      <c r="A17" s="27" t="s">
        <v>48</v>
      </c>
      <c r="B17" s="28">
        <v>0</v>
      </c>
      <c r="C17" s="28">
        <v>0</v>
      </c>
      <c r="D17" s="28">
        <v>1000</v>
      </c>
      <c r="E17" s="28">
        <v>0</v>
      </c>
      <c r="F17" s="28">
        <v>0</v>
      </c>
      <c r="G17" s="28">
        <f>2000/25</f>
        <v>80</v>
      </c>
      <c r="H17" s="28">
        <v>220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212</v>
      </c>
      <c r="S17" s="28">
        <v>700</v>
      </c>
      <c r="T17" s="28">
        <f>1000/25</f>
        <v>40</v>
      </c>
      <c r="U17" s="28">
        <v>0</v>
      </c>
      <c r="V17" s="28">
        <v>0</v>
      </c>
    </row>
    <row r="18" spans="1:22" x14ac:dyDescent="0.3">
      <c r="A18" s="27" t="s">
        <v>49</v>
      </c>
      <c r="B18" s="28">
        <v>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21</v>
      </c>
      <c r="I18" s="28">
        <v>0</v>
      </c>
      <c r="J18" s="28">
        <f>2000/25</f>
        <v>80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1400</v>
      </c>
      <c r="T18" s="28">
        <v>0</v>
      </c>
      <c r="U18" s="28">
        <v>0</v>
      </c>
      <c r="V18" s="28">
        <v>0</v>
      </c>
    </row>
    <row r="19" spans="1:22" x14ac:dyDescent="0.3">
      <c r="A19" s="27" t="s">
        <v>50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96</v>
      </c>
      <c r="P19" s="28">
        <v>0</v>
      </c>
      <c r="Q19" s="28">
        <v>0</v>
      </c>
      <c r="R19" s="28">
        <v>0</v>
      </c>
      <c r="S19" s="28">
        <v>9450</v>
      </c>
      <c r="T19" s="28">
        <v>0</v>
      </c>
      <c r="U19" s="28">
        <v>0</v>
      </c>
      <c r="V19" s="28">
        <v>0</v>
      </c>
    </row>
    <row r="20" spans="1:22" x14ac:dyDescent="0.3">
      <c r="A20" s="27" t="s">
        <v>51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28">
        <v>2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</row>
    <row r="21" spans="1:22" x14ac:dyDescent="0.3">
      <c r="A21" s="27" t="s">
        <v>52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180</v>
      </c>
      <c r="S21" s="28">
        <v>3000</v>
      </c>
      <c r="T21" s="28">
        <v>0</v>
      </c>
      <c r="U21" s="28">
        <v>0</v>
      </c>
      <c r="V21" s="28">
        <v>0</v>
      </c>
    </row>
    <row r="22" spans="1:22" x14ac:dyDescent="0.3">
      <c r="A22" s="27" t="s">
        <v>53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1000</v>
      </c>
      <c r="T22" s="28">
        <v>20</v>
      </c>
      <c r="U22" s="28">
        <v>0</v>
      </c>
      <c r="V22" s="28">
        <v>0</v>
      </c>
    </row>
    <row r="23" spans="1:22" x14ac:dyDescent="0.3">
      <c r="A23" s="27" t="s">
        <v>54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28">
        <f>500/25</f>
        <v>20</v>
      </c>
      <c r="H23" s="28">
        <v>20</v>
      </c>
      <c r="I23" s="28">
        <v>0</v>
      </c>
      <c r="J23" s="28">
        <v>0</v>
      </c>
      <c r="K23" s="28">
        <v>44</v>
      </c>
      <c r="L23" s="28">
        <v>80</v>
      </c>
      <c r="M23" s="28">
        <v>0</v>
      </c>
      <c r="N23" s="28">
        <v>11</v>
      </c>
      <c r="O23" s="28">
        <v>0</v>
      </c>
      <c r="P23" s="28">
        <v>0</v>
      </c>
      <c r="Q23" s="28">
        <v>0</v>
      </c>
      <c r="R23" s="28">
        <v>20</v>
      </c>
      <c r="S23" s="28">
        <v>0</v>
      </c>
      <c r="T23" s="28">
        <v>12</v>
      </c>
      <c r="U23" s="28">
        <v>0</v>
      </c>
      <c r="V23" s="28">
        <v>60</v>
      </c>
    </row>
    <row r="24" spans="1:22" x14ac:dyDescent="0.3">
      <c r="A24" s="27" t="s">
        <v>55</v>
      </c>
      <c r="B24" s="28">
        <v>0</v>
      </c>
      <c r="C24" s="28">
        <v>0</v>
      </c>
      <c r="D24" s="28">
        <v>1</v>
      </c>
      <c r="E24" s="28">
        <v>0</v>
      </c>
      <c r="F24" s="28">
        <v>0</v>
      </c>
      <c r="G24" s="28">
        <f>500/25</f>
        <v>20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20</v>
      </c>
    </row>
    <row r="25" spans="1:22" x14ac:dyDescent="0.3">
      <c r="A25" s="27" t="s">
        <v>56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500</v>
      </c>
      <c r="T25" s="28">
        <v>0</v>
      </c>
      <c r="U25" s="28">
        <v>0</v>
      </c>
      <c r="V25" s="28">
        <v>0</v>
      </c>
    </row>
    <row r="26" spans="1:22" x14ac:dyDescent="0.3">
      <c r="A26" s="27" t="s">
        <v>57</v>
      </c>
      <c r="B26" s="28">
        <v>0</v>
      </c>
      <c r="C26" s="28">
        <v>0</v>
      </c>
      <c r="D26" s="28">
        <v>700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f>3000/25</f>
        <v>120</v>
      </c>
      <c r="S26" s="28">
        <v>0</v>
      </c>
      <c r="T26" s="28">
        <v>0</v>
      </c>
      <c r="U26" s="28">
        <v>0</v>
      </c>
      <c r="V26" s="28">
        <v>80</v>
      </c>
    </row>
    <row r="27" spans="1:22" x14ac:dyDescent="0.3">
      <c r="A27" s="27" t="s">
        <v>58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6</v>
      </c>
    </row>
    <row r="28" spans="1:22" x14ac:dyDescent="0.3">
      <c r="A28" s="27" t="s">
        <v>59</v>
      </c>
      <c r="B28" s="28">
        <v>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4</v>
      </c>
      <c r="S28" s="28">
        <v>0</v>
      </c>
      <c r="T28" s="28">
        <v>0</v>
      </c>
      <c r="U28" s="28">
        <v>0</v>
      </c>
      <c r="V28" s="28">
        <v>0</v>
      </c>
    </row>
    <row r="29" spans="1:22" x14ac:dyDescent="0.3">
      <c r="A29" s="27" t="s">
        <v>60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100</v>
      </c>
      <c r="T29" s="28">
        <v>0</v>
      </c>
      <c r="U29" s="28">
        <v>0</v>
      </c>
      <c r="V29" s="28">
        <v>0</v>
      </c>
    </row>
    <row r="30" spans="1:22" x14ac:dyDescent="0.3">
      <c r="A30" s="27" t="s">
        <v>61</v>
      </c>
      <c r="B30" s="28">
        <v>0</v>
      </c>
      <c r="C30" s="28">
        <v>0</v>
      </c>
      <c r="D30" s="28">
        <v>0</v>
      </c>
      <c r="E30" s="28">
        <v>0</v>
      </c>
      <c r="F30" s="28">
        <v>0</v>
      </c>
      <c r="G30" s="28">
        <f>2000/25</f>
        <v>80</v>
      </c>
      <c r="H30" s="28">
        <v>0</v>
      </c>
      <c r="I30" s="28">
        <v>0</v>
      </c>
      <c r="J30" s="28">
        <v>20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</row>
    <row r="31" spans="1:22" x14ac:dyDescent="0.3">
      <c r="A31" s="27" t="s">
        <v>62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  <c r="G31" s="28">
        <v>-11</v>
      </c>
      <c r="H31" s="28">
        <v>-1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</row>
    <row r="32" spans="1:22" x14ac:dyDescent="0.3">
      <c r="A32" s="27" t="s">
        <v>63</v>
      </c>
      <c r="B32" s="28">
        <v>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40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</row>
    <row r="33" spans="1:22" x14ac:dyDescent="0.3">
      <c r="A33" s="27" t="s">
        <v>64</v>
      </c>
      <c r="B33" s="28">
        <v>0</v>
      </c>
      <c r="C33" s="28">
        <v>0</v>
      </c>
      <c r="D33" s="28">
        <v>1000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f>3000/25</f>
        <v>120</v>
      </c>
      <c r="S33" s="28">
        <v>1250</v>
      </c>
      <c r="T33" s="28">
        <f>1000/25</f>
        <v>40</v>
      </c>
      <c r="U33" s="28">
        <v>9</v>
      </c>
      <c r="V33" s="28">
        <v>0</v>
      </c>
    </row>
    <row r="34" spans="1:22" x14ac:dyDescent="0.3">
      <c r="A34" s="27" t="s">
        <v>65</v>
      </c>
      <c r="B34" s="28">
        <v>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33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175</v>
      </c>
      <c r="T34" s="28">
        <v>0</v>
      </c>
      <c r="U34" s="28">
        <v>0</v>
      </c>
      <c r="V34" s="28">
        <v>0</v>
      </c>
    </row>
    <row r="35" spans="1:22" x14ac:dyDescent="0.3">
      <c r="A35" s="27" t="s">
        <v>66</v>
      </c>
      <c r="B35" s="28">
        <v>0</v>
      </c>
      <c r="C35" s="28">
        <v>0</v>
      </c>
      <c r="D35" s="28">
        <v>1200</v>
      </c>
      <c r="E35" s="28">
        <v>8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2000</v>
      </c>
      <c r="T35" s="28">
        <v>0</v>
      </c>
      <c r="U35" s="28">
        <v>0</v>
      </c>
      <c r="V35" s="28">
        <v>0</v>
      </c>
    </row>
    <row r="36" spans="1:22" x14ac:dyDescent="0.3">
      <c r="A36" s="27" t="s">
        <v>67</v>
      </c>
      <c r="B36" s="28">
        <v>0</v>
      </c>
      <c r="C36" s="28">
        <v>0</v>
      </c>
      <c r="D36" s="28">
        <v>0</v>
      </c>
      <c r="E36" s="28">
        <v>0</v>
      </c>
      <c r="F36" s="28">
        <v>150</v>
      </c>
      <c r="G36" s="28">
        <v>6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/>
      <c r="S36" s="28">
        <v>0</v>
      </c>
      <c r="T36" s="28">
        <v>0</v>
      </c>
      <c r="U36" s="28">
        <v>0</v>
      </c>
      <c r="V36" s="28">
        <v>8</v>
      </c>
    </row>
    <row r="37" spans="1:22" x14ac:dyDescent="0.3">
      <c r="A37" s="27" t="s">
        <v>68</v>
      </c>
      <c r="B37" s="28">
        <v>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-100</v>
      </c>
      <c r="T37" s="28">
        <v>0</v>
      </c>
      <c r="U37" s="28">
        <v>0</v>
      </c>
      <c r="V37" s="28">
        <v>0</v>
      </c>
    </row>
    <row r="38" spans="1:22" x14ac:dyDescent="0.3">
      <c r="A38" s="27" t="s">
        <v>69</v>
      </c>
      <c r="B38" s="28">
        <v>0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100</v>
      </c>
      <c r="T38" s="28">
        <v>0</v>
      </c>
      <c r="U38" s="28">
        <v>0</v>
      </c>
      <c r="V38" s="28">
        <v>0</v>
      </c>
    </row>
    <row r="39" spans="1:22" x14ac:dyDescent="0.3">
      <c r="A39" s="27" t="s">
        <v>70</v>
      </c>
      <c r="B39" s="28">
        <v>7</v>
      </c>
      <c r="C39" s="28">
        <v>4</v>
      </c>
      <c r="D39" s="28">
        <v>1000</v>
      </c>
      <c r="E39" s="28">
        <v>0</v>
      </c>
      <c r="F39" s="28">
        <v>0</v>
      </c>
      <c r="G39" s="28">
        <v>0</v>
      </c>
      <c r="H39" s="28">
        <v>310</v>
      </c>
      <c r="I39" s="28">
        <v>0</v>
      </c>
      <c r="J39" s="28">
        <v>220</v>
      </c>
      <c r="K39" s="28">
        <v>60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1500</v>
      </c>
      <c r="T39" s="28">
        <v>150</v>
      </c>
      <c r="U39" s="28">
        <v>0</v>
      </c>
      <c r="V39" s="28">
        <v>0</v>
      </c>
    </row>
    <row r="40" spans="1:22" x14ac:dyDescent="0.3">
      <c r="A40" s="27" t="s">
        <v>71</v>
      </c>
      <c r="B40" s="28">
        <v>0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500</v>
      </c>
      <c r="T40" s="28">
        <v>0</v>
      </c>
      <c r="U40" s="28">
        <v>0</v>
      </c>
      <c r="V40" s="28">
        <v>0</v>
      </c>
    </row>
    <row r="41" spans="1:22" x14ac:dyDescent="0.3">
      <c r="A41" s="27" t="s">
        <v>72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40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8</v>
      </c>
      <c r="U41" s="28">
        <v>0</v>
      </c>
      <c r="V41" s="28">
        <v>0</v>
      </c>
    </row>
    <row r="42" spans="1:22" x14ac:dyDescent="0.3">
      <c r="A42" s="27" t="s">
        <v>79</v>
      </c>
      <c r="B42" s="28"/>
      <c r="C42" s="28"/>
      <c r="D42" s="28">
        <v>0</v>
      </c>
      <c r="E42" s="28">
        <v>0</v>
      </c>
      <c r="F42" s="28">
        <v>0</v>
      </c>
      <c r="G42" s="28">
        <v>0</v>
      </c>
      <c r="H42" s="28"/>
      <c r="I42" s="28"/>
      <c r="J42" s="28">
        <f>6000/25</f>
        <v>240</v>
      </c>
      <c r="K42" s="28"/>
      <c r="L42" s="28"/>
      <c r="M42" s="28"/>
      <c r="N42" s="28"/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/>
      <c r="U42" s="28">
        <v>0</v>
      </c>
      <c r="V42" s="28">
        <v>0</v>
      </c>
    </row>
    <row r="43" spans="1:22" x14ac:dyDescent="0.3">
      <c r="A43" s="27" t="s">
        <v>73</v>
      </c>
      <c r="B43" s="28">
        <v>0</v>
      </c>
      <c r="C43" s="28">
        <v>0</v>
      </c>
      <c r="D43" s="28">
        <v>0</v>
      </c>
      <c r="E43" s="28">
        <v>0</v>
      </c>
      <c r="F43" s="28">
        <v>50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</row>
    <row r="44" spans="1:22" x14ac:dyDescent="0.3">
      <c r="A44" s="29" t="s">
        <v>22</v>
      </c>
      <c r="B44" s="29">
        <f t="shared" ref="B44:V44" si="0">SUM(B2:B43)</f>
        <v>7</v>
      </c>
      <c r="C44" s="29">
        <f t="shared" si="0"/>
        <v>4</v>
      </c>
      <c r="D44" s="29">
        <f t="shared" si="0"/>
        <v>6801</v>
      </c>
      <c r="E44" s="29">
        <f t="shared" si="0"/>
        <v>25</v>
      </c>
      <c r="F44" s="29">
        <f t="shared" si="0"/>
        <v>200</v>
      </c>
      <c r="G44" s="29">
        <f t="shared" si="0"/>
        <v>371</v>
      </c>
      <c r="H44" s="29">
        <f t="shared" si="0"/>
        <v>921</v>
      </c>
      <c r="I44" s="29">
        <f t="shared" si="0"/>
        <v>12</v>
      </c>
      <c r="J44" s="29">
        <f t="shared" si="0"/>
        <v>1004</v>
      </c>
      <c r="K44" s="29">
        <f t="shared" si="0"/>
        <v>104</v>
      </c>
      <c r="L44" s="29">
        <f t="shared" si="0"/>
        <v>80</v>
      </c>
      <c r="M44" s="29">
        <f t="shared" si="0"/>
        <v>24</v>
      </c>
      <c r="N44" s="29">
        <f t="shared" si="0"/>
        <v>11</v>
      </c>
      <c r="O44" s="29">
        <f t="shared" si="0"/>
        <v>280</v>
      </c>
      <c r="P44" s="29">
        <f t="shared" si="0"/>
        <v>30</v>
      </c>
      <c r="Q44" s="29">
        <f t="shared" si="0"/>
        <v>2</v>
      </c>
      <c r="R44" s="29">
        <f t="shared" si="0"/>
        <v>830</v>
      </c>
      <c r="S44" s="29">
        <f t="shared" si="0"/>
        <v>25025</v>
      </c>
      <c r="T44" s="29">
        <f t="shared" si="0"/>
        <v>270</v>
      </c>
      <c r="U44" s="29">
        <f t="shared" si="0"/>
        <v>9</v>
      </c>
      <c r="V44" s="29">
        <f t="shared" si="0"/>
        <v>184</v>
      </c>
    </row>
    <row r="45" spans="1:22" x14ac:dyDescent="0.3">
      <c r="A45" s="29" t="s">
        <v>74</v>
      </c>
      <c r="D45" s="29">
        <f>D44*12.5</f>
        <v>85012.5</v>
      </c>
      <c r="E45" s="29"/>
      <c r="F45" s="29"/>
      <c r="G45" s="29">
        <f>G44*25</f>
        <v>9275</v>
      </c>
      <c r="H45" s="29">
        <f>H44*25</f>
        <v>23025</v>
      </c>
      <c r="I45" s="29"/>
      <c r="J45" s="29">
        <f>J44*25</f>
        <v>25100</v>
      </c>
      <c r="K45" s="29"/>
      <c r="L45" s="29"/>
      <c r="M45" s="29"/>
      <c r="N45" s="29"/>
      <c r="O45" s="29">
        <f>O44*25</f>
        <v>7000</v>
      </c>
      <c r="P45" s="29">
        <f>P44*25</f>
        <v>750</v>
      </c>
      <c r="Q45" s="29"/>
      <c r="R45" s="29">
        <f>R44*25</f>
        <v>20750</v>
      </c>
      <c r="S45" s="29" t="s">
        <v>80</v>
      </c>
      <c r="T45" s="29">
        <f>T44*25</f>
        <v>6750</v>
      </c>
      <c r="U45" s="29" t="s">
        <v>80</v>
      </c>
      <c r="V45" s="29" t="s">
        <v>80</v>
      </c>
    </row>
    <row r="46" spans="1:22" x14ac:dyDescent="0.3">
      <c r="A46" s="29" t="s">
        <v>75</v>
      </c>
      <c r="D46" s="29">
        <f>D45/1000</f>
        <v>85.012500000000003</v>
      </c>
      <c r="E46" s="29"/>
      <c r="F46" s="29"/>
      <c r="G46" s="29">
        <f>G45/1000</f>
        <v>9.2750000000000004</v>
      </c>
      <c r="H46" s="29">
        <f>H45/1000</f>
        <v>23.024999999999999</v>
      </c>
      <c r="I46" s="29"/>
      <c r="J46" s="29">
        <f>J45/1000</f>
        <v>25.1</v>
      </c>
      <c r="K46" s="29">
        <f t="shared" ref="K46:O46" si="1">K45/1000</f>
        <v>0</v>
      </c>
      <c r="L46" s="29">
        <f t="shared" si="1"/>
        <v>0</v>
      </c>
      <c r="M46" s="29">
        <f t="shared" si="1"/>
        <v>0</v>
      </c>
      <c r="N46" s="29">
        <f t="shared" si="1"/>
        <v>0</v>
      </c>
      <c r="O46" s="29">
        <f t="shared" si="1"/>
        <v>7</v>
      </c>
      <c r="P46" s="29">
        <f>P45/1000</f>
        <v>0.75</v>
      </c>
      <c r="Q46" s="29"/>
      <c r="R46" s="29">
        <f>R45/1000</f>
        <v>20.75</v>
      </c>
      <c r="S46" s="29" t="s">
        <v>80</v>
      </c>
      <c r="T46" s="29">
        <f>T45/1000</f>
        <v>6.75</v>
      </c>
      <c r="U46" s="29" t="s">
        <v>80</v>
      </c>
      <c r="V46" s="29" t="s">
        <v>80</v>
      </c>
    </row>
    <row r="47" spans="1:22" x14ac:dyDescent="0.3">
      <c r="A47" s="29" t="s">
        <v>76</v>
      </c>
      <c r="D47" s="29">
        <f>D45*Sheet1!B25</f>
        <v>4675687.5</v>
      </c>
      <c r="E47" s="29"/>
      <c r="F47" s="29"/>
      <c r="G47" s="29">
        <f>G45*Sheet1!B26</f>
        <v>649250</v>
      </c>
      <c r="H47" s="29">
        <f>Sheet1!B27*H45</f>
        <v>1957125</v>
      </c>
      <c r="I47" s="29"/>
      <c r="J47" s="29">
        <f>J45*Sheet1!B28</f>
        <v>1133265</v>
      </c>
      <c r="K47" s="29"/>
      <c r="L47" s="29"/>
      <c r="M47" s="29"/>
      <c r="N47" s="29"/>
      <c r="O47" s="29">
        <f>O45*Sheet1!B29</f>
        <v>1422260</v>
      </c>
      <c r="P47" s="29">
        <f>P45*Sheet1!B12</f>
        <v>108750</v>
      </c>
      <c r="Q47" s="29"/>
      <c r="R47" s="29">
        <f>Sheet1!B31*'Plan target unit'!R45</f>
        <v>1606050.0000000002</v>
      </c>
      <c r="S47" s="29">
        <f>S44*Sheet1!B24</f>
        <v>750750</v>
      </c>
      <c r="T47" s="29">
        <f>T45*Sheet1!B32</f>
        <v>1923750</v>
      </c>
      <c r="U47" s="29"/>
      <c r="V47" s="29"/>
    </row>
  </sheetData>
  <autoFilter ref="A1:V47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20" bestFit="1" customWidth="1"/>
    <col min="2" max="2" width="11.7109375" bestFit="1" customWidth="1"/>
    <col min="3" max="3" width="10.7109375" bestFit="1" customWidth="1"/>
    <col min="4" max="4" width="10.28515625" bestFit="1" customWidth="1"/>
    <col min="5" max="5" width="27.140625" bestFit="1" customWidth="1"/>
    <col min="6" max="6" width="14.85546875" bestFit="1" customWidth="1"/>
    <col min="7" max="7" width="15.85546875" bestFit="1" customWidth="1"/>
    <col min="8" max="8" width="10.140625" bestFit="1" customWidth="1"/>
    <col min="9" max="9" width="8.5703125" bestFit="1" customWidth="1"/>
    <col min="10" max="10" width="9.42578125" bestFit="1" customWidth="1"/>
    <col min="11" max="11" width="18.140625" bestFit="1" customWidth="1"/>
    <col min="12" max="12" width="22.7109375" bestFit="1" customWidth="1"/>
    <col min="13" max="13" width="23.140625" bestFit="1" customWidth="1"/>
    <col min="14" max="14" width="23.85546875" bestFit="1" customWidth="1"/>
    <col min="15" max="15" width="13.5703125" bestFit="1" customWidth="1"/>
    <col min="16" max="16" width="21.5703125" bestFit="1" customWidth="1"/>
    <col min="17" max="17" width="24" bestFit="1" customWidth="1"/>
    <col min="18" max="18" width="18.5703125" bestFit="1" customWidth="1"/>
    <col min="19" max="19" width="12.5703125" bestFit="1" customWidth="1"/>
    <col min="20" max="20" width="15.42578125" bestFit="1" customWidth="1"/>
    <col min="21" max="21" width="22.140625" bestFit="1" customWidth="1"/>
    <col min="22" max="22" width="21" bestFit="1" customWidth="1"/>
  </cols>
  <sheetData>
    <row r="1" spans="1:22" s="3" customFormat="1" x14ac:dyDescent="0.25">
      <c r="A1" s="3" t="s">
        <v>23</v>
      </c>
      <c r="B1" s="3" t="s">
        <v>7</v>
      </c>
      <c r="C1" s="3" t="s">
        <v>24</v>
      </c>
      <c r="D1" s="3" t="s">
        <v>8</v>
      </c>
      <c r="E1" s="3" t="s">
        <v>25</v>
      </c>
      <c r="F1" s="3" t="s">
        <v>26</v>
      </c>
      <c r="G1" s="3" t="s">
        <v>9</v>
      </c>
      <c r="H1" s="3" t="s">
        <v>10</v>
      </c>
      <c r="I1" s="3" t="s">
        <v>27</v>
      </c>
      <c r="J1" s="3" t="s">
        <v>11</v>
      </c>
      <c r="K1" s="3" t="s">
        <v>28</v>
      </c>
      <c r="L1" s="3" t="s">
        <v>29</v>
      </c>
      <c r="M1" s="3" t="s">
        <v>13</v>
      </c>
      <c r="N1" s="3" t="s">
        <v>30</v>
      </c>
      <c r="O1" s="3" t="s">
        <v>15</v>
      </c>
      <c r="P1" s="3" t="s">
        <v>16</v>
      </c>
      <c r="Q1" s="3" t="s">
        <v>31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32</v>
      </c>
    </row>
    <row r="2" spans="1:22" x14ac:dyDescent="0.25">
      <c r="A2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-7600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10500</v>
      </c>
      <c r="T3">
        <v>0</v>
      </c>
      <c r="U3">
        <v>0</v>
      </c>
      <c r="V3">
        <v>0</v>
      </c>
    </row>
    <row r="4" spans="1:22" x14ac:dyDescent="0.25">
      <c r="A4" t="s">
        <v>35</v>
      </c>
      <c r="B4">
        <v>0</v>
      </c>
      <c r="C4">
        <v>0</v>
      </c>
      <c r="D4">
        <v>7500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29500</v>
      </c>
      <c r="S5">
        <v>5250</v>
      </c>
      <c r="T5">
        <v>0</v>
      </c>
      <c r="U5">
        <v>0</v>
      </c>
      <c r="V5">
        <v>0</v>
      </c>
    </row>
    <row r="6" spans="1:22" x14ac:dyDescent="0.25">
      <c r="A6" t="s">
        <v>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250000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t="s">
        <v>38</v>
      </c>
      <c r="B7">
        <v>0</v>
      </c>
      <c r="C7">
        <v>0</v>
      </c>
      <c r="D7">
        <v>12000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11250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17500</v>
      </c>
      <c r="T8">
        <v>0</v>
      </c>
      <c r="U8">
        <v>0</v>
      </c>
      <c r="V8">
        <v>0</v>
      </c>
    </row>
    <row r="9" spans="1:22" x14ac:dyDescent="0.25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9500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t="s">
        <v>41</v>
      </c>
      <c r="B10">
        <v>0</v>
      </c>
      <c r="C10">
        <v>0</v>
      </c>
      <c r="D10">
        <v>0</v>
      </c>
      <c r="E10">
        <v>0</v>
      </c>
      <c r="F10">
        <v>0</v>
      </c>
      <c r="G10">
        <v>6000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5500</v>
      </c>
    </row>
    <row r="12" spans="1:22" x14ac:dyDescent="0.25">
      <c r="A12" t="s">
        <v>43</v>
      </c>
      <c r="B12">
        <v>0</v>
      </c>
      <c r="C12">
        <v>0</v>
      </c>
      <c r="D12">
        <v>10000</v>
      </c>
      <c r="E12">
        <v>0</v>
      </c>
      <c r="F12">
        <v>0</v>
      </c>
      <c r="G12">
        <v>0</v>
      </c>
      <c r="H12">
        <v>25000</v>
      </c>
      <c r="I12">
        <v>0</v>
      </c>
      <c r="J12">
        <v>100000</v>
      </c>
      <c r="K12">
        <v>0</v>
      </c>
      <c r="L12">
        <v>0</v>
      </c>
      <c r="M12">
        <v>2760</v>
      </c>
      <c r="N12">
        <v>0</v>
      </c>
      <c r="O12">
        <v>0</v>
      </c>
      <c r="P12">
        <v>99625</v>
      </c>
      <c r="Q12">
        <v>0</v>
      </c>
      <c r="R12">
        <v>0</v>
      </c>
      <c r="S12">
        <v>12250</v>
      </c>
      <c r="T12">
        <v>0</v>
      </c>
      <c r="U12">
        <v>0</v>
      </c>
      <c r="V12">
        <v>0</v>
      </c>
    </row>
    <row r="13" spans="1:22" x14ac:dyDescent="0.25">
      <c r="A13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18750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9000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 t="s">
        <v>46</v>
      </c>
      <c r="B15">
        <v>0</v>
      </c>
      <c r="C15">
        <v>0</v>
      </c>
      <c r="D15">
        <v>0</v>
      </c>
      <c r="E15">
        <v>30600</v>
      </c>
      <c r="F15">
        <v>0</v>
      </c>
      <c r="G15">
        <v>153000</v>
      </c>
      <c r="H15">
        <v>570000</v>
      </c>
      <c r="I15">
        <v>3840</v>
      </c>
      <c r="J15">
        <v>0</v>
      </c>
      <c r="K15">
        <v>0</v>
      </c>
      <c r="L15">
        <v>0</v>
      </c>
      <c r="M15">
        <v>0</v>
      </c>
      <c r="N15">
        <v>0</v>
      </c>
      <c r="O15">
        <v>930000</v>
      </c>
      <c r="P15">
        <v>0</v>
      </c>
      <c r="Q15">
        <v>0</v>
      </c>
      <c r="R15">
        <v>0</v>
      </c>
      <c r="S15">
        <v>21000</v>
      </c>
      <c r="T15">
        <v>0</v>
      </c>
      <c r="U15">
        <v>0</v>
      </c>
      <c r="V15">
        <v>0</v>
      </c>
    </row>
    <row r="16" spans="1:22" x14ac:dyDescent="0.25">
      <c r="A16" t="s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45500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54250</v>
      </c>
      <c r="T16">
        <v>0</v>
      </c>
      <c r="U16">
        <v>0</v>
      </c>
      <c r="V16">
        <v>0</v>
      </c>
    </row>
    <row r="17" spans="1:22" x14ac:dyDescent="0.25">
      <c r="A17" t="s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5250</v>
      </c>
      <c r="H17">
        <v>510000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461000</v>
      </c>
      <c r="S17">
        <v>24500</v>
      </c>
      <c r="T17">
        <v>0</v>
      </c>
      <c r="U17">
        <v>0</v>
      </c>
      <c r="V17">
        <v>0</v>
      </c>
    </row>
    <row r="18" spans="1:22" x14ac:dyDescent="0.25">
      <c r="A18" t="s">
        <v>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50000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49000</v>
      </c>
      <c r="T18">
        <v>0</v>
      </c>
      <c r="U18">
        <v>0</v>
      </c>
      <c r="V18">
        <v>0</v>
      </c>
    </row>
    <row r="19" spans="1:22" x14ac:dyDescent="0.25">
      <c r="A19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432000</v>
      </c>
      <c r="P19">
        <v>0</v>
      </c>
      <c r="Q19">
        <v>0</v>
      </c>
      <c r="R19">
        <v>0</v>
      </c>
      <c r="S19">
        <v>330750</v>
      </c>
      <c r="T19">
        <v>0</v>
      </c>
      <c r="U19">
        <v>0</v>
      </c>
      <c r="V19">
        <v>0</v>
      </c>
    </row>
    <row r="20" spans="1:22" x14ac:dyDescent="0.25">
      <c r="A20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3500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 t="s">
        <v>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346500</v>
      </c>
      <c r="S21">
        <v>105000</v>
      </c>
      <c r="T21">
        <v>0</v>
      </c>
      <c r="U21">
        <v>0</v>
      </c>
      <c r="V21">
        <v>0</v>
      </c>
    </row>
    <row r="22" spans="1:22" x14ac:dyDescent="0.25">
      <c r="A22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35000</v>
      </c>
      <c r="T22">
        <v>150000</v>
      </c>
      <c r="U22">
        <v>0</v>
      </c>
      <c r="V22">
        <v>0</v>
      </c>
    </row>
    <row r="23" spans="1:22" x14ac:dyDescent="0.25">
      <c r="A23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18750</v>
      </c>
      <c r="H23">
        <v>47500</v>
      </c>
      <c r="I23">
        <v>0</v>
      </c>
      <c r="J23">
        <v>0</v>
      </c>
      <c r="K23">
        <v>35200</v>
      </c>
      <c r="L23">
        <v>12800</v>
      </c>
      <c r="M23">
        <v>0</v>
      </c>
      <c r="N23">
        <v>5500</v>
      </c>
      <c r="O23">
        <v>0</v>
      </c>
      <c r="P23">
        <v>0</v>
      </c>
      <c r="Q23">
        <v>0</v>
      </c>
      <c r="R23">
        <v>42000</v>
      </c>
      <c r="S23">
        <v>0</v>
      </c>
      <c r="T23">
        <v>78000</v>
      </c>
      <c r="U23">
        <v>0</v>
      </c>
      <c r="V23">
        <v>33000</v>
      </c>
    </row>
    <row r="24" spans="1:22" x14ac:dyDescent="0.25">
      <c r="A24" t="s">
        <v>55</v>
      </c>
      <c r="B24">
        <v>0</v>
      </c>
      <c r="C24">
        <v>0</v>
      </c>
      <c r="D24">
        <v>1000</v>
      </c>
      <c r="E24">
        <v>0</v>
      </c>
      <c r="F24">
        <v>0</v>
      </c>
      <c r="G24">
        <v>9750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12000</v>
      </c>
    </row>
    <row r="25" spans="1:22" x14ac:dyDescent="0.25">
      <c r="A25" t="s">
        <v>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17500</v>
      </c>
      <c r="T25">
        <v>0</v>
      </c>
      <c r="U25">
        <v>0</v>
      </c>
      <c r="V25">
        <v>0</v>
      </c>
    </row>
    <row r="26" spans="1:22" x14ac:dyDescent="0.25">
      <c r="A26" t="s">
        <v>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48000</v>
      </c>
    </row>
    <row r="27" spans="1:22" x14ac:dyDescent="0.25">
      <c r="A27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3600</v>
      </c>
    </row>
    <row r="28" spans="1:22" x14ac:dyDescent="0.25">
      <c r="A28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9000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3500</v>
      </c>
      <c r="T29">
        <v>0</v>
      </c>
      <c r="U29">
        <v>0</v>
      </c>
      <c r="V29">
        <v>0</v>
      </c>
    </row>
    <row r="30" spans="1:22" x14ac:dyDescent="0.25">
      <c r="A30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54960</v>
      </c>
      <c r="H30">
        <v>0</v>
      </c>
      <c r="I30">
        <v>0</v>
      </c>
      <c r="J30">
        <v>25000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-18749.5</v>
      </c>
      <c r="H31">
        <v>0.1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 t="s">
        <v>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48000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 t="s">
        <v>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43750</v>
      </c>
      <c r="T33">
        <v>0</v>
      </c>
      <c r="U33">
        <v>9000</v>
      </c>
      <c r="V33">
        <v>0</v>
      </c>
    </row>
    <row r="34" spans="1:22" x14ac:dyDescent="0.25">
      <c r="A34" t="s">
        <v>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75000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6125</v>
      </c>
      <c r="T34">
        <v>0</v>
      </c>
      <c r="U34">
        <v>0</v>
      </c>
      <c r="V34">
        <v>0</v>
      </c>
    </row>
    <row r="35" spans="1:22" x14ac:dyDescent="0.25">
      <c r="A35" t="s">
        <v>66</v>
      </c>
      <c r="B35">
        <v>0</v>
      </c>
      <c r="C35">
        <v>0</v>
      </c>
      <c r="D35">
        <v>8750</v>
      </c>
      <c r="E35">
        <v>14400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70000</v>
      </c>
      <c r="T35">
        <v>0</v>
      </c>
      <c r="U35">
        <v>0</v>
      </c>
      <c r="V35">
        <v>0</v>
      </c>
    </row>
    <row r="36" spans="1:22" x14ac:dyDescent="0.25">
      <c r="A36" t="s">
        <v>67</v>
      </c>
      <c r="B36">
        <v>0</v>
      </c>
      <c r="C36">
        <v>0</v>
      </c>
      <c r="D36">
        <v>0</v>
      </c>
      <c r="E36">
        <v>0</v>
      </c>
      <c r="F36">
        <v>10500</v>
      </c>
      <c r="G36">
        <v>10500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4800</v>
      </c>
    </row>
    <row r="37" spans="1:22" x14ac:dyDescent="0.25">
      <c r="A37" t="s">
        <v>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-3500</v>
      </c>
      <c r="T37">
        <v>0</v>
      </c>
      <c r="U37">
        <v>0</v>
      </c>
      <c r="V37">
        <v>0</v>
      </c>
    </row>
    <row r="38" spans="1:22" x14ac:dyDescent="0.25">
      <c r="A38" t="s">
        <v>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3500</v>
      </c>
      <c r="T38">
        <v>0</v>
      </c>
      <c r="U38">
        <v>0</v>
      </c>
      <c r="V38">
        <v>0</v>
      </c>
    </row>
    <row r="39" spans="1:22" x14ac:dyDescent="0.25">
      <c r="A39" t="s">
        <v>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599850</v>
      </c>
      <c r="I39">
        <v>0</v>
      </c>
      <c r="J39">
        <v>259875</v>
      </c>
      <c r="K39">
        <v>42600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52500</v>
      </c>
      <c r="T39">
        <v>946570</v>
      </c>
      <c r="U39">
        <v>0</v>
      </c>
      <c r="V39">
        <v>0</v>
      </c>
    </row>
    <row r="40" spans="1:22" x14ac:dyDescent="0.25">
      <c r="A40" t="s">
        <v>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17500</v>
      </c>
      <c r="T40">
        <v>0</v>
      </c>
      <c r="U40">
        <v>0</v>
      </c>
      <c r="V40">
        <v>0</v>
      </c>
    </row>
    <row r="41" spans="1:22" x14ac:dyDescent="0.25">
      <c r="A41" t="s">
        <v>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100000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 t="s">
        <v>73</v>
      </c>
      <c r="B42">
        <v>0</v>
      </c>
      <c r="C42">
        <v>0</v>
      </c>
      <c r="D42">
        <v>0</v>
      </c>
      <c r="E42">
        <v>0</v>
      </c>
      <c r="F42">
        <v>4000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 t="s">
        <v>22</v>
      </c>
      <c r="B43" s="4">
        <f>SUM(B2:B42)</f>
        <v>0</v>
      </c>
      <c r="C43" s="4">
        <f t="shared" ref="C43:V43" si="0">SUM(C2:C42)</f>
        <v>0</v>
      </c>
      <c r="D43" s="4">
        <f t="shared" si="0"/>
        <v>39250</v>
      </c>
      <c r="E43" s="4">
        <f t="shared" si="0"/>
        <v>45000</v>
      </c>
      <c r="F43" s="4">
        <f t="shared" si="0"/>
        <v>14500</v>
      </c>
      <c r="G43" s="4">
        <f t="shared" si="0"/>
        <v>261710.5</v>
      </c>
      <c r="H43" s="4">
        <f t="shared" si="0"/>
        <v>2032350.1</v>
      </c>
      <c r="I43" s="4">
        <f t="shared" si="0"/>
        <v>3840</v>
      </c>
      <c r="J43" s="4">
        <f t="shared" si="0"/>
        <v>682875</v>
      </c>
      <c r="K43" s="4">
        <f t="shared" si="0"/>
        <v>77800</v>
      </c>
      <c r="L43" s="4">
        <f t="shared" si="0"/>
        <v>12800</v>
      </c>
      <c r="M43" s="4">
        <f t="shared" si="0"/>
        <v>2760</v>
      </c>
      <c r="N43" s="4">
        <f t="shared" si="0"/>
        <v>5500</v>
      </c>
      <c r="O43" s="4">
        <f t="shared" si="0"/>
        <v>1362000</v>
      </c>
      <c r="P43" s="4">
        <f t="shared" si="0"/>
        <v>110875</v>
      </c>
      <c r="Q43" s="4">
        <f t="shared" si="0"/>
        <v>0</v>
      </c>
      <c r="R43" s="4">
        <f t="shared" si="0"/>
        <v>889400</v>
      </c>
      <c r="S43" s="4">
        <f t="shared" si="0"/>
        <v>875875</v>
      </c>
      <c r="T43" s="4">
        <f t="shared" si="0"/>
        <v>1174570</v>
      </c>
      <c r="U43" s="4">
        <f t="shared" si="0"/>
        <v>9000</v>
      </c>
      <c r="V43" s="4">
        <f t="shared" si="0"/>
        <v>106900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Plan target unit</vt:lpstr>
      <vt:lpstr>Current Products Vs Farms - Val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2018-11-30T14:18:28Z</dcterms:modified>
</cp:coreProperties>
</file>