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ownloads\resources\"/>
    </mc:Choice>
  </mc:AlternateContent>
  <xr:revisionPtr revIDLastSave="0" documentId="8_{0DF3F440-53C2-4BD7-A7EA-F3B848A81660}" xr6:coauthVersionLast="47" xr6:coauthVersionMax="47" xr10:uidLastSave="{00000000-0000-0000-0000-000000000000}"/>
  <bookViews>
    <workbookView xWindow="29205" yWindow="2640" windowWidth="21600" windowHeight="11385" activeTab="1" xr2:uid="{00000000-000D-0000-FFFF-FFFF00000000}"/>
  </bookViews>
  <sheets>
    <sheet name="Theater Outcomes by Launch Date" sheetId="8" r:id="rId1"/>
    <sheet name="Sheet2" sheetId="11" r:id="rId2"/>
    <sheet name="Kickstarter" sheetId="1" r:id="rId3"/>
    <sheet name="Edinburgh Research" sheetId="9" r:id="rId4"/>
    <sheet name="Category Statistics" sheetId="6" r:id="rId5"/>
    <sheet name="Subcategory Statistics" sheetId="7" r:id="rId6"/>
    <sheet name="Successful US Kickstarter" sheetId="10" r:id="rId7"/>
  </sheets>
  <definedNames>
    <definedName name="_xlnm._FilterDatabase" localSheetId="2" hidden="1">Kickstarter!$A$1:$A$4118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11" l="1"/>
  <c r="H5" i="11"/>
  <c r="H6" i="11"/>
  <c r="H7" i="11"/>
  <c r="H8" i="11"/>
  <c r="H9" i="11"/>
  <c r="H10" i="11"/>
  <c r="H11" i="11"/>
  <c r="H12" i="11"/>
  <c r="H13" i="11"/>
  <c r="G4" i="11"/>
  <c r="G5" i="11"/>
  <c r="G6" i="11"/>
  <c r="G7" i="11"/>
  <c r="G8" i="11"/>
  <c r="G9" i="11"/>
  <c r="G10" i="11"/>
  <c r="G11" i="11"/>
  <c r="G12" i="11"/>
  <c r="G13" i="11"/>
  <c r="F8" i="11"/>
  <c r="F9" i="11"/>
  <c r="F10" i="11"/>
  <c r="F11" i="11"/>
  <c r="F12" i="11"/>
  <c r="F13" i="11"/>
  <c r="F4" i="11"/>
  <c r="F5" i="11"/>
  <c r="F6" i="11"/>
  <c r="F7" i="11"/>
  <c r="C13" i="11"/>
  <c r="B13" i="11"/>
  <c r="C12" i="11"/>
  <c r="E12" i="11" s="1"/>
  <c r="C11" i="11"/>
  <c r="B11" i="11"/>
  <c r="D10" i="11"/>
  <c r="B10" i="11"/>
  <c r="D9" i="11"/>
  <c r="C9" i="11"/>
  <c r="C8" i="11"/>
  <c r="B9" i="11"/>
  <c r="D8" i="11"/>
  <c r="D7" i="11"/>
  <c r="D6" i="11"/>
  <c r="D5" i="11"/>
  <c r="D4" i="11"/>
  <c r="E4" i="11" s="1"/>
  <c r="B8" i="11"/>
  <c r="B7" i="11"/>
  <c r="C7" i="11"/>
  <c r="C6" i="11"/>
  <c r="B6" i="11"/>
  <c r="C5" i="11"/>
  <c r="B5" i="11"/>
  <c r="D11" i="11"/>
  <c r="D12" i="11"/>
  <c r="D13" i="11"/>
  <c r="C10" i="11"/>
  <c r="C4" i="11"/>
  <c r="B4" i="11"/>
  <c r="B12" i="11"/>
  <c r="F3" i="11"/>
  <c r="G3" i="11"/>
  <c r="H3" i="11"/>
  <c r="G2" i="11"/>
  <c r="H2" i="11"/>
  <c r="F2" i="11"/>
  <c r="E3" i="11"/>
  <c r="E2" i="11"/>
  <c r="D3" i="11"/>
  <c r="D2" i="11"/>
  <c r="C3" i="11"/>
  <c r="C2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2" i="1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1" l="1"/>
  <c r="E11" i="11"/>
  <c r="E10" i="11"/>
  <c r="E9" i="11"/>
  <c r="E8" i="11"/>
  <c r="E7" i="11"/>
  <c r="E6" i="11"/>
  <c r="E5" i="11"/>
</calcChain>
</file>

<file path=xl/sharedStrings.xml><?xml version="1.0" encoding="utf-8"?>
<sst xmlns="http://schemas.openxmlformats.org/spreadsheetml/2006/main" count="33060" uniqueCount="8402">
  <si>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</si>
  <si>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</si>
  <si>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</si>
  <si>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</si>
  <si>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</si>
  <si>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</si>
  <si>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</si>
  <si>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</si>
  <si>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</si>
  <si>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</si>
  <si>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</si>
  <si>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</si>
  <si>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</si>
  <si>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</si>
  <si>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</si>
  <si>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</si>
  <si>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</si>
  <si>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</si>
  <si>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</si>
  <si>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</si>
  <si>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</si>
  <si>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</si>
  <si>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</si>
  <si>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</si>
  <si>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</si>
  <si>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</si>
  <si>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</si>
  <si>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</si>
  <si>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</si>
  <si>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</si>
  <si>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</si>
  <si>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</si>
  <si>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</si>
  <si>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</si>
  <si>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</si>
  <si>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</si>
  <si>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</si>
  <si>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</si>
  <si>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</si>
  <si>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</si>
  <si>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</si>
  <si>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</si>
  <si>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</si>
  <si>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</si>
  <si>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</si>
  <si>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</si>
  <si>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</si>
  <si>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</si>
  <si>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</si>
  <si>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</si>
  <si>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</si>
  <si>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</si>
  <si>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</si>
  <si>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</si>
  <si>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</si>
  <si>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</si>
  <si>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</si>
  <si>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</si>
  <si>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</si>
  <si>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</si>
  <si>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</si>
  <si>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</si>
  <si>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</si>
  <si>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</si>
  <si>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</si>
  <si>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</si>
  <si>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</si>
  <si>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</si>
  <si>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</si>
  <si>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</si>
  <si>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</si>
  <si>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</si>
  <si>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</si>
  <si>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</si>
  <si>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</si>
  <si>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</si>
  <si>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</si>
  <si>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</si>
  <si>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</si>
  <si>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</si>
  <si>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</si>
  <si>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</si>
  <si>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</si>
  <si>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</si>
  <si>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</si>
  <si>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</si>
  <si>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</si>
  <si>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</si>
  <si>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</si>
  <si>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</si>
  <si>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</si>
  <si>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</si>
  <si>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</si>
  <si>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</si>
  <si>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</si>
  <si>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</si>
  <si>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</si>
  <si>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</si>
  <si>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</si>
  <si>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</si>
  <si>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</si>
  <si>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</si>
  <si>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</si>
  <si>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</si>
  <si>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</si>
  <si>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</si>
  <si>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</si>
  <si>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</si>
  <si>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</si>
  <si>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</si>
  <si>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</si>
  <si>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</si>
  <si>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</si>
  <si>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</si>
  <si>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</si>
  <si>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</si>
  <si>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</si>
  <si>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</si>
  <si>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</si>
  <si>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</si>
  <si>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</si>
  <si>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</si>
  <si>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</si>
  <si>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</si>
  <si>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</si>
  <si>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</si>
  <si>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</si>
  <si>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</si>
  <si>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</si>
  <si>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</si>
  <si>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</si>
  <si>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</si>
  <si>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</si>
  <si>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</si>
  <si>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</si>
  <si>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</si>
  <si>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</si>
  <si>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</si>
  <si>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</si>
  <si>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</si>
  <si>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</si>
  <si>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</si>
  <si>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</si>
  <si>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</si>
  <si>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</si>
  <si>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</si>
  <si>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</si>
  <si>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</si>
  <si>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</si>
  <si>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</si>
  <si>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</si>
  <si>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</si>
  <si>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</si>
  <si>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</si>
  <si>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</si>
  <si>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</si>
  <si>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</si>
  <si>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</si>
  <si>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</si>
  <si>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</si>
  <si>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</si>
  <si>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</si>
  <si>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</si>
  <si>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</si>
  <si>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</si>
  <si>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</si>
  <si>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</si>
  <si>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</si>
  <si>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</si>
  <si>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</si>
  <si>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</si>
  <si>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</si>
  <si>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</si>
  <si>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</si>
  <si>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</si>
  <si>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</si>
  <si>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</si>
  <si>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</si>
  <si>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</si>
  <si>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</si>
  <si>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</si>
  <si>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</si>
  <si>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</si>
  <si>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</si>
  <si>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</si>
  <si>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</si>
  <si>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</si>
  <si>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</si>
  <si>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</si>
  <si>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</si>
  <si>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</si>
  <si>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</si>
  <si>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</si>
  <si>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</si>
  <si>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</si>
  <si>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</si>
  <si>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</si>
  <si>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</si>
  <si>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</si>
  <si>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</si>
  <si>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</si>
  <si>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</si>
  <si>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</si>
  <si>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</si>
  <si>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</si>
  <si>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</si>
  <si>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</si>
  <si>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</si>
  <si>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</si>
  <si>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</si>
  <si>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</si>
  <si>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</si>
  <si>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</si>
  <si>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</si>
  <si>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</si>
  <si>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</si>
  <si>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</si>
  <si>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</si>
  <si>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</si>
  <si>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</si>
  <si>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</si>
  <si>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</si>
  <si>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</si>
  <si>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</si>
  <si>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</si>
  <si>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</si>
  <si>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</si>
  <si>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</si>
  <si>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</si>
  <si>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</si>
  <si>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</si>
  <si>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</si>
  <si>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</si>
  <si>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</si>
  <si>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</si>
  <si>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</si>
  <si>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</si>
  <si>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</si>
  <si>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</si>
  <si>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</si>
  <si>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</si>
  <si>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</si>
  <si>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</si>
  <si>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</si>
  <si>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</si>
  <si>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</si>
  <si>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</si>
  <si>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</si>
  <si>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</si>
  <si>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</si>
  <si>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</si>
  <si>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</si>
  <si>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</si>
  <si>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</si>
  <si>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</si>
  <si>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</si>
  <si>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</si>
  <si>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</si>
  <si>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</si>
  <si>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</si>
  <si>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</si>
  <si>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</si>
  <si>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</si>
  <si>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</si>
  <si>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</si>
  <si>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</si>
  <si>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</si>
  <si>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</si>
  <si>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</si>
  <si>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</si>
  <si>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</si>
  <si>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</si>
  <si>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</si>
  <si>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</si>
  <si>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</si>
  <si>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</si>
  <si>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</si>
  <si>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</si>
  <si>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</si>
  <si>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</si>
  <si>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</si>
  <si>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</si>
  <si>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</si>
  <si>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</si>
  <si>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</si>
  <si>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</si>
  <si>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</si>
  <si>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</si>
  <si>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</si>
  <si>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</si>
  <si>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</si>
  <si>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</si>
  <si>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</si>
  <si>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</si>
  <si>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</si>
  <si>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</si>
  <si>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</si>
  <si>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</si>
  <si>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</si>
  <si>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</si>
  <si>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</si>
  <si>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</si>
  <si>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</si>
  <si>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</si>
  <si>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</si>
  <si>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</si>
  <si>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</si>
  <si>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</si>
  <si>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</si>
  <si>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</si>
  <si>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</si>
  <si>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</si>
  <si>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</si>
  <si>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</si>
  <si>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</si>
  <si>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</si>
  <si>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</si>
  <si>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</si>
  <si>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</si>
  <si>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</si>
  <si>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</si>
  <si>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</si>
  <si>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</si>
  <si>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</si>
  <si>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</si>
  <si>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</si>
  <si>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</si>
  <si>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</si>
  <si>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</si>
  <si>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</si>
  <si>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</si>
  <si>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</si>
  <si>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</si>
  <si>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</si>
  <si>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</si>
  <si>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</si>
  <si>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</si>
  <si>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</si>
  <si>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</si>
  <si>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</si>
  <si>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</si>
  <si>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</si>
  <si>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</si>
  <si>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</si>
  <si>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</si>
  <si>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</si>
  <si>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</si>
  <si>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</si>
  <si>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</si>
  <si>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</si>
  <si>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</si>
  <si>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</si>
  <si>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</si>
  <si>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</si>
  <si>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</si>
  <si>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</si>
  <si>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</si>
  <si>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</si>
  <si>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</si>
  <si>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</si>
  <si>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</si>
  <si>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</si>
  <si>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</si>
  <si>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</si>
  <si>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</si>
  <si>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</si>
  <si>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</si>
  <si>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</si>
  <si>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</si>
  <si>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</si>
  <si>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</si>
  <si>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</si>
  <si>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</si>
  <si>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</si>
  <si>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</si>
  <si>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</si>
  <si>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</si>
  <si>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</si>
  <si>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</si>
  <si>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</si>
  <si>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</si>
  <si>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</si>
  <si>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</si>
  <si>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</si>
  <si>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</si>
  <si>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</si>
  <si>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</si>
  <si>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</si>
  <si>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</si>
  <si>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</si>
  <si>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</si>
  <si>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</si>
  <si>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</si>
  <si>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</si>
  <si>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</si>
  <si>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</si>
  <si>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</si>
  <si>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</si>
  <si>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</si>
  <si>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</si>
  <si>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</si>
  <si>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</si>
  <si>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</si>
  <si>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</si>
  <si>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</si>
  <si>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</si>
  <si>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</si>
  <si>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</si>
  <si>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</si>
  <si>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</si>
  <si>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</si>
  <si>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</si>
  <si>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</si>
  <si>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</si>
  <si>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</si>
  <si>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</si>
  <si>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</si>
  <si>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</si>
  <si>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</si>
  <si>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</si>
  <si>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</si>
  <si>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</si>
  <si>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</si>
  <si>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</si>
  <si>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</si>
  <si>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</si>
  <si>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</si>
  <si>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</si>
  <si>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</si>
  <si>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</si>
  <si>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</si>
  <si>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</si>
  <si>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</si>
  <si>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</si>
  <si>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</si>
  <si>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</si>
  <si>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</si>
  <si>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</si>
  <si>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</si>
  <si>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</si>
  <si>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</si>
  <si>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</si>
  <si>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</si>
  <si>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</si>
  <si>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</si>
  <si>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</si>
  <si>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</si>
  <si>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</si>
  <si>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</si>
  <si>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</si>
  <si>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</si>
  <si>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</si>
  <si>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</si>
  <si>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</si>
  <si>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</si>
  <si>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</si>
  <si>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</si>
  <si>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</si>
  <si>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</si>
  <si>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</si>
  <si>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</si>
  <si>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</si>
  <si>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</si>
  <si>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</si>
  <si>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</si>
  <si>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</si>
  <si>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</si>
  <si>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</si>
  <si>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</si>
  <si>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</si>
  <si>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</si>
  <si>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</si>
  <si>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</si>
  <si>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</si>
  <si>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</si>
  <si>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</si>
  <si>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</si>
  <si>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</si>
  <si>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</si>
  <si>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</si>
  <si>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</si>
  <si>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</si>
  <si>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</si>
  <si>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</si>
  <si>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</si>
  <si>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</si>
  <si>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</si>
  <si>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</si>
  <si>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</si>
  <si>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</si>
  <si>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</si>
  <si>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</si>
  <si>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</si>
  <si>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</si>
  <si>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</si>
  <si>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</si>
  <si>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</si>
  <si>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</si>
  <si>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</si>
  <si>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</si>
  <si>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</si>
  <si>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</si>
  <si>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</si>
  <si>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</si>
  <si>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</si>
  <si>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</si>
  <si>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</si>
  <si>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</si>
  <si>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</si>
  <si>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</si>
  <si>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</si>
  <si>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</si>
  <si>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</si>
  <si>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</si>
  <si>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</si>
  <si>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</si>
  <si>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</si>
  <si>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</si>
  <si>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</si>
  <si>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</si>
  <si>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</si>
  <si>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</si>
  <si>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</si>
  <si>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</si>
  <si>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</si>
  <si>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</si>
  <si>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</si>
  <si>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</si>
  <si>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</si>
  <si>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</si>
  <si>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</si>
  <si>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</si>
  <si>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</si>
  <si>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</si>
  <si>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</si>
  <si>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</si>
  <si>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</si>
  <si>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</si>
  <si>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</si>
  <si>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</si>
  <si>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</si>
  <si>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</si>
  <si>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</si>
  <si>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</si>
  <si>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</si>
  <si>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</si>
  <si>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</si>
  <si>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</si>
  <si>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</si>
  <si>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</si>
  <si>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</si>
  <si>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</si>
  <si>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</si>
  <si>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</si>
  <si>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</si>
  <si>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</si>
  <si>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</si>
  <si>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</si>
  <si>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</si>
  <si>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</si>
  <si>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</si>
  <si>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</si>
  <si>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</si>
  <si>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</si>
  <si>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</si>
  <si>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</si>
  <si>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</si>
  <si>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</si>
  <si>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</si>
  <si>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</si>
  <si>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</si>
  <si>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</si>
  <si>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</si>
  <si>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</si>
  <si>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</si>
  <si>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</si>
  <si>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</si>
  <si>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</si>
  <si>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</si>
  <si>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</si>
  <si>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</si>
  <si>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</si>
  <si>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</si>
  <si>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</si>
  <si>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</si>
  <si>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</si>
  <si>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</si>
  <si>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</si>
  <si>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</si>
  <si>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</si>
  <si>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</si>
  <si>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</si>
  <si>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</si>
  <si>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</si>
  <si>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</si>
  <si>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</si>
  <si>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</si>
  <si>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</si>
  <si>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</si>
  <si>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</si>
  <si>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</si>
  <si>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</si>
  <si>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</si>
  <si>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</si>
  <si>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</si>
  <si>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</si>
  <si>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</si>
  <si>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</si>
  <si>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</si>
  <si>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</si>
  <si>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</si>
  <si>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</si>
  <si>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</si>
  <si>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</si>
  <si>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</si>
  <si>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</si>
  <si>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</si>
  <si>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</si>
  <si>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</si>
  <si>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</si>
  <si>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</si>
  <si>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</si>
  <si>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</si>
  <si>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</si>
  <si>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</si>
  <si>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</si>
  <si>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</si>
  <si>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</si>
  <si>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</si>
  <si>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</si>
  <si>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</si>
  <si>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</si>
  <si>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</si>
  <si>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</si>
  <si>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</si>
  <si>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</si>
  <si>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</si>
  <si>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</si>
  <si>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</si>
  <si>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</si>
  <si>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</si>
  <si>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</si>
  <si>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</si>
  <si>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</si>
  <si>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</si>
  <si>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</si>
  <si>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</si>
  <si>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</si>
  <si>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</si>
  <si>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</si>
  <si>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</si>
  <si>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</si>
  <si>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</si>
  <si>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</si>
  <si>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</si>
  <si>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</si>
  <si>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</si>
  <si>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</si>
  <si>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</si>
  <si>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</si>
  <si>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</si>
  <si>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</si>
  <si>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</si>
  <si>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</si>
  <si>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</si>
  <si>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</si>
  <si>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</si>
  <si>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</si>
  <si>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</si>
  <si>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</si>
  <si>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</si>
  <si>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</si>
  <si>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</si>
  <si>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</si>
  <si>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</si>
  <si>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</si>
  <si>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</si>
  <si>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</si>
  <si>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</si>
  <si>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</si>
  <si>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</si>
  <si>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</si>
  <si>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</si>
  <si>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</si>
  <si>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</si>
  <si>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</si>
  <si>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</si>
  <si>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</si>
  <si>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</si>
  <si>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</si>
  <si>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</si>
  <si>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</si>
  <si>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</si>
  <si>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</si>
  <si>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</si>
  <si>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</si>
  <si>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</si>
  <si>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</si>
  <si>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</si>
  <si>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</si>
  <si>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</si>
  <si>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</si>
  <si>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</si>
  <si>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</si>
  <si>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</si>
  <si>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</si>
  <si>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</si>
  <si>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</si>
  <si>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</si>
  <si>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</si>
  <si>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</si>
  <si>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</si>
  <si>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</si>
  <si>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</si>
  <si>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</si>
  <si>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</si>
  <si>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</si>
  <si>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</si>
  <si>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</si>
  <si>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</si>
  <si>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</si>
  <si>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</si>
  <si>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</si>
  <si>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</si>
  <si>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</si>
  <si>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</si>
  <si>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</si>
  <si>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</si>
  <si>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</si>
  <si>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</si>
  <si>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</si>
  <si>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</si>
  <si>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</si>
  <si>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</si>
  <si>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</si>
  <si>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</si>
  <si>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</si>
  <si>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</si>
  <si>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</si>
  <si>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</si>
  <si>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</si>
  <si>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</si>
  <si>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</si>
  <si>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</si>
  <si>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</si>
  <si>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</si>
  <si>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</si>
  <si>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</si>
  <si>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</si>
  <si>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</si>
  <si>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</si>
  <si>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</si>
  <si>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</si>
  <si>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</si>
  <si>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</si>
  <si>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</si>
  <si>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</si>
  <si>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</si>
  <si>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</si>
  <si>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</si>
  <si>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</si>
  <si>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</si>
  <si>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</si>
  <si>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</si>
  <si>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</si>
  <si>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</si>
  <si>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</si>
  <si>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</si>
  <si>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</si>
  <si>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</si>
  <si>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</si>
  <si>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</si>
  <si>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</si>
  <si>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</si>
  <si>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</si>
  <si>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</si>
  <si>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</si>
  <si>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</si>
  <si>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</si>
  <si>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</si>
  <si>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</si>
  <si>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</si>
  <si>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</si>
  <si>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</si>
  <si>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</si>
  <si>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</si>
  <si>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</si>
  <si>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</si>
  <si>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</si>
  <si>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</si>
  <si>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</si>
  <si>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</si>
  <si>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</si>
  <si>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</si>
  <si>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</si>
  <si>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</si>
  <si>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</si>
  <si>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</si>
  <si>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</si>
  <si>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</si>
  <si>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</si>
  <si>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</si>
  <si>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</si>
  <si>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</si>
  <si>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</si>
  <si>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</si>
  <si>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</si>
  <si>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</si>
  <si>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</si>
  <si>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</si>
  <si>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</si>
  <si>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</si>
  <si>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</si>
  <si>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</si>
  <si>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</si>
  <si>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</si>
  <si>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</si>
  <si>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</si>
  <si>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</si>
  <si>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</si>
  <si>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</si>
  <si>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</si>
  <si>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</si>
  <si>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</si>
  <si>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</si>
  <si>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</si>
  <si>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</si>
  <si>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</si>
  <si>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</si>
  <si>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</si>
  <si>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</si>
  <si>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</si>
  <si>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</si>
  <si>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</si>
  <si>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</si>
  <si>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</si>
  <si>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</si>
  <si>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</si>
  <si>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</si>
  <si>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</si>
  <si>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</si>
  <si>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</si>
  <si>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</si>
  <si>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</si>
  <si>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</si>
  <si>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</si>
  <si>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</si>
  <si>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</si>
  <si>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</si>
  <si>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</si>
  <si>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</si>
  <si>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</si>
  <si>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</si>
  <si>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</si>
  <si>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</si>
  <si>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</si>
  <si>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</si>
  <si>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</si>
  <si>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</si>
  <si>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</si>
  <si>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</si>
  <si>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</si>
  <si>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</si>
  <si>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</si>
  <si>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</si>
  <si>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</si>
  <si>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</si>
  <si>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</si>
  <si>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</si>
  <si>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</si>
  <si>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</si>
  <si>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</si>
  <si>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</si>
  <si>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</si>
  <si>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</si>
  <si>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</si>
  <si>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</si>
  <si>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</si>
  <si>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</si>
  <si>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</si>
  <si>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</si>
  <si>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</si>
  <si>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</si>
  <si>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</si>
  <si>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</si>
  <si>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</si>
  <si>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</si>
  <si>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</si>
  <si>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</si>
  <si>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</si>
  <si>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</si>
  <si>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</si>
  <si>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</si>
  <si>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</si>
  <si>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</si>
  <si>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</si>
  <si>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</si>
  <si>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</si>
  <si>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</si>
  <si>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</si>
  <si>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</si>
  <si>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</si>
  <si>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</si>
  <si>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</si>
  <si>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</si>
  <si>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</si>
  <si>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</si>
  <si>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</si>
  <si>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</si>
  <si>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</si>
  <si>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</si>
  <si>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</si>
  <si>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</si>
  <si>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</si>
  <si>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</si>
  <si>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</si>
  <si>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</si>
  <si>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</si>
  <si>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</si>
  <si>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</si>
  <si>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</si>
  <si>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</si>
  <si>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</si>
  <si>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</si>
  <si>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</si>
  <si>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</si>
  <si>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</si>
  <si>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</si>
  <si>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</si>
  <si>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</si>
  <si>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</si>
  <si>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</si>
  <si>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</si>
  <si>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</si>
  <si>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</si>
  <si>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</si>
  <si>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</si>
  <si>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</si>
  <si>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</si>
  <si>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</si>
  <si>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</si>
  <si>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</si>
  <si>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</si>
  <si>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</si>
  <si>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</si>
  <si>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</si>
  <si>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</si>
  <si>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</si>
  <si>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</si>
  <si>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</si>
  <si>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</si>
  <si>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</si>
  <si>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</si>
  <si>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</si>
  <si>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</si>
  <si>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</si>
  <si>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</si>
  <si>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</si>
  <si>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</si>
  <si>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</si>
  <si>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</si>
  <si>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</si>
  <si>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</si>
  <si>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</si>
  <si>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</si>
  <si>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</si>
  <si>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</si>
  <si>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</si>
  <si>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</si>
  <si>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</si>
  <si>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</si>
  <si>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</si>
  <si>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</si>
  <si>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</si>
  <si>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</si>
  <si>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</si>
  <si>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</si>
  <si>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</si>
  <si>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</si>
  <si>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</si>
  <si>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</si>
  <si>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</si>
  <si>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</si>
  <si>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</si>
  <si>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</si>
  <si>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</si>
  <si>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</si>
  <si>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</si>
  <si>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</si>
  <si>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</si>
  <si>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</si>
  <si>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</si>
  <si>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</si>
  <si>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</si>
  <si>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</si>
  <si>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</si>
  <si>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</si>
  <si>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</si>
  <si>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</si>
  <si>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</si>
  <si>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</si>
  <si>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</si>
  <si>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</si>
  <si>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</si>
  <si>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</si>
  <si>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</si>
  <si>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</si>
  <si>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</si>
  <si>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</si>
  <si>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</si>
  <si>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</si>
  <si>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</si>
  <si>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</si>
  <si>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</si>
  <si>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</si>
  <si>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</si>
  <si>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</si>
  <si>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</si>
  <si>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</si>
  <si>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</si>
  <si>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</si>
  <si>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</si>
  <si>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</si>
  <si>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</si>
  <si>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</si>
  <si>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</si>
  <si>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</si>
  <si>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</si>
  <si>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</si>
  <si>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</si>
  <si>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</si>
  <si>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</si>
  <si>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</si>
  <si>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</si>
  <si>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</si>
  <si>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</si>
  <si>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</si>
  <si>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</si>
  <si>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</si>
  <si>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</si>
  <si>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</si>
  <si>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</si>
  <si>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</si>
  <si>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</si>
  <si>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</si>
  <si>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</si>
  <si>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</si>
  <si>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</si>
  <si>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</si>
  <si>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</si>
  <si>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</si>
  <si>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</si>
  <si>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</si>
  <si>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</si>
  <si>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</si>
  <si>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</si>
  <si>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</si>
  <si>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</si>
  <si>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</si>
  <si>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</si>
  <si>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</si>
  <si>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</si>
  <si>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</si>
  <si>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</si>
  <si>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</si>
  <si>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</si>
  <si>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</si>
  <si>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</si>
  <si>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</si>
  <si>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</si>
  <si>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</si>
  <si>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</si>
  <si>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</si>
  <si>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</si>
  <si>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</si>
  <si>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</si>
  <si>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</si>
  <si>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</si>
  <si>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</si>
  <si>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</si>
  <si>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</si>
  <si>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</si>
  <si>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</si>
  <si>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</si>
  <si>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</si>
  <si>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</si>
  <si>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</si>
  <si>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</si>
  <si>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</si>
  <si>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</si>
  <si>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</si>
  <si>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</si>
  <si>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</si>
  <si>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</si>
  <si>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</si>
  <si>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</si>
  <si>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</si>
  <si>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</si>
  <si>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</si>
  <si>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</si>
  <si>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</si>
  <si>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</si>
  <si>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</si>
  <si>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</si>
  <si>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</si>
  <si>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</si>
  <si>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</si>
  <si>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</si>
  <si>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</si>
  <si>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</si>
  <si>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</si>
  <si>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</si>
  <si>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</si>
  <si>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</si>
  <si>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</si>
  <si>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</si>
  <si>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</si>
  <si>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</si>
  <si>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</si>
  <si>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</si>
  <si>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</si>
  <si>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</si>
  <si>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</si>
  <si>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</si>
  <si>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</si>
  <si>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</si>
  <si>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</si>
  <si>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</si>
  <si>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</si>
  <si>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</si>
  <si>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</si>
  <si>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</si>
  <si>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</si>
  <si>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</si>
  <si>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</si>
  <si>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</si>
  <si>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</si>
  <si>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</si>
  <si>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</si>
  <si>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</si>
  <si>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</si>
  <si>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</si>
  <si>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</si>
  <si>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</si>
  <si>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</si>
  <si>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</si>
  <si>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</si>
  <si>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</si>
  <si>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</si>
  <si>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</si>
  <si>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</si>
  <si>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</si>
  <si>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</si>
  <si>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</si>
  <si>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</si>
  <si>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</si>
  <si>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</si>
  <si>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</si>
  <si>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</si>
  <si>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</si>
  <si>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</si>
  <si>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</si>
  <si>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</si>
  <si>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</si>
  <si>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</si>
  <si>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</si>
  <si>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</si>
  <si>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</si>
  <si>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</si>
  <si>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</si>
  <si>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</si>
  <si>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</si>
  <si>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</si>
  <si>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</si>
  <si>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</si>
  <si>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</si>
  <si>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</si>
  <si>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</si>
  <si>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</si>
  <si>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</si>
  <si>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</si>
  <si>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</si>
  <si>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</si>
  <si>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</si>
  <si>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</si>
  <si>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</si>
  <si>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</si>
  <si>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</si>
  <si>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</si>
  <si>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</si>
  <si>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</si>
  <si>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</si>
  <si>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</si>
  <si>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</si>
  <si>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</si>
  <si>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</si>
  <si>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</si>
  <si>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</si>
  <si>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</si>
  <si>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</si>
  <si>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</si>
  <si>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</si>
  <si>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</si>
  <si>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</si>
  <si>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</si>
  <si>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</si>
  <si>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</si>
  <si>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</si>
  <si>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</si>
  <si>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</si>
  <si>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</si>
  <si>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</si>
  <si>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</si>
  <si>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</si>
  <si>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</si>
  <si>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</si>
  <si>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</si>
  <si>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</si>
  <si>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</si>
  <si>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</si>
  <si>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</si>
  <si>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</si>
  <si>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</si>
  <si>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</si>
  <si>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</si>
  <si>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</si>
  <si>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</si>
  <si>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</si>
  <si>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</si>
  <si>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</si>
  <si>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</si>
  <si>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</si>
  <si>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</si>
  <si>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</si>
  <si>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</si>
  <si>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</si>
  <si>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</si>
  <si>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</si>
  <si>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</si>
  <si>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</si>
  <si>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</si>
  <si>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</si>
  <si>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</si>
  <si>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</si>
  <si>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</si>
  <si>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</si>
  <si>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</si>
  <si>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</si>
  <si>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</si>
  <si>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</si>
  <si>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</si>
  <si>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</si>
  <si>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</si>
  <si>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</si>
  <si>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</si>
  <si>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</si>
  <si>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</si>
  <si>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</si>
  <si>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</si>
  <si>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</si>
  <si>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</si>
  <si>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</si>
  <si>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</si>
  <si>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</si>
  <si>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</si>
  <si>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</si>
  <si>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</si>
  <si>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</si>
  <si>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</si>
  <si>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</si>
  <si>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</si>
  <si>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</si>
  <si>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</si>
  <si>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</si>
  <si>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</si>
  <si>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</si>
  <si>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</si>
  <si>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</si>
  <si>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</si>
  <si>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</si>
  <si>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</si>
  <si>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</si>
  <si>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</si>
  <si>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</si>
  <si>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</si>
  <si>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</si>
  <si>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</si>
  <si>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</si>
  <si>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</si>
  <si>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</si>
  <si>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</si>
  <si>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</si>
  <si>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</si>
  <si>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</si>
  <si>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</si>
  <si>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</si>
  <si>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</si>
  <si>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</si>
  <si>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</si>
  <si>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</si>
  <si>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</si>
  <si>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</si>
  <si>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</si>
  <si>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</si>
  <si>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</si>
  <si>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</si>
  <si>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</si>
  <si>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</si>
  <si>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</si>
  <si>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</si>
  <si>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</si>
  <si>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</si>
  <si>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</si>
  <si>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</si>
  <si>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</si>
  <si>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</si>
  <si>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</si>
  <si>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</si>
  <si>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</si>
  <si>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</si>
  <si>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</si>
  <si>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</si>
  <si>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</si>
  <si>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</si>
  <si>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</si>
  <si>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</si>
  <si>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</si>
  <si>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</si>
  <si>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</si>
  <si>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</si>
  <si>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</si>
  <si>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</si>
  <si>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</si>
  <si>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</si>
  <si>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</si>
  <si>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</si>
  <si>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</si>
  <si>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</si>
  <si>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</si>
  <si>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</si>
  <si>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</si>
  <si>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</si>
  <si>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</si>
  <si>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</si>
  <si>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</si>
  <si>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</si>
  <si>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</si>
  <si>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</si>
  <si>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</si>
  <si>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</si>
  <si>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</si>
  <si>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</si>
  <si>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</si>
  <si>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</si>
  <si>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</si>
  <si>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</si>
  <si>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</si>
  <si>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</si>
  <si>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</si>
  <si>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</si>
  <si>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</si>
  <si>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</si>
  <si>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</si>
  <si>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</si>
  <si>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</si>
  <si>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</si>
  <si>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</si>
  <si>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</si>
  <si>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</si>
  <si>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</si>
  <si>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</si>
  <si>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</si>
  <si>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</si>
  <si>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</si>
  <si>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</si>
  <si>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</si>
  <si>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</si>
  <si>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</si>
  <si>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</si>
  <si>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</si>
  <si>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</si>
  <si>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</si>
  <si>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</si>
  <si>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</si>
  <si>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</si>
  <si>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</si>
  <si>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</si>
  <si>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</si>
  <si>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</si>
  <si>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</si>
  <si>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</si>
  <si>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</si>
  <si>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</si>
  <si>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</si>
  <si>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</si>
  <si>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</si>
  <si>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</si>
  <si>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</si>
  <si>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</si>
  <si>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</si>
  <si>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</si>
  <si>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</si>
  <si>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</si>
  <si>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</si>
  <si>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</si>
  <si>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</si>
  <si>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</si>
  <si>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</si>
  <si>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</si>
  <si>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</si>
  <si>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</si>
  <si>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</si>
  <si>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</si>
  <si>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</si>
  <si>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</si>
  <si>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</si>
  <si>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</si>
  <si>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</si>
  <si>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</si>
  <si>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</si>
  <si>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</si>
  <si>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</si>
  <si>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</si>
  <si>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</si>
  <si>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</si>
  <si>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</si>
  <si>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</si>
  <si>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</si>
  <si>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</si>
  <si>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</si>
  <si>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</si>
  <si>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</si>
  <si>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</si>
  <si>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</si>
  <si>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</si>
  <si>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</si>
  <si>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</si>
  <si>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</si>
  <si>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</si>
  <si>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</si>
  <si>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</si>
  <si>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</si>
  <si>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</si>
  <si>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</si>
  <si>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</si>
  <si>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</si>
  <si>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</si>
  <si>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</si>
  <si>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</si>
  <si>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</si>
  <si>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</si>
  <si>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</si>
  <si>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</si>
  <si>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</si>
  <si>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</si>
  <si>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</si>
  <si>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</si>
  <si>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</si>
  <si>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</si>
  <si>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</si>
  <si>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</si>
  <si>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</si>
  <si>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</si>
  <si>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</si>
  <si>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</si>
  <si>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</si>
  <si>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</si>
  <si>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</si>
  <si>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</si>
  <si>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</si>
  <si>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</si>
  <si>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</si>
  <si>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</si>
  <si>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</si>
  <si>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</si>
  <si>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</si>
  <si>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</si>
  <si>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</si>
  <si>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</si>
  <si>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</si>
  <si>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</si>
  <si>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</si>
  <si>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</si>
  <si>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</si>
  <si>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</si>
  <si>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</si>
  <si>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</si>
  <si>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</si>
  <si>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</si>
  <si>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</si>
  <si>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</si>
  <si>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</si>
  <si>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</si>
  <si>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</si>
  <si>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</si>
  <si>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</si>
  <si>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</si>
  <si>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</si>
  <si>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</si>
  <si>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</si>
  <si>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</si>
  <si>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</si>
  <si>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</si>
  <si>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</si>
  <si>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</si>
  <si>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</si>
  <si>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</si>
  <si>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</si>
  <si>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</si>
  <si>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</si>
  <si>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</si>
  <si>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</si>
  <si>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</si>
  <si>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</si>
  <si>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</si>
  <si>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</si>
  <si>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</si>
  <si>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</si>
  <si>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</si>
  <si>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</si>
  <si>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</si>
  <si>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</si>
  <si>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</si>
  <si>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</si>
  <si>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</si>
  <si>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</si>
  <si>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</si>
  <si>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</si>
  <si>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</si>
  <si>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</si>
  <si>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</si>
  <si>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</si>
  <si>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</si>
  <si>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</si>
  <si>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</si>
  <si>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</si>
  <si>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</si>
  <si>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</si>
  <si>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</si>
  <si>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</si>
  <si>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</si>
  <si>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</si>
  <si>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</si>
  <si>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</si>
  <si>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</si>
  <si>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</si>
  <si>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</si>
  <si>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</si>
  <si>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</si>
  <si>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</si>
  <si>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</si>
  <si>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</si>
  <si>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</si>
  <si>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</si>
  <si>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</si>
  <si>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</si>
  <si>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</si>
  <si>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</si>
  <si>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</si>
  <si>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</si>
  <si>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</si>
  <si>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</si>
  <si>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</si>
  <si>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</si>
  <si>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</si>
  <si>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</si>
  <si>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</si>
  <si>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</si>
  <si>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</si>
  <si>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</si>
  <si>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</si>
  <si>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</si>
  <si>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</si>
  <si>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</si>
  <si>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</si>
  <si>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</si>
  <si>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</si>
  <si>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</si>
  <si>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</si>
  <si>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</si>
  <si>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</si>
  <si>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</si>
  <si>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</si>
  <si>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</si>
  <si>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</si>
  <si>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</si>
  <si>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</si>
  <si>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</si>
  <si>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</si>
  <si>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</si>
  <si>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</si>
  <si>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</si>
  <si>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</si>
  <si>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</si>
  <si>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</si>
  <si>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</si>
  <si>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</si>
  <si>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</si>
  <si>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</si>
  <si>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</si>
  <si>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</si>
  <si>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</si>
  <si>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</si>
  <si>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</si>
  <si>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</si>
  <si>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</si>
  <si>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</si>
  <si>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</si>
  <si>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</si>
  <si>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</si>
  <si>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</si>
  <si>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</si>
  <si>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</si>
  <si>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</si>
  <si>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</si>
  <si>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</si>
  <si>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</si>
  <si>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</si>
  <si>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</si>
  <si>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</si>
  <si>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</si>
  <si>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</si>
  <si>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</si>
  <si>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</si>
  <si>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</si>
  <si>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</si>
  <si>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</si>
  <si>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</si>
  <si>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</si>
  <si>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</si>
  <si>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</si>
  <si>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</si>
  <si>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</si>
  <si>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</si>
  <si>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</si>
  <si>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</si>
  <si>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</si>
  <si>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</si>
  <si>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</si>
  <si>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</si>
  <si>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</si>
  <si>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</si>
  <si>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</si>
  <si>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</si>
  <si>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</si>
  <si>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</si>
  <si>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</si>
  <si>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</si>
  <si>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</si>
  <si>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</si>
  <si>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</si>
  <si>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</si>
  <si>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</si>
  <si>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</si>
  <si>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</si>
  <si>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</si>
  <si>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</si>
  <si>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</si>
  <si>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</si>
  <si>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</si>
  <si>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</si>
  <si>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</si>
  <si>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</si>
  <si>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</si>
  <si>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</si>
  <si>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</si>
  <si>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</si>
  <si>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</si>
  <si>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</si>
  <si>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</si>
  <si>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</si>
  <si>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</si>
  <si>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</si>
  <si>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</si>
  <si>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</si>
  <si>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</si>
  <si>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</si>
  <si>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</si>
  <si>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</si>
  <si>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</si>
  <si>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</si>
  <si>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</si>
  <si>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</si>
  <si>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</si>
  <si>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</si>
  <si>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</si>
  <si>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</si>
  <si>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</si>
  <si>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</si>
  <si>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</si>
  <si>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</si>
  <si>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</si>
  <si>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</si>
  <si>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</si>
  <si>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</si>
  <si>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</si>
  <si>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</si>
  <si>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</si>
  <si>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</si>
  <si>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</si>
  <si>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</si>
  <si>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</si>
  <si>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</si>
  <si>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</si>
  <si>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</si>
  <si>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</si>
  <si>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</si>
  <si>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</si>
  <si>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</si>
  <si>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</si>
  <si>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</si>
  <si>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</si>
  <si>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</si>
  <si>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</si>
  <si>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</si>
  <si>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</si>
  <si>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</si>
  <si>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</si>
  <si>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</si>
  <si>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</si>
  <si>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</si>
  <si>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</si>
  <si>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</si>
  <si>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</si>
  <si>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</si>
  <si>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</si>
  <si>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</si>
  <si>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</si>
  <si>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</si>
  <si>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</si>
  <si>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</si>
  <si>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</si>
  <si>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</si>
  <si>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</si>
  <si>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</si>
  <si>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</si>
  <si>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</si>
  <si>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</si>
  <si>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</si>
  <si>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</si>
  <si>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</si>
  <si>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</si>
  <si>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</si>
  <si>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</si>
  <si>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</si>
  <si>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</si>
  <si>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</si>
  <si>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</si>
  <si>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</si>
  <si>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</si>
  <si>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</si>
  <si>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</si>
  <si>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</si>
  <si>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</si>
  <si>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</si>
  <si>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</si>
  <si>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</si>
  <si>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</si>
  <si>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</si>
  <si>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</si>
  <si>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</si>
  <si>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</si>
  <si>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</si>
  <si>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</si>
  <si>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</si>
  <si>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</si>
  <si>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</si>
  <si>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</si>
  <si>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</si>
  <si>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</si>
  <si>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</si>
  <si>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</si>
  <si>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</si>
  <si>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</si>
  <si>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</si>
  <si>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</si>
  <si>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</si>
  <si>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</si>
  <si>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</si>
  <si>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</si>
  <si>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</si>
  <si>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</si>
  <si>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</si>
  <si>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</si>
  <si>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</si>
  <si>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</si>
  <si>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</si>
  <si>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</si>
  <si>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</si>
  <si>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</si>
  <si>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</si>
  <si>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</si>
  <si>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</si>
  <si>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</si>
  <si>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</si>
  <si>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</si>
  <si>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</si>
  <si>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</si>
  <si>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</si>
  <si>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</si>
  <si>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</si>
  <si>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</si>
  <si>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</si>
  <si>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</si>
  <si>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</si>
  <si>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</si>
  <si>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</si>
  <si>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</si>
  <si>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</si>
  <si>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</si>
  <si>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</si>
  <si>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</si>
  <si>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</si>
  <si>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</si>
  <si>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</si>
  <si>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</si>
  <si>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</si>
  <si>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</si>
  <si>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</si>
  <si>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</si>
  <si>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</si>
  <si>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</si>
  <si>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</si>
  <si>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</si>
  <si>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</si>
  <si>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</si>
  <si>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</si>
  <si>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</si>
  <si>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</si>
  <si>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</si>
  <si>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</si>
  <si>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</si>
  <si>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</si>
  <si>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</si>
  <si>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</si>
  <si>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</si>
  <si>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</si>
  <si>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</si>
  <si>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</si>
  <si>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</si>
  <si>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</si>
  <si>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</si>
  <si>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</si>
  <si>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</si>
  <si>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</si>
  <si>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</si>
  <si>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</si>
  <si>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</si>
  <si>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</si>
  <si>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</si>
  <si>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</si>
  <si>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</si>
  <si>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</si>
  <si>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</si>
  <si>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</si>
  <si>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</si>
  <si>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</si>
  <si>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</si>
  <si>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</si>
  <si>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</si>
  <si>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</si>
  <si>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</si>
  <si>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</si>
  <si>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</si>
  <si>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</si>
  <si>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</si>
  <si>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</si>
  <si>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</si>
  <si>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</si>
  <si>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</si>
  <si>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</si>
  <si>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</si>
  <si>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</si>
  <si>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</si>
  <si>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</si>
  <si>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</si>
  <si>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</si>
  <si>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</si>
  <si>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</si>
  <si>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</si>
  <si>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</si>
  <si>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</si>
  <si>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</si>
  <si>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</si>
  <si>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</si>
  <si>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</si>
  <si>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</si>
  <si>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</si>
  <si>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</si>
  <si>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</si>
  <si>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</si>
  <si>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</si>
  <si>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</si>
  <si>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</si>
  <si>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</si>
  <si>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</si>
  <si>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</si>
  <si>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</si>
  <si>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</si>
  <si>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</si>
  <si>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</si>
  <si>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</si>
  <si>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</si>
  <si>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</si>
  <si>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</si>
  <si>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</si>
  <si>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</si>
  <si>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</si>
  <si>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</si>
  <si>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</si>
  <si>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</si>
  <si>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</si>
  <si>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</si>
  <si>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</si>
  <si>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</si>
  <si>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</si>
  <si>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</si>
  <si>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</si>
  <si>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</si>
  <si>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</si>
  <si>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</si>
  <si>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</si>
  <si>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</si>
  <si>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</si>
  <si>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</si>
  <si>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</si>
  <si>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</si>
  <si>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</si>
  <si>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</si>
  <si>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</si>
  <si>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</si>
  <si>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</si>
  <si>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</si>
  <si>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</si>
  <si>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</si>
  <si>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</si>
  <si>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</si>
  <si>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</si>
  <si>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</si>
  <si>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</si>
  <si>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</si>
  <si>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</si>
  <si>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</si>
  <si>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</si>
  <si>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</si>
  <si>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</si>
  <si>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</si>
  <si>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</si>
  <si>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</si>
  <si>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</si>
  <si>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</si>
  <si>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</si>
  <si>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</si>
  <si>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</si>
  <si>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</si>
  <si>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</si>
  <si>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</si>
  <si>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</si>
  <si>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</si>
  <si>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</si>
  <si>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</si>
  <si>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</si>
  <si>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</si>
  <si>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</si>
  <si>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</si>
  <si>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</si>
  <si>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</si>
  <si>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</si>
  <si>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</si>
  <si>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</si>
  <si>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</si>
  <si>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</si>
  <si>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</si>
  <si>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</si>
  <si>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</si>
  <si>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</si>
  <si>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</si>
  <si>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</si>
  <si>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</si>
  <si>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</si>
  <si>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</si>
  <si>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</si>
  <si>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</si>
  <si>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</si>
  <si>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</si>
  <si>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</si>
  <si>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</si>
  <si>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</si>
  <si>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</si>
  <si>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</si>
  <si>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</si>
  <si>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</si>
  <si>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</si>
  <si>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</si>
  <si>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</si>
  <si>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</si>
  <si>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</si>
  <si>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</si>
  <si>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</si>
  <si>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</si>
  <si>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</si>
  <si>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</si>
  <si>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</si>
  <si>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</si>
  <si>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</si>
  <si>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</si>
  <si>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</si>
  <si>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</si>
  <si>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</si>
  <si>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</si>
  <si>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</si>
  <si>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</si>
  <si>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</si>
  <si>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</si>
  <si>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</si>
  <si>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</si>
  <si>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</si>
  <si>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</si>
  <si>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</si>
  <si>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</si>
  <si>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</si>
  <si>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</si>
  <si>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</si>
  <si>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</si>
  <si>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</si>
  <si>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</si>
  <si>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</si>
  <si>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</si>
  <si>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</si>
  <si>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</si>
  <si>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</si>
  <si>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</si>
  <si>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</si>
  <si>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</si>
  <si>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</si>
  <si>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</si>
  <si>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</si>
  <si>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</si>
  <si>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</si>
  <si>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</si>
  <si>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</si>
  <si>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</si>
  <si>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</si>
  <si>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</si>
  <si>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</si>
  <si>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</si>
  <si>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</si>
  <si>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</si>
  <si>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</si>
  <si>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</si>
  <si>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</si>
  <si>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</si>
  <si>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</si>
  <si>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</si>
  <si>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</si>
  <si>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</si>
  <si>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</si>
  <si>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</si>
  <si>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</si>
  <si>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</si>
  <si>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</si>
  <si>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</si>
  <si>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</si>
  <si>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</si>
  <si>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</si>
  <si>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</si>
  <si>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</si>
  <si>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</si>
  <si>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</si>
  <si>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</si>
  <si>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</si>
  <si>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</si>
  <si>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</si>
  <si>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</si>
  <si>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</si>
  <si>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</si>
  <si>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</si>
  <si>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</si>
  <si>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</si>
  <si>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</si>
  <si>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</si>
  <si>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</si>
  <si>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</si>
  <si>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</si>
  <si>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</si>
  <si>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</si>
  <si>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</si>
  <si>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</si>
  <si>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</si>
  <si>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</si>
  <si>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</si>
  <si>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</si>
  <si>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</si>
  <si>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</si>
  <si>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</si>
  <si>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</si>
  <si>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</si>
  <si>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</si>
  <si>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</si>
  <si>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</si>
  <si>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</si>
  <si>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</si>
  <si>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</si>
  <si>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</si>
  <si>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</si>
  <si>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</si>
  <si>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</si>
  <si>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</si>
  <si>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</si>
  <si>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</si>
  <si>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</si>
  <si>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</si>
  <si>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</si>
  <si>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</si>
  <si>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</si>
  <si>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</si>
  <si>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</si>
  <si>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</si>
  <si>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</si>
  <si>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</si>
  <si>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</si>
  <si>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</si>
  <si>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</si>
  <si>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</si>
  <si>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</si>
  <si>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</si>
  <si>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</si>
  <si>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</si>
  <si>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</si>
  <si>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</si>
  <si>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</si>
  <si>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</si>
  <si>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</si>
  <si>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</si>
  <si>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</si>
  <si>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</si>
  <si>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</si>
  <si>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</si>
  <si>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</si>
  <si>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</si>
  <si>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</si>
  <si>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</si>
  <si>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</si>
  <si>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</si>
  <si>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</si>
  <si>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</si>
  <si>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</si>
  <si>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</si>
  <si>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</si>
  <si>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</si>
  <si>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</si>
  <si>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</si>
  <si>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</si>
  <si>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</si>
  <si>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</si>
  <si>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</si>
  <si>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</si>
  <si>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</si>
  <si>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</si>
  <si>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</si>
  <si>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</si>
  <si>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</si>
  <si>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</si>
  <si>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</si>
  <si>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</si>
  <si>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</si>
  <si>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</si>
  <si>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</si>
  <si>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</si>
  <si>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</si>
  <si>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</si>
  <si>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</si>
  <si>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</si>
  <si>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</si>
  <si>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</si>
  <si>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</si>
  <si>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</si>
  <si>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</si>
  <si>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</si>
  <si>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</si>
  <si>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</si>
  <si>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</si>
  <si>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</si>
  <si>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</si>
  <si>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</si>
  <si>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</si>
  <si>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</si>
  <si>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</si>
  <si>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</si>
  <si>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</si>
  <si>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</si>
  <si>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</si>
  <si>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</si>
  <si>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</si>
  <si>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</si>
  <si>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</si>
  <si>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</si>
  <si>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</si>
  <si>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</si>
  <si>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</si>
  <si>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</si>
  <si>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</si>
  <si>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</si>
  <si>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</si>
  <si>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</si>
  <si>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</si>
  <si>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</si>
  <si>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</si>
  <si>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</si>
  <si>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</si>
  <si>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</si>
  <si>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</si>
  <si>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</si>
  <si>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</si>
  <si>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</si>
  <si>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</si>
  <si>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</si>
  <si>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</si>
  <si>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</si>
  <si>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</si>
  <si>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</si>
  <si>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</si>
  <si>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</si>
  <si>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</si>
  <si>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</si>
  <si>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</si>
  <si>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</si>
  <si>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</si>
  <si>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</si>
  <si>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</si>
  <si>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</si>
  <si>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</si>
  <si>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</si>
  <si>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</si>
  <si>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</si>
  <si>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</si>
  <si>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</si>
  <si>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</si>
  <si>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</si>
  <si>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</si>
  <si>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</si>
  <si>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</si>
  <si>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</si>
  <si>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</si>
  <si>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</si>
  <si>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</si>
  <si>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</si>
  <si>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</si>
  <si>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</si>
  <si>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</si>
  <si>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</si>
  <si>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</si>
  <si>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</si>
  <si>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</si>
  <si>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</si>
  <si>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</si>
  <si>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</si>
  <si>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</si>
  <si>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</si>
  <si>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</si>
  <si>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</si>
  <si>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</si>
  <si>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</si>
  <si>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</si>
  <si>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</si>
  <si>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</si>
  <si>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</si>
  <si>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</si>
  <si>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</si>
  <si>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</si>
  <si>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</si>
  <si>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</si>
  <si>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</si>
  <si>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</si>
  <si>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</si>
  <si>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</si>
  <si>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</si>
  <si>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</si>
  <si>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</si>
  <si>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</si>
  <si>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</si>
  <si>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</si>
  <si>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</si>
  <si>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</si>
  <si>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</si>
  <si>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</si>
  <si>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</si>
  <si>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</si>
  <si>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</si>
  <si>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</si>
  <si>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</si>
  <si>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</si>
  <si>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</si>
  <si>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</si>
  <si>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</si>
  <si>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</si>
  <si>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</si>
  <si>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</si>
  <si>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</si>
  <si>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</si>
  <si>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</si>
  <si>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</si>
  <si>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</si>
  <si>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</si>
  <si>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</si>
  <si>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</si>
  <si>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</si>
  <si>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</si>
  <si>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</si>
  <si>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</si>
  <si>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</si>
  <si>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</si>
  <si>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</si>
  <si>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</si>
  <si>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</si>
  <si>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</si>
  <si>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</si>
  <si>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</si>
  <si>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</si>
  <si>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</si>
  <si>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</si>
  <si>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</si>
  <si>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</si>
  <si>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</si>
  <si>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</si>
  <si>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</si>
  <si>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</si>
  <si>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</si>
  <si>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</si>
  <si>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</si>
  <si>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</si>
  <si>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</si>
  <si>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</si>
  <si>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</si>
  <si>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</si>
  <si>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</si>
  <si>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</si>
  <si>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</si>
  <si>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</si>
  <si>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</si>
  <si>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</si>
  <si>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</si>
  <si>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</si>
  <si>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</si>
  <si>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</si>
  <si>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</si>
  <si>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</si>
  <si>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</si>
  <si>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</si>
  <si>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</si>
  <si>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</si>
  <si>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</si>
  <si>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</si>
  <si>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</si>
  <si>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</si>
  <si>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</si>
  <si>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</si>
  <si>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</si>
  <si>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</si>
  <si>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</si>
  <si>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</si>
  <si>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</si>
  <si>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</si>
  <si>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</si>
  <si>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</si>
  <si>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</si>
  <si>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</si>
  <si>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</si>
  <si>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</si>
  <si>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</si>
  <si>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</si>
  <si>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</si>
  <si>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</si>
  <si>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</si>
  <si>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</si>
  <si>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</si>
  <si>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</si>
  <si>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</si>
  <si>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</si>
  <si>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</si>
  <si>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</si>
  <si>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</si>
  <si>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</si>
  <si>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</si>
  <si>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</si>
  <si>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</si>
  <si>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</si>
  <si>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</si>
  <si>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</si>
  <si>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</si>
  <si>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</si>
  <si>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</si>
  <si>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</si>
  <si>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</si>
  <si>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</si>
  <si>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</si>
  <si>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</si>
  <si>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</si>
  <si>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</si>
  <si>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</si>
  <si>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</si>
  <si>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</si>
  <si>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</si>
  <si>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</si>
  <si>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</si>
  <si>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</si>
  <si>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</si>
  <si>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</si>
  <si>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</si>
  <si>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</si>
  <si>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</si>
  <si>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</si>
  <si>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</si>
  <si>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</si>
  <si>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</si>
  <si>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</si>
  <si>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</si>
  <si>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</si>
  <si>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</si>
  <si>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</si>
  <si>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</si>
  <si>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</si>
  <si>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</si>
  <si>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</si>
  <si>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</si>
  <si>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</si>
  <si>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</si>
  <si>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</si>
  <si>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</si>
  <si>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</si>
  <si>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</si>
  <si>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</si>
  <si>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</si>
  <si>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</si>
  <si>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</si>
  <si>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</si>
  <si>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</si>
  <si>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</si>
  <si>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</si>
  <si>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</si>
  <si>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</si>
  <si>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</si>
  <si>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</si>
  <si>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</si>
  <si>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</si>
  <si>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</si>
  <si>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</si>
  <si>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</si>
  <si>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</si>
  <si>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</si>
  <si>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</si>
  <si>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</si>
  <si>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</si>
  <si>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</si>
  <si>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</si>
  <si>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</si>
  <si>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</si>
  <si>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</si>
  <si>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</si>
  <si>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</si>
  <si>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</si>
  <si>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</si>
  <si>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</si>
  <si>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</si>
  <si>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</si>
  <si>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</si>
  <si>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</si>
  <si>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</si>
  <si>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</si>
  <si>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</si>
  <si>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</si>
  <si>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</si>
  <si>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</si>
  <si>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</si>
  <si>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</si>
  <si>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</si>
  <si>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</si>
  <si>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</si>
  <si>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</si>
  <si>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</si>
  <si>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</si>
  <si>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</si>
  <si>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</si>
  <si>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</si>
  <si>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</si>
  <si>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</si>
  <si>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</si>
  <si>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</si>
  <si>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</si>
  <si>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</si>
  <si>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</si>
  <si>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</si>
  <si>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</si>
  <si>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</si>
  <si>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</si>
  <si>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</si>
  <si>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</si>
  <si>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</si>
  <si>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</si>
  <si>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</si>
  <si>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</si>
  <si>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</si>
  <si>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</si>
  <si>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</si>
  <si>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</si>
  <si>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</si>
  <si>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</si>
  <si>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</si>
  <si>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</si>
  <si>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</si>
  <si>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</si>
  <si>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</si>
  <si>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</si>
  <si>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</si>
  <si>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</si>
  <si>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</si>
  <si>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</si>
  <si>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</si>
  <si>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</si>
  <si>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</si>
  <si>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</si>
  <si>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</si>
  <si>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</si>
  <si>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</si>
  <si>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</si>
  <si>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</si>
  <si>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</si>
  <si>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</si>
  <si>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</si>
  <si>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</si>
  <si>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</si>
  <si>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</si>
  <si>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</si>
  <si>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</si>
  <si>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</si>
  <si>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</si>
  <si>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</si>
  <si>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</si>
  <si>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</si>
  <si>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</si>
  <si>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</si>
  <si>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</si>
  <si>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</si>
  <si>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</si>
  <si>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</si>
  <si>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</si>
  <si>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</si>
  <si>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</si>
  <si>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</si>
  <si>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</si>
  <si>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</si>
  <si>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</si>
  <si>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</si>
  <si>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</si>
  <si>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</si>
  <si>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</si>
  <si>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</si>
  <si>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</si>
  <si>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</si>
  <si>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</si>
  <si>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</si>
  <si>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</si>
  <si>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</si>
  <si>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</si>
  <si>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</si>
  <si>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</si>
  <si>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</si>
  <si>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</si>
  <si>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</si>
  <si>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</si>
  <si>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</si>
  <si>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</si>
  <si>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</si>
  <si>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</si>
  <si>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</si>
  <si>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</si>
  <si>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</si>
  <si>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</si>
  <si>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</si>
  <si>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</si>
  <si>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</si>
  <si>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</si>
  <si>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</si>
  <si>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</si>
  <si>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</si>
  <si>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</si>
  <si>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</si>
  <si>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</si>
  <si>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</si>
  <si>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</si>
  <si>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</si>
  <si>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</si>
  <si>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</si>
  <si>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</si>
  <si>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</si>
  <si>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</si>
  <si>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</si>
  <si>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</si>
  <si>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</si>
  <si>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</si>
  <si>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</si>
  <si>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</si>
  <si>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</si>
  <si>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</si>
  <si>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</si>
  <si>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</si>
  <si>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</si>
  <si>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</si>
  <si>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</si>
  <si>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</si>
  <si>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</si>
  <si>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</si>
  <si>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</si>
  <si>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</si>
  <si>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</si>
  <si>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</si>
  <si>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</si>
  <si>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</si>
  <si>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</si>
  <si>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</si>
  <si>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</si>
  <si>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</si>
  <si>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</si>
  <si>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</si>
  <si>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</si>
  <si>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</si>
  <si>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</si>
  <si>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</si>
  <si>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</si>
  <si>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</si>
  <si>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</si>
  <si>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</si>
  <si>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</si>
  <si>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</si>
  <si>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</si>
  <si>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</si>
  <si>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</si>
  <si>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</si>
  <si>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</si>
  <si>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</si>
  <si>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</si>
  <si>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</si>
  <si>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</si>
  <si>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</si>
  <si>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</si>
  <si>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</si>
  <si>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</si>
  <si>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</si>
  <si>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</si>
  <si>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</si>
  <si>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</si>
  <si>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</si>
  <si>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</si>
  <si>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</si>
  <si>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</si>
  <si>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</si>
  <si>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</si>
  <si>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</si>
  <si>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</si>
  <si>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</si>
  <si>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</si>
  <si>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</si>
  <si>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</si>
  <si>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</si>
  <si>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</si>
  <si>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</si>
  <si>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</si>
  <si>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</si>
  <si>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</si>
  <si>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</si>
  <si>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</si>
  <si>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</si>
  <si>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</si>
  <si>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</si>
  <si>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</si>
  <si>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</si>
  <si>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</si>
  <si>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</si>
  <si>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</si>
  <si>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</si>
  <si>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</si>
  <si>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</si>
  <si>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</si>
  <si>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</si>
  <si>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</si>
  <si>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</si>
  <si>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</si>
  <si>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</si>
  <si>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</si>
  <si>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</si>
  <si>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</si>
  <si>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</si>
  <si>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</si>
  <si>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</si>
  <si>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</si>
  <si>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</si>
  <si>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</si>
  <si>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</si>
  <si>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</si>
  <si>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</si>
  <si>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</si>
  <si>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</si>
  <si>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</si>
  <si>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</si>
  <si>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</si>
  <si>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</si>
  <si>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</si>
  <si>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</si>
  <si>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</si>
  <si>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</si>
  <si>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</si>
  <si>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</si>
  <si>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</si>
  <si>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</si>
  <si>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</si>
  <si>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</si>
  <si>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</si>
  <si>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</si>
  <si>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</si>
  <si>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</si>
  <si>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</si>
  <si>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</si>
  <si>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</si>
  <si>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</si>
  <si>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</si>
  <si>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</si>
  <si>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</si>
  <si>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</si>
  <si>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</si>
  <si>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</si>
  <si>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</si>
  <si>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</si>
  <si>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</si>
  <si>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</si>
  <si>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</si>
  <si>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</si>
  <si>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</si>
  <si>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</si>
  <si>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</si>
  <si>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</si>
  <si>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</si>
  <si>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</si>
  <si>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</si>
  <si>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</si>
  <si>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</si>
  <si>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</si>
  <si>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</si>
  <si>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</si>
  <si>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</si>
  <si>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</si>
  <si>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</si>
  <si>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</si>
  <si>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</si>
  <si>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</si>
  <si>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</si>
  <si>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</si>
  <si>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</si>
  <si>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</si>
  <si>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</si>
  <si>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</si>
  <si>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</si>
  <si>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</si>
  <si>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</si>
  <si>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</si>
  <si>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</si>
  <si>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</si>
  <si>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</si>
  <si>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</si>
  <si>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</si>
  <si>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</si>
  <si>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</si>
  <si>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</si>
  <si>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</si>
  <si>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</si>
  <si>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</si>
  <si>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</si>
  <si>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</si>
  <si>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</si>
  <si>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</si>
  <si>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</si>
  <si>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</si>
  <si>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</si>
  <si>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</si>
  <si>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</si>
  <si>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</si>
  <si>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</si>
  <si>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</si>
  <si>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</si>
  <si>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</si>
  <si>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</si>
  <si>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</si>
  <si>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</si>
  <si>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</si>
  <si>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</si>
  <si>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</si>
  <si>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</si>
  <si>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</si>
  <si>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</si>
  <si>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</si>
  <si>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</si>
  <si>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</si>
  <si>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</si>
  <si>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</si>
  <si>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</si>
  <si>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</si>
  <si>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</si>
  <si>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</si>
  <si>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</si>
  <si>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</si>
  <si>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</si>
  <si>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</si>
  <si>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</si>
  <si>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</si>
  <si>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</si>
  <si>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</si>
  <si>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</si>
  <si>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</si>
  <si>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</si>
  <si>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</si>
  <si>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</si>
  <si>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</si>
  <si>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</si>
  <si>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</si>
  <si>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</si>
  <si>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</si>
  <si>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</si>
  <si>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</si>
  <si>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</si>
  <si>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</si>
  <si>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</si>
  <si>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</si>
  <si>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</si>
  <si>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</si>
  <si>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</si>
  <si>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</si>
  <si>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</si>
  <si>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</si>
  <si>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</si>
  <si>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</si>
  <si>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</si>
  <si>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</si>
  <si>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</si>
  <si>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</si>
  <si>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</si>
  <si>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</si>
  <si>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</si>
  <si>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</si>
  <si>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</si>
  <si>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</si>
  <si>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</si>
  <si>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</si>
  <si>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</si>
  <si>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</si>
  <si>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</si>
  <si>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</si>
  <si>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</si>
  <si>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</si>
  <si>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</si>
  <si>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</si>
  <si>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</si>
  <si>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</si>
  <si>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</si>
  <si>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</si>
  <si>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</si>
  <si>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</si>
  <si>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</si>
  <si>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</si>
  <si>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</si>
  <si>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</si>
  <si>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</si>
  <si>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</si>
  <si>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</si>
  <si>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</si>
  <si>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</si>
  <si>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</si>
  <si>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</si>
  <si>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</si>
  <si>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</si>
  <si>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</si>
  <si>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</si>
  <si>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</si>
  <si>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</si>
  <si>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</si>
  <si>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</si>
  <si>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</si>
  <si>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</si>
  <si>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</si>
  <si>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</si>
  <si>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</si>
  <si>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</si>
  <si>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</si>
  <si>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</si>
  <si>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</si>
  <si>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</si>
  <si>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</si>
  <si>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</si>
  <si>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</si>
  <si>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</si>
  <si>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</si>
  <si>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</si>
  <si>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</si>
  <si>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</si>
  <si>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</si>
  <si>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</si>
  <si>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</si>
  <si>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</si>
  <si>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</si>
  <si>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</si>
  <si>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</si>
  <si>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</si>
  <si>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</si>
  <si>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</si>
  <si>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</si>
  <si>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</si>
  <si>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</si>
  <si>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</si>
  <si>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</si>
  <si>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</si>
  <si>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</si>
  <si>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</si>
  <si>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</si>
  <si>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</si>
  <si>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</si>
  <si>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</si>
  <si>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</si>
  <si>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</si>
  <si>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</si>
  <si>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</si>
  <si>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</si>
  <si>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</si>
  <si>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</si>
  <si>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</si>
  <si>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</si>
  <si>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</si>
  <si>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</si>
  <si>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</si>
  <si>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</si>
  <si>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</si>
  <si>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</si>
  <si>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</si>
  <si>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</si>
  <si>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</si>
  <si>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</si>
  <si>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</si>
  <si>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</si>
  <si>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</si>
  <si>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</si>
  <si>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</si>
  <si>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</si>
  <si>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</si>
  <si>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</si>
  <si>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</si>
  <si>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</si>
  <si>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</si>
  <si>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</si>
  <si>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</si>
  <si>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</si>
  <si>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</si>
  <si>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</si>
  <si>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</si>
  <si>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</si>
  <si>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</si>
  <si>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</si>
  <si>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</si>
  <si>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</si>
  <si>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</si>
  <si>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</si>
  <si>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</si>
  <si>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</si>
  <si>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</si>
  <si>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</si>
  <si>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</si>
  <si>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</si>
  <si>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</si>
  <si>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</si>
  <si>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</si>
  <si>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</si>
  <si>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</si>
  <si>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</si>
  <si>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</si>
  <si>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</si>
  <si>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</si>
  <si>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</si>
  <si>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</si>
  <si>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</si>
  <si>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</si>
  <si>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</si>
  <si>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</si>
  <si>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</si>
  <si>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</si>
  <si>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</si>
  <si>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</si>
  <si>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</si>
  <si>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</si>
  <si>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</si>
  <si>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</si>
  <si>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</si>
  <si>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</si>
  <si>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</si>
  <si>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</si>
  <si>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</si>
  <si>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</si>
  <si>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</si>
  <si>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</si>
  <si>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</si>
  <si>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</si>
  <si>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</si>
  <si>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</si>
  <si>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</si>
  <si>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</si>
  <si>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</si>
  <si>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</si>
  <si>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</si>
  <si>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</si>
  <si>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</si>
  <si>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</si>
  <si>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</si>
  <si>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</si>
  <si>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</si>
  <si>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</si>
  <si>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</si>
  <si>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</si>
  <si>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</si>
  <si>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</si>
  <si>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</si>
  <si>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</si>
  <si>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</si>
  <si>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</si>
  <si>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</si>
  <si>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</si>
  <si>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</si>
  <si>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</si>
  <si>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</si>
  <si>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</si>
  <si>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</si>
  <si>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</si>
  <si>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</si>
  <si>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</si>
  <si>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</si>
  <si>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</si>
  <si>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</si>
  <si>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</si>
  <si>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</si>
  <si>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</si>
  <si>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</si>
  <si>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</si>
  <si>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</si>
  <si>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</si>
  <si>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</si>
  <si>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</si>
  <si>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</si>
  <si>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</si>
  <si>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</si>
  <si>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</si>
  <si>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</si>
  <si>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</si>
  <si>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</si>
  <si>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</si>
  <si>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</si>
  <si>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</si>
  <si>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</si>
  <si>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</si>
  <si>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</si>
  <si>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</si>
  <si>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</si>
  <si>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</si>
  <si>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</si>
  <si>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</si>
  <si>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</si>
  <si>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</si>
  <si>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</si>
  <si>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</si>
  <si>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</si>
  <si>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</si>
  <si>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</si>
  <si>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</si>
  <si>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</si>
  <si>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</si>
  <si>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</si>
  <si>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</si>
  <si>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</si>
  <si>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</si>
  <si>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</si>
  <si>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</si>
  <si>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</si>
  <si>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</si>
  <si>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</si>
  <si>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</si>
  <si>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</si>
  <si>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</si>
  <si>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</si>
  <si>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</si>
  <si>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</si>
  <si>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</si>
  <si>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</si>
  <si>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</si>
  <si>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</si>
  <si>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</si>
  <si>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</si>
  <si>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</si>
  <si>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</si>
  <si>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</si>
  <si>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</si>
  <si>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</si>
  <si>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</si>
  <si>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</si>
  <si>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</si>
  <si>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</si>
  <si>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</si>
  <si>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</si>
  <si>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</si>
  <si>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</si>
  <si>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</si>
  <si>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</si>
  <si>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</si>
  <si>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</si>
  <si>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</si>
  <si>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</si>
  <si>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</si>
  <si>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</si>
  <si>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</si>
  <si>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</si>
  <si>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</si>
  <si>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</si>
  <si>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</si>
  <si>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</si>
  <si>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</si>
  <si>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</si>
  <si>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</si>
  <si>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</si>
  <si>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</si>
  <si>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</si>
  <si>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</si>
  <si>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</si>
  <si>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</si>
  <si>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</si>
  <si>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</si>
  <si>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</si>
  <si>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</si>
  <si>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</si>
  <si>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</si>
  <si>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</si>
  <si>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</si>
  <si>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</si>
  <si>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</si>
  <si>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</si>
  <si>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</si>
  <si>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</si>
  <si>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</si>
  <si>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</si>
  <si>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</si>
  <si>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</si>
  <si>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</si>
  <si>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</si>
  <si>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</si>
  <si>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</si>
  <si>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</si>
  <si>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</si>
  <si>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</si>
  <si>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</si>
  <si>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</si>
  <si>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</si>
  <si>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</si>
  <si>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</si>
  <si>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</si>
  <si>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</si>
  <si>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</si>
  <si>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</si>
  <si>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</si>
  <si>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</si>
  <si>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</si>
  <si>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</si>
  <si>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</si>
  <si>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</si>
  <si>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</si>
  <si>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</si>
  <si>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</si>
  <si>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</si>
  <si>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</si>
  <si>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</si>
  <si>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</si>
  <si>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</si>
  <si>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</si>
  <si>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</si>
  <si>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</si>
  <si>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</si>
  <si>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</si>
  <si>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</si>
  <si>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</si>
  <si>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</si>
  <si>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</si>
  <si>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</si>
  <si>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</si>
  <si>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</si>
  <si>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</si>
  <si>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</si>
  <si>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</si>
  <si>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</si>
  <si>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</si>
  <si>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</si>
  <si>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</si>
  <si>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</si>
  <si>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</si>
  <si>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</si>
  <si>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</si>
  <si>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</si>
  <si>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</si>
  <si>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</si>
  <si>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</si>
  <si>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</si>
  <si>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</si>
  <si>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</si>
  <si>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</si>
  <si>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</si>
  <si>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</si>
  <si>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</si>
  <si>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</si>
  <si>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</si>
  <si>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</si>
  <si>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</si>
  <si>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</si>
  <si>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</si>
  <si>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</si>
  <si>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</si>
  <si>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</si>
  <si>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</si>
  <si>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</si>
  <si>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</si>
  <si>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</si>
  <si>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</si>
  <si>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</si>
  <si>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</si>
  <si>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</si>
  <si>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</si>
  <si>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</si>
  <si>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</si>
  <si>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</si>
  <si>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</si>
  <si>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</si>
  <si>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</si>
  <si>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</si>
  <si>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</si>
  <si>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</si>
  <si>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</si>
  <si>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</si>
  <si>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</si>
  <si>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</si>
  <si>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</si>
  <si>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</si>
  <si>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</si>
  <si>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</si>
  <si>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</si>
  <si>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</si>
  <si>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</si>
  <si>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</si>
  <si>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</si>
  <si>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</si>
  <si>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</si>
  <si>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</si>
  <si>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</si>
  <si>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</si>
  <si>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</si>
  <si>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</si>
  <si>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</si>
  <si>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</si>
  <si>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</si>
  <si>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</si>
  <si>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</si>
  <si>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</si>
  <si>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</si>
  <si>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</si>
  <si>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</si>
  <si>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</si>
  <si>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</si>
  <si>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</si>
  <si>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</si>
  <si>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</si>
  <si>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</si>
  <si>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</si>
  <si>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</si>
  <si>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</si>
  <si>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</si>
  <si>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</si>
  <si>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</si>
  <si>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</si>
  <si>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</si>
  <si>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</si>
  <si>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</si>
  <si>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</si>
  <si>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</si>
  <si>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</si>
  <si>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</si>
  <si>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</si>
  <si>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</si>
  <si>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</si>
  <si>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</si>
  <si>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</si>
  <si>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</si>
  <si>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</si>
  <si>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</si>
  <si>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</si>
  <si>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</si>
  <si>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</si>
  <si>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</si>
  <si>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</si>
  <si>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</si>
  <si>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</si>
  <si>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</si>
  <si>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</si>
  <si>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</si>
  <si>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</si>
  <si>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</si>
  <si>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</si>
  <si>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</si>
  <si>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</si>
  <si>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</si>
  <si>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</si>
  <si>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</si>
  <si>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</si>
  <si>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</si>
  <si>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</si>
  <si>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</si>
  <si>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</si>
  <si>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</si>
  <si>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</si>
  <si>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</si>
  <si>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</si>
  <si>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</si>
  <si>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</si>
  <si>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</si>
  <si>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</si>
  <si>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</si>
  <si>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</si>
  <si>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</si>
  <si>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</si>
  <si>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</si>
  <si>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</si>
  <si>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</si>
  <si>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</si>
  <si>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</si>
  <si>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</si>
  <si>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</si>
  <si>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</si>
  <si>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</si>
  <si>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</si>
  <si>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</si>
  <si>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</si>
  <si>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</si>
  <si>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</si>
  <si>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</si>
  <si>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</si>
  <si>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</si>
  <si>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</si>
  <si>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</si>
  <si>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</si>
  <si>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</si>
  <si>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</si>
  <si>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</si>
  <si>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</si>
  <si>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</si>
  <si>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</si>
  <si>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</si>
  <si>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</si>
  <si>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</si>
  <si>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</si>
  <si>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</si>
  <si>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</si>
  <si>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</si>
  <si>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</si>
  <si>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</si>
  <si>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</si>
  <si>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</si>
  <si>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</si>
  <si>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</si>
  <si>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</si>
  <si>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</si>
  <si>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</si>
  <si>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</si>
  <si>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</si>
  <si>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</si>
  <si>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</si>
  <si>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</si>
  <si>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</si>
  <si>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</si>
  <si>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</si>
  <si>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</si>
  <si>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</si>
  <si>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</si>
  <si>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</si>
  <si>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</si>
  <si>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</si>
  <si>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</si>
  <si>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</si>
  <si>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</si>
  <si>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</si>
  <si>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</si>
  <si>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</si>
  <si>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</si>
  <si>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</si>
  <si>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</si>
  <si>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</si>
  <si>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</si>
  <si>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</si>
  <si>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</si>
  <si>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</si>
  <si>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</si>
  <si>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</si>
  <si>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</si>
  <si>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</si>
  <si>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</si>
  <si>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</si>
  <si>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</si>
  <si>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</si>
  <si>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</si>
  <si>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</si>
  <si>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</si>
  <si>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</si>
  <si>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</si>
  <si>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</si>
  <si>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</si>
  <si>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</si>
  <si>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</si>
  <si>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</si>
  <si>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</si>
  <si>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</si>
  <si>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</si>
  <si>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</si>
  <si>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</si>
  <si>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</si>
  <si>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</si>
  <si>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</si>
  <si>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</si>
  <si>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</si>
  <si>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</si>
  <si>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</si>
  <si>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</si>
  <si>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</si>
  <si>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</si>
  <si>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</si>
  <si>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</si>
  <si>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</si>
  <si>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</si>
  <si>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</si>
  <si>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</si>
  <si>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</si>
  <si>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</si>
  <si>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</si>
  <si>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</si>
  <si>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</si>
  <si>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</si>
  <si>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</si>
  <si>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</si>
  <si>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</si>
  <si>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</si>
  <si>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</si>
  <si>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</si>
  <si>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</si>
  <si>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</si>
  <si>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</si>
  <si>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</si>
  <si>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</si>
  <si>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</si>
  <si>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</si>
  <si>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</si>
  <si>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</si>
  <si>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</si>
  <si>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</si>
  <si>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</si>
  <si>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</si>
  <si>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</si>
  <si>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</si>
  <si>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</si>
  <si>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</si>
  <si>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</si>
  <si>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</si>
  <si>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</si>
  <si>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</si>
  <si>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</si>
  <si>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</si>
  <si>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</si>
  <si>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</si>
  <si>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</si>
  <si>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</si>
  <si>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</si>
  <si>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</si>
  <si>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</si>
  <si>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</si>
  <si>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</si>
  <si>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</si>
  <si>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</si>
  <si>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</si>
  <si>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</si>
  <si>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</si>
  <si>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</si>
  <si>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</si>
  <si>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</si>
  <si>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</si>
  <si>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</si>
  <si>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</si>
  <si>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</si>
  <si>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</si>
  <si>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</si>
  <si>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</si>
  <si>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</si>
  <si>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</si>
  <si>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</si>
  <si>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</si>
  <si>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</si>
  <si>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</si>
  <si>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</si>
  <si>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</si>
  <si>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</si>
  <si>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</si>
  <si>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</si>
  <si>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</si>
  <si>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</si>
  <si>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</si>
  <si>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</si>
  <si>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</si>
  <si>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</si>
  <si>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</si>
  <si>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</si>
  <si>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</si>
  <si>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</si>
  <si>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</si>
  <si>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</si>
  <si>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</si>
  <si>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</si>
  <si>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</si>
  <si>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</si>
  <si>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</si>
  <si>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</si>
  <si>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</si>
  <si>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</si>
  <si>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</si>
  <si>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</si>
  <si>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</si>
  <si>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</si>
  <si>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</si>
  <si>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</si>
  <si>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</si>
  <si>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</si>
  <si>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</si>
  <si>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</si>
  <si>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</si>
  <si>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</si>
  <si>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</si>
  <si>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</si>
  <si>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</si>
  <si>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</si>
  <si>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</si>
  <si>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</si>
  <si>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</si>
  <si>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</si>
  <si>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</si>
  <si>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</si>
  <si>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</si>
  <si>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</si>
  <si>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</si>
  <si>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</si>
  <si>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</si>
  <si>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</si>
  <si>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</si>
  <si>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</si>
  <si>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</si>
  <si>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</si>
  <si>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</si>
  <si>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</si>
  <si>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</si>
  <si>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</si>
  <si>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</si>
  <si>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</si>
  <si>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</si>
  <si>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</si>
  <si>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</si>
  <si>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</si>
  <si>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</si>
  <si>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</si>
  <si>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</si>
  <si>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</si>
  <si>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</si>
  <si>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</si>
  <si>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</si>
  <si>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</si>
  <si>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</si>
  <si>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</si>
  <si>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</si>
  <si>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</si>
  <si>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</si>
  <si>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</si>
  <si>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</si>
  <si>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</si>
  <si>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</si>
  <si>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</si>
  <si>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</si>
  <si>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</si>
  <si>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</si>
  <si>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</si>
  <si>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</si>
  <si>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</si>
  <si>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</si>
  <si>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</si>
  <si>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</si>
  <si>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</si>
  <si>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</si>
  <si>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</si>
  <si>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</si>
  <si>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</si>
  <si>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</si>
  <si>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</si>
  <si>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</si>
  <si>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</si>
  <si>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</si>
  <si>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</si>
  <si>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</si>
  <si>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</si>
  <si>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</si>
  <si>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</si>
  <si>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</si>
  <si>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</si>
  <si>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</si>
  <si>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</si>
  <si>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</si>
  <si>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</si>
  <si>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</si>
  <si>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</si>
  <si>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</si>
  <si>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</si>
  <si>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</si>
  <si>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</si>
  <si>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</si>
  <si>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</si>
  <si>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</si>
  <si>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</si>
  <si>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</si>
  <si>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</si>
  <si>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</si>
  <si>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</si>
  <si>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</si>
  <si>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</si>
  <si>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</si>
  <si>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</si>
  <si>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</si>
  <si>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</si>
  <si>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</si>
  <si>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</si>
  <si>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</si>
  <si>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</si>
  <si>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</si>
  <si>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</si>
  <si>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</si>
  <si>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</si>
  <si>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</si>
  <si>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</si>
  <si>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</si>
  <si>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</si>
  <si>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</si>
  <si>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</si>
  <si>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</si>
  <si>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</si>
  <si>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</si>
  <si>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</si>
  <si>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</si>
  <si>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</si>
  <si>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</si>
  <si>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</si>
  <si>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</si>
  <si>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</si>
  <si>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</si>
  <si>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</si>
  <si>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</si>
  <si>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</si>
  <si>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</si>
  <si>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</si>
  <si>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</si>
  <si>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</si>
  <si>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</si>
  <si>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</si>
  <si>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</si>
  <si>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</si>
  <si>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</si>
  <si>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</si>
  <si>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</si>
  <si>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</si>
  <si>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</si>
  <si>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</si>
  <si>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</si>
  <si>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</si>
  <si>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</si>
  <si>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</si>
  <si>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</si>
  <si>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</si>
  <si>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</si>
  <si>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</si>
  <si>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</si>
  <si>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</si>
  <si>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</si>
  <si>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</si>
  <si>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</si>
  <si>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</si>
  <si>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</si>
  <si>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</si>
  <si>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</si>
  <si>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</si>
  <si>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</si>
  <si>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</si>
  <si>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</si>
  <si>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</si>
  <si>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</si>
  <si>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</si>
  <si>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</si>
  <si>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</si>
  <si>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</si>
  <si>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</si>
  <si>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</si>
  <si>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</si>
  <si>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</si>
  <si>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</si>
  <si>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</si>
  <si>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</si>
  <si>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</si>
  <si>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</si>
  <si>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</si>
  <si>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</si>
  <si>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</si>
  <si>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</si>
  <si>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</si>
  <si>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</si>
  <si>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</si>
  <si>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</si>
  <si>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</si>
  <si>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</si>
  <si>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</si>
  <si>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</si>
  <si>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</si>
  <si>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</si>
  <si>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</si>
  <si>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</si>
  <si>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</si>
  <si>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</si>
  <si>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</si>
  <si>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</si>
  <si>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</si>
  <si>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</si>
  <si>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</si>
  <si>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</si>
  <si>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</si>
  <si>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</si>
  <si>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</si>
  <si>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</si>
  <si>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</si>
  <si>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</si>
  <si>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</si>
  <si>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</si>
  <si>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</si>
  <si>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</si>
  <si>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</si>
  <si>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</si>
  <si>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</si>
  <si>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</si>
  <si>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</si>
  <si>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</si>
  <si>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</si>
  <si>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</si>
  <si>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</si>
  <si>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</si>
  <si>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</si>
  <si>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</si>
  <si>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</si>
  <si>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</si>
  <si>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</si>
  <si>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</si>
  <si>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</si>
  <si>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</si>
  <si>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</si>
  <si>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</si>
  <si>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</si>
  <si>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</si>
  <si>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</si>
  <si>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</si>
  <si>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</si>
  <si>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</si>
  <si>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</si>
  <si>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</si>
  <si>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</si>
  <si>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</si>
  <si>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</si>
  <si>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</si>
  <si>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</si>
  <si>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</si>
  <si>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</si>
  <si>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</si>
  <si>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</si>
  <si>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</si>
  <si>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</si>
  <si>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</si>
  <si>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</si>
  <si>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</si>
  <si>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</si>
  <si>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</si>
  <si>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</si>
  <si>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</si>
  <si>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</si>
  <si>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</si>
  <si>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</si>
  <si>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</si>
  <si>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</si>
  <si>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</si>
  <si>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</si>
  <si>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</si>
  <si>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</si>
  <si>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</si>
  <si>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</si>
  <si>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</si>
  <si>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</si>
  <si>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</si>
  <si>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</si>
  <si>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</si>
  <si>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</si>
  <si>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</si>
  <si>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</si>
  <si>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</si>
  <si>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</si>
  <si>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</si>
  <si>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</si>
  <si>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</si>
  <si>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</si>
  <si>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</si>
  <si>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</si>
  <si>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</si>
  <si>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</si>
  <si>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</si>
  <si>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</si>
  <si>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</si>
  <si>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</si>
  <si>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</si>
  <si>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</si>
  <si>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</si>
  <si>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</si>
  <si>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</si>
  <si>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</si>
  <si>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</si>
  <si>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</si>
  <si>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</si>
  <si>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</si>
  <si>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</si>
  <si>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</si>
  <si>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</si>
  <si>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</si>
  <si>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</si>
  <si>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</si>
  <si>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</si>
  <si>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</si>
  <si>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</si>
  <si>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</si>
  <si>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</si>
  <si>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</si>
  <si>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</si>
  <si>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</si>
  <si>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</si>
  <si>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</si>
  <si>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</si>
  <si>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</si>
  <si>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</si>
  <si>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</si>
  <si>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</si>
  <si>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</si>
  <si>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</si>
  <si>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</si>
  <si>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</si>
  <si>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</si>
  <si>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</si>
  <si>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</si>
  <si>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</si>
  <si>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</si>
  <si>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</si>
  <si>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</si>
  <si>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</si>
  <si>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</si>
  <si>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</si>
  <si>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</si>
  <si>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</si>
  <si>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</si>
  <si>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</si>
  <si>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</si>
  <si>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</si>
  <si>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</si>
  <si>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</si>
  <si>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</si>
  <si>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</si>
  <si>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</si>
  <si>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</si>
  <si>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</si>
  <si>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</si>
  <si>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</si>
  <si>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</si>
  <si>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</si>
  <si>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</si>
  <si>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</si>
  <si>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</si>
  <si>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</si>
  <si>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</si>
  <si>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</si>
  <si>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</si>
  <si>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</si>
  <si>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</si>
  <si>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</si>
  <si>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</si>
  <si>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</si>
  <si>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</si>
  <si>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</si>
  <si>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</si>
  <si>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</si>
  <si>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</si>
  <si>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</si>
  <si>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</si>
  <si>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</si>
  <si>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</si>
  <si>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</si>
  <si>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</si>
  <si>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</si>
  <si>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</si>
  <si>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</si>
  <si>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</si>
  <si>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</si>
  <si>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</si>
  <si>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</si>
  <si>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</si>
  <si>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</si>
  <si>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</si>
  <si>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</si>
  <si>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</si>
  <si>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</si>
  <si>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</si>
  <si>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</si>
  <si>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</si>
  <si>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</si>
  <si>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</si>
  <si>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</si>
  <si>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</si>
  <si>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</si>
  <si>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</si>
  <si>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</si>
  <si>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</si>
  <si>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</si>
  <si>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</si>
  <si>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</si>
  <si>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</si>
  <si>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</si>
  <si>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</si>
  <si>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</si>
  <si>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</si>
  <si>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</si>
  <si>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</si>
  <si>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</si>
  <si>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</si>
  <si>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</si>
  <si>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</si>
  <si>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</si>
  <si>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</si>
  <si>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</si>
  <si>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</si>
  <si>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</si>
  <si>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</si>
  <si>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</si>
  <si>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</si>
  <si>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</si>
  <si>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</si>
  <si>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</si>
  <si>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</si>
  <si>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</si>
  <si>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</si>
  <si>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</si>
  <si>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</si>
  <si>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</si>
  <si>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</si>
  <si>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</si>
  <si>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</si>
  <si>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</si>
  <si>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</si>
  <si>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</si>
  <si>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</si>
  <si>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</si>
  <si>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</si>
  <si>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</si>
  <si>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</si>
  <si>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</si>
  <si>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</si>
  <si>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</si>
  <si>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</si>
  <si>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</si>
  <si>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</si>
  <si>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</si>
  <si>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</si>
  <si>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</si>
  <si>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</si>
  <si>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</si>
  <si>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</si>
  <si>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</si>
  <si>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</si>
  <si>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</si>
  <si>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</si>
  <si>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</si>
  <si>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</si>
  <si>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</si>
  <si>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</si>
  <si>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</si>
  <si>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</si>
  <si>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</si>
  <si>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</si>
  <si>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</si>
  <si>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</si>
  <si>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</si>
  <si>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</si>
  <si>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</si>
  <si>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</si>
  <si>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</si>
  <si>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</si>
  <si>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</si>
  <si>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</si>
  <si>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</si>
  <si>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</si>
  <si>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</si>
  <si>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</si>
  <si>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</si>
  <si>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</si>
  <si>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</si>
  <si>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</si>
  <si>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</si>
  <si>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</si>
  <si>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</si>
  <si>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</si>
  <si>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</si>
  <si>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</si>
  <si>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</si>
  <si>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</si>
  <si>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</si>
  <si>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</si>
  <si>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</si>
  <si>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</si>
  <si>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</si>
  <si>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</si>
  <si>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</si>
  <si>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</si>
  <si>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</si>
  <si>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</si>
  <si>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</si>
  <si>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</si>
  <si>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</si>
  <si>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</si>
  <si>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</si>
  <si>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</si>
  <si>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</si>
  <si>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</si>
  <si>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</si>
  <si>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</si>
  <si>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</si>
  <si>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</si>
  <si>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</si>
  <si>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</si>
  <si>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</si>
  <si>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</si>
  <si>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</si>
  <si>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</si>
  <si>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</si>
  <si>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</si>
  <si>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</si>
  <si>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</si>
  <si>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</si>
  <si>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</si>
  <si>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</si>
  <si>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</si>
  <si>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</si>
  <si>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</si>
  <si>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</si>
  <si>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</si>
  <si>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</si>
  <si>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</si>
  <si>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</si>
  <si>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</si>
  <si>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</si>
  <si>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</si>
  <si>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</si>
  <si>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</si>
  <si>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</si>
  <si>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</si>
  <si>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</si>
  <si>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</si>
  <si>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</si>
  <si>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</si>
  <si>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</si>
  <si>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</si>
  <si>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</si>
  <si>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</si>
  <si>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</si>
  <si>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</si>
  <si>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</si>
  <si>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</si>
  <si>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</si>
  <si>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</si>
  <si>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</si>
  <si>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</si>
  <si>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</si>
  <si>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</si>
  <si>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</si>
  <si>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</si>
  <si>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</si>
  <si>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</si>
  <si>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</si>
  <si>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</si>
  <si>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</si>
  <si>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</si>
  <si>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</si>
  <si>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</si>
  <si>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</si>
  <si>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</si>
  <si>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</si>
  <si>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</si>
  <si>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</si>
  <si>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</si>
  <si>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</si>
  <si>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</si>
  <si>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</si>
  <si>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</si>
  <si>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</si>
  <si>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</si>
  <si>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</si>
  <si>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</si>
  <si>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</si>
  <si>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</si>
  <si>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</si>
  <si>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</si>
  <si>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</si>
  <si>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</si>
  <si>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</si>
  <si>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</si>
  <si>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</si>
  <si>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</si>
  <si>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</si>
  <si>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</si>
  <si>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</si>
  <si>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</si>
  <si>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</si>
  <si>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</si>
  <si>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</si>
  <si>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</si>
  <si>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</si>
  <si>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</si>
  <si>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</si>
  <si>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</si>
  <si>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</si>
  <si>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</si>
  <si>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</si>
  <si>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</si>
  <si>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</si>
  <si>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</si>
  <si>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</si>
  <si>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</si>
  <si>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</si>
  <si>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</si>
  <si>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</si>
  <si>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</si>
  <si>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</si>
  <si>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</si>
  <si>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</si>
  <si>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</si>
  <si>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</si>
  <si>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</si>
  <si>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</si>
  <si>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</si>
  <si>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</si>
  <si>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</si>
  <si>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</si>
  <si>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</si>
  <si>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</si>
  <si>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</si>
  <si>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</si>
  <si>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</si>
  <si>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</si>
  <si>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</si>
  <si>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</si>
  <si>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</si>
  <si>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</si>
  <si>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</si>
  <si>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</si>
  <si>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</si>
  <si>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</si>
  <si>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</si>
  <si>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</si>
  <si>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</si>
  <si>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</si>
  <si>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</si>
  <si>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</si>
  <si>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</si>
  <si>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</si>
  <si>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</si>
  <si>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</si>
  <si>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</si>
  <si>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</si>
  <si>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</si>
  <si>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</si>
  <si>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</si>
  <si>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</si>
  <si>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</si>
  <si>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</si>
  <si>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</si>
  <si>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</si>
  <si>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</si>
  <si>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</si>
  <si>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</si>
  <si>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</si>
  <si>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</si>
  <si>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</si>
  <si>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</si>
  <si>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</si>
  <si>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</si>
  <si>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</si>
  <si>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</si>
  <si>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</si>
  <si>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</si>
  <si>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</si>
  <si>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</si>
  <si>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</si>
  <si>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</si>
  <si>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</si>
  <si>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</si>
  <si>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</si>
  <si>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</si>
  <si>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</si>
  <si>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</si>
  <si>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</si>
  <si>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</si>
  <si>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</si>
  <si>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</si>
  <si>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</si>
  <si>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</si>
  <si>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</si>
  <si>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</si>
  <si>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</si>
  <si>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</si>
  <si>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</si>
  <si>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</si>
  <si>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</si>
  <si>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</si>
  <si>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</si>
  <si>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</si>
  <si>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</si>
  <si>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</si>
  <si>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</si>
  <si>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</si>
  <si>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</si>
  <si>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</si>
  <si>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</si>
  <si>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</si>
  <si>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</si>
  <si>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</si>
  <si>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</si>
  <si>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</si>
  <si>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</si>
  <si>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</si>
  <si>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</si>
  <si>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</si>
  <si>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</si>
  <si>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</si>
  <si>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</si>
  <si>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</si>
  <si>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</si>
  <si>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</si>
  <si>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</si>
  <si>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</si>
  <si>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</si>
  <si>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</si>
  <si>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</si>
  <si>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</si>
  <si>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</si>
  <si>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</si>
  <si>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</si>
  <si>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</si>
  <si>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</si>
  <si>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</si>
  <si>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</si>
  <si>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</si>
  <si>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</si>
  <si>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</si>
  <si>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</si>
  <si>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</si>
  <si>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</si>
  <si>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</si>
  <si>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</si>
  <si>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</si>
  <si>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</si>
  <si>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</si>
  <si>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</si>
  <si>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</si>
  <si>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</si>
  <si>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</si>
  <si>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</si>
  <si>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</si>
  <si>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</si>
  <si>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</si>
  <si>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</si>
  <si>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</si>
  <si>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</si>
  <si>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</si>
  <si>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</si>
  <si>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</si>
  <si>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</si>
  <si>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</si>
  <si>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</si>
  <si>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</si>
  <si>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</si>
  <si>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</si>
  <si>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</si>
  <si>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</si>
  <si>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</si>
  <si>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</si>
  <si>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</si>
  <si>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</si>
  <si>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</si>
  <si>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</si>
  <si>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</si>
  <si>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</si>
  <si>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</si>
  <si>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</si>
  <si>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</si>
  <si>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</si>
  <si>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</si>
  <si>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</si>
  <si>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</si>
  <si>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</si>
  <si>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</si>
  <si>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</si>
  <si>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</si>
  <si>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</si>
  <si>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</si>
  <si>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</si>
  <si>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</si>
  <si>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</si>
  <si>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</si>
  <si>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</si>
  <si>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</si>
  <si>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</si>
  <si>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</si>
  <si>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</si>
  <si>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</si>
  <si>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</si>
  <si>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</si>
  <si>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</si>
  <si>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</si>
  <si>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</si>
  <si>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</si>
  <si>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</si>
  <si>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</si>
  <si>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</si>
  <si>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</si>
  <si>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</si>
  <si>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</si>
  <si>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</si>
  <si>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</si>
  <si>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</si>
  <si>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</si>
  <si>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</si>
  <si>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</si>
  <si>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</si>
  <si>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</si>
  <si>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</si>
  <si>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</si>
  <si>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</si>
  <si>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</si>
  <si>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</si>
  <si>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</si>
  <si>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</si>
  <si>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</si>
  <si>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</si>
  <si>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</si>
  <si>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</si>
  <si>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</si>
  <si>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</si>
  <si>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</si>
  <si>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</si>
  <si>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</si>
  <si>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</si>
  <si>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</si>
  <si>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</si>
  <si>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</si>
  <si>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</si>
  <si>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</si>
  <si>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</si>
  <si>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</si>
  <si>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</si>
  <si>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</si>
  <si>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</si>
  <si>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</si>
  <si>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</si>
  <si>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</si>
  <si>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</si>
  <si>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</si>
  <si>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</si>
  <si>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</si>
  <si>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</si>
  <si>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</si>
  <si>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</si>
  <si>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</si>
  <si>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</si>
  <si>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</si>
  <si>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</si>
  <si>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</si>
  <si>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</si>
  <si>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</si>
  <si>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</si>
  <si>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</si>
  <si>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</si>
  <si>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</si>
  <si>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</si>
  <si>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</si>
  <si>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</si>
  <si>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</si>
  <si>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</si>
  <si>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</si>
  <si>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</si>
  <si>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</si>
  <si>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</si>
  <si>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</si>
  <si>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</si>
  <si>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</si>
  <si>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</si>
  <si>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</si>
  <si>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</si>
  <si>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</si>
  <si>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</si>
  <si>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</si>
  <si>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</si>
  <si>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</si>
  <si>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</si>
  <si>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</si>
  <si>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</si>
  <si>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</si>
  <si>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</si>
  <si>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</si>
  <si>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</si>
  <si>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</si>
  <si>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</si>
  <si>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</si>
  <si>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</si>
  <si>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</si>
  <si>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</si>
  <si>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</si>
  <si>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</si>
  <si>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</si>
  <si>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</si>
  <si>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</si>
  <si>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</si>
  <si>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</si>
  <si>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</si>
  <si>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</si>
  <si>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</si>
  <si>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</si>
  <si>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</si>
  <si>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</si>
  <si>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</si>
  <si>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</si>
  <si>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</si>
  <si>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</si>
  <si>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</si>
  <si>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</si>
  <si>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</si>
  <si>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</si>
  <si>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</si>
  <si>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</si>
  <si>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</si>
  <si>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</si>
  <si>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</si>
  <si>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</si>
  <si>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</si>
  <si>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</si>
  <si>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</si>
  <si>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</si>
  <si>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</si>
  <si>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</si>
  <si>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</si>
  <si>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</si>
  <si>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</si>
  <si>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</si>
  <si>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</si>
  <si>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</si>
  <si>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</si>
  <si>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</si>
  <si>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</si>
  <si>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</si>
  <si>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</si>
  <si>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</si>
  <si>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</si>
  <si>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</si>
  <si>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</si>
  <si>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</si>
  <si>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</si>
  <si>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</si>
  <si>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</si>
  <si>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</si>
  <si>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</si>
  <si>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</si>
  <si>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</si>
  <si>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</si>
  <si>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</si>
  <si>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</si>
  <si>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</si>
  <si>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</si>
  <si>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</si>
  <si>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</si>
  <si>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</si>
  <si>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</si>
  <si>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</si>
  <si>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</si>
  <si>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</si>
  <si>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</si>
  <si>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</si>
  <si>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</si>
  <si>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</si>
  <si>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</si>
  <si>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</si>
  <si>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</si>
  <si>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</si>
  <si>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</si>
  <si>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</si>
  <si>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</si>
  <si>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</si>
  <si>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</si>
  <si>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</si>
  <si>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</si>
  <si>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</si>
  <si>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</si>
  <si>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</si>
  <si>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</si>
  <si>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</si>
  <si>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</si>
  <si>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</si>
  <si>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</si>
  <si>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</si>
  <si>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</si>
  <si>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</si>
  <si>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</si>
  <si>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</si>
  <si>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</si>
  <si>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</si>
  <si>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</si>
  <si>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</si>
  <si>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</si>
  <si>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</si>
  <si>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</si>
  <si>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</si>
  <si>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</si>
  <si>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</si>
  <si>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</si>
  <si>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</si>
  <si>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</si>
  <si>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</si>
  <si>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</si>
  <si>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</si>
  <si>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</si>
  <si>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</si>
  <si>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</si>
  <si>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</si>
  <si>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</si>
  <si>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</si>
  <si>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</si>
  <si>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</si>
  <si>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</si>
  <si>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</si>
  <si>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</si>
  <si>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</si>
  <si>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</si>
  <si>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</si>
  <si>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</si>
  <si>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</si>
  <si>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</si>
  <si>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</si>
  <si>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</si>
  <si>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</si>
  <si>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</si>
  <si>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</si>
  <si>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</si>
  <si>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</si>
  <si>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</si>
  <si>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</si>
  <si>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</si>
  <si>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</si>
  <si>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</si>
  <si>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</si>
  <si>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</si>
  <si>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</si>
  <si>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</si>
  <si>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</si>
  <si>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</si>
  <si>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</si>
  <si>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</si>
  <si>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</si>
  <si>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</si>
  <si>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</si>
  <si>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</si>
  <si>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</si>
  <si>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</si>
  <si>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</si>
  <si>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</si>
  <si>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</si>
  <si>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</si>
  <si>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</si>
  <si>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</si>
  <si>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</si>
  <si>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</si>
  <si>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</si>
  <si>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</si>
  <si>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</si>
  <si>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</si>
  <si>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</si>
  <si>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</si>
  <si>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</si>
  <si>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</si>
  <si>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</si>
  <si>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</si>
  <si>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</si>
  <si>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</si>
  <si>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</si>
  <si>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</si>
  <si>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</si>
  <si>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</si>
  <si>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</si>
  <si>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</si>
  <si>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</si>
  <si>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</si>
  <si>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</si>
  <si>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</si>
  <si>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</si>
  <si>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</si>
  <si>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</si>
  <si>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</si>
  <si>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</si>
  <si>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</si>
  <si>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</si>
  <si>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</si>
  <si>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</si>
  <si>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</si>
  <si>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</si>
  <si>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</si>
  <si>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</si>
  <si>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</si>
  <si>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</si>
  <si>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</si>
  <si>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</si>
  <si>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</si>
  <si>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</si>
  <si>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</si>
  <si>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</si>
  <si>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</si>
  <si>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</si>
  <si>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</si>
  <si>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</si>
  <si>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</si>
  <si>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</si>
  <si>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</si>
  <si>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</si>
  <si>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</si>
  <si>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</si>
  <si>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</si>
  <si>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</si>
  <si>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</si>
  <si>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</si>
  <si>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</si>
  <si>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</si>
  <si>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</si>
  <si>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</si>
  <si>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</si>
  <si>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</si>
  <si>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</si>
  <si>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</si>
  <si>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</si>
  <si>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</si>
  <si>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</si>
  <si>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</si>
  <si>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</si>
  <si>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</si>
  <si>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</si>
  <si>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</si>
  <si>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</si>
  <si>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</si>
  <si>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</si>
  <si>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</si>
  <si>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</si>
  <si>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</si>
  <si>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</si>
  <si>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</si>
  <si>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</si>
  <si>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</si>
  <si>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</si>
  <si>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</si>
  <si>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</si>
  <si>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</si>
  <si>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</si>
  <si>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</si>
  <si>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</si>
  <si>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</si>
  <si>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</si>
  <si>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</si>
  <si>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</si>
  <si>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</si>
  <si>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</si>
  <si>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</si>
  <si>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</si>
  <si>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</si>
  <si>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</si>
  <si>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</si>
  <si>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</si>
  <si>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</si>
  <si>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</si>
  <si>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</si>
  <si>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</si>
  <si>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</si>
  <si>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</si>
  <si>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</si>
  <si>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</si>
  <si>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</si>
  <si>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</si>
  <si>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</si>
  <si>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</si>
  <si>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</si>
  <si>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</si>
  <si>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</si>
  <si>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</si>
  <si>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</si>
  <si>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</si>
  <si>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</si>
  <si>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</si>
  <si>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</si>
  <si>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</si>
  <si>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</si>
  <si>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</si>
  <si>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</si>
  <si>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</si>
  <si>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</si>
  <si>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</si>
  <si>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</si>
  <si>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</si>
  <si>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</si>
  <si>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</si>
  <si>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</si>
  <si>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</si>
  <si>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</si>
  <si>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</si>
  <si>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</si>
  <si>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</si>
  <si>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</si>
  <si>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</si>
  <si>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</si>
  <si>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</si>
  <si>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</si>
  <si>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</si>
  <si>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</si>
  <si>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</si>
  <si>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</si>
  <si>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</si>
  <si>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</si>
  <si>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</si>
  <si>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</si>
  <si>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</si>
  <si>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</si>
  <si>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</si>
  <si>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</si>
  <si>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</si>
  <si>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</si>
  <si>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</si>
  <si>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</si>
  <si>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</si>
  <si>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</si>
  <si>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</si>
  <si>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</si>
  <si>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</si>
  <si>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</si>
  <si>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</si>
  <si>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</si>
  <si>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</si>
  <si>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</si>
  <si>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</si>
  <si>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</si>
  <si>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</si>
  <si>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</si>
  <si>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</si>
  <si>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</si>
  <si>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</si>
  <si>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</si>
  <si>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</si>
  <si>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</si>
  <si>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</si>
  <si>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</si>
  <si>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</si>
  <si>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</si>
  <si>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</si>
  <si>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</si>
  <si>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</si>
  <si>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</si>
  <si>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</si>
  <si>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</si>
  <si>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</si>
  <si>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</si>
  <si>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</si>
  <si>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</si>
  <si>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</si>
  <si>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</si>
  <si>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</si>
  <si>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</si>
  <si>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</si>
  <si>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</si>
  <si>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</si>
  <si>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</si>
  <si>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</si>
  <si>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</si>
  <si>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</si>
  <si>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</si>
  <si>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</si>
  <si>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</si>
  <si>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</si>
  <si>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</si>
  <si>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</si>
  <si>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</si>
  <si>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</si>
  <si>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</si>
  <si>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</si>
  <si>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</si>
  <si>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</si>
  <si>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</si>
  <si>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</si>
  <si>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</si>
  <si>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</si>
  <si>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</si>
  <si>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</si>
  <si>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</si>
  <si>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</si>
  <si>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</si>
  <si>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</si>
  <si>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</si>
  <si>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</si>
  <si>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</si>
  <si>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</si>
  <si>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</si>
  <si>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</si>
  <si>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</si>
  <si>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</si>
  <si>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</si>
  <si>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</si>
  <si>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</si>
  <si>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</si>
  <si>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</si>
  <si>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</si>
  <si>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</si>
  <si>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</si>
  <si>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</si>
  <si>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</si>
  <si>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</si>
  <si>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</si>
  <si>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</si>
  <si>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</si>
  <si>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</si>
  <si>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</si>
  <si>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</si>
  <si>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</si>
  <si>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</si>
  <si>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</si>
  <si>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</si>
  <si>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</si>
  <si>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</si>
  <si>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</si>
  <si>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</si>
  <si>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</si>
  <si>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</si>
  <si>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</si>
  <si>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</si>
  <si>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</si>
  <si>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</si>
  <si>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</si>
  <si>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</si>
  <si>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</si>
  <si>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</si>
  <si>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</si>
  <si>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</si>
  <si>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</si>
  <si>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</si>
  <si>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</si>
  <si>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</si>
  <si>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</si>
  <si>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</si>
  <si>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</si>
  <si>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</si>
  <si>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</si>
  <si>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</si>
  <si>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</si>
  <si>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</si>
  <si>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</si>
  <si>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</si>
  <si>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</si>
  <si>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</si>
  <si>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</si>
  <si>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</si>
  <si>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</si>
  <si>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</si>
  <si>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</si>
  <si>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</si>
  <si>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</si>
  <si>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</si>
  <si>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</si>
  <si>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</si>
  <si>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</si>
  <si>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</si>
  <si>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</si>
  <si>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</si>
  <si>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</si>
  <si>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</si>
  <si>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</si>
  <si>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</si>
  <si>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</si>
  <si>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</si>
  <si>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</si>
  <si>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</si>
  <si>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</si>
  <si>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</si>
  <si>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</si>
  <si>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</si>
  <si>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</si>
  <si>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</si>
  <si>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</si>
  <si>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</si>
  <si>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</si>
  <si>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</si>
  <si>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</si>
  <si>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</si>
  <si>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</si>
  <si>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</si>
  <si>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</si>
  <si>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</si>
  <si>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</si>
  <si>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</si>
  <si>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</si>
  <si>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</si>
  <si>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</si>
  <si>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</si>
  <si>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</si>
  <si>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</si>
  <si>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</si>
  <si>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</si>
  <si>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</si>
  <si>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</si>
  <si>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</si>
  <si>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</si>
  <si>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</si>
  <si>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</si>
  <si>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</si>
  <si>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</si>
  <si>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</si>
  <si>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</si>
  <si>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</si>
  <si>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</si>
  <si>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</si>
  <si>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</si>
  <si>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</si>
  <si>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</si>
  <si>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</si>
  <si>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</si>
  <si>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</si>
  <si>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</si>
  <si>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</si>
  <si>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</si>
  <si>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</si>
  <si>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</si>
  <si>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</si>
  <si>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</si>
  <si>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</si>
  <si>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</si>
  <si>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</si>
  <si>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</si>
  <si>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</si>
  <si>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</si>
  <si>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</si>
  <si>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</si>
  <si>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</si>
  <si>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</si>
  <si>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</si>
  <si>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</si>
  <si>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</si>
  <si>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</si>
  <si>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</si>
  <si>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</si>
  <si>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</si>
  <si>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</si>
  <si>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</si>
  <si>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</si>
  <si>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</si>
  <si>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</si>
  <si>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</si>
  <si>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</si>
  <si>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</si>
  <si>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</si>
  <si>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</si>
  <si>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</si>
  <si>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</si>
  <si>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</si>
  <si>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</si>
  <si>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</si>
  <si>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</si>
  <si>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</si>
  <si>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</si>
  <si>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</si>
  <si>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</si>
  <si>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</si>
  <si>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</si>
  <si>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</si>
  <si>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</si>
  <si>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</si>
  <si>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</si>
  <si>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</si>
  <si>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</si>
  <si>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</si>
  <si>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</si>
  <si>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</si>
  <si>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</si>
  <si>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</si>
  <si>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</si>
  <si>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</si>
  <si>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</si>
  <si>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</si>
  <si>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</si>
  <si>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</si>
  <si>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</si>
  <si>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</si>
  <si>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</si>
  <si>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</si>
  <si>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</si>
  <si>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</si>
  <si>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</si>
  <si>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</si>
  <si>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</si>
  <si>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</si>
  <si>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</si>
  <si>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</si>
  <si>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</si>
  <si>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</si>
  <si>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</si>
  <si>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</si>
  <si>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</si>
  <si>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</si>
  <si>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</si>
  <si>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</si>
  <si>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</si>
  <si>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</si>
  <si>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</si>
  <si>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</si>
  <si>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</si>
  <si>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</si>
  <si>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</si>
  <si>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</si>
  <si>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</si>
  <si>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</si>
  <si>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</si>
  <si>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</si>
  <si>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</si>
  <si>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</si>
  <si>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</si>
  <si>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</si>
  <si>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</si>
  <si>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</si>
  <si>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</si>
  <si>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</si>
  <si>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</si>
  <si>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</si>
  <si>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</si>
  <si>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</si>
  <si>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</si>
  <si>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</si>
  <si>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</si>
  <si>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</si>
  <si>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</si>
  <si>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</si>
  <si>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</si>
  <si>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</si>
  <si>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</si>
  <si>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</si>
  <si>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</si>
  <si>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</si>
  <si>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</si>
  <si>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</si>
  <si>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</si>
  <si>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</si>
  <si>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</si>
  <si>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</si>
  <si>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</si>
  <si>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</si>
  <si>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</si>
  <si>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</si>
  <si>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</si>
  <si>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</si>
  <si>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</si>
  <si>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</si>
  <si>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</si>
  <si>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</si>
  <si>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</si>
  <si>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</si>
  <si>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</si>
  <si>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</si>
  <si>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</si>
  <si>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</si>
  <si>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</si>
  <si>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</si>
  <si>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</si>
  <si>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</si>
  <si>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</si>
  <si>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</si>
  <si>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</si>
  <si>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</si>
  <si>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</si>
  <si>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</si>
  <si>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</si>
  <si>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</si>
  <si>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</si>
  <si>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</si>
  <si>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</si>
  <si>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</si>
  <si>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</si>
  <si>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</si>
  <si>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</si>
  <si>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</si>
  <si>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</si>
  <si>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</si>
  <si>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</si>
  <si>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</si>
  <si>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</si>
  <si>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</si>
  <si>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</si>
  <si>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</si>
  <si>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</si>
  <si>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</si>
  <si>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</si>
  <si>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</si>
  <si>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</si>
  <si>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</si>
  <si>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</si>
  <si>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</si>
  <si>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</si>
  <si>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</si>
  <si>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</si>
  <si>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</si>
  <si>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</si>
  <si>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</si>
  <si>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</si>
  <si>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</si>
  <si>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</si>
  <si>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</si>
  <si>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</si>
  <si>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</si>
  <si>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</si>
  <si>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</si>
  <si>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</si>
  <si>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</si>
  <si>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</si>
  <si>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</si>
  <si>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</si>
  <si>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</si>
  <si>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</si>
  <si>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</si>
  <si>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</si>
  <si>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</si>
  <si>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</si>
  <si>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</si>
  <si>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</si>
  <si>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</si>
  <si>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</si>
  <si>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</si>
  <si>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</si>
  <si>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</si>
  <si>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</si>
  <si>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</si>
  <si>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</si>
  <si>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</si>
  <si>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</si>
  <si>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</si>
  <si>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</si>
  <si>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</si>
  <si>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</si>
  <si>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</si>
  <si>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</si>
  <si>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</si>
  <si>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</si>
  <si>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</si>
  <si>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</si>
  <si>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</si>
  <si>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</si>
  <si>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</si>
  <si>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</si>
  <si>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</si>
  <si>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</si>
  <si>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</si>
  <si>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</si>
  <si>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</si>
  <si>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</si>
  <si>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</si>
  <si>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</si>
  <si>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</si>
  <si>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</si>
  <si>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</si>
  <si>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</si>
  <si>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</si>
  <si>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</si>
  <si>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</si>
  <si>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</si>
  <si>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</si>
  <si>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</si>
  <si>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</si>
  <si>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</si>
  <si>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</si>
  <si>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</si>
  <si>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</si>
  <si>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</si>
  <si>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</si>
  <si>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</si>
  <si>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</si>
  <si>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</si>
  <si>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</si>
  <si>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</si>
  <si>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</si>
  <si>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</si>
  <si>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</si>
  <si>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</si>
  <si>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</si>
  <si>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</si>
  <si>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</si>
  <si>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</si>
  <si>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</si>
  <si>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</si>
  <si>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</si>
  <si>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</si>
  <si>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</si>
  <si>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</si>
  <si>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</si>
  <si>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</si>
  <si>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</si>
  <si>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</si>
  <si>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</si>
  <si>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</si>
  <si>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</si>
  <si>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</si>
  <si>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</si>
  <si>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</si>
  <si>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</si>
  <si>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</si>
  <si>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</si>
  <si>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</si>
  <si>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</si>
  <si>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</si>
  <si>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</si>
  <si>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</si>
  <si>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</si>
  <si>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</si>
  <si>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</si>
  <si>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</si>
  <si>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</si>
  <si>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</si>
  <si>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</si>
  <si>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</si>
  <si>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</si>
  <si>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</si>
  <si>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</si>
  <si>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</si>
  <si>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</si>
  <si>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</si>
  <si>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</si>
  <si>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</si>
  <si>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</si>
  <si>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</si>
  <si>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</si>
  <si>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</si>
  <si>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</si>
  <si>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</si>
  <si>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</si>
  <si>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</si>
  <si>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</si>
  <si>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</si>
  <si>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</si>
  <si>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</si>
  <si>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</si>
  <si>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</si>
  <si>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</si>
  <si>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</si>
  <si>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</si>
  <si>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</si>
  <si>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</si>
  <si>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</si>
  <si>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</si>
  <si>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</si>
  <si>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</si>
  <si>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</si>
  <si>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</si>
  <si>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</si>
  <si>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</si>
  <si>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</si>
  <si>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</si>
  <si>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</si>
  <si>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</si>
  <si>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</si>
  <si>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</si>
  <si>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</si>
  <si>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</si>
  <si>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</si>
  <si>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</si>
  <si>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</si>
  <si>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</si>
  <si>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</si>
  <si>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</si>
  <si>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</si>
  <si>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</si>
  <si>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</si>
  <si>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</si>
  <si>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</si>
  <si>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</si>
  <si>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</si>
  <si>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</si>
  <si>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</si>
  <si>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</si>
  <si>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</si>
  <si>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</si>
  <si>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</si>
  <si>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</si>
  <si>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</si>
  <si>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</si>
  <si>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</si>
  <si>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</si>
  <si>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</si>
  <si>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</si>
  <si>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</si>
  <si>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</si>
  <si>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</si>
  <si>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</si>
  <si>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</si>
  <si>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</si>
  <si>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</si>
  <si>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</si>
  <si>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</si>
  <si>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</si>
  <si>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</si>
  <si>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</si>
  <si>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</si>
  <si>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</si>
  <si>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</si>
  <si>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</si>
  <si>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</si>
  <si>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</si>
  <si>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</si>
  <si>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</si>
  <si>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</si>
  <si>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</si>
  <si>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</si>
  <si>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</si>
  <si>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</si>
  <si>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</si>
  <si>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</si>
  <si>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</si>
  <si>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</si>
  <si>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</si>
  <si>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</si>
  <si>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</si>
  <si>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</si>
  <si>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</si>
  <si>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</si>
  <si>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</si>
  <si>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</si>
  <si>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</si>
  <si>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</si>
  <si>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</si>
  <si>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</si>
  <si>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</si>
  <si>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</si>
  <si>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</si>
  <si>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</si>
  <si>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</si>
  <si>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</si>
  <si>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</si>
  <si>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</si>
  <si>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</si>
  <si>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</si>
  <si>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</si>
  <si>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</si>
  <si>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</si>
  <si>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</si>
  <si>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</si>
  <si>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</si>
  <si>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</si>
  <si>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</si>
  <si>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</si>
  <si>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</si>
  <si>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</si>
  <si>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</si>
  <si>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</si>
  <si>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</si>
  <si>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</si>
  <si>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</si>
  <si>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</si>
  <si>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</si>
  <si>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</si>
  <si>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</si>
  <si>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</si>
  <si>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</si>
  <si>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</si>
  <si>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</si>
  <si>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</si>
  <si>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</si>
  <si>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</si>
  <si>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</si>
  <si>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</si>
  <si>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</si>
  <si>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</si>
  <si>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</si>
  <si>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</si>
  <si>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</si>
  <si>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</si>
  <si>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</si>
  <si>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</si>
  <si>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</si>
  <si>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</si>
  <si>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</si>
  <si>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</si>
  <si>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</si>
  <si>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</si>
  <si>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</si>
  <si>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</si>
  <si>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</si>
  <si>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</si>
  <si>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</si>
  <si>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</si>
  <si>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</si>
  <si>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</si>
  <si>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</si>
  <si>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</si>
  <si>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</si>
  <si>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</si>
  <si>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</si>
  <si>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</si>
  <si>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</si>
  <si>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</si>
  <si>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</si>
  <si>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</si>
  <si>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</si>
  <si>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</si>
  <si>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</si>
  <si>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</si>
  <si>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</si>
  <si>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</si>
  <si>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</si>
  <si>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</si>
  <si>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</si>
  <si>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</si>
  <si>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</si>
  <si>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</si>
  <si>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</si>
  <si>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</si>
  <si>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</si>
  <si>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</si>
  <si>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</si>
  <si>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</si>
  <si>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</si>
  <si>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</si>
  <si>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</si>
  <si>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</si>
  <si>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</si>
  <si>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</si>
  <si>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</si>
  <si>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</si>
  <si>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</si>
  <si>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</si>
  <si>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</si>
  <si>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</si>
  <si>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</si>
  <si>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</si>
  <si>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</si>
  <si>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</si>
  <si>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</si>
  <si>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</si>
  <si>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</si>
  <si>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</si>
  <si>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</si>
  <si>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</si>
  <si>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</si>
  <si>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</si>
  <si>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</si>
  <si>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</si>
  <si>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</si>
  <si>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</si>
  <si>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</si>
  <si>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</si>
  <si>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</si>
  <si>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</si>
  <si>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</si>
  <si>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</si>
  <si>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</si>
  <si>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</si>
  <si>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</si>
  <si>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</si>
  <si>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</si>
  <si>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</si>
  <si>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</si>
  <si>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</si>
  <si>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</si>
  <si>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</si>
  <si>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</si>
  <si>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</si>
  <si>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</si>
  <si>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</si>
  <si>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</si>
  <si>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</si>
  <si>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</si>
  <si>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</si>
  <si>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</si>
  <si>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</si>
  <si>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</si>
  <si>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</si>
  <si>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</si>
  <si>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</si>
  <si>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</si>
  <si>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</si>
  <si>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</si>
  <si>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</si>
  <si>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</si>
  <si>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</si>
  <si>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</si>
  <si>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</si>
  <si>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</si>
  <si>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</si>
  <si>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</si>
  <si>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</si>
  <si>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</si>
  <si>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</si>
  <si>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</si>
  <si>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</si>
  <si>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</si>
  <si>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</si>
  <si>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</si>
  <si>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</si>
  <si>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</si>
  <si>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</si>
  <si>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</si>
  <si>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</si>
  <si>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</si>
  <si>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</si>
  <si>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</si>
  <si>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</si>
  <si>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</si>
  <si>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</si>
  <si>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</si>
  <si>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</si>
  <si>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</si>
  <si>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</si>
  <si>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</si>
  <si>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</si>
  <si>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</si>
  <si>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</si>
  <si>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</si>
  <si>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</si>
  <si>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</si>
  <si>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</si>
  <si>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</si>
  <si>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</si>
  <si>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</si>
  <si>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</si>
  <si>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</si>
  <si>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</si>
  <si>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</si>
  <si>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</si>
  <si>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</si>
  <si>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</si>
  <si>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</si>
  <si>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</si>
  <si>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</si>
  <si>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</si>
  <si>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</si>
  <si>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</si>
  <si>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</si>
  <si>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</si>
  <si>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</si>
  <si>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</si>
  <si>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</si>
  <si>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</si>
  <si>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</si>
  <si>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</si>
  <si>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</si>
  <si>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</si>
  <si>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</si>
  <si>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</si>
  <si>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</si>
  <si>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</si>
  <si>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</si>
  <si>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</si>
  <si>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</si>
  <si>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</si>
  <si>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</si>
  <si>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</si>
  <si>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</si>
  <si>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</si>
  <si>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</si>
  <si>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</si>
  <si>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</si>
  <si>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</si>
  <si>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</si>
  <si>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</si>
  <si>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</si>
  <si>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</si>
  <si>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</si>
  <si>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</si>
  <si>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</si>
  <si>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</si>
  <si>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</si>
  <si>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</si>
  <si>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</si>
  <si>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</si>
  <si>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</si>
  <si>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</si>
  <si>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</si>
  <si>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</si>
  <si>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</si>
  <si>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</si>
  <si>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</si>
  <si>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</si>
  <si>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</si>
  <si>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</si>
  <si>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</si>
  <si>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</si>
  <si>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</si>
  <si>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</si>
  <si>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</si>
  <si>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</si>
  <si>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</si>
  <si>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</si>
  <si>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</si>
  <si>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</si>
  <si>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</si>
  <si>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</si>
  <si>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</si>
  <si>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</si>
  <si>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</si>
  <si>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</si>
  <si>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</si>
  <si>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</si>
  <si>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</si>
  <si>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</si>
  <si>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</si>
  <si>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</si>
  <si>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</si>
  <si>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</si>
  <si>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</si>
  <si>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</si>
  <si>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</si>
  <si>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</si>
  <si>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</si>
  <si>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</si>
  <si>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</si>
  <si>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</si>
  <si>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</si>
  <si>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</si>
  <si>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</si>
  <si>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</si>
  <si>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</si>
  <si>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</si>
  <si>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</si>
  <si>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</si>
  <si>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</si>
  <si>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</si>
  <si>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</si>
  <si>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</si>
  <si>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</si>
  <si>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</si>
  <si>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</si>
  <si>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</si>
  <si>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</si>
  <si>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</si>
  <si>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</si>
  <si>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</si>
  <si>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</si>
  <si>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</si>
  <si>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</si>
  <si>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</si>
  <si>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</si>
  <si>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</si>
  <si>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</si>
  <si>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</si>
  <si>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</si>
  <si>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</si>
  <si>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</si>
  <si>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</si>
  <si>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</si>
  <si>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</si>
  <si>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</si>
  <si>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</si>
  <si>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</si>
  <si>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</si>
  <si>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</si>
  <si>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</si>
  <si>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</si>
  <si>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</si>
  <si>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</si>
  <si>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</si>
  <si>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</si>
  <si>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</si>
  <si>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</si>
  <si>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</si>
  <si>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</si>
  <si>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</si>
  <si>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</si>
  <si>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</si>
  <si>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</si>
  <si>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</si>
  <si>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</si>
  <si>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</si>
  <si>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</si>
  <si>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</si>
  <si>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</si>
  <si>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</si>
  <si>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</si>
  <si>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</si>
  <si>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</si>
  <si>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</si>
  <si>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</si>
  <si>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</si>
  <si>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</si>
  <si>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</si>
  <si>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</si>
  <si>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</si>
  <si>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</si>
  <si>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</si>
  <si>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</si>
  <si>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</si>
  <si>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</si>
  <si>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</si>
  <si>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</si>
  <si>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</si>
  <si>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</si>
  <si>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</si>
  <si>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</si>
  <si>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</si>
  <si>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</si>
  <si>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</si>
  <si>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</si>
  <si>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</si>
  <si>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</si>
  <si>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</si>
  <si>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</si>
  <si>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</si>
  <si>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</si>
  <si>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</si>
  <si>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</si>
  <si>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</si>
  <si>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</si>
  <si>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</si>
  <si>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</si>
  <si>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</si>
  <si>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</si>
  <si>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</si>
  <si>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</si>
  <si>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</si>
  <si>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</si>
  <si>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</si>
  <si>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</si>
  <si>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</si>
  <si>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</si>
  <si>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</si>
  <si>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</si>
  <si>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</si>
  <si>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</si>
  <si>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</si>
  <si>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</si>
  <si>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</si>
  <si>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</si>
  <si>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</si>
  <si>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</si>
  <si>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</si>
  <si>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</si>
  <si>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</si>
  <si>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</si>
  <si>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</si>
  <si>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</si>
  <si>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</si>
  <si>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</si>
  <si>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</si>
  <si>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</si>
  <si>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</si>
  <si>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</si>
  <si>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</si>
  <si>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</si>
  <si>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</si>
  <si>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</si>
  <si>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</si>
  <si>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</si>
  <si>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</si>
  <si>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</si>
  <si>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</si>
  <si>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</si>
  <si>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</si>
  <si>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</si>
  <si>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</si>
  <si>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</si>
  <si>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</si>
  <si>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</si>
  <si>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</si>
  <si>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</si>
  <si>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</si>
  <si>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</si>
  <si>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</si>
  <si>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</si>
  <si>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</si>
  <si>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</si>
  <si>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</si>
  <si>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</si>
  <si>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</si>
  <si>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</si>
  <si>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</si>
  <si>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</si>
  <si>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</si>
  <si>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</si>
  <si>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</si>
  <si>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</si>
  <si>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</si>
  <si>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</si>
  <si>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</si>
  <si>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</si>
  <si>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</si>
  <si>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</si>
  <si>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</si>
  <si>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</si>
  <si>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</si>
  <si>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</si>
  <si>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</si>
  <si>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</si>
  <si>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</si>
  <si>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</si>
  <si>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</si>
  <si>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</si>
  <si>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</si>
  <si>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</si>
  <si>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</si>
  <si>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</si>
  <si>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</si>
  <si>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</si>
  <si>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</si>
  <si>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</si>
  <si>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</si>
  <si>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</si>
  <si>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</si>
  <si>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</si>
  <si>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</si>
  <si>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</si>
  <si>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</si>
  <si>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</si>
  <si>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</si>
  <si>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</si>
  <si>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</si>
  <si>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</si>
  <si>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</si>
  <si>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</si>
  <si>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</si>
  <si>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</si>
  <si>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</si>
  <si>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</si>
  <si>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</si>
  <si>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</si>
  <si>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</si>
  <si>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</si>
  <si>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</si>
  <si>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</si>
  <si>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</si>
  <si>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</si>
  <si>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</si>
  <si>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</si>
  <si>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</si>
  <si>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</si>
  <si>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</si>
  <si>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</si>
  <si>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</si>
  <si>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</si>
  <si>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</si>
  <si>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</si>
  <si>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</si>
  <si>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</si>
  <si>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</si>
  <si>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</si>
  <si>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</si>
  <si>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</si>
  <si>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</si>
  <si>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</si>
  <si>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</si>
  <si>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</si>
  <si>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</si>
  <si>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</si>
  <si>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</si>
  <si>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</si>
  <si>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</si>
  <si>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</si>
  <si>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</si>
  <si>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</si>
  <si>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</si>
  <si>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</si>
  <si>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</si>
  <si>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</si>
  <si>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</si>
  <si>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</si>
  <si>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</si>
  <si>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</si>
  <si>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</si>
  <si>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</si>
  <si>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</si>
  <si>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</si>
  <si>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</si>
  <si>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</si>
  <si>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</si>
  <si>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</si>
  <si>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</si>
  <si>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</si>
  <si>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</si>
  <si>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</si>
  <si>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</si>
  <si>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</si>
  <si>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</si>
  <si>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</si>
  <si>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</si>
  <si>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</si>
  <si>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</si>
  <si>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</si>
  <si>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</si>
  <si>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</si>
  <si>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</si>
  <si>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</si>
  <si>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</si>
  <si>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</si>
  <si>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</si>
  <si>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</si>
  <si>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</si>
  <si>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</si>
  <si>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</si>
  <si>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</si>
  <si>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</si>
  <si>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</si>
  <si>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</si>
  <si>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</si>
  <si>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</si>
  <si>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</si>
  <si>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</si>
  <si>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</si>
  <si>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</si>
  <si>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</si>
  <si>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</si>
  <si>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</si>
  <si>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</si>
  <si>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</si>
  <si>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</si>
  <si>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</si>
  <si>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</si>
  <si>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</si>
  <si>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</si>
  <si>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</si>
  <si>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</si>
  <si>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</si>
  <si>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</si>
  <si>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</si>
  <si>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</si>
  <si>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</si>
  <si>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</si>
  <si>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</si>
  <si>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</si>
  <si>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</si>
  <si>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</si>
  <si>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</si>
  <si>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</si>
  <si>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</si>
  <si>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</si>
  <si>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</si>
  <si>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</si>
  <si>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</si>
  <si>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</si>
  <si>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</si>
  <si>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</si>
  <si>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</si>
  <si>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</si>
  <si>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</si>
  <si>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</si>
  <si>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</si>
  <si>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</si>
  <si>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</si>
  <si>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</si>
  <si>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</si>
  <si>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</si>
  <si>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</si>
  <si>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</si>
  <si>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</si>
  <si>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</si>
  <si>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</si>
  <si>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</si>
  <si>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</si>
  <si>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</si>
  <si>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</si>
  <si>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</si>
  <si>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</si>
  <si>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</si>
  <si>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</si>
  <si>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</si>
  <si>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</si>
  <si>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</si>
  <si>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</si>
  <si>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</si>
  <si>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</si>
  <si>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</si>
  <si>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</si>
  <si>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</si>
  <si>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</si>
  <si>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</si>
  <si>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</si>
  <si>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</si>
  <si>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</si>
  <si>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</si>
  <si>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</si>
  <si>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</si>
  <si>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</si>
  <si>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</si>
  <si>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</si>
  <si>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</si>
  <si>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</si>
  <si>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</si>
  <si>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</si>
  <si>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</si>
  <si>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</si>
  <si>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</si>
  <si>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</si>
  <si>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</si>
  <si>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</si>
  <si>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</si>
  <si>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</si>
  <si>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</si>
  <si>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</si>
  <si>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</si>
  <si>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</si>
  <si>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</si>
  <si>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</si>
  <si>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</si>
  <si>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</si>
  <si>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</si>
  <si>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</si>
  <si>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</si>
  <si>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</si>
  <si>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</si>
  <si>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</si>
  <si>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</si>
  <si>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</si>
  <si>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</si>
  <si>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</si>
  <si>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</si>
  <si>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</si>
  <si>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</si>
  <si>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</si>
  <si>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</si>
  <si>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</si>
  <si>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</si>
  <si>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</si>
  <si>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</si>
  <si>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</si>
  <si>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</si>
  <si>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</si>
  <si>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</si>
  <si>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</si>
  <si>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</si>
  <si>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</si>
  <si>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</si>
  <si>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</si>
  <si>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</si>
  <si>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</si>
  <si>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</si>
  <si>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</si>
  <si>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</si>
  <si>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</si>
  <si>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</si>
  <si>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</si>
  <si>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</si>
  <si>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</si>
  <si>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</si>
  <si>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</si>
  <si>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</si>
  <si>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</si>
  <si>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</si>
  <si>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</si>
  <si>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</si>
  <si>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</si>
  <si>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</si>
  <si>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</si>
  <si>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</si>
  <si>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</si>
  <si>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</si>
  <si>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</si>
  <si>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</si>
  <si>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</si>
  <si>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</si>
  <si>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</si>
  <si>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</si>
  <si>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</si>
  <si>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</si>
  <si>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</si>
  <si>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</si>
  <si>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</si>
  <si>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</si>
  <si>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</si>
  <si>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</si>
  <si>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</si>
  <si>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</si>
  <si>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</si>
  <si>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</si>
  <si>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</si>
  <si>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</si>
  <si>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</si>
  <si>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</si>
  <si>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</si>
  <si>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</si>
  <si>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</si>
  <si>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</si>
  <si>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</si>
  <si>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</si>
  <si>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</si>
  <si>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</si>
  <si>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</si>
  <si>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</si>
  <si>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</si>
  <si>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</si>
  <si>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</si>
  <si>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</si>
  <si>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</si>
  <si>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</si>
  <si>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</si>
  <si>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</si>
  <si>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</si>
  <si>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</si>
  <si>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</si>
  <si>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</si>
  <si>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</si>
  <si>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</si>
  <si>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</si>
  <si>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</si>
  <si>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</si>
  <si>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</si>
  <si>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</si>
  <si>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</si>
  <si>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</si>
  <si>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</si>
  <si>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</si>
  <si>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</si>
  <si>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</si>
  <si>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</si>
  <si>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</si>
  <si>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</si>
  <si>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</si>
  <si>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</si>
  <si>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</si>
  <si>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</si>
  <si>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</si>
  <si>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</si>
  <si>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</si>
  <si>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</si>
  <si>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</si>
  <si>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</si>
  <si>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</si>
  <si>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</si>
  <si>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</si>
  <si>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</si>
  <si>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</si>
  <si>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</si>
  <si>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</si>
  <si>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</si>
  <si>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</si>
  <si>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</si>
  <si>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</si>
  <si>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</si>
  <si>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</si>
  <si>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</si>
  <si>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</si>
  <si>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</si>
  <si>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</si>
  <si>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</si>
  <si>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</si>
  <si>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</si>
  <si>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</si>
  <si>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</si>
  <si>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</si>
  <si>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</si>
  <si>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</si>
  <si>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</si>
  <si>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</si>
  <si>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</si>
  <si>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</si>
  <si>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</si>
  <si>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</si>
  <si>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</si>
  <si>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</si>
  <si>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</si>
  <si>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</si>
  <si>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</si>
  <si>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</si>
  <si>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</si>
  <si>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</si>
  <si>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</si>
  <si>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</si>
  <si>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</si>
  <si>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</si>
  <si>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</si>
  <si>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</si>
  <si>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</si>
  <si>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</si>
  <si>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</si>
  <si>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</si>
  <si>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</si>
  <si>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</si>
  <si>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</si>
  <si>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</si>
  <si>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</si>
  <si>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</si>
  <si>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</si>
  <si>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</si>
  <si>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</si>
  <si>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</si>
  <si>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</si>
  <si>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</si>
  <si>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</si>
  <si>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</si>
  <si>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</si>
  <si>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</si>
  <si>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</si>
  <si>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</si>
  <si>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</si>
  <si>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</si>
  <si>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</si>
  <si>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</si>
  <si>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</si>
  <si>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</si>
  <si>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</si>
  <si>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</si>
  <si>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</si>
  <si>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</si>
  <si>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</si>
  <si>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</si>
  <si>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</si>
  <si>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</si>
  <si>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</si>
  <si>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</si>
  <si>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</si>
  <si>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</si>
  <si>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</si>
  <si>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</si>
  <si>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</si>
  <si>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</si>
  <si>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</si>
  <si>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</si>
  <si>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</si>
  <si>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</si>
  <si>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</si>
  <si>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</si>
  <si>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</si>
  <si>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</si>
  <si>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</si>
  <si>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</si>
  <si>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</si>
  <si>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</si>
  <si>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</si>
  <si>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</si>
  <si>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</si>
  <si>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</si>
  <si>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</si>
  <si>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</si>
  <si>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</si>
  <si>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</si>
  <si>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</si>
  <si>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</si>
  <si>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</si>
  <si>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</si>
  <si>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</si>
  <si>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</si>
  <si>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</si>
  <si>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</si>
  <si>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</si>
  <si>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</si>
  <si>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</si>
  <si>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</si>
  <si>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</si>
  <si>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</si>
  <si>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</si>
  <si>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</si>
  <si>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</si>
  <si>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</si>
  <si>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</si>
  <si>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</si>
  <si>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</si>
  <si>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</si>
  <si>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</si>
  <si>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</si>
  <si>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</si>
  <si>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</si>
  <si>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</si>
  <si>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</si>
  <si>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</si>
  <si>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</si>
  <si>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</si>
  <si>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</si>
  <si>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</si>
  <si>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</si>
  <si>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</si>
  <si>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</si>
  <si>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</si>
  <si>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</si>
  <si>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</si>
  <si>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</si>
  <si>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</si>
  <si>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</si>
  <si>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</si>
  <si>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</si>
  <si>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</si>
  <si>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</si>
  <si>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</si>
  <si>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</si>
  <si>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</si>
  <si>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</si>
  <si>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</si>
  <si>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</si>
  <si>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</si>
  <si>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</si>
  <si>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</si>
  <si>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</si>
  <si>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</si>
  <si>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</si>
  <si>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</si>
  <si>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</si>
  <si>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</si>
  <si>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</si>
  <si>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</si>
  <si>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</si>
  <si>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</si>
  <si>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</si>
  <si>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</si>
  <si>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</si>
  <si>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</si>
  <si>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</si>
  <si>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</si>
  <si>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</si>
  <si>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</si>
  <si>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</si>
  <si>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</si>
  <si>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</si>
  <si>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</si>
  <si>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</si>
  <si>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</si>
  <si>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</si>
  <si>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</si>
  <si>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</si>
  <si>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</si>
  <si>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</si>
  <si>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</si>
  <si>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</si>
  <si>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</si>
  <si>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</si>
  <si>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</si>
  <si>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</si>
  <si>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</si>
  <si>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</si>
  <si>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</si>
  <si>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</si>
  <si>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</si>
  <si>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</si>
  <si>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</si>
  <si>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</si>
  <si>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</si>
  <si>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</si>
  <si>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</si>
  <si>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</si>
  <si>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</si>
  <si>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</si>
  <si>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</si>
  <si>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</si>
  <si>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</si>
  <si>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</si>
  <si>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</si>
  <si>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</si>
  <si>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</si>
  <si>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</si>
  <si>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</si>
  <si>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</si>
  <si>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</si>
  <si>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</si>
  <si>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</si>
  <si>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</si>
  <si>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</si>
  <si>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</si>
  <si>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</si>
  <si>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</si>
  <si>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</si>
  <si>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</si>
  <si>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</si>
  <si>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</si>
  <si>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</si>
  <si>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</si>
  <si>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</si>
  <si>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</si>
  <si>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</si>
  <si>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</si>
  <si>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</si>
  <si>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</si>
  <si>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</si>
  <si>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</si>
  <si>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</si>
  <si>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</si>
  <si>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</si>
  <si>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</si>
  <si>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</si>
  <si>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</si>
  <si>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</si>
  <si>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</si>
  <si>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</si>
  <si>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</si>
  <si>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</si>
  <si>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</si>
  <si>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</si>
  <si>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</si>
  <si>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</si>
  <si>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</si>
  <si>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</si>
  <si>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</si>
  <si>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</si>
  <si>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</si>
  <si>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</si>
  <si>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</si>
  <si>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</si>
  <si>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</si>
  <si>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</si>
  <si>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</si>
  <si>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</si>
  <si>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</si>
  <si>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</si>
  <si>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</si>
  <si>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</si>
  <si>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</si>
  <si>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</si>
  <si>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</si>
  <si>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</si>
  <si>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</si>
  <si>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</si>
  <si>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</si>
  <si>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</si>
  <si>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</si>
  <si>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</si>
  <si>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</si>
  <si>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</si>
  <si>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</si>
  <si>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</si>
  <si>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</si>
  <si>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</si>
  <si>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</si>
  <si>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</si>
  <si>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</si>
  <si>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</si>
  <si>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</si>
  <si>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</si>
  <si>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</si>
  <si>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</si>
  <si>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</si>
  <si>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</si>
  <si>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</si>
  <si>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</si>
  <si>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</si>
  <si>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</si>
  <si>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</si>
  <si>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</si>
  <si>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</si>
  <si>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</si>
  <si>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</si>
  <si>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</si>
  <si>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</si>
  <si>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</si>
  <si>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</si>
  <si>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</si>
  <si>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</si>
  <si>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</si>
  <si>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</si>
  <si>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</si>
  <si>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</si>
  <si>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</si>
  <si>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</si>
  <si>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</si>
  <si>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</si>
  <si>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</si>
  <si>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</si>
  <si>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</si>
  <si>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</si>
  <si>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</si>
  <si>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</si>
  <si>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</si>
  <si>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</si>
  <si>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</si>
  <si>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</si>
  <si>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</si>
  <si>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</si>
  <si>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</si>
  <si>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</si>
  <si>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</si>
  <si>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</si>
  <si>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</si>
  <si>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</si>
  <si>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</si>
  <si>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</si>
  <si>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</si>
  <si>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</si>
  <si>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</si>
  <si>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</si>
  <si>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</si>
  <si>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</si>
  <si>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</si>
  <si>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</si>
  <si>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</si>
  <si>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</si>
  <si>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</si>
  <si>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</si>
  <si>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</si>
  <si>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</si>
  <si>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</si>
  <si>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</si>
  <si>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</si>
  <si>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</si>
  <si>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</si>
  <si>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</si>
  <si>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</si>
  <si>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</si>
  <si>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</si>
  <si>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</si>
  <si>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</si>
  <si>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</si>
  <si>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</si>
  <si>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</si>
  <si>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</si>
  <si>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</si>
  <si>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</si>
  <si>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</si>
  <si>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</si>
  <si>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</si>
  <si>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</si>
  <si>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</si>
  <si>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</si>
  <si>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</si>
  <si>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</si>
  <si>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</si>
  <si>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</si>
  <si>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</si>
  <si>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</si>
  <si>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</si>
  <si>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</si>
  <si>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</si>
  <si>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</si>
  <si>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</si>
  <si>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</si>
  <si>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</si>
  <si>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</si>
  <si>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</si>
  <si>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</si>
  <si>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</si>
  <si>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</si>
  <si>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</si>
  <si>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</si>
  <si>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</si>
  <si>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</si>
  <si>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</si>
  <si>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</si>
  <si>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</si>
  <si>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</si>
  <si>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</si>
  <si>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</si>
  <si>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</si>
  <si>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</si>
  <si>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</si>
  <si>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</si>
  <si>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</si>
  <si>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</si>
  <si>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</si>
  <si>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</si>
  <si>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</si>
  <si>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</si>
  <si>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</si>
  <si>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</si>
  <si>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</si>
  <si>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</si>
  <si>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</si>
  <si>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</si>
  <si>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</si>
  <si>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</si>
  <si>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</si>
  <si>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</si>
  <si>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</si>
  <si>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</si>
  <si>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</si>
  <si>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</si>
  <si>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</si>
  <si>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</si>
  <si>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</si>
  <si>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</si>
  <si>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</si>
  <si>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</si>
  <si>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</si>
  <si>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</si>
  <si>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</si>
  <si>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</si>
  <si>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</si>
  <si>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</si>
  <si>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</si>
  <si>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</si>
  <si>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</si>
  <si>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</si>
  <si>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</si>
  <si>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</si>
  <si>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</si>
  <si>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</si>
  <si>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</si>
  <si>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</si>
  <si>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</si>
  <si>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</si>
  <si>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</si>
  <si>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</si>
  <si>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</si>
  <si>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</si>
  <si>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</si>
  <si>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</si>
  <si>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</si>
  <si>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</si>
  <si>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</si>
  <si>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</si>
  <si>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</si>
  <si>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</si>
  <si>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</si>
  <si>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</si>
  <si>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</si>
  <si>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</si>
  <si>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</si>
  <si>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</si>
  <si>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</si>
  <si>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</si>
  <si>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</si>
  <si>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</si>
  <si>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</si>
  <si>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</si>
  <si>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</si>
  <si>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</si>
  <si>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</si>
  <si>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</si>
  <si>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</si>
  <si>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</si>
  <si>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</si>
  <si>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</si>
  <si>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</si>
  <si>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</si>
  <si>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</si>
  <si>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</si>
  <si>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</si>
  <si>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</si>
  <si>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</si>
  <si>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</si>
  <si>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</si>
  <si>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</si>
  <si>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</si>
  <si>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</si>
  <si>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</si>
  <si>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</si>
  <si>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</si>
  <si>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</si>
  <si>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</si>
  <si>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</si>
  <si>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</si>
  <si>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</si>
  <si>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</si>
  <si>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</si>
  <si>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</si>
  <si>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</si>
  <si>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</si>
  <si>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</si>
  <si>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</si>
  <si>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</si>
  <si>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</si>
  <si>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</si>
  <si>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</si>
  <si>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</si>
  <si>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</si>
  <si>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</si>
  <si>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</si>
  <si>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</si>
  <si>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</si>
  <si>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</si>
  <si>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</si>
  <si>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</si>
  <si>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</si>
  <si>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</si>
  <si>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</si>
  <si>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</si>
  <si>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</si>
  <si>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</si>
  <si>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</si>
  <si>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</si>
  <si>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</si>
  <si>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</si>
  <si>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</si>
  <si>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</si>
  <si>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</si>
  <si>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</si>
  <si>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</si>
  <si>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</si>
  <si>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</si>
  <si>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</si>
  <si>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</si>
  <si>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</si>
  <si>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</si>
  <si>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</si>
  <si>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</si>
  <si>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</si>
  <si>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</si>
  <si>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</si>
  <si>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</si>
  <si>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</si>
  <si>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</si>
  <si>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</si>
  <si>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</si>
  <si>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</si>
  <si>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</si>
  <si>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</si>
  <si>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</si>
  <si>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</si>
  <si>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</si>
  <si>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</si>
  <si>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</si>
  <si>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</si>
  <si>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</si>
  <si>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</si>
  <si>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</si>
  <si>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</si>
  <si>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</si>
  <si>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</si>
  <si>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</si>
  <si>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</si>
  <si>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</si>
  <si>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</si>
  <si>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</si>
  <si>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</si>
  <si>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</si>
  <si>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</si>
  <si>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</si>
  <si>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</si>
  <si>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</si>
  <si>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</si>
  <si>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</si>
  <si>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</si>
  <si>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</si>
  <si>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</si>
  <si>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</si>
  <si>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</si>
  <si>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</si>
  <si>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</si>
  <si>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</si>
  <si>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</si>
  <si>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</si>
  <si>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</si>
  <si>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</si>
  <si>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</si>
  <si>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</si>
  <si>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</si>
  <si>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</si>
  <si>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</si>
  <si>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</si>
  <si>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</si>
  <si>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</si>
  <si>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</si>
  <si>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</si>
  <si>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</si>
  <si>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</si>
  <si>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</si>
  <si>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</si>
  <si>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</si>
  <si>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</si>
  <si>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</si>
  <si>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</si>
  <si>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</si>
  <si>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</si>
  <si>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</si>
  <si>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</si>
  <si>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</si>
  <si>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</si>
  <si>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</si>
  <si>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</si>
  <si>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</si>
  <si>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</si>
  <si>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</si>
  <si>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</si>
  <si>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</si>
  <si>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</si>
  <si>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</si>
  <si>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</si>
  <si>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</si>
  <si>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</si>
  <si>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</si>
  <si>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</si>
  <si>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</si>
  <si>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</si>
  <si>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</si>
  <si>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</si>
  <si>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</si>
  <si>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</si>
  <si>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</si>
  <si>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</si>
  <si>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</si>
  <si>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</si>
  <si>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</si>
  <si>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</si>
  <si>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</si>
  <si>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</si>
  <si>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</si>
  <si>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</si>
  <si>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</si>
  <si>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</si>
  <si>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</si>
  <si>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</si>
  <si>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</si>
  <si>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</si>
  <si>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</si>
  <si>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</si>
  <si>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</si>
  <si>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</si>
  <si>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</si>
  <si>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</si>
  <si>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</si>
  <si>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</si>
  <si>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</si>
  <si>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</si>
  <si>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</si>
  <si>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</si>
  <si>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</si>
  <si>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</si>
  <si>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</si>
  <si>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</si>
  <si>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</si>
  <si>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</si>
  <si>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</si>
  <si>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</si>
  <si>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</si>
  <si>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</si>
  <si>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</si>
  <si>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</si>
  <si>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</si>
  <si>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</si>
  <si>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</si>
  <si>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</si>
  <si>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</si>
  <si>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</si>
  <si>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</si>
  <si>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</si>
  <si>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</si>
  <si>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</si>
  <si>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</si>
  <si>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</si>
  <si>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</si>
  <si>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</si>
  <si>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</si>
  <si>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</si>
  <si>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</si>
  <si>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</si>
  <si>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</si>
  <si>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</si>
  <si>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</si>
  <si>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</si>
  <si>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</si>
  <si>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</si>
  <si>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</si>
  <si>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</si>
  <si>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</si>
  <si>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</si>
  <si>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</si>
  <si>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</si>
  <si>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</si>
  <si>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</si>
  <si>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</si>
  <si>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</si>
  <si>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</si>
  <si>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</si>
  <si>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</si>
  <si>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</si>
  <si>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</si>
  <si>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</si>
  <si>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</si>
  <si>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</si>
  <si>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</si>
  <si>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</si>
  <si>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</si>
  <si>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</si>
  <si>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</si>
  <si>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</si>
  <si>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</si>
  <si>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</si>
  <si>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</si>
  <si>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</si>
  <si>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</si>
  <si>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</si>
  <si>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</si>
  <si>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</si>
  <si>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</si>
  <si>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</si>
  <si>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</si>
  <si>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</si>
  <si>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</si>
  <si>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</si>
  <si>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</si>
  <si>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</si>
  <si>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</si>
  <si>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</si>
  <si>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</si>
  <si>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</si>
  <si>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</si>
  <si>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</si>
  <si>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</si>
  <si>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</si>
  <si>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</si>
  <si>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</si>
  <si>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</si>
  <si>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</si>
  <si>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</si>
  <si>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</si>
  <si>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</si>
  <si>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</si>
  <si>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</si>
  <si>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</si>
  <si>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</si>
  <si>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</si>
  <si>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</si>
  <si>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</si>
  <si>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</si>
  <si>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</si>
  <si>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</si>
  <si>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</si>
  <si>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</si>
  <si>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</si>
  <si>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</si>
  <si>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</si>
  <si>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</si>
  <si>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</si>
  <si>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</si>
  <si>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</si>
  <si>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</si>
  <si>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</si>
  <si>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</si>
  <si>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</si>
  <si>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</si>
  <si>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</si>
  <si>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</si>
  <si>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</si>
  <si>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</si>
  <si>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</si>
  <si>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</si>
  <si>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</si>
  <si>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</si>
  <si>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</si>
  <si>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</si>
  <si>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</si>
  <si>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</si>
  <si>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</si>
  <si>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</si>
  <si>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</si>
  <si>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</si>
  <si>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</si>
  <si>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</si>
  <si>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</si>
  <si>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</si>
  <si>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</si>
  <si>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</si>
  <si>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</si>
  <si>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</si>
  <si>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</si>
  <si>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</si>
  <si>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</si>
  <si>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</si>
  <si>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</si>
  <si>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</si>
  <si>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</si>
  <si>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</si>
  <si>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</si>
  <si>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</si>
  <si>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</si>
  <si>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</si>
  <si>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</si>
  <si>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</si>
  <si>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</si>
  <si>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</si>
  <si>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</si>
  <si>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</si>
  <si>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</si>
  <si>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</si>
  <si>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</si>
  <si>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</si>
  <si>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</si>
  <si>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</si>
  <si>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</si>
  <si>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</si>
  <si>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</si>
  <si>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</si>
  <si>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</si>
  <si>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</si>
  <si>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</si>
  <si>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</si>
  <si>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</si>
  <si>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</si>
  <si>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</si>
  <si>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</si>
  <si>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</si>
  <si>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</si>
  <si>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</si>
  <si>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</si>
  <si>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</si>
  <si>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</si>
  <si>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</si>
  <si>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</si>
  <si>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</si>
  <si>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</si>
  <si>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</si>
  <si>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</si>
  <si>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</si>
  <si>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</si>
  <si>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</si>
  <si>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</si>
  <si>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</si>
  <si>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</si>
  <si>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</si>
  <si>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</si>
  <si>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</si>
  <si>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</si>
  <si>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</si>
  <si>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</si>
  <si>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</si>
  <si>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</si>
  <si>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</si>
  <si>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</si>
  <si>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</si>
  <si>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</si>
  <si>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</si>
  <si>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</si>
  <si>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</si>
  <si>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</si>
  <si>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</si>
  <si>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</si>
  <si>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</si>
  <si>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</si>
  <si>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</si>
  <si>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</si>
  <si>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</si>
  <si>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</si>
  <si>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</si>
  <si>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</si>
  <si>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</si>
  <si>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</si>
  <si>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</si>
  <si>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</si>
  <si>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</si>
  <si>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</si>
  <si>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</si>
  <si>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</si>
  <si>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</si>
  <si>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</si>
  <si>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</si>
  <si>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</si>
  <si>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</si>
  <si>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</si>
  <si>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</si>
  <si>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</si>
  <si>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</si>
  <si>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</si>
  <si>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</si>
  <si>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</si>
  <si>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</si>
  <si>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</si>
  <si>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</si>
  <si>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</si>
  <si>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</si>
  <si>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</si>
  <si>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</si>
  <si>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</si>
  <si>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</si>
  <si>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</si>
  <si>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</si>
  <si>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</si>
  <si>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</si>
  <si>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</si>
  <si>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</si>
  <si>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</si>
  <si>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</si>
  <si>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</si>
  <si>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</si>
  <si>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</si>
  <si>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</si>
  <si>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</si>
  <si>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</si>
  <si>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</si>
  <si>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</si>
  <si>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</si>
  <si>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</si>
  <si>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</si>
  <si>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</si>
  <si>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</si>
  <si>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</si>
  <si>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</si>
  <si>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</si>
  <si>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</si>
  <si>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</si>
  <si>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</si>
  <si>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</si>
  <si>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</si>
  <si>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</si>
  <si>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</si>
  <si>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</si>
  <si>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</si>
  <si>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</si>
  <si>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</si>
  <si>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</si>
  <si>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</si>
  <si>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</si>
  <si>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</si>
  <si>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</si>
  <si>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</si>
  <si>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</si>
  <si>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</si>
  <si>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</si>
  <si>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</si>
  <si>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</si>
  <si>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</si>
  <si>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</si>
  <si>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</si>
  <si>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</si>
  <si>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</si>
  <si>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</si>
  <si>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</si>
  <si>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</si>
  <si>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</si>
  <si>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</si>
  <si>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</si>
  <si>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</si>
  <si>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</si>
  <si>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</si>
  <si>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</si>
  <si>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</si>
  <si>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</si>
  <si>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</si>
  <si>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</si>
  <si>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</si>
  <si>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</si>
  <si>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</si>
  <si>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</si>
  <si>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</si>
  <si>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</si>
  <si>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</si>
  <si>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</si>
  <si>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</si>
  <si>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</si>
  <si>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</si>
  <si>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</si>
  <si>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</si>
  <si>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</si>
  <si>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</si>
  <si>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</si>
  <si>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</si>
  <si>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</si>
  <si>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</si>
  <si>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</si>
  <si>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</si>
  <si>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</si>
  <si>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</si>
  <si>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</si>
  <si>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</si>
  <si>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</si>
  <si>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</si>
  <si>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</si>
  <si>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</si>
  <si>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</si>
  <si>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</si>
  <si>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</si>
  <si>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</si>
  <si>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</si>
  <si>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</si>
  <si>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</si>
  <si>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</si>
  <si>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</si>
  <si>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</si>
  <si>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</si>
  <si>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</si>
  <si>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</si>
  <si>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</si>
  <si>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</si>
  <si>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</si>
  <si>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</si>
  <si>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</si>
  <si>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</si>
  <si>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</si>
  <si>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</si>
  <si>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</si>
  <si>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</si>
  <si>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</si>
  <si>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</si>
  <si>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</si>
  <si>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</si>
  <si>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</si>
  <si>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</si>
  <si>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</si>
  <si>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</si>
  <si>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</si>
  <si>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</si>
  <si>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</si>
  <si>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</si>
  <si>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</si>
  <si>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</si>
  <si>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</si>
  <si>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</si>
  <si>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</si>
  <si>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</si>
  <si>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</si>
  <si>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</si>
  <si>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</si>
  <si>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</si>
  <si>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</si>
  <si>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</si>
  <si>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</si>
  <si>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</si>
  <si>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</si>
  <si>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</si>
  <si>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</si>
  <si>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</si>
  <si>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</si>
  <si>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</si>
  <si>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</si>
  <si>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</si>
  <si>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</si>
  <si>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</si>
  <si>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</si>
  <si>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</si>
  <si>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</si>
  <si>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</si>
  <si>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</si>
  <si>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</si>
  <si>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</si>
  <si>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</si>
  <si>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</si>
  <si>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</si>
  <si>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</si>
  <si>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</si>
  <si>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</si>
  <si>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</si>
  <si>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</si>
  <si>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</si>
  <si>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</si>
  <si>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</si>
  <si>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</si>
  <si>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</si>
  <si>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</si>
  <si>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</si>
  <si>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</si>
  <si>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</si>
  <si>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</si>
  <si>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</si>
  <si>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</si>
  <si>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</si>
  <si>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</si>
  <si>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</si>
  <si>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</si>
  <si>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</si>
  <si>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</si>
  <si>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</si>
  <si>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</si>
  <si>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</si>
  <si>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</si>
  <si>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</si>
  <si>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</si>
  <si>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</si>
  <si>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</si>
  <si>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</si>
  <si>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</si>
  <si>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</si>
  <si>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</si>
  <si>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</si>
  <si>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</si>
  <si>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</si>
  <si>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</si>
  <si>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</si>
  <si>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</si>
  <si>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</si>
  <si>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</si>
  <si>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</si>
  <si>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</si>
  <si>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</si>
  <si>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</si>
  <si>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</si>
  <si>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</si>
  <si>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</si>
  <si>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</si>
  <si>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</si>
  <si>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</si>
  <si>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</si>
  <si>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</si>
  <si>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</si>
  <si>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</si>
  <si>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</si>
  <si>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</si>
  <si>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</si>
  <si>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</si>
  <si>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</si>
  <si>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</si>
  <si>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</si>
  <si>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</si>
  <si>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</si>
  <si>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</si>
  <si>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</si>
  <si>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</si>
  <si>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</si>
  <si>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</si>
  <si>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</si>
  <si>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</si>
  <si>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</si>
  <si>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</si>
  <si>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</si>
  <si>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</si>
  <si>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</si>
  <si>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</si>
  <si>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</si>
  <si>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</si>
  <si>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</si>
  <si>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</si>
  <si>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</si>
  <si>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</si>
  <si>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</si>
  <si>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</si>
  <si>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</si>
  <si>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</si>
  <si>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</si>
  <si>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</si>
  <si>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</si>
  <si>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</si>
  <si>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</si>
  <si>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</si>
  <si>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</si>
  <si>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</si>
  <si>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</si>
  <si>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</si>
  <si>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</si>
  <si>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</si>
  <si>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</si>
  <si>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</si>
  <si>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</si>
  <si>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</si>
  <si>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</si>
  <si>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</si>
  <si>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</si>
  <si>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</si>
  <si>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</si>
  <si>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</si>
  <si>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</si>
  <si>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</si>
  <si>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</si>
  <si>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</si>
  <si>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</si>
  <si>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</si>
  <si>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</si>
  <si>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</si>
  <si>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</si>
  <si>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</si>
  <si>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</si>
  <si>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</si>
  <si>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</si>
  <si>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</si>
  <si>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</si>
  <si>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</si>
  <si>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</si>
  <si>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</si>
  <si>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</si>
  <si>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</si>
  <si>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</si>
  <si>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</si>
  <si>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</si>
  <si>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</si>
  <si>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</si>
  <si>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</si>
  <si>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</si>
  <si>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</si>
  <si>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</si>
  <si>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</si>
  <si>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</si>
  <si>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</si>
  <si>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</si>
  <si>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</si>
  <si>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</si>
  <si>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</si>
  <si>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</si>
  <si>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</si>
  <si>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</si>
  <si>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</si>
  <si>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</si>
  <si>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</si>
  <si>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</si>
  <si>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</si>
  <si>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</si>
  <si>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</si>
  <si>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</si>
  <si>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</si>
  <si>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</si>
  <si>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</si>
  <si>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</si>
  <si>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</si>
  <si>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</si>
  <si>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</si>
  <si>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</si>
  <si>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</si>
  <si>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</si>
  <si>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</si>
  <si>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</si>
  <si>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</si>
  <si>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</si>
  <si>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</si>
  <si>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</si>
  <si>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</si>
  <si>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</si>
  <si>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</si>
  <si>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</si>
  <si>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</si>
  <si>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</si>
  <si>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</si>
  <si>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</si>
  <si>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</si>
  <si>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</si>
  <si>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</si>
  <si>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</si>
  <si>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</si>
  <si>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</si>
  <si>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</si>
  <si>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</si>
  <si>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</si>
  <si>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</si>
  <si>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</si>
  <si>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</si>
  <si>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</si>
  <si>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</si>
  <si>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</si>
  <si>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</si>
  <si>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</si>
  <si>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</si>
  <si>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</si>
  <si>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</si>
  <si>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</si>
  <si>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</si>
  <si>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</si>
  <si>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</si>
  <si>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</si>
  <si>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</si>
  <si>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</si>
  <si>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</si>
  <si>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</si>
  <si>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</si>
  <si>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</si>
  <si>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</si>
  <si>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</si>
  <si>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</si>
  <si>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</si>
  <si>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</si>
  <si>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</si>
  <si>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</si>
  <si>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</si>
  <si>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</si>
  <si>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</si>
  <si>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</si>
  <si>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</si>
  <si>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</si>
  <si>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</si>
  <si>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</si>
  <si>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</si>
  <si>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</si>
  <si>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</si>
  <si>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</si>
  <si>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</si>
  <si>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</si>
  <si>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</si>
  <si>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</si>
  <si>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</si>
  <si>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</si>
  <si>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</si>
  <si>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</si>
  <si>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</si>
  <si>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</si>
  <si>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</si>
  <si>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</si>
  <si>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</si>
  <si>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</si>
  <si>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</si>
  <si>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</si>
  <si>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</si>
  <si>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</si>
  <si>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</si>
  <si>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</si>
  <si>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</si>
  <si>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</si>
  <si>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</si>
  <si>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</si>
  <si>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</si>
  <si>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</si>
  <si>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</si>
  <si>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</si>
  <si>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</si>
  <si>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</si>
  <si>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</si>
  <si>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</si>
  <si>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</si>
  <si>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</si>
  <si>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</si>
  <si>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</si>
  <si>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</si>
  <si>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</si>
  <si>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</si>
  <si>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</si>
  <si>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</si>
  <si>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</si>
  <si>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</si>
  <si>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</si>
  <si>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</si>
  <si>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</si>
  <si>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</si>
  <si>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</si>
  <si>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</si>
  <si>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</si>
  <si>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</si>
  <si>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</si>
  <si>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</si>
  <si>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</si>
  <si>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</si>
  <si>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</si>
  <si>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</si>
  <si>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</si>
  <si>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</si>
  <si>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</si>
  <si>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</si>
  <si>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</si>
  <si>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</si>
  <si>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</si>
  <si>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</si>
  <si>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</si>
  <si>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</si>
  <si>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</si>
  <si>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</si>
  <si>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</si>
  <si>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</si>
  <si>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</si>
  <si>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</si>
  <si>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</si>
  <si>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</si>
  <si>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</si>
  <si>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</si>
  <si>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</si>
  <si>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</si>
  <si>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</si>
  <si>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</si>
  <si>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</si>
  <si>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</si>
  <si>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</si>
  <si>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</si>
  <si>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</si>
  <si>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</si>
  <si>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</si>
  <si>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</si>
  <si>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</si>
  <si>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</si>
  <si>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</si>
  <si>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</si>
  <si>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</si>
  <si>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</si>
  <si>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</si>
  <si>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</si>
  <si>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</si>
  <si>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</si>
  <si>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</si>
  <si>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</si>
  <si>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</si>
  <si>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</si>
  <si>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</si>
  <si>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</si>
  <si>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</si>
  <si>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</si>
  <si>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</si>
  <si>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</si>
  <si>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</si>
  <si>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</si>
  <si>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</si>
  <si>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</si>
  <si>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</si>
  <si>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</si>
  <si>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</si>
  <si>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</si>
  <si>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</si>
  <si>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</si>
  <si>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</si>
  <si>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</si>
  <si>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</si>
  <si>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</si>
  <si>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</si>
  <si>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</si>
  <si>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</si>
  <si>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</si>
  <si>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</si>
  <si>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</si>
  <si>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</si>
  <si>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</si>
  <si>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</si>
  <si>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</si>
  <si>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</si>
  <si>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</si>
  <si>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</si>
  <si>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</si>
  <si>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</si>
  <si>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</si>
  <si>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</si>
  <si>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</si>
  <si>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</si>
  <si>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</si>
  <si>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</si>
  <si>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</si>
  <si>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</si>
  <si>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</si>
  <si>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</si>
  <si>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</si>
  <si>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</si>
  <si>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</si>
  <si>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</si>
  <si>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</si>
  <si>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</si>
  <si>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</si>
  <si>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</si>
  <si>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</si>
  <si>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</si>
  <si>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</si>
  <si>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</si>
  <si>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</si>
  <si>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</si>
  <si>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</si>
  <si>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</si>
  <si>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</si>
  <si>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</si>
  <si>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</si>
  <si>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</si>
  <si>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</si>
  <si>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</si>
  <si>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</si>
  <si>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</si>
  <si>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</si>
  <si>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</si>
  <si>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</si>
  <si>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</si>
  <si>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</si>
  <si>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</si>
  <si>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</si>
  <si>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</si>
  <si>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</si>
  <si>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</si>
  <si>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</si>
  <si>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</si>
  <si>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</si>
  <si>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</si>
  <si>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</si>
  <si>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</si>
  <si>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</si>
  <si>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</si>
  <si>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</si>
  <si>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</si>
  <si>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</si>
  <si>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</si>
  <si>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</si>
  <si>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</si>
  <si>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</si>
  <si>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</si>
  <si>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</si>
  <si>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</si>
  <si>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</si>
  <si>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</si>
  <si>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</si>
  <si>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</si>
  <si>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</si>
  <si>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</si>
  <si>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</si>
  <si>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</si>
  <si>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</si>
  <si>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</si>
  <si>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</si>
  <si>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</si>
  <si>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</si>
  <si>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</si>
  <si>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</si>
  <si>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</si>
  <si>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</si>
  <si>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</si>
  <si>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</si>
  <si>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</si>
  <si>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</si>
  <si>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</si>
  <si>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</si>
  <si>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</si>
  <si>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</si>
  <si>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</si>
  <si>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</si>
  <si>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</si>
  <si>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</si>
  <si>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</si>
  <si>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</si>
  <si>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</si>
  <si>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</si>
  <si>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</si>
  <si>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</si>
  <si>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</si>
  <si>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</si>
  <si>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</si>
  <si>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</si>
  <si>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</si>
  <si>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</si>
  <si>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</si>
  <si>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</si>
  <si>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</si>
  <si>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</si>
  <si>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</si>
  <si>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</si>
  <si>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</si>
  <si>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</si>
  <si>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</si>
  <si>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</si>
  <si>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</si>
  <si>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</si>
  <si>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</si>
  <si>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</si>
  <si>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</si>
  <si>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</si>
  <si>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</si>
  <si>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</si>
  <si>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</si>
  <si>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</si>
  <si>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</si>
  <si>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</si>
  <si>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</si>
  <si>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</si>
  <si>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</si>
  <si>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</si>
  <si>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</si>
  <si>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</si>
  <si>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</si>
  <si>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</si>
  <si>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</si>
  <si>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</si>
  <si>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</si>
  <si>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</si>
  <si>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</si>
  <si>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</si>
  <si>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</si>
  <si>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</si>
  <si>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</si>
  <si>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</si>
  <si>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</si>
  <si>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</si>
  <si>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</si>
  <si>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</si>
  <si>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</si>
  <si>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</si>
  <si>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</si>
  <si>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</si>
  <si>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</si>
  <si>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</si>
  <si>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</si>
  <si>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</si>
  <si>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</si>
  <si>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</si>
  <si>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</si>
  <si>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</si>
  <si>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</si>
  <si>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</si>
  <si>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</si>
  <si>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</si>
  <si>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</si>
  <si>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</si>
  <si>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</si>
  <si>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</si>
  <si>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</si>
  <si>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</si>
  <si>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</si>
  <si>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</si>
  <si>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</si>
  <si>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</si>
  <si>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</si>
  <si>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</si>
  <si>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</si>
  <si>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</si>
  <si>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</si>
  <si>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</si>
  <si>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</si>
  <si>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</si>
  <si>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</si>
  <si>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</si>
  <si>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</si>
  <si>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</si>
  <si>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</si>
  <si>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</si>
  <si>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</si>
  <si>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</si>
  <si>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</si>
  <si>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</si>
  <si>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</si>
  <si>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</si>
  <si>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</si>
  <si>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</si>
  <si>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</si>
  <si>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</si>
  <si>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</si>
  <si>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</si>
  <si>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</si>
  <si>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</si>
  <si>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</si>
  <si>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</si>
  <si>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</si>
  <si>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</si>
  <si>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</si>
  <si>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</si>
  <si>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</si>
  <si>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</si>
  <si>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</si>
  <si>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</si>
  <si>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</si>
  <si>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</si>
  <si>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</si>
  <si>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</si>
  <si>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</si>
  <si>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</si>
  <si>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</si>
  <si>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</si>
  <si>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</si>
  <si>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</si>
  <si>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</si>
  <si>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</si>
  <si>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</si>
  <si>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</si>
  <si>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</si>
  <si>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</si>
  <si>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</si>
  <si>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</si>
  <si>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</si>
  <si>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</si>
  <si>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</si>
  <si>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</si>
  <si>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</si>
  <si>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</si>
  <si>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</si>
  <si>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</si>
  <si>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</si>
  <si>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</si>
  <si>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</si>
  <si>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</si>
  <si>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</si>
  <si>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</si>
  <si>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</si>
  <si>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</si>
  <si>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</si>
  <si>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</si>
  <si>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</si>
  <si>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</si>
  <si>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</si>
  <si>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</si>
  <si>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</si>
  <si>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</si>
  <si>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</si>
  <si>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</si>
  <si>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</si>
  <si>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</si>
  <si>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</si>
  <si>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</si>
  <si>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</si>
  <si>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</si>
  <si>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</si>
  <si>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</si>
  <si>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</si>
  <si>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</si>
  <si>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</si>
  <si>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</si>
  <si>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</si>
  <si>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</si>
  <si>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</si>
  <si>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</si>
  <si>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</si>
  <si>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</si>
  <si>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</si>
  <si>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</si>
  <si>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</si>
  <si>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</si>
  <si>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</si>
  <si>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</si>
  <si>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</si>
  <si>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</si>
  <si>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</si>
  <si>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</si>
  <si>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</si>
  <si>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</si>
  <si>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</si>
  <si>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</si>
  <si>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</si>
  <si>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</si>
  <si>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</si>
  <si>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</si>
  <si>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</si>
  <si>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</si>
  <si>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</si>
  <si>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</si>
  <si>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</si>
  <si>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</si>
  <si>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</si>
  <si>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</si>
  <si>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</si>
  <si>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</si>
  <si>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</si>
  <si>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</si>
  <si>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</si>
  <si>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</si>
  <si>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</si>
  <si>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</si>
  <si>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</si>
  <si>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</si>
  <si>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</si>
  <si>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</si>
  <si>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</si>
  <si>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</si>
  <si>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</si>
  <si>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</si>
  <si>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</si>
  <si>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</si>
  <si>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</si>
  <si>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</si>
  <si>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</si>
  <si>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</si>
  <si>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</si>
  <si>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</si>
  <si>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</si>
  <si>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</si>
  <si>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</si>
  <si>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</si>
  <si>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</si>
  <si>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</si>
  <si>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</si>
  <si>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</si>
  <si>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</si>
  <si>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</si>
  <si>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</si>
  <si>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</si>
  <si>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</si>
  <si>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</si>
  <si>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</si>
  <si>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</si>
  <si>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</si>
  <si>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</si>
  <si>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</si>
  <si>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</si>
  <si>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</si>
  <si>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</si>
  <si>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</si>
  <si>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</si>
  <si>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</si>
  <si>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</si>
  <si>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</si>
  <si>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</si>
  <si>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</si>
  <si>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</si>
  <si>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</si>
  <si>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</si>
  <si>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</si>
  <si>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</si>
  <si>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</si>
  <si>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</si>
  <si>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</si>
  <si>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</si>
  <si>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</si>
  <si>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</si>
  <si>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</si>
  <si>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</si>
  <si>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</si>
  <si>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</si>
  <si>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</si>
  <si>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</si>
  <si>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</si>
  <si>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</si>
  <si>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</si>
  <si>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</si>
  <si>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</si>
  <si>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</si>
  <si>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</si>
  <si>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</si>
  <si>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</si>
  <si>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</si>
  <si>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</si>
  <si>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</si>
  <si>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</si>
  <si>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</si>
  <si>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</si>
  <si>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</si>
  <si>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</si>
  <si>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</si>
  <si>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</si>
  <si>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</si>
  <si>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</si>
  <si>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</si>
  <si>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</si>
  <si>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</si>
  <si>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</si>
  <si>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</si>
  <si>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</si>
  <si>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</si>
  <si>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</si>
  <si>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</si>
  <si>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</si>
  <si>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</si>
  <si>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</si>
  <si>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</si>
  <si>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</si>
  <si>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</si>
  <si>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</si>
  <si>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</si>
  <si>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</si>
  <si>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</si>
  <si>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</si>
  <si>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</si>
  <si>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</si>
  <si>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</si>
  <si>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</si>
  <si>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</si>
  <si>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</si>
  <si>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</si>
  <si>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</si>
  <si>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</si>
  <si>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</si>
  <si>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</si>
  <si>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</si>
  <si>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</si>
  <si>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</si>
  <si>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</si>
  <si>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</si>
  <si>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</si>
  <si>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</si>
  <si>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</si>
  <si>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</si>
  <si>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</si>
  <si>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</si>
  <si>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</si>
  <si>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</si>
  <si>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</si>
  <si>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</si>
  <si>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</si>
  <si>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</si>
  <si>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</si>
  <si>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</si>
  <si>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</si>
  <si>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</si>
  <si>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</si>
  <si>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</si>
  <si>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</si>
  <si>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</si>
  <si>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</si>
  <si>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</si>
  <si>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</si>
  <si>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</si>
  <si>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</si>
  <si>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</si>
  <si>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</si>
  <si>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</si>
  <si>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</si>
  <si>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</si>
  <si>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</si>
  <si>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</si>
  <si>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</si>
  <si>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</si>
  <si>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</si>
  <si>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</si>
  <si>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</si>
  <si>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</si>
  <si>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</si>
  <si>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</si>
  <si>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</si>
  <si>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</si>
  <si>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</si>
  <si>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</si>
  <si>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</si>
  <si>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</si>
  <si>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</si>
  <si>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</si>
  <si>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</si>
  <si>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</si>
  <si>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</si>
  <si>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</si>
  <si>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</si>
  <si>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</si>
  <si>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</si>
  <si>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</si>
  <si>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</si>
  <si>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</si>
  <si>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</si>
  <si>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</si>
  <si>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</si>
  <si>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</si>
  <si>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</si>
  <si>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</si>
  <si>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</si>
  <si>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</si>
  <si>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</si>
  <si>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</si>
  <si>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</si>
  <si>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</si>
  <si>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</si>
  <si>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</si>
  <si>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</si>
  <si>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</si>
  <si>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</si>
  <si>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</si>
  <si>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</si>
  <si>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</si>
  <si>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</si>
  <si>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</si>
  <si>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</si>
  <si>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</si>
  <si>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</si>
  <si>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</si>
  <si>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</si>
  <si>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</si>
  <si>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</si>
  <si>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</si>
  <si>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</si>
  <si>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</si>
  <si>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</si>
  <si>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</si>
  <si>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</si>
  <si>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</si>
  <si>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</si>
  <si>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</si>
  <si>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</si>
  <si>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</si>
  <si>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</si>
  <si>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</si>
  <si>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</si>
  <si>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</si>
  <si>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</si>
  <si>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</si>
  <si>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</si>
  <si>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</si>
  <si>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</si>
  <si>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</si>
  <si>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</si>
  <si>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</si>
  <si>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</si>
  <si>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</si>
  <si>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</si>
  <si>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</si>
  <si>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</si>
  <si>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</si>
  <si>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</si>
  <si>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</si>
  <si>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</si>
  <si>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</si>
  <si>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</si>
  <si>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</si>
  <si>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</si>
  <si>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</si>
  <si>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</si>
  <si>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</si>
  <si>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</si>
  <si>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</si>
  <si>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</si>
  <si>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</si>
  <si>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</si>
  <si>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</si>
  <si>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</si>
  <si>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</si>
  <si>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</si>
  <si>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</si>
  <si>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</si>
  <si>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</si>
  <si>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</si>
  <si>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</si>
  <si>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</si>
  <si>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</si>
  <si>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</si>
  <si>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</si>
  <si>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</si>
  <si>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</si>
  <si>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</si>
  <si>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</si>
  <si>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</si>
  <si>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</si>
  <si>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</si>
  <si>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</si>
  <si>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</si>
  <si>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</si>
  <si>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</si>
  <si>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</si>
  <si>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</si>
  <si>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</si>
  <si>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</si>
  <si>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</si>
  <si>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</si>
  <si>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</si>
  <si>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</si>
  <si>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</si>
  <si>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</si>
  <si>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</si>
  <si>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</si>
  <si>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</si>
  <si>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</si>
  <si>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</si>
  <si>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</si>
  <si>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</si>
  <si>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</si>
  <si>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</si>
  <si>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</si>
  <si>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</si>
  <si>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</si>
  <si>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</si>
  <si>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</si>
  <si>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</si>
  <si>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</si>
  <si>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</si>
  <si>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</si>
  <si>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</si>
  <si>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</si>
  <si>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</si>
  <si>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</si>
  <si>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</si>
  <si>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</si>
  <si>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</si>
  <si>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</si>
  <si>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</si>
  <si>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</si>
  <si>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</si>
  <si>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</si>
  <si>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</si>
  <si>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</si>
  <si>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</si>
  <si>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</si>
  <si>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</si>
  <si>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</si>
  <si>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</si>
  <si>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</si>
  <si>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</si>
  <si>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</si>
  <si>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</si>
  <si>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</si>
  <si>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</si>
  <si>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</si>
  <si>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</si>
  <si>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</si>
  <si>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</si>
  <si>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</si>
  <si>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</si>
  <si>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</si>
  <si>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</si>
  <si>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</si>
  <si>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</si>
  <si>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</si>
  <si>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</si>
  <si>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</si>
  <si>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</si>
  <si>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</si>
  <si>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</si>
  <si>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</si>
  <si>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</si>
  <si>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</si>
  <si>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</si>
  <si>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</si>
  <si>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</si>
  <si>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</si>
  <si>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</si>
  <si>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</si>
  <si>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</si>
  <si>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</si>
  <si>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</si>
  <si>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</si>
  <si>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</si>
  <si>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</si>
  <si>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</si>
  <si>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</si>
  <si>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</si>
  <si>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</si>
  <si>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</si>
  <si>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</si>
  <si>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</si>
  <si>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</si>
  <si>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</si>
  <si>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</si>
  <si>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</si>
  <si>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</si>
  <si>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</si>
  <si>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</si>
  <si>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</si>
  <si>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</si>
  <si>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</si>
  <si>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</si>
  <si>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</si>
  <si>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</si>
  <si>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</si>
  <si>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</si>
  <si>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</si>
  <si>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</si>
  <si>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</si>
  <si>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</si>
  <si>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</si>
  <si>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</si>
  <si>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</si>
  <si>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</si>
  <si>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</si>
  <si>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</si>
  <si>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</si>
  <si>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</si>
  <si>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</si>
  <si>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</si>
  <si>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</si>
  <si>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</si>
  <si>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</si>
  <si>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</si>
  <si>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</si>
  <si>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</si>
  <si>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</si>
  <si>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</si>
  <si>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</si>
  <si>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</si>
  <si>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</si>
  <si>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</si>
  <si>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</si>
  <si>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</si>
  <si>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</si>
  <si>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</si>
  <si>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</si>
  <si>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</si>
  <si>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</si>
  <si>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</si>
  <si>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</si>
  <si>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</si>
  <si>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</si>
  <si>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</si>
  <si>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</si>
  <si>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</si>
  <si>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</si>
  <si>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</si>
  <si>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</si>
  <si>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</si>
  <si>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</si>
  <si>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</si>
  <si>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</si>
  <si>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</si>
  <si>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</si>
  <si>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</si>
  <si>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</si>
  <si>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</si>
  <si>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</si>
  <si>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</si>
  <si>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</si>
  <si>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</si>
  <si>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</si>
  <si>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Subcategory</t>
  </si>
  <si>
    <t>Category</t>
  </si>
  <si>
    <t>(All)</t>
  </si>
  <si>
    <t>(blank)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</si>
  <si>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</si>
  <si>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</si>
  <si>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</si>
  <si>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</si>
  <si>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</si>
  <si>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</si>
  <si>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</si>
  <si>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</si>
  <si>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</si>
  <si>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</si>
  <si>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</si>
  <si>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</si>
  <si>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</si>
  <si>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</si>
  <si>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</si>
  <si>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years</t>
  </si>
  <si>
    <t>Goal</t>
  </si>
  <si>
    <t>Number Successful</t>
  </si>
  <si>
    <t>Number Failed</t>
  </si>
  <si>
    <t>Number Canceled</t>
  </si>
  <si>
    <t>Total Projects</t>
  </si>
  <si>
    <t xml:space="preserve"> 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</si>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</sst>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0"/>
      <name val="Consolas"/>
      <family val="3"/>
    </font>
    <font>
      <sz val="15"/>
      <color rgb="FF2B2B2B"/>
      <name val="Roboto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6" fillId="0" borderId="0" xfId="0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wrapText="1" inden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457464875714063E-2"/>
          <c:y val="9.1018812849450459E-2"/>
          <c:w val="0.82125601358653699"/>
          <c:h val="0.784787248960004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5-4CCA-9CF9-E405DAD64E1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C5-4CCA-9CF9-E405DAD64E1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C5-4CCA-9CF9-E405DAD64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771920"/>
        <c:axId val="694754448"/>
      </c:lineChart>
      <c:catAx>
        <c:axId val="69477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754448"/>
        <c:crosses val="autoZero"/>
        <c:auto val="1"/>
        <c:lblAlgn val="ctr"/>
        <c:lblOffset val="100"/>
        <c:noMultiLvlLbl val="0"/>
      </c:catAx>
      <c:valAx>
        <c:axId val="69475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7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Sheet2!$F$1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0.98545454545454547</c:v>
                </c:pt>
                <c:pt idx="8">
                  <c:v>0.05</c:v>
                </c:pt>
                <c:pt idx="9">
                  <c:v>0.66666666666666663</c:v>
                </c:pt>
                <c:pt idx="10">
                  <c:v>0.99742930591259638</c:v>
                </c:pt>
                <c:pt idx="11">
                  <c:v>1.0362694300518135E-2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41-46E2-AEAD-9A969FD24697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1.4545454545454545E-2</c:v>
                </c:pt>
                <c:pt idx="8">
                  <c:v>0.95</c:v>
                </c:pt>
                <c:pt idx="9">
                  <c:v>0.33333333333333331</c:v>
                </c:pt>
                <c:pt idx="10">
                  <c:v>2.5706940874035988E-3</c:v>
                </c:pt>
                <c:pt idx="11">
                  <c:v>0.98963730569948183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41-46E2-AEAD-9A969FD24697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41-46E2-AEAD-9A969FD24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450848"/>
        <c:axId val="6434591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542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388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341-46E2-AEAD-9A969FD2469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76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341-46E2-AEAD-9A969FD2469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341-46E2-AEAD-9A969FD2469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550</c:v>
                      </c:pt>
                      <c:pt idx="8">
                        <c:v>80</c:v>
                      </c:pt>
                      <c:pt idx="9">
                        <c:v>3</c:v>
                      </c:pt>
                      <c:pt idx="10">
                        <c:v>389</c:v>
                      </c:pt>
                      <c:pt idx="11">
                        <c:v>193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41-46E2-AEAD-9A969FD24697}"/>
                  </c:ext>
                </c:extLst>
              </c15:ser>
            </c15:filteredLineSeries>
          </c:ext>
        </c:extLst>
      </c:lineChart>
      <c:catAx>
        <c:axId val="64345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59168"/>
        <c:crosses val="autoZero"/>
        <c:auto val="1"/>
        <c:lblAlgn val="ctr"/>
        <c:lblOffset val="100"/>
        <c:noMultiLvlLbl val="0"/>
      </c:catAx>
      <c:valAx>
        <c:axId val="64345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5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788535550207728"/>
          <c:y val="0.92179047033437511"/>
          <c:w val="0.53604682178262286"/>
          <c:h val="4.88072830375595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</a:t>
            </a:r>
            <a:r>
              <a:rPr lang="en-US" baseline="0"/>
              <a:t>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B-4CD7-B908-595ED2FF60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B-4CD7-B908-595ED2FF60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B-4CD7-B908-595ED2FF60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1B-4CD7-B908-595ED2FF6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344479"/>
        <c:axId val="2000346143"/>
      </c:barChart>
      <c:catAx>
        <c:axId val="200034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46143"/>
        <c:crosses val="autoZero"/>
        <c:auto val="1"/>
        <c:lblAlgn val="ctr"/>
        <c:lblOffset val="100"/>
        <c:noMultiLvlLbl val="0"/>
      </c:catAx>
      <c:valAx>
        <c:axId val="200034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4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F-409D-8145-C6BE0988E7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E3-4D77-8AF3-B1D089E0389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E3-4D77-8AF3-B1D089E0389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E3-4D77-8AF3-B1D089E03892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BE3-4D77-8AF3-B1D089E03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6649536"/>
        <c:axId val="946649952"/>
      </c:barChart>
      <c:catAx>
        <c:axId val="94664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649952"/>
        <c:crosses val="autoZero"/>
        <c:auto val="1"/>
        <c:lblAlgn val="ctr"/>
        <c:lblOffset val="100"/>
        <c:noMultiLvlLbl val="0"/>
      </c:catAx>
      <c:valAx>
        <c:axId val="9466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64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61912</xdr:rowOff>
    </xdr:from>
    <xdr:to>
      <xdr:col>20</xdr:col>
      <xdr:colOff>209550</xdr:colOff>
      <xdr:row>32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2EC2FA-2AE6-3E7C-068C-5CDE8A8D9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14</xdr:row>
      <xdr:rowOff>66675</xdr:rowOff>
    </xdr:from>
    <xdr:to>
      <xdr:col>14</xdr:col>
      <xdr:colOff>19049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E991D-980C-7237-AE34-14499E77C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85724</xdr:colOff>
      <xdr:row>3</xdr:row>
      <xdr:rowOff>4761</xdr:rowOff>
    </xdr:from>
    <xdr:to>
      <xdr:col>21</xdr:col>
      <xdr:colOff>285750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644F2-2DC4-94E1-5325-02EDA39E0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3</xdr:row>
      <xdr:rowOff>61911</xdr:rowOff>
    </xdr:from>
    <xdr:to>
      <xdr:col>21</xdr:col>
      <xdr:colOff>28574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76F10-BC30-6463-FFCA-4076F4AC6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Magras" refreshedDate="44842.578690625" createdVersion="8" refreshedVersion="8" minRefreshableVersion="3" recordCount="4117" xr:uid="{28D8B7B8-3A53-4A84-91D5-DFC1A4CA3E18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Magras" refreshedDate="44842.588039814815" createdVersion="8" refreshedVersion="8" minRefreshableVersion="3" recordCount="4117" xr:uid="{973C36E4-FBC5-4911-9FED-FA6B6717FE9B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55F9D-0D95-4A63-9A89-7A6F2133210F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2D071-8D16-4B5B-A982-5FFF12E9D41D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799A9-6E3F-4903-973D-182792CB536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1B6FE-3B21-40E9-BD29-2088D0241042}">
  <dimension ref="A1:E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8363</v>
      </c>
      <c r="B1" t="s">
        <v>8315</v>
      </c>
    </row>
    <row r="2" spans="1:5" x14ac:dyDescent="0.25">
      <c r="A2" s="12" t="s">
        <v>8380</v>
      </c>
      <c r="B2" t="s">
        <v>8364</v>
      </c>
    </row>
    <row r="4" spans="1:5" x14ac:dyDescent="0.25">
      <c r="A4" s="12" t="s">
        <v>8360</v>
      </c>
      <c r="B4" s="12" t="s">
        <v>8358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8368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25">
      <c r="A7" s="16" t="s">
        <v>8375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25">
      <c r="A8" s="16" t="s">
        <v>8376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25">
      <c r="A9" s="16" t="s">
        <v>8377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25">
      <c r="A10" s="16" t="s">
        <v>8369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25">
      <c r="A11" s="16" t="s">
        <v>8378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25">
      <c r="A12" s="16" t="s">
        <v>8370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25">
      <c r="A13" s="16" t="s">
        <v>8371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25">
      <c r="A14" s="16" t="s">
        <v>8372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25">
      <c r="A15" s="16" t="s">
        <v>8373</v>
      </c>
      <c r="B15" s="20">
        <v>65</v>
      </c>
      <c r="C15" s="20">
        <v>50</v>
      </c>
      <c r="D15" s="20"/>
      <c r="E15" s="20">
        <v>115</v>
      </c>
    </row>
    <row r="16" spans="1:5" x14ac:dyDescent="0.25">
      <c r="A16" s="16" t="s">
        <v>8374</v>
      </c>
      <c r="B16" s="20">
        <v>54</v>
      </c>
      <c r="C16" s="20">
        <v>31</v>
      </c>
      <c r="D16" s="20">
        <v>3</v>
      </c>
      <c r="E16" s="20">
        <v>88</v>
      </c>
    </row>
    <row r="17" spans="1:5" x14ac:dyDescent="0.25">
      <c r="A17" s="16" t="s">
        <v>8379</v>
      </c>
      <c r="B17" s="20">
        <v>37</v>
      </c>
      <c r="C17" s="20">
        <v>35</v>
      </c>
      <c r="D17" s="20">
        <v>3</v>
      </c>
      <c r="E17" s="20">
        <v>75</v>
      </c>
    </row>
    <row r="18" spans="1:5" x14ac:dyDescent="0.25">
      <c r="A18" s="16" t="s">
        <v>8359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C31EB-333A-47D1-AF00-ADDFCEF2E815}">
  <dimension ref="A1:H13"/>
  <sheetViews>
    <sheetView tabSelected="1" workbookViewId="0">
      <selection sqref="A1:H1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1.4257812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COUNTIFS(Kickstarter!$D:$D,"&lt;1000",Kickstarter!$R:$R, "plays",Kickstarter!$F:$F,"successful")</f>
        <v>141</v>
      </c>
      <c r="C2">
        <f>COUNTIFS(Kickstarter!$D:$D,"&lt;1000",Kickstarter!$R:$R, "plays",Kickstarter!$F:$F,"failed")</f>
        <v>45</v>
      </c>
      <c r="D2">
        <f>COUNTIFS(Kickstarter!$D:$D,"&lt;1000",Kickstarter!$R:$R, "plays",Kickstarter!$F:$F,"canceled")</f>
        <v>0</v>
      </c>
      <c r="E2">
        <f>SUM(B2:D2)</f>
        <v>186</v>
      </c>
      <c r="F2" s="21">
        <f>B2/$E2</f>
        <v>0.75806451612903225</v>
      </c>
      <c r="G2" s="21">
        <f t="shared" ref="G2:H2" si="0">C2/$E2</f>
        <v>0.24193548387096775</v>
      </c>
      <c r="H2" s="21">
        <f t="shared" si="0"/>
        <v>0</v>
      </c>
    </row>
    <row r="3" spans="1:8" x14ac:dyDescent="0.25">
      <c r="A3" t="s">
        <v>8391</v>
      </c>
      <c r="B3">
        <f>COUNTIFS(Kickstarter!$D:$D,"&gt;=1000",Kickstarter!$D:$D,"&lt;5000",Kickstarter!$R:$R, "plays",Kickstarter!$F:$F,"successful")</f>
        <v>388</v>
      </c>
      <c r="C3">
        <f>COUNTIFS(Kickstarter!$D:$D,"&gt;=1000",Kickstarter!$D:$D,"&lt;5000",Kickstarter!$R:$R, "plays",Kickstarter!$F:$F,"failed")</f>
        <v>146</v>
      </c>
      <c r="D3">
        <f>COUNTIFS(Kickstarter!$D:$D,"&gt;=1000",Kickstarter!$D:$D,"&lt;5000",Kickstarter!$R:$R, "plays",Kickstarter!$F:$F,"canceled")</f>
        <v>0</v>
      </c>
      <c r="E3">
        <f>SUM(B3:D3)</f>
        <v>534</v>
      </c>
      <c r="F3" s="21">
        <f>B3/$E3</f>
        <v>0.72659176029962547</v>
      </c>
      <c r="G3" s="21">
        <f t="shared" ref="G3:G13" si="1">C3/$E3</f>
        <v>0.27340823970037453</v>
      </c>
      <c r="H3" s="21">
        <f t="shared" ref="H3:H13" si="2">D3/$E3</f>
        <v>0</v>
      </c>
    </row>
    <row r="4" spans="1:8" x14ac:dyDescent="0.25">
      <c r="A4" t="s">
        <v>8392</v>
      </c>
      <c r="B4">
        <f>COUNTIFS(Kickstarter!$D:$D,"&gt;=5000",Kickstarter!$D:$D,"&lt;9999",Kickstarter!$R:$R, "plays",Kickstarter!$F:$F,"successful")</f>
        <v>93</v>
      </c>
      <c r="C4">
        <f>COUNTIFS(Kickstarter!$D:$D,"&gt;=5000",Kickstarter!$D:$D,"&lt;9999",Kickstarter!$R:$R, "plays",Kickstarter!$F:$F,"failed")</f>
        <v>76</v>
      </c>
      <c r="D4">
        <f>COUNTIFS(Kickstarter!$D:$D,"&gt;=5000",Kickstarter!$D:$D,"&lt;9999",Kickstarter!$R:$R, "plays",Kickstarter!$F:$F,"canceled")</f>
        <v>0</v>
      </c>
      <c r="E4">
        <f t="shared" ref="E4:E13" si="3">SUM(B4:D4)</f>
        <v>169</v>
      </c>
      <c r="F4" s="21">
        <f t="shared" ref="F4:F13" si="4">B4/$E4</f>
        <v>0.55029585798816572</v>
      </c>
      <c r="G4" s="21">
        <f t="shared" si="1"/>
        <v>0.44970414201183434</v>
      </c>
      <c r="H4" s="21">
        <f t="shared" si="2"/>
        <v>0</v>
      </c>
    </row>
    <row r="5" spans="1:8" x14ac:dyDescent="0.25">
      <c r="A5" t="s">
        <v>8393</v>
      </c>
      <c r="B5">
        <f>COUNTIFS(Kickstarter!$D:$D,"&gt;=10000",Kickstarter!$D:$D,"&lt;15000",Kickstarter!$R:$R, "plays",Kickstarter!$F:$F,"successful")</f>
        <v>39</v>
      </c>
      <c r="C5">
        <f>COUNTIFS(Kickstarter!$D:$D,"&gt;=10000",Kickstarter!$D:$D,"&lt;15000",Kickstarter!$R:$R, "plays",Kickstarter!$F:$F,"failed")</f>
        <v>33</v>
      </c>
      <c r="D5">
        <f>COUNTIFS(Kickstarter!$D:$D,"&gt;=10000",Kickstarter!$D:$D,"&lt;14999",Kickstarter!$R:$R, "plays",Kickstarter!$F:$F,"canceled")</f>
        <v>0</v>
      </c>
      <c r="E5">
        <f t="shared" si="3"/>
        <v>72</v>
      </c>
      <c r="F5" s="21">
        <f t="shared" si="4"/>
        <v>0.54166666666666663</v>
      </c>
      <c r="G5" s="21">
        <f t="shared" si="1"/>
        <v>0.45833333333333331</v>
      </c>
      <c r="H5" s="21">
        <f t="shared" si="2"/>
        <v>0</v>
      </c>
    </row>
    <row r="6" spans="1:8" x14ac:dyDescent="0.25">
      <c r="A6" t="s">
        <v>8394</v>
      </c>
      <c r="B6">
        <f>COUNTIFS(Kickstarter!$D:$D,"&gt;=15000",Kickstarter!$D:$D,"&lt;20000",Kickstarter!$R:$R, "plays",Kickstarter!$F:$F,"successful")</f>
        <v>12</v>
      </c>
      <c r="C6">
        <f>COUNTIFS(Kickstarter!$D:$D,"&gt;=15000",Kickstarter!$D:$D,"&lt;19999",Kickstarter!$R:$R, "plays",Kickstarter!$F:$F,"failed")</f>
        <v>12</v>
      </c>
      <c r="D6">
        <f>COUNTIFS(Kickstarter!$D:$D,"&gt;=15000",Kickstarter!$D:$D,"&lt;19999",Kickstarter!$R:$R, "plays",Kickstarter!$F:$F,"canceled")</f>
        <v>0</v>
      </c>
      <c r="E6">
        <f t="shared" si="3"/>
        <v>24</v>
      </c>
      <c r="F6" s="21">
        <f t="shared" si="4"/>
        <v>0.5</v>
      </c>
      <c r="G6" s="21">
        <f t="shared" si="1"/>
        <v>0.5</v>
      </c>
      <c r="H6" s="21">
        <f t="shared" si="2"/>
        <v>0</v>
      </c>
    </row>
    <row r="7" spans="1:8" x14ac:dyDescent="0.25">
      <c r="A7" t="s">
        <v>8395</v>
      </c>
      <c r="B7">
        <f>COUNTIFS(Kickstarter!$D:$D,"&gt;=20000",Kickstarter!$D:$D,"&lt;25000",Kickstarter!$R:$R, "plays",Kickstarter!$F:$F,"successful")</f>
        <v>9</v>
      </c>
      <c r="C7">
        <f>COUNTIFS(Kickstarter!$D:$D,"&gt;=20000",Kickstarter!$D:$D,"&lt;24999",Kickstarter!$R:$R, "plays",Kickstarter!$F:$F,"failed")</f>
        <v>11</v>
      </c>
      <c r="D7">
        <f>COUNTIFS(Kickstarter!$D:$D,"&gt;=20000",Kickstarter!$D:$D,"&lt;24999",Kickstarter!$R:$R, "plays",Kickstarter!$F:$F,"canceled")</f>
        <v>0</v>
      </c>
      <c r="E7">
        <f t="shared" si="3"/>
        <v>20</v>
      </c>
      <c r="F7" s="21">
        <f t="shared" si="4"/>
        <v>0.45</v>
      </c>
      <c r="G7" s="21">
        <f t="shared" si="1"/>
        <v>0.55000000000000004</v>
      </c>
      <c r="H7" s="21">
        <f t="shared" si="2"/>
        <v>0</v>
      </c>
    </row>
    <row r="8" spans="1:8" x14ac:dyDescent="0.25">
      <c r="A8" t="s">
        <v>8396</v>
      </c>
      <c r="B8">
        <f>COUNTIFS(Kickstarter!$D:$D,"&gt;=25000",Kickstarter!$D:$D,"&lt;30000",Kickstarter!$R:$R, "plays",Kickstarter!$F:$F,"successful")</f>
        <v>1</v>
      </c>
      <c r="C8">
        <f>COUNTIFS(Kickstarter!$D:$D,"&gt;=25000",Kickstarter!$D:$D,"&lt;29999",Kickstarter!$R:$R, "plays",Kickstarter!$F:$F,"failed")</f>
        <v>4</v>
      </c>
      <c r="D8">
        <f>COUNTIFS(Kickstarter!$D:$D,"&gt;=25000",Kickstarter!$D:$D,"&lt;29999",Kickstarter!$R:$R, "plays",Kickstarter!$F:$F,"canceled")</f>
        <v>0</v>
      </c>
      <c r="E8">
        <f t="shared" si="3"/>
        <v>5</v>
      </c>
      <c r="F8" s="21">
        <f t="shared" si="4"/>
        <v>0.2</v>
      </c>
      <c r="G8" s="21">
        <f t="shared" si="1"/>
        <v>0.8</v>
      </c>
      <c r="H8" s="21">
        <f t="shared" si="2"/>
        <v>0</v>
      </c>
    </row>
    <row r="9" spans="1:8" x14ac:dyDescent="0.25">
      <c r="A9" t="s">
        <v>8397</v>
      </c>
      <c r="B9">
        <f>COUNTIFS(Kickstarter!$D:$D,"&gt;=1000",Kickstarter!$D:$D,"&lt;30000",Kickstarter!$R:$R, "plays",Kickstarter!$F:$F,"successful")</f>
        <v>542</v>
      </c>
      <c r="C9">
        <f>COUNTIFS(Kickstarter!$D:$D,"&gt;=30000",Kickstarter!$D:$D,"&lt;34999",Kickstarter!$R:$R, "plays",Kickstarter!$F:$F,"failed")</f>
        <v>8</v>
      </c>
      <c r="D9">
        <f>COUNTIFS(Kickstarter!$D:$D,"&gt;=30000",Kickstarter!$D:$D,"&lt;34999",Kickstarter!$R:$R, "plays",Kickstarter!$F:$F,"canceled")</f>
        <v>0</v>
      </c>
      <c r="E9">
        <f t="shared" si="3"/>
        <v>550</v>
      </c>
      <c r="F9" s="21">
        <f t="shared" si="4"/>
        <v>0.98545454545454547</v>
      </c>
      <c r="G9" s="21">
        <f t="shared" si="1"/>
        <v>1.4545454545454545E-2</v>
      </c>
      <c r="H9" s="21">
        <f t="shared" si="2"/>
        <v>0</v>
      </c>
    </row>
    <row r="10" spans="1:8" x14ac:dyDescent="0.25">
      <c r="A10" t="s">
        <v>8398</v>
      </c>
      <c r="B10">
        <f>COUNTIFS(Kickstarter!$D:$D,"&gt;=35000",Kickstarter!$D:$D,"&lt;40000",Kickstarter!$R:$R, "plays",Kickstarter!$F:$F,"successful")</f>
        <v>4</v>
      </c>
      <c r="C10">
        <f>COUNTIFS(Kickstarter!$D:$D,"&gt;=5000",Kickstarter!$D:$D,"&lt;9999",Kickstarter!$R:$R, "plays",Kickstarter!$F:$F,"failed")</f>
        <v>76</v>
      </c>
      <c r="D10">
        <f>COUNTIFS(Kickstarter!$D:$D,"&gt;=35000",Kickstarter!$D:$D,"&lt;39999",Kickstarter!$R:$R, "plays",Kickstarter!$F:$F,"canceled")</f>
        <v>0</v>
      </c>
      <c r="E10">
        <f t="shared" si="3"/>
        <v>80</v>
      </c>
      <c r="F10" s="21">
        <f t="shared" si="4"/>
        <v>0.05</v>
      </c>
      <c r="G10" s="21">
        <f t="shared" si="1"/>
        <v>0.95</v>
      </c>
      <c r="H10" s="21">
        <f t="shared" si="2"/>
        <v>0</v>
      </c>
    </row>
    <row r="11" spans="1:8" x14ac:dyDescent="0.25">
      <c r="A11" t="s">
        <v>8399</v>
      </c>
      <c r="B11">
        <f>COUNTIFS(Kickstarter!$D:$D,"&gt;=40000",Kickstarter!$D:$D,"&lt;45000",Kickstarter!$R:$R, "plays",Kickstarter!$F:$F,"successful")</f>
        <v>2</v>
      </c>
      <c r="C11">
        <f>COUNTIFS(Kickstarter!$D:$D,"&gt;=40000",Kickstarter!$D:$D,"&lt;44999",Kickstarter!$R:$R, "plays",Kickstarter!$F:$F,"failed")</f>
        <v>1</v>
      </c>
      <c r="D11">
        <f>COUNTIFS(Kickstarter!$D:$D,"&gt;=5000",Kickstarter!$D:$D,"&lt;9999",Kickstarter!$R:$R, "plays",Kickstarter!$F:$F,"canceled")</f>
        <v>0</v>
      </c>
      <c r="E11">
        <f t="shared" si="3"/>
        <v>3</v>
      </c>
      <c r="F11" s="21">
        <f t="shared" si="4"/>
        <v>0.66666666666666663</v>
      </c>
      <c r="G11" s="21">
        <f t="shared" si="1"/>
        <v>0.33333333333333331</v>
      </c>
      <c r="H11" s="21">
        <f t="shared" si="2"/>
        <v>0</v>
      </c>
    </row>
    <row r="12" spans="1:8" x14ac:dyDescent="0.25">
      <c r="A12" t="s">
        <v>8400</v>
      </c>
      <c r="B12">
        <f>COUNTIFS(Kickstarter!$D:$D,"&gt;=1000",Kickstarter!$D:$D,"&lt;5000",Kickstarter!$R:$R, "plays",Kickstarter!$F:$F,"successful")</f>
        <v>388</v>
      </c>
      <c r="C12">
        <f>COUNTIFS(Kickstarter!$D:$D,"&gt;=45000",Kickstarter!$D:$D,"&lt;49999",Kickstarter!$R:$R, "plays",Kickstarter!$F:$F,"failed")</f>
        <v>1</v>
      </c>
      <c r="D12">
        <f>COUNTIFS(Kickstarter!$D:$D,"&gt;=5000",Kickstarter!$D:$D,"&lt;9999",Kickstarter!$R:$R, "plays",Kickstarter!$F:$F,"canceled")</f>
        <v>0</v>
      </c>
      <c r="E12">
        <f t="shared" si="3"/>
        <v>389</v>
      </c>
      <c r="F12" s="21">
        <f t="shared" si="4"/>
        <v>0.99742930591259638</v>
      </c>
      <c r="G12" s="21">
        <f t="shared" si="1"/>
        <v>2.5706940874035988E-3</v>
      </c>
      <c r="H12" s="21">
        <f t="shared" si="2"/>
        <v>0</v>
      </c>
    </row>
    <row r="13" spans="1:8" x14ac:dyDescent="0.25">
      <c r="A13" t="s">
        <v>8401</v>
      </c>
      <c r="B13">
        <f>COUNTIFS(Kickstarter!$D:$D,"&gt;=50000",Kickstarter!$R:$R, "plays",Kickstarter!$F:$F,"successful")</f>
        <v>2</v>
      </c>
      <c r="C13">
        <f>COUNTIFS(Kickstarter!$D:$D,"&lt;5000",Kickstarter!$R:$R, "plays",Kickstarter!$F:$F,"failed")</f>
        <v>191</v>
      </c>
      <c r="D13">
        <f>COUNTIFS(Kickstarter!$D:$D,"&gt;=5000",Kickstarter!$D:$D,"&lt;9999",Kickstarter!$R:$R, "plays",Kickstarter!$F:$F,"canceled")</f>
        <v>0</v>
      </c>
      <c r="E13">
        <f t="shared" si="3"/>
        <v>193</v>
      </c>
      <c r="F13" s="21">
        <f t="shared" si="4"/>
        <v>1.0362694300518135E-2</v>
      </c>
      <c r="G13" s="21">
        <f t="shared" si="1"/>
        <v>0.98963730569948183</v>
      </c>
      <c r="H13" s="21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8"/>
  <sheetViews>
    <sheetView topLeftCell="A118" zoomScale="70" zoomScaleNormal="70" workbookViewId="0">
      <selection activeCell="D127" sqref="D12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" style="19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2.85546875" bestFit="1" customWidth="1"/>
    <col min="15" max="15" width="20.140625" style="9" bestFit="1" customWidth="1"/>
    <col min="16" max="16" width="22.42578125" bestFit="1" customWidth="1"/>
    <col min="17" max="17" width="32.85546875" bestFit="1" customWidth="1"/>
    <col min="18" max="18" width="18.28515625" customWidth="1"/>
    <col min="19" max="19" width="30.5703125" bestFit="1" customWidth="1"/>
    <col min="20" max="20" width="28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0" t="s">
        <v>8363</v>
      </c>
      <c r="R1" s="1" t="s">
        <v>8362</v>
      </c>
      <c r="S1" s="1" t="s">
        <v>8366</v>
      </c>
      <c r="T1" s="1" t="s">
        <v>8367</v>
      </c>
      <c r="U1" s="1" t="s">
        <v>8381</v>
      </c>
    </row>
    <row r="2" spans="1:21" ht="60" x14ac:dyDescent="0.25">
      <c r="A2">
        <v>0</v>
      </c>
      <c r="B2" s="3" t="s">
        <v>2</v>
      </c>
      <c r="C2" s="3" t="s">
        <v>4111</v>
      </c>
      <c r="D2" s="1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1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1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1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1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1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1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1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1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1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1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1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1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1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1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1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1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1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1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1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1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1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1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1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1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1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1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1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1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1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1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1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1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1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1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1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1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1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1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1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1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1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1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1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1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1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1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1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1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1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1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1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1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1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1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1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1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1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1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1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1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1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1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1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1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1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1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1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1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1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1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1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1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1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1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1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1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1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1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1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1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1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1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1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1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1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1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1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1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1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1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1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1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1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1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1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1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1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1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1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1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1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1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1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1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3">
        <v>39756</v>
      </c>
      <c r="C246" s="3" t="s">
        <v>4354</v>
      </c>
      <c r="D246" s="1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1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1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1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1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1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1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1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1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1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1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1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1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1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1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1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1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1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1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1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1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1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1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1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1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1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1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1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1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1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1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1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1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1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1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1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1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1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1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1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1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1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1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1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1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1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1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1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1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1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1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1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1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1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1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1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1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1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1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1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1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1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1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1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1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1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1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1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1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1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1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1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1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1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1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1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1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1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1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1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1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1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1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1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1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1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1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1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1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1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1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1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1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1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1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1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1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1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1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1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1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1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1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1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1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1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1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1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1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1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1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1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1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1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1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1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1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1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1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1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1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1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1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1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1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1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1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1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1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1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1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1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1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1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1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1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1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1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1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1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1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1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1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1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1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1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1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1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1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1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1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1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1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1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1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1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1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1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1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1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1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1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1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1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1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1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1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1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1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1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1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1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1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1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1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1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1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1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1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1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1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1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1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1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1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1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1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1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1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1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1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1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1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1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1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1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1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1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1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1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1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1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1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1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1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1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1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1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1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1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1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1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1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1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1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1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1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1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1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1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1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1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1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1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1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1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1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1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1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1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1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1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1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1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1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1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1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1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1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1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1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1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1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1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1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1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1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1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1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1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1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1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1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1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1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1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1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1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1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1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1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1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1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1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1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1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1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1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1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1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1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1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1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1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1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1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1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1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1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1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1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1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1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1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1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1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1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1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1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1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1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1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1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1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1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1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1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1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1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1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1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1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1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1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1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1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1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1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1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1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1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1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1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1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1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1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1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1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1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1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1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1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1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1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1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1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1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1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1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1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1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1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1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1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1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1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1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1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1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1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1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1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1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1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1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1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1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1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1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1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1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1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1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1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1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1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1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1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1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1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1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1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1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1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1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1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1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1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1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1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1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1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1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1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1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1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1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1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1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1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1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1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1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1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1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1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1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1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1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1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1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1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1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1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1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1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1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1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1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1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1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1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1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1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1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1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1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1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1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1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1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1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1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1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1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1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1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1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1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1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1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1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1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1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1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1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1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1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1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1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1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1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1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1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1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1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1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1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1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1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1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1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1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1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1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1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1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1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1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1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1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1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1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1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1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1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1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1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1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1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1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1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1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1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1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1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1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1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1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1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1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1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1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1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1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1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1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1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1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1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1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1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1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1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1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1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1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1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1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1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1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1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1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1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1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1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1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1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1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1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1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1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1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1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1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1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1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1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1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1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1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1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1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1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1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1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1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1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1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1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1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1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1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1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1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1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1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1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1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1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1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1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1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1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1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1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1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1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1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1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1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1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1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1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1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1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1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1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1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1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1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1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1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1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1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1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1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1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1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1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1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1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1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1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1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1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1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1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1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1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1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1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1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1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1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1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1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1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1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1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1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1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1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1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1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1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1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1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5" si="320">ROUND(E4099/D4099*100,0)</f>
        <v>0</v>
      </c>
      <c r="P4099">
        <f t="shared" ref="P4099:P4118" si="321">IFERROR(ROUND(E4099/L4099,2),0)</f>
        <v>0</v>
      </c>
      <c r="Q4099" s="11" t="s">
        <v>8315</v>
      </c>
      <c r="R4099" t="s">
        <v>8316</v>
      </c>
      <c r="S4099" s="14">
        <f t="shared" ref="S4099:S4118" si="322">(((J4099/60)/60)/24)+DATE(1970,1,1)</f>
        <v>42344.824502314819</v>
      </c>
      <c r="T4099" s="14">
        <f t="shared" ref="T4099:T4118" si="323">(((I4099/60)/60)/24)+DATE(1970,1,1)</f>
        <v>42400.996527777781</v>
      </c>
      <c r="U4099">
        <f t="shared" ref="U4099:U4118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  <row r="4116" spans="1:21" x14ac:dyDescent="0.25">
      <c r="P4116">
        <f t="shared" si="321"/>
        <v>0</v>
      </c>
      <c r="S4116" s="14">
        <f t="shared" si="322"/>
        <v>25569</v>
      </c>
      <c r="T4116" s="14">
        <f t="shared" si="323"/>
        <v>25569</v>
      </c>
      <c r="U4116">
        <f t="shared" si="324"/>
        <v>1970</v>
      </c>
    </row>
    <row r="4117" spans="1:21" x14ac:dyDescent="0.25">
      <c r="P4117">
        <f t="shared" si="321"/>
        <v>0</v>
      </c>
      <c r="S4117" s="14">
        <f t="shared" si="322"/>
        <v>25569</v>
      </c>
      <c r="T4117" s="14">
        <f t="shared" si="323"/>
        <v>25569</v>
      </c>
      <c r="U4117">
        <f t="shared" si="324"/>
        <v>1970</v>
      </c>
    </row>
    <row r="4118" spans="1:21" x14ac:dyDescent="0.25">
      <c r="P4118">
        <f t="shared" si="321"/>
        <v>0</v>
      </c>
      <c r="S4118" s="14">
        <f t="shared" si="322"/>
        <v>25569</v>
      </c>
      <c r="T4118" s="14">
        <f t="shared" si="323"/>
        <v>25569</v>
      </c>
      <c r="U4118">
        <f t="shared" si="324"/>
        <v>1970</v>
      </c>
    </row>
  </sheetData>
  <autoFilter ref="A1:A4118" xr:uid="{00000000-0001-0000-0000-000000000000}"/>
  <sortState xmlns:xlrd2="http://schemas.microsoft.com/office/spreadsheetml/2017/richdata2" ref="A2:O4118">
    <sortCondition ref="A1:A4118"/>
  </sortState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7369F-D790-4BF1-AB33-8E5E2396581E}">
  <dimension ref="A1:D6"/>
  <sheetViews>
    <sheetView topLeftCell="B1" workbookViewId="0">
      <selection activeCell="D2" sqref="D2"/>
    </sheetView>
  </sheetViews>
  <sheetFormatPr defaultRowHeight="15" x14ac:dyDescent="0.25"/>
  <cols>
    <col min="1" max="1" width="32" customWidth="1"/>
    <col min="2" max="2" width="139.42578125" bestFit="1" customWidth="1"/>
    <col min="3" max="3" width="5" bestFit="1" customWidth="1"/>
    <col min="4" max="4" width="8.28515625" bestFit="1" customWidth="1"/>
  </cols>
  <sheetData>
    <row r="1" spans="1:4" x14ac:dyDescent="0.25">
      <c r="A1" s="2" t="s">
        <v>1</v>
      </c>
      <c r="B1" s="2" t="s">
        <v>4110</v>
      </c>
      <c r="C1" s="6" t="s">
        <v>8216</v>
      </c>
      <c r="D1" s="4" t="s">
        <v>8217</v>
      </c>
    </row>
    <row r="2" spans="1:4" ht="19.5" x14ac:dyDescent="0.25">
      <c r="A2" s="17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</row>
    <row r="3" spans="1:4" ht="19.5" x14ac:dyDescent="0.25">
      <c r="A3" s="17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</row>
    <row r="4" spans="1:4" ht="19.5" x14ac:dyDescent="0.25">
      <c r="A4" s="17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</row>
    <row r="5" spans="1:4" ht="19.5" x14ac:dyDescent="0.25">
      <c r="A5" s="17" t="s">
        <v>3329</v>
      </c>
      <c r="B5" s="1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</row>
    <row r="6" spans="1:4" ht="39" x14ac:dyDescent="0.25">
      <c r="A6" s="17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4C4F-1635-4BCF-8587-1500E44470F7}">
  <dimension ref="A1:F14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8360</v>
      </c>
      <c r="B3" s="12" t="s">
        <v>8358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13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13" t="s">
        <v>8331</v>
      </c>
      <c r="C7">
        <v>96</v>
      </c>
      <c r="E7">
        <v>52</v>
      </c>
      <c r="F7">
        <v>148</v>
      </c>
    </row>
    <row r="8" spans="1:6" x14ac:dyDescent="0.25">
      <c r="A8" s="13" t="s">
        <v>8329</v>
      </c>
      <c r="B8">
        <v>23</v>
      </c>
      <c r="F8">
        <v>23</v>
      </c>
    </row>
    <row r="9" spans="1:6" x14ac:dyDescent="0.25">
      <c r="A9" s="13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13" t="s">
        <v>8336</v>
      </c>
      <c r="C10">
        <v>72</v>
      </c>
      <c r="E10">
        <v>62</v>
      </c>
      <c r="F10">
        <v>134</v>
      </c>
    </row>
    <row r="11" spans="1:6" x14ac:dyDescent="0.25">
      <c r="A11" s="13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13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13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13" t="s">
        <v>8359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9109-617F-4A97-A94A-B24223B25206}">
  <dimension ref="A1:G4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8222</v>
      </c>
      <c r="B1" t="s">
        <v>8364</v>
      </c>
    </row>
    <row r="2" spans="1:7" x14ac:dyDescent="0.25">
      <c r="A2" s="12" t="s">
        <v>8363</v>
      </c>
      <c r="B2" t="s">
        <v>8364</v>
      </c>
    </row>
    <row r="4" spans="1:7" x14ac:dyDescent="0.25">
      <c r="A4" s="12" t="s">
        <v>8360</v>
      </c>
      <c r="B4" s="12" t="s">
        <v>8358</v>
      </c>
    </row>
    <row r="5" spans="1:7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  <c r="G5" t="s">
        <v>8359</v>
      </c>
    </row>
    <row r="6" spans="1:7" x14ac:dyDescent="0.25">
      <c r="A6" s="13" t="s">
        <v>8314</v>
      </c>
      <c r="B6" s="20"/>
      <c r="C6" s="20">
        <v>100</v>
      </c>
      <c r="D6" s="20"/>
      <c r="E6" s="20"/>
      <c r="F6" s="20"/>
      <c r="G6" s="20">
        <v>100</v>
      </c>
    </row>
    <row r="7" spans="1:7" x14ac:dyDescent="0.25">
      <c r="A7" s="13" t="s">
        <v>8342</v>
      </c>
      <c r="B7" s="20">
        <v>20</v>
      </c>
      <c r="C7" s="20"/>
      <c r="D7" s="20"/>
      <c r="E7" s="20"/>
      <c r="F7" s="20"/>
      <c r="G7" s="20">
        <v>20</v>
      </c>
    </row>
    <row r="8" spans="1:7" x14ac:dyDescent="0.25">
      <c r="A8" s="13" t="s">
        <v>8330</v>
      </c>
      <c r="B8" s="20">
        <v>24</v>
      </c>
      <c r="C8" s="20"/>
      <c r="D8" s="20"/>
      <c r="E8" s="20"/>
      <c r="F8" s="20"/>
      <c r="G8" s="20">
        <v>24</v>
      </c>
    </row>
    <row r="9" spans="1:7" x14ac:dyDescent="0.25">
      <c r="A9" s="13" t="s">
        <v>8356</v>
      </c>
      <c r="B9" s="20"/>
      <c r="C9" s="20">
        <v>40</v>
      </c>
      <c r="D9" s="20"/>
      <c r="E9" s="20"/>
      <c r="F9" s="20"/>
      <c r="G9" s="20">
        <v>40</v>
      </c>
    </row>
    <row r="10" spans="1:7" x14ac:dyDescent="0.25">
      <c r="A10" s="13" t="s">
        <v>8352</v>
      </c>
      <c r="B10" s="20"/>
      <c r="C10" s="20"/>
      <c r="D10" s="20"/>
      <c r="E10" s="20">
        <v>40</v>
      </c>
      <c r="F10" s="20"/>
      <c r="G10" s="20">
        <v>40</v>
      </c>
    </row>
    <row r="11" spans="1:7" x14ac:dyDescent="0.25">
      <c r="A11" s="13" t="s">
        <v>8313</v>
      </c>
      <c r="B11" s="20"/>
      <c r="C11" s="20"/>
      <c r="D11" s="20"/>
      <c r="E11" s="20">
        <v>180</v>
      </c>
      <c r="F11" s="20"/>
      <c r="G11" s="20">
        <v>180</v>
      </c>
    </row>
    <row r="12" spans="1:7" x14ac:dyDescent="0.25">
      <c r="A12" s="13" t="s">
        <v>8312</v>
      </c>
      <c r="B12" s="20"/>
      <c r="C12" s="20">
        <v>80</v>
      </c>
      <c r="D12" s="20"/>
      <c r="E12" s="20"/>
      <c r="F12" s="20"/>
      <c r="G12" s="20">
        <v>80</v>
      </c>
    </row>
    <row r="13" spans="1:7" x14ac:dyDescent="0.25">
      <c r="A13" s="13" t="s">
        <v>8328</v>
      </c>
      <c r="B13" s="20"/>
      <c r="C13" s="20"/>
      <c r="D13" s="20"/>
      <c r="E13" s="20">
        <v>40</v>
      </c>
      <c r="F13" s="20"/>
      <c r="G13" s="20">
        <v>40</v>
      </c>
    </row>
    <row r="14" spans="1:7" x14ac:dyDescent="0.25">
      <c r="A14" s="13" t="s">
        <v>8345</v>
      </c>
      <c r="B14" s="20"/>
      <c r="C14" s="20">
        <v>40</v>
      </c>
      <c r="D14" s="20">
        <v>20</v>
      </c>
      <c r="E14" s="20"/>
      <c r="F14" s="20"/>
      <c r="G14" s="20">
        <v>60</v>
      </c>
    </row>
    <row r="15" spans="1:7" x14ac:dyDescent="0.25">
      <c r="A15" s="13" t="s">
        <v>8322</v>
      </c>
      <c r="B15" s="20"/>
      <c r="C15" s="20">
        <v>40</v>
      </c>
      <c r="D15" s="20"/>
      <c r="E15" s="20"/>
      <c r="F15" s="20"/>
      <c r="G15" s="20">
        <v>40</v>
      </c>
    </row>
    <row r="16" spans="1:7" x14ac:dyDescent="0.25">
      <c r="A16" s="13" t="s">
        <v>8335</v>
      </c>
      <c r="B16" s="20">
        <v>20</v>
      </c>
      <c r="C16" s="20">
        <v>120</v>
      </c>
      <c r="D16" s="20"/>
      <c r="E16" s="20"/>
      <c r="F16" s="20"/>
      <c r="G16" s="20">
        <v>140</v>
      </c>
    </row>
    <row r="17" spans="1:7" x14ac:dyDescent="0.25">
      <c r="A17" s="13" t="s">
        <v>8346</v>
      </c>
      <c r="B17" s="20"/>
      <c r="C17" s="20">
        <v>20</v>
      </c>
      <c r="D17" s="20"/>
      <c r="E17" s="20"/>
      <c r="F17" s="20"/>
      <c r="G17" s="20">
        <v>20</v>
      </c>
    </row>
    <row r="18" spans="1:7" x14ac:dyDescent="0.25">
      <c r="A18" s="13" t="s">
        <v>8347</v>
      </c>
      <c r="B18" s="20"/>
      <c r="C18" s="20"/>
      <c r="D18" s="20"/>
      <c r="E18" s="20">
        <v>140</v>
      </c>
      <c r="F18" s="20"/>
      <c r="G18" s="20">
        <v>140</v>
      </c>
    </row>
    <row r="19" spans="1:7" x14ac:dyDescent="0.25">
      <c r="A19" s="13" t="s">
        <v>8327</v>
      </c>
      <c r="B19" s="20"/>
      <c r="C19" s="20">
        <v>20</v>
      </c>
      <c r="D19" s="20"/>
      <c r="E19" s="20">
        <v>140</v>
      </c>
      <c r="F19" s="20"/>
      <c r="G19" s="20">
        <v>160</v>
      </c>
    </row>
    <row r="20" spans="1:7" x14ac:dyDescent="0.25">
      <c r="A20" s="13" t="s">
        <v>8326</v>
      </c>
      <c r="B20" s="20"/>
      <c r="C20" s="20">
        <v>60</v>
      </c>
      <c r="D20" s="20"/>
      <c r="E20" s="20"/>
      <c r="F20" s="20"/>
      <c r="G20" s="20">
        <v>60</v>
      </c>
    </row>
    <row r="21" spans="1:7" x14ac:dyDescent="0.25">
      <c r="A21" s="13" t="s">
        <v>8354</v>
      </c>
      <c r="B21" s="20"/>
      <c r="C21" s="20">
        <v>11</v>
      </c>
      <c r="D21" s="20"/>
      <c r="E21" s="20">
        <v>9</v>
      </c>
      <c r="F21" s="20"/>
      <c r="G21" s="20">
        <v>20</v>
      </c>
    </row>
    <row r="22" spans="1:7" x14ac:dyDescent="0.25">
      <c r="A22" s="13" t="s">
        <v>8325</v>
      </c>
      <c r="B22" s="20"/>
      <c r="C22" s="20"/>
      <c r="D22" s="20"/>
      <c r="E22" s="20">
        <v>20</v>
      </c>
      <c r="F22" s="20"/>
      <c r="G22" s="20">
        <v>20</v>
      </c>
    </row>
    <row r="23" spans="1:7" x14ac:dyDescent="0.25">
      <c r="A23" s="13" t="s">
        <v>8333</v>
      </c>
      <c r="B23" s="20"/>
      <c r="C23" s="20">
        <v>40</v>
      </c>
      <c r="D23" s="20"/>
      <c r="E23" s="20"/>
      <c r="F23" s="20"/>
      <c r="G23" s="20">
        <v>40</v>
      </c>
    </row>
    <row r="24" spans="1:7" x14ac:dyDescent="0.25">
      <c r="A24" s="13" t="s">
        <v>8357</v>
      </c>
      <c r="B24" s="20">
        <v>20</v>
      </c>
      <c r="C24" s="20">
        <v>60</v>
      </c>
      <c r="D24" s="20"/>
      <c r="E24" s="20">
        <v>60</v>
      </c>
      <c r="F24" s="20"/>
      <c r="G24" s="20">
        <v>140</v>
      </c>
    </row>
    <row r="25" spans="1:7" x14ac:dyDescent="0.25">
      <c r="A25" s="13" t="s">
        <v>8341</v>
      </c>
      <c r="B25" s="20"/>
      <c r="C25" s="20">
        <v>20</v>
      </c>
      <c r="D25" s="20"/>
      <c r="E25" s="20"/>
      <c r="F25" s="20"/>
      <c r="G25" s="20">
        <v>20</v>
      </c>
    </row>
    <row r="26" spans="1:7" x14ac:dyDescent="0.25">
      <c r="A26" s="13" t="s">
        <v>8321</v>
      </c>
      <c r="B26" s="20"/>
      <c r="C26" s="20"/>
      <c r="D26" s="20"/>
      <c r="E26" s="20">
        <v>60</v>
      </c>
      <c r="F26" s="20"/>
      <c r="G26" s="20">
        <v>60</v>
      </c>
    </row>
    <row r="27" spans="1:7" x14ac:dyDescent="0.25">
      <c r="A27" s="13" t="s">
        <v>8348</v>
      </c>
      <c r="B27" s="20"/>
      <c r="C27" s="20">
        <v>20</v>
      </c>
      <c r="D27" s="20"/>
      <c r="E27" s="20"/>
      <c r="F27" s="20"/>
      <c r="G27" s="20">
        <v>20</v>
      </c>
    </row>
    <row r="28" spans="1:7" x14ac:dyDescent="0.25">
      <c r="A28" s="13" t="s">
        <v>8337</v>
      </c>
      <c r="B28" s="20"/>
      <c r="C28" s="20">
        <v>57</v>
      </c>
      <c r="D28" s="20"/>
      <c r="E28" s="20">
        <v>103</v>
      </c>
      <c r="F28" s="20"/>
      <c r="G28" s="20">
        <v>160</v>
      </c>
    </row>
    <row r="29" spans="1:7" x14ac:dyDescent="0.25">
      <c r="A29" s="13" t="s">
        <v>8343</v>
      </c>
      <c r="B29" s="20"/>
      <c r="C29" s="20">
        <v>20</v>
      </c>
      <c r="D29" s="20"/>
      <c r="E29" s="20"/>
      <c r="F29" s="20"/>
      <c r="G29" s="20">
        <v>20</v>
      </c>
    </row>
    <row r="30" spans="1:7" x14ac:dyDescent="0.25">
      <c r="A30" s="13" t="s">
        <v>8316</v>
      </c>
      <c r="B30" s="20"/>
      <c r="C30" s="20">
        <v>353</v>
      </c>
      <c r="D30" s="20">
        <v>19</v>
      </c>
      <c r="E30" s="20">
        <v>694</v>
      </c>
      <c r="F30" s="20"/>
      <c r="G30" s="20">
        <v>1066</v>
      </c>
    </row>
    <row r="31" spans="1:7" x14ac:dyDescent="0.25">
      <c r="A31" s="13" t="s">
        <v>8344</v>
      </c>
      <c r="B31" s="20"/>
      <c r="C31" s="20"/>
      <c r="D31" s="20"/>
      <c r="E31" s="20">
        <v>40</v>
      </c>
      <c r="F31" s="20"/>
      <c r="G31" s="20">
        <v>40</v>
      </c>
    </row>
    <row r="32" spans="1:7" x14ac:dyDescent="0.25">
      <c r="A32" s="13" t="s">
        <v>8340</v>
      </c>
      <c r="B32" s="20"/>
      <c r="C32" s="20"/>
      <c r="D32" s="20"/>
      <c r="E32" s="20">
        <v>20</v>
      </c>
      <c r="F32" s="20"/>
      <c r="G32" s="20">
        <v>20</v>
      </c>
    </row>
    <row r="33" spans="1:7" x14ac:dyDescent="0.25">
      <c r="A33" s="13" t="s">
        <v>8351</v>
      </c>
      <c r="B33" s="20"/>
      <c r="C33" s="20">
        <v>20</v>
      </c>
      <c r="D33" s="20"/>
      <c r="E33" s="20"/>
      <c r="F33" s="20"/>
      <c r="G33" s="20">
        <v>20</v>
      </c>
    </row>
    <row r="34" spans="1:7" x14ac:dyDescent="0.25">
      <c r="A34" s="13" t="s">
        <v>8324</v>
      </c>
      <c r="B34" s="20"/>
      <c r="C34" s="20"/>
      <c r="D34" s="20"/>
      <c r="E34" s="20">
        <v>260</v>
      </c>
      <c r="F34" s="20"/>
      <c r="G34" s="20">
        <v>260</v>
      </c>
    </row>
    <row r="35" spans="1:7" x14ac:dyDescent="0.25">
      <c r="A35" s="13" t="s">
        <v>8311</v>
      </c>
      <c r="B35" s="20">
        <v>40</v>
      </c>
      <c r="C35" s="20"/>
      <c r="D35" s="20"/>
      <c r="E35" s="20"/>
      <c r="F35" s="20"/>
      <c r="G35" s="20">
        <v>40</v>
      </c>
    </row>
    <row r="36" spans="1:7" x14ac:dyDescent="0.25">
      <c r="A36" s="13" t="s">
        <v>8310</v>
      </c>
      <c r="B36" s="20"/>
      <c r="C36" s="20"/>
      <c r="D36" s="20"/>
      <c r="E36" s="20">
        <v>60</v>
      </c>
      <c r="F36" s="20"/>
      <c r="G36" s="20">
        <v>60</v>
      </c>
    </row>
    <row r="37" spans="1:7" x14ac:dyDescent="0.25">
      <c r="A37" s="13" t="s">
        <v>8350</v>
      </c>
      <c r="B37" s="20"/>
      <c r="C37" s="20"/>
      <c r="D37" s="20">
        <v>6</v>
      </c>
      <c r="E37" s="20">
        <v>34</v>
      </c>
      <c r="F37" s="20"/>
      <c r="G37" s="20">
        <v>40</v>
      </c>
    </row>
    <row r="38" spans="1:7" x14ac:dyDescent="0.25">
      <c r="A38" s="13" t="s">
        <v>8353</v>
      </c>
      <c r="B38" s="20">
        <v>18</v>
      </c>
      <c r="C38" s="20">
        <v>2</v>
      </c>
      <c r="D38" s="20"/>
      <c r="E38" s="20">
        <v>40</v>
      </c>
      <c r="F38" s="20"/>
      <c r="G38" s="20">
        <v>60</v>
      </c>
    </row>
    <row r="39" spans="1:7" x14ac:dyDescent="0.25">
      <c r="A39" s="13" t="s">
        <v>8355</v>
      </c>
      <c r="B39" s="20">
        <v>17</v>
      </c>
      <c r="C39" s="20">
        <v>80</v>
      </c>
      <c r="D39" s="20">
        <v>5</v>
      </c>
      <c r="E39" s="20">
        <v>85</v>
      </c>
      <c r="F39" s="20"/>
      <c r="G39" s="20">
        <v>187</v>
      </c>
    </row>
    <row r="40" spans="1:7" x14ac:dyDescent="0.25">
      <c r="A40" s="13" t="s">
        <v>8349</v>
      </c>
      <c r="B40" s="20"/>
      <c r="C40" s="20"/>
      <c r="D40" s="20"/>
      <c r="E40" s="20">
        <v>80</v>
      </c>
      <c r="F40" s="20"/>
      <c r="G40" s="20">
        <v>80</v>
      </c>
    </row>
    <row r="41" spans="1:7" x14ac:dyDescent="0.25">
      <c r="A41" s="13" t="s">
        <v>8309</v>
      </c>
      <c r="B41" s="20"/>
      <c r="C41" s="20"/>
      <c r="D41" s="20"/>
      <c r="E41" s="20">
        <v>60</v>
      </c>
      <c r="F41" s="20"/>
      <c r="G41" s="20">
        <v>60</v>
      </c>
    </row>
    <row r="42" spans="1:7" x14ac:dyDescent="0.25">
      <c r="A42" s="13" t="s">
        <v>8339</v>
      </c>
      <c r="B42" s="20">
        <v>10</v>
      </c>
      <c r="C42" s="20">
        <v>47</v>
      </c>
      <c r="D42" s="20"/>
      <c r="E42" s="20"/>
      <c r="F42" s="20"/>
      <c r="G42" s="20">
        <v>57</v>
      </c>
    </row>
    <row r="43" spans="1:7" x14ac:dyDescent="0.25">
      <c r="A43" s="13" t="s">
        <v>8332</v>
      </c>
      <c r="B43" s="20"/>
      <c r="C43" s="20">
        <v>100</v>
      </c>
      <c r="D43" s="20"/>
      <c r="E43" s="20"/>
      <c r="F43" s="20"/>
      <c r="G43" s="20">
        <v>100</v>
      </c>
    </row>
    <row r="44" spans="1:7" x14ac:dyDescent="0.25">
      <c r="A44" s="13" t="s">
        <v>8319</v>
      </c>
      <c r="B44" s="20">
        <v>60</v>
      </c>
      <c r="C44" s="20">
        <v>120</v>
      </c>
      <c r="D44" s="20"/>
      <c r="E44" s="20">
        <v>20</v>
      </c>
      <c r="F44" s="20"/>
      <c r="G44" s="20">
        <v>200</v>
      </c>
    </row>
    <row r="45" spans="1:7" x14ac:dyDescent="0.25">
      <c r="A45" s="13" t="s">
        <v>8318</v>
      </c>
      <c r="B45" s="20">
        <v>100</v>
      </c>
      <c r="C45" s="20">
        <v>60</v>
      </c>
      <c r="D45" s="20"/>
      <c r="E45" s="20"/>
      <c r="F45" s="20"/>
      <c r="G45" s="20">
        <v>160</v>
      </c>
    </row>
    <row r="46" spans="1:7" x14ac:dyDescent="0.25">
      <c r="A46" s="13" t="s">
        <v>8338</v>
      </c>
      <c r="B46" s="20">
        <v>20</v>
      </c>
      <c r="C46" s="20"/>
      <c r="D46" s="20"/>
      <c r="E46" s="20"/>
      <c r="F46" s="20"/>
      <c r="G46" s="20">
        <v>20</v>
      </c>
    </row>
    <row r="47" spans="1:7" x14ac:dyDescent="0.25">
      <c r="A47" s="13" t="s">
        <v>8365</v>
      </c>
      <c r="B47" s="20"/>
      <c r="C47" s="20"/>
      <c r="D47" s="20"/>
      <c r="E47" s="20"/>
      <c r="F47" s="20"/>
      <c r="G47" s="20"/>
    </row>
    <row r="48" spans="1:7" x14ac:dyDescent="0.25">
      <c r="A48" s="13" t="s">
        <v>8359</v>
      </c>
      <c r="B48" s="20">
        <v>349</v>
      </c>
      <c r="C48" s="20">
        <v>1530</v>
      </c>
      <c r="D48" s="20">
        <v>50</v>
      </c>
      <c r="E48" s="20">
        <v>2185</v>
      </c>
      <c r="F48" s="20"/>
      <c r="G48" s="2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B9726-5D19-415C-98D2-8E5BACF6E64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Sheet2</vt:lpstr>
      <vt:lpstr>Kickstarter</vt:lpstr>
      <vt:lpstr>Edinburgh Research</vt:lpstr>
      <vt:lpstr>Category Statistics</vt:lpstr>
      <vt:lpstr>Subcategory Statistics</vt:lpstr>
      <vt:lpstr>Successful US 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Magras</cp:lastModifiedBy>
  <dcterms:created xsi:type="dcterms:W3CDTF">2017-04-20T15:17:24Z</dcterms:created>
  <dcterms:modified xsi:type="dcterms:W3CDTF">2022-10-11T16:36:00Z</dcterms:modified>
</cp:coreProperties>
</file>