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skln2660\source\repos\MOBILHAKEDISYENI\mobilendekshakedis\MobilHakedis\MobilHakedis\word\"/>
    </mc:Choice>
  </mc:AlternateContent>
  <bookViews>
    <workbookView xWindow="0" yWindow="0" windowWidth="28960" windowHeight="10850" tabRatio="761"/>
  </bookViews>
  <sheets>
    <sheet name="ÜST KAPAK" sheetId="9" r:id="rId1"/>
    <sheet name="İstihkak Medaş" sheetId="13" r:id="rId2"/>
    <sheet name="Ceza Medaş" sheetId="8" r:id="rId3"/>
    <sheet name="İade Medaş" sheetId="41" r:id="rId4"/>
    <sheet name="İcmal Medaş" sheetId="12" r:id="rId5"/>
    <sheet name="İstihkak Firma" sheetId="46" r:id="rId6"/>
    <sheet name="Ceza Firma" sheetId="48" r:id="rId7"/>
    <sheet name="İade Firma" sheetId="47" r:id="rId8"/>
    <sheet name="İcmal Firma" sheetId="40" r:id="rId9"/>
    <sheet name="Birim Fiyatlar" sheetId="32" state="hidden" r:id="rId10"/>
  </sheets>
  <definedNames>
    <definedName name="_xlnm._FilterDatabase" localSheetId="9" hidden="1">'Birim Fiyatlar'!$A$3:$AC$41</definedName>
    <definedName name="_xlnm.Print_Area" localSheetId="6">'Ceza Firma'!$A$1:$K$69</definedName>
    <definedName name="_xlnm.Print_Area" localSheetId="2">'Ceza Medaş'!$A$1:$K$69</definedName>
    <definedName name="_xlnm.Print_Area" localSheetId="7">'İade Firma'!$A$1:$K$58</definedName>
    <definedName name="_xlnm.Print_Area" localSheetId="3">'İade Medaş'!$A$1:$K$71</definedName>
    <definedName name="_xlnm.Print_Area" localSheetId="8">'İcmal Firma'!$A$1:$L$52</definedName>
    <definedName name="_xlnm.Print_Area" localSheetId="4">'İcmal Medaş'!$A$1:$L$47</definedName>
    <definedName name="_xlnm.Print_Area" localSheetId="1">'İstihkak Medaş'!$A$1:$K$58</definedName>
    <definedName name="_xlnm.Print_Area" localSheetId="0">'ÜST KAPAK'!$A$1:$J$30</definedName>
    <definedName name="_xlnm.Print_Titles" localSheetId="6">'Ceza Firma'!$1:$6</definedName>
    <definedName name="_xlnm.Print_Titles" localSheetId="2">'Ceza Medaş'!$1:$6</definedName>
    <definedName name="_xlnm.Print_Titles" localSheetId="7">'İade Firma'!$1:$6</definedName>
    <definedName name="_xlnm.Print_Titles" localSheetId="3">'İade Medaş'!$1:$6</definedName>
  </definedNames>
  <calcPr calcId="162913"/>
</workbook>
</file>

<file path=xl/calcChain.xml><?xml version="1.0" encoding="utf-8"?>
<calcChain xmlns="http://schemas.openxmlformats.org/spreadsheetml/2006/main">
  <c r="H26" i="9" l="1"/>
  <c r="D5" i="12" l="1"/>
  <c r="D4" i="12"/>
  <c r="F7" i="12" l="1"/>
  <c r="E11" i="12"/>
  <c r="C11" i="12" l="1"/>
  <c r="B11" i="12"/>
  <c r="C7" i="12" l="1"/>
  <c r="K9" i="12"/>
  <c r="K8" i="12"/>
  <c r="K7" i="12"/>
  <c r="J5" i="12"/>
  <c r="I5" i="12"/>
  <c r="F11" i="12"/>
  <c r="F10" i="12"/>
  <c r="G10" i="12" s="1"/>
  <c r="F9" i="12"/>
  <c r="F8" i="12"/>
  <c r="E9" i="12"/>
  <c r="E8" i="12"/>
  <c r="E7" i="12"/>
  <c r="C10" i="12"/>
  <c r="D10" i="12" s="1"/>
  <c r="C9" i="12"/>
  <c r="C8" i="12"/>
  <c r="B9" i="12"/>
  <c r="B8" i="12"/>
  <c r="B7" i="12"/>
  <c r="F5" i="12" l="1"/>
  <c r="K13" i="12"/>
  <c r="G5" i="12"/>
  <c r="B13" i="12"/>
  <c r="J11" i="12"/>
  <c r="I11" i="12"/>
  <c r="C5" i="12"/>
  <c r="D8" i="12" s="1"/>
  <c r="C13" i="12"/>
  <c r="D9" i="12" l="1"/>
  <c r="H11" i="12"/>
  <c r="G11" i="12" s="1"/>
  <c r="G11" i="40" s="1"/>
  <c r="D11" i="12"/>
  <c r="D7" i="12" s="1"/>
  <c r="J8" i="12"/>
  <c r="I8" i="12"/>
  <c r="I9" i="12"/>
  <c r="J9" i="12"/>
  <c r="C13" i="40"/>
  <c r="E13" i="12"/>
  <c r="E13" i="40" s="1"/>
  <c r="F13" i="12"/>
  <c r="K13" i="40"/>
  <c r="B13" i="40"/>
  <c r="B8" i="40"/>
  <c r="C8" i="40"/>
  <c r="D8" i="40"/>
  <c r="E8" i="40"/>
  <c r="F8" i="40"/>
  <c r="K8" i="40"/>
  <c r="B9" i="40"/>
  <c r="C9" i="40"/>
  <c r="D9" i="40"/>
  <c r="E9" i="40"/>
  <c r="F9" i="40"/>
  <c r="K9" i="40"/>
  <c r="B10" i="40"/>
  <c r="C10" i="40"/>
  <c r="D10" i="40"/>
  <c r="E10" i="40"/>
  <c r="F10" i="40"/>
  <c r="G10" i="40"/>
  <c r="K10" i="40"/>
  <c r="B11" i="40"/>
  <c r="C11" i="40"/>
  <c r="D11" i="40"/>
  <c r="E11" i="40"/>
  <c r="F11" i="40"/>
  <c r="K11" i="40"/>
  <c r="B12" i="40"/>
  <c r="C12" i="40"/>
  <c r="D12" i="40"/>
  <c r="E12" i="40"/>
  <c r="F12" i="40"/>
  <c r="G12" i="40"/>
  <c r="I12" i="40"/>
  <c r="J12" i="40"/>
  <c r="K12" i="40"/>
  <c r="C7" i="40"/>
  <c r="E7" i="40"/>
  <c r="F7" i="40"/>
  <c r="K7" i="40"/>
  <c r="B7" i="40"/>
  <c r="E8" i="47"/>
  <c r="F8" i="47"/>
  <c r="G8" i="47"/>
  <c r="H8" i="47"/>
  <c r="I8" i="47"/>
  <c r="J8" i="47"/>
  <c r="K8" i="47"/>
  <c r="E9" i="47"/>
  <c r="F9" i="47"/>
  <c r="G9" i="47"/>
  <c r="H9" i="47"/>
  <c r="I9" i="47"/>
  <c r="J9" i="47"/>
  <c r="K9" i="47"/>
  <c r="E10" i="47"/>
  <c r="F10" i="47"/>
  <c r="G10" i="47"/>
  <c r="H10" i="47"/>
  <c r="I10" i="47"/>
  <c r="J10" i="47"/>
  <c r="K10" i="47"/>
  <c r="E11" i="47"/>
  <c r="F11" i="47"/>
  <c r="G11" i="47"/>
  <c r="H11" i="47"/>
  <c r="I11" i="47"/>
  <c r="J11" i="47"/>
  <c r="K11" i="47"/>
  <c r="E12" i="47"/>
  <c r="F12" i="47"/>
  <c r="G12" i="47"/>
  <c r="H12" i="47"/>
  <c r="I12" i="47"/>
  <c r="J12" i="47"/>
  <c r="K12" i="47"/>
  <c r="E13" i="47"/>
  <c r="F13" i="47"/>
  <c r="G13" i="47"/>
  <c r="H13" i="47"/>
  <c r="I13" i="47"/>
  <c r="J13" i="47"/>
  <c r="K13" i="47"/>
  <c r="E14" i="47"/>
  <c r="F14" i="47"/>
  <c r="G14" i="47"/>
  <c r="H14" i="47"/>
  <c r="I14" i="47"/>
  <c r="J14" i="47"/>
  <c r="K14" i="47"/>
  <c r="E15" i="47"/>
  <c r="F15" i="47"/>
  <c r="G15" i="47"/>
  <c r="H15" i="47"/>
  <c r="I15" i="47"/>
  <c r="J15" i="47"/>
  <c r="K15" i="47"/>
  <c r="E16" i="47"/>
  <c r="F16" i="47"/>
  <c r="G16" i="47"/>
  <c r="H16" i="47"/>
  <c r="I16" i="47"/>
  <c r="J16" i="47"/>
  <c r="K16" i="47"/>
  <c r="E17" i="47"/>
  <c r="F17" i="47"/>
  <c r="G17" i="47"/>
  <c r="H17" i="47"/>
  <c r="I17" i="47"/>
  <c r="J17" i="47"/>
  <c r="K17" i="47"/>
  <c r="E18" i="47"/>
  <c r="F18" i="47"/>
  <c r="G18" i="47"/>
  <c r="H18" i="47"/>
  <c r="I18" i="47"/>
  <c r="J18" i="47"/>
  <c r="K18" i="47"/>
  <c r="E19" i="47"/>
  <c r="F19" i="47"/>
  <c r="G19" i="47"/>
  <c r="H19" i="47"/>
  <c r="I19" i="47"/>
  <c r="J19" i="47"/>
  <c r="K19" i="47"/>
  <c r="E20" i="47"/>
  <c r="F20" i="47"/>
  <c r="G20" i="47"/>
  <c r="H20" i="47"/>
  <c r="I20" i="47"/>
  <c r="J20" i="47"/>
  <c r="K20" i="47"/>
  <c r="E21" i="47"/>
  <c r="F21" i="47"/>
  <c r="G21" i="47"/>
  <c r="H21" i="47"/>
  <c r="I21" i="47"/>
  <c r="J21" i="47"/>
  <c r="K21" i="47"/>
  <c r="E22" i="47"/>
  <c r="F22" i="47"/>
  <c r="G22" i="47"/>
  <c r="H22" i="47"/>
  <c r="I22" i="47"/>
  <c r="J22" i="47"/>
  <c r="K22" i="47"/>
  <c r="F7" i="47"/>
  <c r="G7" i="47"/>
  <c r="H7" i="47"/>
  <c r="I7" i="47"/>
  <c r="J7" i="47"/>
  <c r="K7" i="47"/>
  <c r="E7" i="47"/>
  <c r="E8" i="48"/>
  <c r="F8" i="48"/>
  <c r="G8" i="48"/>
  <c r="H8" i="48"/>
  <c r="I8" i="48"/>
  <c r="J8" i="48"/>
  <c r="K8" i="48"/>
  <c r="E9" i="48"/>
  <c r="F9" i="48"/>
  <c r="G9" i="48"/>
  <c r="H9" i="48"/>
  <c r="I9" i="48"/>
  <c r="J9" i="48"/>
  <c r="K9" i="48"/>
  <c r="E10" i="48"/>
  <c r="F10" i="48"/>
  <c r="G10" i="48"/>
  <c r="H10" i="48"/>
  <c r="I10" i="48"/>
  <c r="J10" i="48"/>
  <c r="K10" i="48"/>
  <c r="E11" i="48"/>
  <c r="F11" i="48"/>
  <c r="G11" i="48"/>
  <c r="H11" i="48"/>
  <c r="I11" i="48"/>
  <c r="J11" i="48"/>
  <c r="K11" i="48"/>
  <c r="E12" i="48"/>
  <c r="F12" i="48"/>
  <c r="G12" i="48"/>
  <c r="H12" i="48"/>
  <c r="I12" i="48"/>
  <c r="J12" i="48"/>
  <c r="K12" i="48"/>
  <c r="E13" i="48"/>
  <c r="F13" i="48"/>
  <c r="G13" i="48"/>
  <c r="H13" i="48"/>
  <c r="I13" i="48"/>
  <c r="J13" i="48"/>
  <c r="K13" i="48"/>
  <c r="E14" i="48"/>
  <c r="F14" i="48"/>
  <c r="G14" i="48"/>
  <c r="H14" i="48"/>
  <c r="I14" i="48"/>
  <c r="J14" i="48"/>
  <c r="K14" i="48"/>
  <c r="E15" i="48"/>
  <c r="F15" i="48"/>
  <c r="G15" i="48"/>
  <c r="H15" i="48"/>
  <c r="I15" i="48"/>
  <c r="J15" i="48"/>
  <c r="K15" i="48"/>
  <c r="E16" i="48"/>
  <c r="F16" i="48"/>
  <c r="G16" i="48"/>
  <c r="H16" i="48"/>
  <c r="I16" i="48"/>
  <c r="J16" i="48"/>
  <c r="K16" i="48"/>
  <c r="E17" i="48"/>
  <c r="F17" i="48"/>
  <c r="G17" i="48"/>
  <c r="H17" i="48"/>
  <c r="I17" i="48"/>
  <c r="J17" i="48"/>
  <c r="K17" i="48"/>
  <c r="E18" i="48"/>
  <c r="F18" i="48"/>
  <c r="G18" i="48"/>
  <c r="H18" i="48"/>
  <c r="I18" i="48"/>
  <c r="J18" i="48"/>
  <c r="K18" i="48"/>
  <c r="E19" i="48"/>
  <c r="F19" i="48"/>
  <c r="G19" i="48"/>
  <c r="H19" i="48"/>
  <c r="I19" i="48"/>
  <c r="J19" i="48"/>
  <c r="K19" i="48"/>
  <c r="E20" i="48"/>
  <c r="F20" i="48"/>
  <c r="G20" i="48"/>
  <c r="H20" i="48"/>
  <c r="I20" i="48"/>
  <c r="J20" i="48"/>
  <c r="K20" i="48"/>
  <c r="E21" i="48"/>
  <c r="F21" i="48"/>
  <c r="G21" i="48"/>
  <c r="H21" i="48"/>
  <c r="I21" i="48"/>
  <c r="J21" i="48"/>
  <c r="K21" i="48"/>
  <c r="E22" i="48"/>
  <c r="F22" i="48"/>
  <c r="G22" i="48"/>
  <c r="H22" i="48"/>
  <c r="I22" i="48"/>
  <c r="J22" i="48"/>
  <c r="K22" i="48"/>
  <c r="E23" i="48"/>
  <c r="F23" i="48"/>
  <c r="G23" i="48"/>
  <c r="H23" i="48"/>
  <c r="I23" i="48"/>
  <c r="J23" i="48"/>
  <c r="K23" i="48"/>
  <c r="E24" i="48"/>
  <c r="F24" i="48"/>
  <c r="G24" i="48"/>
  <c r="H24" i="48"/>
  <c r="I24" i="48"/>
  <c r="J24" i="48"/>
  <c r="K24" i="48"/>
  <c r="E25" i="48"/>
  <c r="F25" i="48"/>
  <c r="G25" i="48"/>
  <c r="H25" i="48"/>
  <c r="I25" i="48"/>
  <c r="J25" i="48"/>
  <c r="K25" i="48"/>
  <c r="E26" i="48"/>
  <c r="F26" i="48"/>
  <c r="G26" i="48"/>
  <c r="H26" i="48"/>
  <c r="I26" i="48"/>
  <c r="J26" i="48"/>
  <c r="K26" i="48"/>
  <c r="E27" i="48"/>
  <c r="F27" i="48"/>
  <c r="G27" i="48"/>
  <c r="H27" i="48"/>
  <c r="I27" i="48"/>
  <c r="J27" i="48"/>
  <c r="K27" i="48"/>
  <c r="E28" i="48"/>
  <c r="F28" i="48"/>
  <c r="G28" i="48"/>
  <c r="H28" i="48"/>
  <c r="I28" i="48"/>
  <c r="J28" i="48"/>
  <c r="K28" i="48"/>
  <c r="E29" i="48"/>
  <c r="F29" i="48"/>
  <c r="G29" i="48"/>
  <c r="H29" i="48"/>
  <c r="I29" i="48"/>
  <c r="J29" i="48"/>
  <c r="K29" i="48"/>
  <c r="E30" i="48"/>
  <c r="F30" i="48"/>
  <c r="G30" i="48"/>
  <c r="H30" i="48"/>
  <c r="I30" i="48"/>
  <c r="J30" i="48"/>
  <c r="K30" i="48"/>
  <c r="E31" i="48"/>
  <c r="F31" i="48"/>
  <c r="G31" i="48"/>
  <c r="H31" i="48"/>
  <c r="I31" i="48"/>
  <c r="J31" i="48"/>
  <c r="K31" i="48"/>
  <c r="E32" i="48"/>
  <c r="F32" i="48"/>
  <c r="G32" i="48"/>
  <c r="H32" i="48"/>
  <c r="I32" i="48"/>
  <c r="J32" i="48"/>
  <c r="K32" i="48"/>
  <c r="E33" i="48"/>
  <c r="F33" i="48"/>
  <c r="G33" i="48"/>
  <c r="H33" i="48"/>
  <c r="I33" i="48"/>
  <c r="J33" i="48"/>
  <c r="K33" i="48"/>
  <c r="E34" i="48"/>
  <c r="F34" i="48"/>
  <c r="G34" i="48"/>
  <c r="H34" i="48"/>
  <c r="I34" i="48"/>
  <c r="J34" i="48"/>
  <c r="K34" i="48"/>
  <c r="E35" i="48"/>
  <c r="F35" i="48"/>
  <c r="G35" i="48"/>
  <c r="H35" i="48"/>
  <c r="I35" i="48"/>
  <c r="J35" i="48"/>
  <c r="K35" i="48"/>
  <c r="E36" i="48"/>
  <c r="F36" i="48"/>
  <c r="G36" i="48"/>
  <c r="H36" i="48"/>
  <c r="I36" i="48"/>
  <c r="J36" i="48"/>
  <c r="K36" i="48"/>
  <c r="E37" i="48"/>
  <c r="F37" i="48"/>
  <c r="G37" i="48"/>
  <c r="H37" i="48"/>
  <c r="I37" i="48"/>
  <c r="J37" i="48"/>
  <c r="K37" i="48"/>
  <c r="E38" i="48"/>
  <c r="F38" i="48"/>
  <c r="G38" i="48"/>
  <c r="H38" i="48"/>
  <c r="I38" i="48"/>
  <c r="J38" i="48"/>
  <c r="K38" i="48"/>
  <c r="E39" i="48"/>
  <c r="F39" i="48"/>
  <c r="G39" i="48"/>
  <c r="H39" i="48"/>
  <c r="I39" i="48"/>
  <c r="J39" i="48"/>
  <c r="K39" i="48"/>
  <c r="E40" i="48"/>
  <c r="F40" i="48"/>
  <c r="G40" i="48"/>
  <c r="H40" i="48"/>
  <c r="I40" i="48"/>
  <c r="J40" i="48"/>
  <c r="K40" i="48"/>
  <c r="E41" i="48"/>
  <c r="F41" i="48"/>
  <c r="G41" i="48"/>
  <c r="H41" i="48"/>
  <c r="I41" i="48"/>
  <c r="J41" i="48"/>
  <c r="K41" i="48"/>
  <c r="E42" i="48"/>
  <c r="F42" i="48"/>
  <c r="G42" i="48"/>
  <c r="H42" i="48"/>
  <c r="I42" i="48"/>
  <c r="J42" i="48"/>
  <c r="K42" i="48"/>
  <c r="E43" i="48"/>
  <c r="F43" i="48"/>
  <c r="G43" i="48"/>
  <c r="H43" i="48"/>
  <c r="I43" i="48"/>
  <c r="J43" i="48"/>
  <c r="K43" i="48"/>
  <c r="E44" i="48"/>
  <c r="F44" i="48"/>
  <c r="G44" i="48"/>
  <c r="H44" i="48"/>
  <c r="I44" i="48"/>
  <c r="J44" i="48"/>
  <c r="K44" i="48"/>
  <c r="E45" i="48"/>
  <c r="F45" i="48"/>
  <c r="G45" i="48"/>
  <c r="H45" i="48"/>
  <c r="I45" i="48"/>
  <c r="J45" i="48"/>
  <c r="K45" i="48"/>
  <c r="E46" i="48"/>
  <c r="F46" i="48"/>
  <c r="G46" i="48"/>
  <c r="H46" i="48"/>
  <c r="I46" i="48"/>
  <c r="J46" i="48"/>
  <c r="K46" i="48"/>
  <c r="E47" i="48"/>
  <c r="F47" i="48"/>
  <c r="G47" i="48"/>
  <c r="H47" i="48"/>
  <c r="I47" i="48"/>
  <c r="J47" i="48"/>
  <c r="K47" i="48"/>
  <c r="E48" i="48"/>
  <c r="F48" i="48"/>
  <c r="G48" i="48"/>
  <c r="H48" i="48"/>
  <c r="I48" i="48"/>
  <c r="J48" i="48"/>
  <c r="K48" i="48"/>
  <c r="E49" i="48"/>
  <c r="F49" i="48"/>
  <c r="G49" i="48"/>
  <c r="H49" i="48"/>
  <c r="I49" i="48"/>
  <c r="J49" i="48"/>
  <c r="K49" i="48"/>
  <c r="F7" i="48"/>
  <c r="G7" i="48"/>
  <c r="H7" i="48"/>
  <c r="I7" i="48"/>
  <c r="J7" i="48"/>
  <c r="K7" i="48"/>
  <c r="E7" i="48"/>
  <c r="E8" i="46"/>
  <c r="F8" i="46"/>
  <c r="G8" i="46"/>
  <c r="H8" i="46"/>
  <c r="I8" i="46"/>
  <c r="J8" i="46"/>
  <c r="K8" i="46"/>
  <c r="E9" i="46"/>
  <c r="F9" i="46"/>
  <c r="G9" i="46"/>
  <c r="H9" i="46"/>
  <c r="I9" i="46"/>
  <c r="J9" i="46"/>
  <c r="K9" i="46"/>
  <c r="E10" i="46"/>
  <c r="F10" i="46"/>
  <c r="G10" i="46"/>
  <c r="H10" i="46"/>
  <c r="I10" i="46"/>
  <c r="J10" i="46"/>
  <c r="K10" i="46"/>
  <c r="E11" i="46"/>
  <c r="F11" i="46"/>
  <c r="G11" i="46"/>
  <c r="H11" i="46"/>
  <c r="I11" i="46"/>
  <c r="J11" i="46"/>
  <c r="K11" i="46"/>
  <c r="E12" i="46"/>
  <c r="F12" i="46"/>
  <c r="G12" i="46"/>
  <c r="H12" i="46"/>
  <c r="I12" i="46"/>
  <c r="J12" i="46"/>
  <c r="K12" i="46"/>
  <c r="E13" i="46"/>
  <c r="F13" i="46"/>
  <c r="G13" i="46"/>
  <c r="H13" i="46"/>
  <c r="I13" i="46"/>
  <c r="J13" i="46"/>
  <c r="K13" i="46"/>
  <c r="E14" i="46"/>
  <c r="F14" i="46"/>
  <c r="G14" i="46"/>
  <c r="H14" i="46"/>
  <c r="I14" i="46"/>
  <c r="J14" i="46"/>
  <c r="K14" i="46"/>
  <c r="E15" i="46"/>
  <c r="F15" i="46"/>
  <c r="G15" i="46"/>
  <c r="H15" i="46"/>
  <c r="I15" i="46"/>
  <c r="J15" i="46"/>
  <c r="K15" i="46"/>
  <c r="E16" i="46"/>
  <c r="F16" i="46"/>
  <c r="G16" i="46"/>
  <c r="H16" i="46"/>
  <c r="I16" i="46"/>
  <c r="J16" i="46"/>
  <c r="K16" i="46"/>
  <c r="E17" i="46"/>
  <c r="F17" i="46"/>
  <c r="G17" i="46"/>
  <c r="H17" i="46"/>
  <c r="I17" i="46"/>
  <c r="J17" i="46"/>
  <c r="K17" i="46"/>
  <c r="E18" i="46"/>
  <c r="F18" i="46"/>
  <c r="G18" i="46"/>
  <c r="H18" i="46"/>
  <c r="I18" i="46"/>
  <c r="J18" i="46"/>
  <c r="K18" i="46"/>
  <c r="E19" i="46"/>
  <c r="F19" i="46"/>
  <c r="G19" i="46"/>
  <c r="H19" i="46"/>
  <c r="I19" i="46"/>
  <c r="J19" i="46"/>
  <c r="K19" i="46"/>
  <c r="E20" i="46"/>
  <c r="F20" i="46"/>
  <c r="G20" i="46"/>
  <c r="H20" i="46"/>
  <c r="I20" i="46"/>
  <c r="J20" i="46"/>
  <c r="K20" i="46"/>
  <c r="E21" i="46"/>
  <c r="F21" i="46"/>
  <c r="G21" i="46"/>
  <c r="H21" i="46"/>
  <c r="I21" i="46"/>
  <c r="J21" i="46"/>
  <c r="K21" i="46"/>
  <c r="E22" i="46"/>
  <c r="F22" i="46"/>
  <c r="G22" i="46"/>
  <c r="H22" i="46"/>
  <c r="I22" i="46"/>
  <c r="J22" i="46"/>
  <c r="K22" i="46"/>
  <c r="E23" i="46"/>
  <c r="F23" i="46"/>
  <c r="G23" i="46"/>
  <c r="H23" i="46"/>
  <c r="I23" i="46"/>
  <c r="J23" i="46"/>
  <c r="K23" i="46"/>
  <c r="E24" i="46"/>
  <c r="F24" i="46"/>
  <c r="G24" i="46"/>
  <c r="H24" i="46"/>
  <c r="I24" i="46"/>
  <c r="J24" i="46"/>
  <c r="K24" i="46"/>
  <c r="E25" i="46"/>
  <c r="F25" i="46"/>
  <c r="G25" i="46"/>
  <c r="H25" i="46"/>
  <c r="I25" i="46"/>
  <c r="J25" i="46"/>
  <c r="K25" i="46"/>
  <c r="E26" i="46"/>
  <c r="F26" i="46"/>
  <c r="G26" i="46"/>
  <c r="H26" i="46"/>
  <c r="I26" i="46"/>
  <c r="J26" i="46"/>
  <c r="K26" i="46"/>
  <c r="E27" i="46"/>
  <c r="F27" i="46"/>
  <c r="G27" i="46"/>
  <c r="H27" i="46"/>
  <c r="I27" i="46"/>
  <c r="J27" i="46"/>
  <c r="K27" i="46"/>
  <c r="E28" i="46"/>
  <c r="F28" i="46"/>
  <c r="G28" i="46"/>
  <c r="H28" i="46"/>
  <c r="I28" i="46"/>
  <c r="J28" i="46"/>
  <c r="K28" i="46"/>
  <c r="E29" i="46"/>
  <c r="F29" i="46"/>
  <c r="G29" i="46"/>
  <c r="H29" i="46"/>
  <c r="I29" i="46"/>
  <c r="J29" i="46"/>
  <c r="K29" i="46"/>
  <c r="E30" i="46"/>
  <c r="F30" i="46"/>
  <c r="G30" i="46"/>
  <c r="H30" i="46"/>
  <c r="I30" i="46"/>
  <c r="J30" i="46"/>
  <c r="K30" i="46"/>
  <c r="E31" i="46"/>
  <c r="F31" i="46"/>
  <c r="G31" i="46"/>
  <c r="H31" i="46"/>
  <c r="I31" i="46"/>
  <c r="J31" i="46"/>
  <c r="K31" i="46"/>
  <c r="E32" i="46"/>
  <c r="F32" i="46"/>
  <c r="G32" i="46"/>
  <c r="H32" i="46"/>
  <c r="I32" i="46"/>
  <c r="J32" i="46"/>
  <c r="K32" i="46"/>
  <c r="E33" i="46"/>
  <c r="F33" i="46"/>
  <c r="G33" i="46"/>
  <c r="H33" i="46"/>
  <c r="I33" i="46"/>
  <c r="J33" i="46"/>
  <c r="K33" i="46"/>
  <c r="E34" i="46"/>
  <c r="F34" i="46"/>
  <c r="G34" i="46"/>
  <c r="H34" i="46"/>
  <c r="I34" i="46"/>
  <c r="J34" i="46"/>
  <c r="K34" i="46"/>
  <c r="F7" i="46"/>
  <c r="G7" i="46"/>
  <c r="H7" i="46"/>
  <c r="I7" i="46"/>
  <c r="J7" i="46"/>
  <c r="K7" i="46"/>
  <c r="E7" i="46"/>
  <c r="I36" i="46"/>
  <c r="J36" i="46"/>
  <c r="K36" i="46"/>
  <c r="I37" i="46"/>
  <c r="J37" i="46"/>
  <c r="K37" i="46"/>
  <c r="J50" i="48" l="1"/>
  <c r="K50" i="48"/>
  <c r="I50" i="48"/>
  <c r="H9" i="12"/>
  <c r="G9" i="12" s="1"/>
  <c r="G9" i="40" s="1"/>
  <c r="J7" i="12"/>
  <c r="J13" i="12" s="1"/>
  <c r="I7" i="12"/>
  <c r="I13" i="12" s="1"/>
  <c r="K23" i="47"/>
  <c r="J23" i="47"/>
  <c r="I23" i="47"/>
  <c r="D13" i="12"/>
  <c r="D13" i="40" s="1"/>
  <c r="D7" i="40"/>
  <c r="B4" i="40"/>
  <c r="G4" i="40"/>
  <c r="L4" i="40"/>
  <c r="H7" i="12" l="1"/>
  <c r="G7" i="12" s="1"/>
  <c r="A3" i="40"/>
  <c r="A2" i="40"/>
  <c r="H4" i="48"/>
  <c r="E4" i="48"/>
  <c r="B4" i="48"/>
  <c r="B2" i="48"/>
  <c r="B1" i="48"/>
  <c r="H4" i="47"/>
  <c r="E4" i="47"/>
  <c r="B4" i="47"/>
  <c r="B2" i="47"/>
  <c r="B1" i="47"/>
  <c r="H4" i="46"/>
  <c r="E4" i="46"/>
  <c r="B4" i="46"/>
  <c r="B2" i="46"/>
  <c r="B1" i="46"/>
  <c r="B4" i="12"/>
  <c r="G4" i="12"/>
  <c r="A3" i="12"/>
  <c r="A2" i="12"/>
  <c r="E4" i="8"/>
  <c r="B2" i="8"/>
  <c r="E4" i="41"/>
  <c r="B2" i="41"/>
  <c r="D5" i="13"/>
  <c r="E4" i="13"/>
  <c r="B2" i="13"/>
  <c r="I35" i="13" l="1"/>
  <c r="H23" i="9" s="1"/>
  <c r="H25" i="9" s="1"/>
  <c r="I50" i="8"/>
  <c r="I41" i="13" s="1"/>
  <c r="I41" i="46" s="1"/>
  <c r="D5" i="48"/>
  <c r="D5" i="47"/>
  <c r="D5" i="46"/>
  <c r="I35" i="46" l="1"/>
  <c r="I38" i="13"/>
  <c r="I38" i="46" s="1"/>
  <c r="K50" i="8"/>
  <c r="J50" i="8"/>
  <c r="K23" i="41"/>
  <c r="J23" i="41"/>
  <c r="I23" i="41"/>
  <c r="K41" i="13" l="1"/>
  <c r="K41" i="46" s="1"/>
  <c r="L7" i="12"/>
  <c r="J41" i="13"/>
  <c r="J41" i="46" s="1"/>
  <c r="K42" i="13"/>
  <c r="K42" i="46" s="1"/>
  <c r="J42" i="13"/>
  <c r="J42" i="46" s="1"/>
  <c r="I42" i="13"/>
  <c r="I42" i="46" s="1"/>
  <c r="I39" i="13"/>
  <c r="I39" i="46" s="1"/>
  <c r="K35" i="13"/>
  <c r="J35" i="13"/>
  <c r="K35" i="46" l="1"/>
  <c r="H22" i="9"/>
  <c r="L13" i="12"/>
  <c r="L7" i="40"/>
  <c r="L13" i="40" s="1"/>
  <c r="I40" i="13"/>
  <c r="I40" i="46" s="1"/>
  <c r="J38" i="13"/>
  <c r="J38" i="46" s="1"/>
  <c r="J35" i="46"/>
  <c r="K38" i="13"/>
  <c r="K38" i="46" s="1"/>
  <c r="J39" i="13" l="1"/>
  <c r="J39" i="46" s="1"/>
  <c r="K39" i="13"/>
  <c r="J40" i="13" l="1"/>
  <c r="J40" i="46" s="1"/>
  <c r="K40" i="13"/>
  <c r="K40" i="46" s="1"/>
  <c r="K39" i="46"/>
  <c r="H12" i="40" l="1"/>
  <c r="H10" i="40" l="1"/>
  <c r="D5" i="41" l="1"/>
  <c r="F13" i="40" l="1"/>
  <c r="L4" i="12" l="1"/>
  <c r="D5" i="8"/>
  <c r="H9" i="40" l="1"/>
  <c r="H11" i="40"/>
  <c r="I8" i="40" l="1"/>
  <c r="I9" i="40"/>
  <c r="I10" i="40"/>
  <c r="I11" i="40"/>
  <c r="I7" i="40" l="1"/>
  <c r="J9" i="40"/>
  <c r="J10" i="40"/>
  <c r="J11" i="40"/>
  <c r="I13" i="40" l="1"/>
  <c r="J8" i="40" l="1"/>
  <c r="J7" i="40"/>
  <c r="H8" i="12"/>
  <c r="G8" i="12" s="1"/>
  <c r="G8" i="40" s="1"/>
  <c r="J13" i="40" l="1"/>
  <c r="H8" i="40"/>
  <c r="H13" i="12" l="1"/>
  <c r="H13" i="40" s="1"/>
  <c r="H7" i="40"/>
  <c r="G7" i="40" l="1"/>
  <c r="G13" i="12"/>
  <c r="G13" i="40" s="1"/>
</calcChain>
</file>

<file path=xl/sharedStrings.xml><?xml version="1.0" encoding="utf-8"?>
<sst xmlns="http://schemas.openxmlformats.org/spreadsheetml/2006/main" count="572" uniqueCount="196">
  <si>
    <t>Sıra No</t>
  </si>
  <si>
    <t>YÜKLENİCİ</t>
  </si>
  <si>
    <t>FATURA TUTARI</t>
  </si>
  <si>
    <t>ENERJİ KESME</t>
  </si>
  <si>
    <t>ENERJİ AÇMA</t>
  </si>
  <si>
    <t>AG Belediye</t>
  </si>
  <si>
    <t>AG Köy</t>
  </si>
  <si>
    <t>DİĞER HİZMETLER</t>
  </si>
  <si>
    <t>Kaçak Zabıt Tahsilatı (Y zabıtlar)</t>
  </si>
  <si>
    <t>Kaçak Zabıt Tahsilatı (Z zabıtlar)</t>
  </si>
  <si>
    <t>ÖNCEKİ DÖNEM TUTARI</t>
  </si>
  <si>
    <t>BİRİM FİYAT</t>
  </si>
  <si>
    <t>KDV</t>
  </si>
  <si>
    <t>"</t>
  </si>
  <si>
    <t>ÖNCEKİ DÖNEM CEZA TUTARI</t>
  </si>
  <si>
    <t>TOPLAM GERÇEKLEŞEN
 İŞ ADETİ</t>
  </si>
  <si>
    <t>ÖNCEKİ DÖNEM
İŞ ADETİ</t>
  </si>
  <si>
    <t>GERÇEKLEŞEN TOPLAM HAKEDİŞ TUTARI</t>
  </si>
  <si>
    <t>DÖNEM HAKEDİŞ TUTARI</t>
  </si>
  <si>
    <t>TOPLAM GERÇEKLEŞEN
 CEZA ADETİ</t>
  </si>
  <si>
    <t>ÖNCEKİ DÖNEM
CEZA ADETİ</t>
  </si>
  <si>
    <t>DÖNEM CEZA ADETİ</t>
  </si>
  <si>
    <t>GERÇEKLEŞEN TOPLAM CEZA TUTARI</t>
  </si>
  <si>
    <t>DÖNEM CEZA TUTARI</t>
  </si>
  <si>
    <t>DÖNEM GERÇEKLEŞEN İŞ ADETİ</t>
  </si>
  <si>
    <t>MERAM ELEKTRİK DAĞITIM A.Ş.</t>
  </si>
  <si>
    <t>Hakediş No</t>
  </si>
  <si>
    <t>:</t>
  </si>
  <si>
    <t>Hakediş Düzenleme Tarihi</t>
  </si>
  <si>
    <t>Hakediş Dönemi</t>
  </si>
  <si>
    <t>Yapılan İşin Adı</t>
  </si>
  <si>
    <t>Yüklenici Adı/Ticari Ünvanı</t>
  </si>
  <si>
    <t>Sözleşme Bedeli</t>
  </si>
  <si>
    <t>Sözleşme Tarihi</t>
  </si>
  <si>
    <t>İşyeri Teslim (Yer Teslim) Tarihi</t>
  </si>
  <si>
    <t>Sözleşmeye Göre İşin Süresi (Ay)</t>
  </si>
  <si>
    <t>Sözleşmeye Göre İşin Bitim Tarihi</t>
  </si>
  <si>
    <t>Son Süre Uzatımına Göre İş Bitim Tarihi</t>
  </si>
  <si>
    <t>Bu Döneme Ait Hakediş Bedeli</t>
  </si>
  <si>
    <t>DÜZENLEME TARİHİ</t>
  </si>
  <si>
    <t>HAKEDİŞ DÖNEMİ</t>
  </si>
  <si>
    <t>İSTİHKAK NO</t>
  </si>
  <si>
    <t>MSGM.F.09/01</t>
  </si>
  <si>
    <t>GENEL TOPLAM</t>
  </si>
  <si>
    <t xml:space="preserve">ENERJİ KESME </t>
  </si>
  <si>
    <t>TOPLAM TUTAR</t>
  </si>
  <si>
    <t>TOPLAM ADET</t>
  </si>
  <si>
    <t>İŞLEM</t>
  </si>
  <si>
    <t>MERAM ELEKTRİK DAĞITIM A.Ş</t>
  </si>
  <si>
    <t>Hakediş No:</t>
  </si>
  <si>
    <t>KAÇAK ZABIT TAHSİLATI</t>
  </si>
  <si>
    <t>DÖNEM ADET</t>
  </si>
  <si>
    <t>DÖNEM TUTAR</t>
  </si>
  <si>
    <t>Hakediş Dönemi:</t>
  </si>
  <si>
    <t>CEZA TUTARI</t>
  </si>
  <si>
    <t>DİĞER</t>
  </si>
  <si>
    <t>TOPLAM</t>
  </si>
  <si>
    <t>MEDAŞ
İŞLETME</t>
  </si>
  <si>
    <t>İlave Verilecek Ücret</t>
  </si>
  <si>
    <t>OG Tarımsal Sulama Dışı</t>
  </si>
  <si>
    <t>OG Tarımsal Sulama</t>
  </si>
  <si>
    <t>YAKIT</t>
  </si>
  <si>
    <t>KDV + FATURA TUTARI</t>
  </si>
  <si>
    <t>TESPİT EMİRLERİ</t>
  </si>
  <si>
    <t>TOPLAM TUTAR YAKIT HARİÇ</t>
  </si>
  <si>
    <t>DÖNEM TUTAR YAKIT HARİÇ</t>
  </si>
  <si>
    <t>HAYALİ İŞ (Madde 7.2)</t>
  </si>
  <si>
    <t>ENERJİ KESME
(KCK Kesme Dahil)</t>
  </si>
  <si>
    <t>KESME DURUM KODU</t>
  </si>
  <si>
    <t>Koordinatör Bulunmaması</t>
  </si>
  <si>
    <t>İş İstasyonunun Kapalı Olması</t>
  </si>
  <si>
    <t>ÖLÇÜ DEVRE KONTROL VE MÜHÜRLEME</t>
  </si>
  <si>
    <t>SAYAÇ DEĞİŞTİRME</t>
  </si>
  <si>
    <t>10 Yıllık Damga Süresi Dolan Sayaçların değişimi</t>
  </si>
  <si>
    <t xml:space="preserve">OSOS   </t>
  </si>
  <si>
    <t>Yıkık Tesisatların Tespiti</t>
  </si>
  <si>
    <t>İhbarname/bildiri dağıtımı</t>
  </si>
  <si>
    <t>AG Belediye Aboneleri</t>
  </si>
  <si>
    <t>AG Köy Aboneleri</t>
  </si>
  <si>
    <t>YG den beslenen Tarımsal Sulama Tarifesindeki Aboneler</t>
  </si>
  <si>
    <t>YG den beslenen Tarımsal Sulama Tarifesi dışındaki Aboneler</t>
  </si>
  <si>
    <t>YG den beslenen  Abone Sayaç Değişimi</t>
  </si>
  <si>
    <t>OSOS Modem Montajı ve Aktivasyonu</t>
  </si>
  <si>
    <t>OSOS Modem Kontrol , Arıza ve Aktivasyonu</t>
  </si>
  <si>
    <t>TÜM ABONELER</t>
  </si>
  <si>
    <t>AKSARAY-1</t>
  </si>
  <si>
    <t>AKSARAY-2</t>
  </si>
  <si>
    <t>AKŞEHİR</t>
  </si>
  <si>
    <t>ALTINEKİN</t>
  </si>
  <si>
    <t>BEYŞEHİR</t>
  </si>
  <si>
    <t>BOR</t>
  </si>
  <si>
    <t>BOZKIR</t>
  </si>
  <si>
    <t>CİHANBEYLİ</t>
  </si>
  <si>
    <t>ÇİÇEKDAĞI</t>
  </si>
  <si>
    <t>ÇUMRA</t>
  </si>
  <si>
    <t>EREĞLİ</t>
  </si>
  <si>
    <t>ERMENEK</t>
  </si>
  <si>
    <t>ESKİL</t>
  </si>
  <si>
    <t>HACIBEKTAŞ</t>
  </si>
  <si>
    <t>HADİM</t>
  </si>
  <si>
    <t>ILGIN</t>
  </si>
  <si>
    <t>KADINHANI</t>
  </si>
  <si>
    <t>KAMAN</t>
  </si>
  <si>
    <t>KARAMAN-1</t>
  </si>
  <si>
    <t>KARAMAN-2</t>
  </si>
  <si>
    <t>KARAPINAR</t>
  </si>
  <si>
    <t>KARATAY-1</t>
  </si>
  <si>
    <t>KARATAY-2</t>
  </si>
  <si>
    <t>KIRŞEHİR</t>
  </si>
  <si>
    <t>KULU</t>
  </si>
  <si>
    <t>MERAM-1</t>
  </si>
  <si>
    <t>MERAM-2</t>
  </si>
  <si>
    <t>NEVŞEHİR-1</t>
  </si>
  <si>
    <t>NEVŞEHİR-2</t>
  </si>
  <si>
    <t>NİĞDE-1</t>
  </si>
  <si>
    <t>NİĞDE-2</t>
  </si>
  <si>
    <t>ORTAKÖY</t>
  </si>
  <si>
    <t>SARAYÖNÜ</t>
  </si>
  <si>
    <t>SELÇUKLU-1</t>
  </si>
  <si>
    <t>SELÇUKLU-2</t>
  </si>
  <si>
    <t>SEYDİŞEHİR</t>
  </si>
  <si>
    <t>ÜRGÜP</t>
  </si>
  <si>
    <t>YUNAK</t>
  </si>
  <si>
    <t>N-D BİLİŞİM HİZMETLERİ SANAYİ ELEKTRİK ELEKTRONİK MAKİNA VE TİC. LTD. ŞTİ.</t>
  </si>
  <si>
    <t>VAMİ ELEKTRİK ELEKTRONİK MAKİNA İNŞ. TAAH. SAN. TİC. LTD. ŞTİ.</t>
  </si>
  <si>
    <t>TOPRAKİŞ İNŞ.HAF.TAA. SAN.VE TİC. LTD. ŞTİ.</t>
  </si>
  <si>
    <t>T.C. ELEKTRİK PROJE TAAHHÜT ALİ TOLĞAY</t>
  </si>
  <si>
    <t>ALTINTAŞ GÜVEN ELEKTRİK ŞÜKRÜ ALTINTAŞ</t>
  </si>
  <si>
    <t>POLYER BİLİŞİM ENERJİ İNŞ.DIŞ.TİC.LTD.ŞTİ.</t>
  </si>
  <si>
    <t>GRUPBİM  BİLGİSAYAR SAN. VE TİC.LTD.ŞTİ</t>
  </si>
  <si>
    <t>Firma</t>
  </si>
  <si>
    <t>ilave ücret</t>
  </si>
  <si>
    <t>ARAÇ</t>
  </si>
  <si>
    <t>Yakıt+Araç</t>
  </si>
  <si>
    <t>İADE TUTARI</t>
  </si>
  <si>
    <t>CEZA</t>
  </si>
  <si>
    <t>TOPLAM GERÇEKLEŞEN
 İADE ADETİ</t>
  </si>
  <si>
    <t>ÖNCEKİ DÖNEM
İADE ADETİ</t>
  </si>
  <si>
    <t>DÖNEM İADE ADETİ</t>
  </si>
  <si>
    <t>GERÇEKLEŞEN TOPLAM İADE TUTARI</t>
  </si>
  <si>
    <t>ÖNCEKİ DÖNEM İADE TUTARI</t>
  </si>
  <si>
    <t>DÖNEM İADE TUTARI</t>
  </si>
  <si>
    <t>2019 Sözleşme Bedeli</t>
  </si>
  <si>
    <t>ÖLÇÜ DEVRELERİ KONTROLÜ 
(1.SEVİYE TESPİT)</t>
  </si>
  <si>
    <t>MÜHÜRLEME ve OKUMA (2.SEVİYE TESPİT)</t>
  </si>
  <si>
    <t>ÖLÇÜ DEVRELERİ KONTROLÜ
 (1.SEVİYE TESPİT)</t>
  </si>
  <si>
    <t>Diğer</t>
  </si>
  <si>
    <t>İŞLEM GECİKMESİ (Madde 7.7)</t>
  </si>
  <si>
    <t>HATALI İŞ (Madde 7.3 ile 7.13)</t>
  </si>
  <si>
    <t>Zamanında Enerji Açmama Tazminatı (Madde 7.9)</t>
  </si>
  <si>
    <t>Zabıt / Mühür / Ölçü Devre Kontrol Formu Kaybı (Madde 7.4)</t>
  </si>
  <si>
    <t>İşletme Talebi Dışında Ölçü Devreleri Kontrolü Ve Mühürleme (Madde 7.8)</t>
  </si>
  <si>
    <t>İş İstasyonunun Kapalı Olması veya Koordinatörün Olmaması (Madde 7.12)</t>
  </si>
  <si>
    <t>Kasıtlı Zabıt Tutulmaması / Hatalı Tutulması          (Madde 7.6)</t>
  </si>
  <si>
    <t>Kasıtlı Olarak Koordinatsız İşlem Yapmak (Madde 7.10)</t>
  </si>
  <si>
    <t>Hatalı Bağlantı Sonucu Müşteri Zararı (Madde 7.5)</t>
  </si>
  <si>
    <t>İSG Malzeme Eksikliği (Madde 7.11) (*)</t>
  </si>
  <si>
    <t>Tablet ve Yazıcıların Koruyucu Malzemelerinin Bulunmaması (Madde 6.17)</t>
  </si>
  <si>
    <t>İHABRNAME DAĞITIMI</t>
  </si>
  <si>
    <t>Sözleşme Bedeline Kalan Tutar</t>
  </si>
  <si>
    <t>KESME, AÇMA VE TESİSAT KONTROL İŞLERİ HİZMET ALIMI İSTİHKAK RAPORU</t>
  </si>
  <si>
    <t>KESME, AÇMA VE TESİSAT KONTROL İŞLERİ HİZMET ALIMI</t>
  </si>
  <si>
    <t>10 Ay</t>
  </si>
  <si>
    <t>Kaçak Tespiti ve Tahsilatı</t>
  </si>
  <si>
    <t>Şirket Tarafından Basılan(hazırlanan) her türlü bildirim (bilgi yazısı, ihbar..vs.) dağıtılması</t>
  </si>
  <si>
    <t>Pasif Tüketicilerin Tespiti</t>
  </si>
  <si>
    <t>İSTİHKAK TUTARI</t>
  </si>
  <si>
    <t>YAKIT BEDELİ</t>
  </si>
  <si>
    <t>ARAÇ KİRA BEDELİ</t>
  </si>
  <si>
    <t>ABONE TÜRÜ</t>
  </si>
  <si>
    <t>YAPILACAK HİZMETLER</t>
  </si>
  <si>
    <t>Mesken Abonelikleri</t>
  </si>
  <si>
    <t>Mesken Dışı Abonelikler</t>
  </si>
  <si>
    <t>Zabıt/Mühür Aynı Gün Bildirilmesi</t>
  </si>
  <si>
    <t>Zabıt/Mühür Aynı Gün Bildirilmemesi</t>
  </si>
  <si>
    <t>Ölçü Devre Kontrol Formu</t>
  </si>
  <si>
    <t>YÜKLENİCİ FİRMA</t>
  </si>
  <si>
    <t>MEDAŞ İŞLETME</t>
  </si>
  <si>
    <t>DÜZENLEME TARİHİ:</t>
  </si>
  <si>
    <t>-</t>
  </si>
  <si>
    <t>Güncellenen Birim Fiyatlara Göre Toplam Hakediş Bedeli</t>
  </si>
  <si>
    <t>Sözleşme Birim Fiyatlarına Göre Toplam Hakediş Bedeli</t>
  </si>
  <si>
    <t>Fiyat Güncellemeden Gelen tutar</t>
  </si>
  <si>
    <t>AKSARAY-2 İŞLETMESİ</t>
  </si>
  <si>
    <t>31.08.2022</t>
  </si>
  <si>
    <t>01.08.2022 - 31.08.2022</t>
  </si>
  <si>
    <t xml:space="preserve">TOPRAKİŞ İNŞAAT HARFİYAT TAAHHÜT SANAYİ VE TİCARET LİMİTED .ŞTİ. </t>
  </si>
  <si>
    <t xml:space="preserve">1234160,75 </t>
  </si>
  <si>
    <t>28.03.2022</t>
  </si>
  <si>
    <t>01.04.2022</t>
  </si>
  <si>
    <t>31.01.2023</t>
  </si>
  <si>
    <t>569826,29</t>
  </si>
  <si>
    <t>31.08.2022 tarihinde AKSARAY-2 İşletme Sorumlusu Cevat Soykan tarafından onaylanmıştır.</t>
  </si>
  <si>
    <t>31.08.2022 tarihinde AKSARAY-2 Mobil Ekip Endeks Okuma Sürveyanı Gürkan Varol tarafından onaylanmıştır.</t>
  </si>
  <si>
    <t>54,48</t>
  </si>
  <si>
    <t>435,84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</si>
</sst>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₺&quot;* #,##0.00_);_(&quot;₺&quot;* \(#,##0.00\);_(&quot;₺&quot;* &quot;-&quot;??_);_(@_)"/>
    <numFmt numFmtId="164" formatCode="_-* #,##0.00\ &quot;₺&quot;_-;\-* #,##0.00\ &quot;₺&quot;_-;_-* &quot;-&quot;??\ &quot;₺&quot;_-;_-@_-"/>
    <numFmt numFmtId="165" formatCode="#,##0.00\ &quot;TL&quot;"/>
    <numFmt numFmtId="166" formatCode="#,##0.00&quot; TL&quot;"/>
    <numFmt numFmtId="167" formatCode="0.00000"/>
    <numFmt numFmtId="168" formatCode="_-[$₺-41F]* #,##0.00_-;\-[$₺-41F]* #,##0.00_-;_-[$₺-41F]* &quot;-&quot;??_-;_-@_-"/>
  </numFmts>
  <fonts count="44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8"/>
      <name val="Arial Tur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4"/>
      <name val="Arial"/>
      <family val="2"/>
      <charset val="162"/>
    </font>
    <font>
      <b/>
      <sz val="14"/>
      <name val="Arial"/>
      <family val="2"/>
      <charset val="162"/>
    </font>
    <font>
      <b/>
      <sz val="14"/>
      <name val="Arial Tur"/>
      <charset val="162"/>
    </font>
    <font>
      <b/>
      <sz val="16"/>
      <name val="Arial"/>
      <family val="2"/>
      <charset val="162"/>
    </font>
    <font>
      <b/>
      <sz val="16"/>
      <name val="Arial Tur"/>
      <charset val="162"/>
    </font>
    <font>
      <b/>
      <sz val="18"/>
      <name val="Arial"/>
      <family val="2"/>
      <charset val="162"/>
    </font>
    <font>
      <b/>
      <sz val="24"/>
      <name val="Arial"/>
      <family val="2"/>
      <charset val="162"/>
    </font>
    <font>
      <b/>
      <sz val="13"/>
      <name val="Arial"/>
      <family val="2"/>
      <charset val="162"/>
    </font>
    <font>
      <b/>
      <sz val="12"/>
      <name val="Arial"/>
      <family val="2"/>
      <charset val="162"/>
    </font>
    <font>
      <sz val="10"/>
      <name val="Arial Tur"/>
      <family val="2"/>
      <charset val="162"/>
    </font>
    <font>
      <b/>
      <sz val="10"/>
      <name val="Arial Tur"/>
      <charset val="162"/>
    </font>
    <font>
      <b/>
      <sz val="11"/>
      <color theme="1"/>
      <name val="Calibri"/>
      <family val="2"/>
      <charset val="162"/>
      <scheme val="minor"/>
    </font>
    <font>
      <sz val="10"/>
      <color theme="0"/>
      <name val="Arial"/>
      <family val="2"/>
      <charset val="162"/>
    </font>
    <font>
      <b/>
      <sz val="14"/>
      <color theme="0"/>
      <name val="Arial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6"/>
      <name val="Arial"/>
      <family val="2"/>
      <charset val="162"/>
    </font>
    <font>
      <b/>
      <sz val="26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theme="0"/>
      <name val="Calibri"/>
      <family val="2"/>
      <charset val="162"/>
      <scheme val="minor"/>
    </font>
    <font>
      <sz val="9"/>
      <color rgb="FF000000"/>
      <name val="Calibri"/>
      <family val="2"/>
      <charset val="162"/>
    </font>
    <font>
      <sz val="16"/>
      <name val="Arial Tur"/>
      <charset val="162"/>
    </font>
    <font>
      <sz val="48"/>
      <name val="Arial"/>
      <family val="2"/>
      <charset val="162"/>
    </font>
    <font>
      <b/>
      <sz val="20"/>
      <name val="Arial"/>
      <family val="2"/>
      <charset val="162"/>
    </font>
    <font>
      <sz val="26"/>
      <name val="Arial Tur"/>
      <charset val="162"/>
    </font>
    <font>
      <sz val="12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0" fontId="15" fillId="0" borderId="0"/>
    <xf numFmtId="0" fontId="25" fillId="0" borderId="0"/>
    <xf numFmtId="0" fontId="11" fillId="0" borderId="0"/>
    <xf numFmtId="0" fontId="9" fillId="0" borderId="0"/>
    <xf numFmtId="0" fontId="36" fillId="0" borderId="0"/>
    <xf numFmtId="0" fontId="8" fillId="0" borderId="0"/>
    <xf numFmtId="164" fontId="12" fillId="0" borderId="0" applyFont="0" applyFill="0" applyBorder="0" applyAlignment="0" applyProtection="0"/>
    <xf numFmtId="0" fontId="37" fillId="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</cellStyleXfs>
  <cellXfs count="414">
    <xf numFmtId="0" fontId="0" fillId="0" borderId="0" xfId="0"/>
    <xf numFmtId="3" fontId="16" fillId="0" borderId="1" xfId="0" applyNumberFormat="1" applyFont="1" applyFill="1" applyBorder="1" applyAlignment="1">
      <alignment horizontal="center" vertical="center" wrapText="1"/>
    </xf>
    <xf numFmtId="0" fontId="11" fillId="0" borderId="0" xfId="3"/>
    <xf numFmtId="3" fontId="34" fillId="0" borderId="18" xfId="0" applyNumberFormat="1" applyFont="1" applyFill="1" applyBorder="1" applyAlignment="1" applyProtection="1">
      <alignment horizontal="center" vertical="center" wrapText="1"/>
    </xf>
    <xf numFmtId="3" fontId="34" fillId="0" borderId="16" xfId="0" applyNumberFormat="1" applyFont="1" applyFill="1" applyBorder="1" applyAlignment="1" applyProtection="1">
      <alignment horizontal="center" vertical="center" wrapText="1"/>
    </xf>
    <xf numFmtId="0" fontId="11" fillId="0" borderId="0" xfId="3" applyBorder="1"/>
    <xf numFmtId="4" fontId="34" fillId="0" borderId="18" xfId="0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12" fillId="0" borderId="0" xfId="0" applyFont="1" applyFill="1" applyBorder="1"/>
    <xf numFmtId="0" fontId="14" fillId="0" borderId="0" xfId="0" applyNumberFormat="1" applyFont="1" applyFill="1" applyBorder="1" applyAlignment="1">
      <alignment horizontal="center" vertical="center" wrapText="1"/>
    </xf>
    <xf numFmtId="3" fontId="16" fillId="0" borderId="18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7" fontId="12" fillId="0" borderId="0" xfId="0" applyNumberFormat="1" applyFont="1" applyFill="1" applyBorder="1"/>
    <xf numFmtId="0" fontId="18" fillId="0" borderId="0" xfId="0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center" vertical="center"/>
    </xf>
    <xf numFmtId="0" fontId="37" fillId="3" borderId="1" xfId="8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7" fillId="3" borderId="1" xfId="8" applyBorder="1"/>
    <xf numFmtId="0" fontId="38" fillId="0" borderId="1" xfId="0" applyFont="1" applyBorder="1" applyAlignment="1">
      <alignment horizontal="left" wrapText="1"/>
    </xf>
    <xf numFmtId="164" fontId="0" fillId="0" borderId="1" xfId="7" applyFont="1" applyBorder="1"/>
    <xf numFmtId="0" fontId="38" fillId="0" borderId="14" xfId="0" applyFont="1" applyFill="1" applyBorder="1" applyAlignment="1">
      <alignment horizontal="left" wrapText="1"/>
    </xf>
    <xf numFmtId="164" fontId="0" fillId="0" borderId="14" xfId="7" applyFont="1" applyFill="1" applyBorder="1"/>
    <xf numFmtId="164" fontId="0" fillId="0" borderId="47" xfId="7" applyFont="1" applyFill="1" applyBorder="1"/>
    <xf numFmtId="4" fontId="34" fillId="0" borderId="36" xfId="0" applyNumberFormat="1" applyFont="1" applyFill="1" applyBorder="1" applyAlignment="1" applyProtection="1">
      <alignment horizontal="center" vertical="center" wrapText="1"/>
    </xf>
    <xf numFmtId="3" fontId="16" fillId="0" borderId="0" xfId="0" quotePrefix="1" applyNumberFormat="1" applyFont="1" applyFill="1" applyBorder="1" applyAlignment="1" applyProtection="1">
      <alignment horizontal="center" vertical="center" wrapText="1"/>
    </xf>
    <xf numFmtId="165" fontId="23" fillId="0" borderId="9" xfId="0" applyNumberFormat="1" applyFont="1" applyFill="1" applyBorder="1" applyAlignment="1" applyProtection="1">
      <alignment horizontal="center" vertical="center" wrapText="1"/>
    </xf>
    <xf numFmtId="165" fontId="17" fillId="0" borderId="1" xfId="0" applyNumberFormat="1" applyFont="1" applyFill="1" applyBorder="1" applyAlignment="1" applyProtection="1">
      <alignment horizontal="center" vertical="center" wrapText="1"/>
    </xf>
    <xf numFmtId="165" fontId="17" fillId="0" borderId="0" xfId="0" applyNumberFormat="1" applyFont="1" applyFill="1" applyBorder="1" applyAlignment="1" applyProtection="1">
      <alignment horizontal="center" vertical="center" wrapText="1"/>
    </xf>
    <xf numFmtId="165" fontId="19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1" applyFont="1" applyBorder="1" applyProtection="1"/>
    <xf numFmtId="0" fontId="15" fillId="0" borderId="0" xfId="1" applyProtection="1"/>
    <xf numFmtId="0" fontId="28" fillId="0" borderId="29" xfId="1" applyFont="1" applyBorder="1" applyProtection="1"/>
    <xf numFmtId="0" fontId="28" fillId="0" borderId="30" xfId="1" applyFont="1" applyBorder="1" applyProtection="1"/>
    <xf numFmtId="0" fontId="28" fillId="0" borderId="31" xfId="1" applyFont="1" applyBorder="1" applyProtection="1"/>
    <xf numFmtId="0" fontId="17" fillId="0" borderId="0" xfId="1" applyFont="1" applyAlignment="1" applyProtection="1"/>
    <xf numFmtId="0" fontId="17" fillId="0" borderId="0" xfId="1" applyFont="1" applyAlignment="1" applyProtection="1">
      <alignment horizontal="center"/>
    </xf>
    <xf numFmtId="0" fontId="15" fillId="0" borderId="0" xfId="1" applyBorder="1" applyProtection="1"/>
    <xf numFmtId="0" fontId="0" fillId="0" borderId="0" xfId="1" applyFont="1" applyBorder="1" applyProtection="1"/>
    <xf numFmtId="0" fontId="15" fillId="0" borderId="33" xfId="1" applyBorder="1" applyProtection="1"/>
    <xf numFmtId="0" fontId="0" fillId="0" borderId="0" xfId="1" applyFont="1" applyBorder="1" applyAlignment="1" applyProtection="1">
      <alignment horizontal="left"/>
    </xf>
    <xf numFmtId="0" fontId="0" fillId="0" borderId="32" xfId="1" applyFont="1" applyBorder="1" applyAlignment="1" applyProtection="1">
      <alignment horizontal="left"/>
    </xf>
    <xf numFmtId="0" fontId="0" fillId="0" borderId="32" xfId="1" applyFont="1" applyBorder="1" applyProtection="1"/>
    <xf numFmtId="166" fontId="0" fillId="0" borderId="32" xfId="1" applyNumberFormat="1" applyFont="1" applyBorder="1" applyProtection="1"/>
    <xf numFmtId="166" fontId="0" fillId="0" borderId="0" xfId="1" applyNumberFormat="1" applyFont="1" applyBorder="1" applyProtection="1"/>
    <xf numFmtId="166" fontId="0" fillId="0" borderId="0" xfId="1" applyNumberFormat="1" applyFont="1" applyBorder="1" applyAlignment="1" applyProtection="1">
      <alignment horizontal="center"/>
    </xf>
    <xf numFmtId="166" fontId="0" fillId="0" borderId="33" xfId="1" applyNumberFormat="1" applyFont="1" applyBorder="1" applyAlignment="1" applyProtection="1">
      <alignment horizontal="center"/>
    </xf>
    <xf numFmtId="0" fontId="0" fillId="0" borderId="33" xfId="1" applyFont="1" applyBorder="1" applyAlignment="1" applyProtection="1">
      <alignment vertical="center"/>
    </xf>
    <xf numFmtId="166" fontId="14" fillId="0" borderId="33" xfId="1" applyNumberFormat="1" applyFont="1" applyBorder="1" applyAlignment="1" applyProtection="1">
      <alignment vertical="center"/>
    </xf>
    <xf numFmtId="0" fontId="0" fillId="0" borderId="34" xfId="1" applyFont="1" applyBorder="1" applyProtection="1"/>
    <xf numFmtId="0" fontId="0" fillId="0" borderId="28" xfId="1" applyFont="1" applyBorder="1" applyProtection="1"/>
    <xf numFmtId="166" fontId="15" fillId="0" borderId="28" xfId="1" applyNumberFormat="1" applyBorder="1" applyProtection="1"/>
    <xf numFmtId="0" fontId="15" fillId="0" borderId="35" xfId="1" applyBorder="1" applyProtection="1"/>
    <xf numFmtId="0" fontId="14" fillId="0" borderId="0" xfId="1" applyFont="1" applyBorder="1" applyProtection="1"/>
    <xf numFmtId="166" fontId="14" fillId="0" borderId="0" xfId="1" applyNumberFormat="1" applyFont="1" applyBorder="1" applyProtection="1"/>
    <xf numFmtId="3" fontId="34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38" xfId="0" applyFont="1" applyFill="1" applyBorder="1" applyAlignment="1">
      <alignment horizontal="center" vertical="center" wrapText="1"/>
    </xf>
    <xf numFmtId="1" fontId="16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16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16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9" fillId="0" borderId="0" xfId="0" applyFont="1" applyFill="1" applyBorder="1"/>
    <xf numFmtId="2" fontId="17" fillId="0" borderId="10" xfId="0" applyNumberFormat="1" applyFont="1" applyFill="1" applyBorder="1" applyAlignment="1">
      <alignment horizontal="center" vertical="center" wrapText="1"/>
    </xf>
    <xf numFmtId="2" fontId="17" fillId="0" borderId="39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3" fontId="34" fillId="0" borderId="1" xfId="0" applyNumberFormat="1" applyFont="1" applyFill="1" applyBorder="1" applyAlignment="1" applyProtection="1">
      <alignment horizontal="center" vertical="center" wrapText="1"/>
    </xf>
    <xf numFmtId="3" fontId="34" fillId="0" borderId="22" xfId="0" applyNumberFormat="1" applyFont="1" applyFill="1" applyBorder="1" applyAlignment="1" applyProtection="1">
      <alignment horizontal="center" vertical="center" wrapText="1"/>
    </xf>
    <xf numFmtId="3" fontId="34" fillId="0" borderId="9" xfId="0" applyNumberFormat="1" applyFont="1" applyFill="1" applyBorder="1" applyAlignment="1" applyProtection="1">
      <alignment horizontal="center" vertical="center" wrapText="1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22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9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22" xfId="0" applyNumberFormat="1" applyFont="1" applyFill="1" applyBorder="1" applyAlignment="1">
      <alignment horizontal="center" vertical="center" wrapText="1"/>
    </xf>
    <xf numFmtId="1" fontId="16" fillId="0" borderId="18" xfId="0" applyNumberFormat="1" applyFont="1" applyFill="1" applyBorder="1" applyAlignment="1" applyProtection="1">
      <alignment horizontal="center" vertical="center" wrapText="1"/>
      <protection locked="0"/>
    </xf>
    <xf numFmtId="1" fontId="16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34" fillId="0" borderId="55" xfId="0" applyNumberFormat="1" applyFont="1" applyFill="1" applyBorder="1" applyAlignment="1" applyProtection="1">
      <alignment horizontal="center" vertical="center" wrapText="1"/>
    </xf>
    <xf numFmtId="2" fontId="34" fillId="0" borderId="22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shrinkToFit="1"/>
    </xf>
    <xf numFmtId="0" fontId="4" fillId="0" borderId="13" xfId="3" applyFont="1" applyBorder="1" applyAlignment="1">
      <alignment horizontal="center" vertical="center"/>
    </xf>
    <xf numFmtId="3" fontId="4" fillId="0" borderId="1" xfId="3" applyNumberFormat="1" applyFont="1" applyBorder="1" applyAlignment="1">
      <alignment horizontal="center" vertical="center"/>
    </xf>
    <xf numFmtId="0" fontId="4" fillId="0" borderId="13" xfId="3" applyFont="1" applyBorder="1" applyAlignment="1">
      <alignment horizontal="center" vertical="center" wrapText="1"/>
    </xf>
    <xf numFmtId="3" fontId="16" fillId="0" borderId="36" xfId="0" applyNumberFormat="1" applyFont="1" applyFill="1" applyBorder="1" applyAlignment="1">
      <alignment horizontal="center" vertical="center" wrapText="1"/>
    </xf>
    <xf numFmtId="3" fontId="4" fillId="0" borderId="16" xfId="3" quotePrefix="1" applyNumberFormat="1" applyFont="1" applyBorder="1" applyAlignment="1">
      <alignment horizontal="center" vertical="center"/>
    </xf>
    <xf numFmtId="167" fontId="12" fillId="0" borderId="0" xfId="0" applyNumberFormat="1" applyFont="1" applyFill="1" applyBorder="1"/>
    <xf numFmtId="0" fontId="11" fillId="0" borderId="0" xfId="3" applyFill="1"/>
    <xf numFmtId="0" fontId="11" fillId="0" borderId="0" xfId="3" applyFill="1" applyBorder="1"/>
    <xf numFmtId="0" fontId="11" fillId="0" borderId="0" xfId="3" applyFont="1" applyFill="1" applyAlignment="1">
      <alignment horizontal="right" vertical="center"/>
    </xf>
    <xf numFmtId="0" fontId="11" fillId="0" borderId="0" xfId="3" applyFont="1" applyFill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horizontal="center" vertical="center" wrapText="1"/>
    </xf>
    <xf numFmtId="0" fontId="11" fillId="0" borderId="13" xfId="3" applyFont="1" applyFill="1" applyBorder="1" applyAlignment="1">
      <alignment horizontal="center" vertical="center" wrapText="1"/>
    </xf>
    <xf numFmtId="0" fontId="10" fillId="0" borderId="13" xfId="3" applyFont="1" applyFill="1" applyBorder="1" applyAlignment="1">
      <alignment horizontal="center" vertical="center" wrapText="1"/>
    </xf>
    <xf numFmtId="0" fontId="12" fillId="0" borderId="0" xfId="0" applyFont="1" applyFill="1" applyBorder="1" applyProtection="1"/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</xf>
    <xf numFmtId="0" fontId="17" fillId="0" borderId="21" xfId="0" applyNumberFormat="1" applyFont="1" applyFill="1" applyBorder="1" applyAlignment="1" applyProtection="1">
      <alignment horizontal="center" vertical="center" wrapText="1"/>
    </xf>
    <xf numFmtId="0" fontId="19" fillId="0" borderId="22" xfId="0" applyFont="1" applyFill="1" applyBorder="1" applyAlignment="1" applyProtection="1">
      <alignment horizontal="left" vertical="center" wrapText="1"/>
    </xf>
    <xf numFmtId="0" fontId="19" fillId="0" borderId="40" xfId="0" applyFont="1" applyFill="1" applyBorder="1" applyAlignment="1" applyProtection="1">
      <alignment horizontal="left" vertical="center" wrapText="1"/>
    </xf>
    <xf numFmtId="0" fontId="19" fillId="0" borderId="41" xfId="0" applyFont="1" applyFill="1" applyBorder="1" applyAlignment="1" applyProtection="1">
      <alignment horizontal="left" vertical="center" wrapText="1"/>
    </xf>
    <xf numFmtId="0" fontId="19" fillId="0" borderId="57" xfId="0" applyFont="1" applyFill="1" applyBorder="1" applyAlignment="1" applyProtection="1">
      <alignment vertical="center" wrapText="1"/>
    </xf>
    <xf numFmtId="0" fontId="17" fillId="0" borderId="64" xfId="0" applyNumberFormat="1" applyFont="1" applyFill="1" applyBorder="1" applyAlignment="1" applyProtection="1">
      <alignment horizontal="center" vertical="center" wrapText="1"/>
    </xf>
    <xf numFmtId="0" fontId="17" fillId="0" borderId="62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/>
    <xf numFmtId="0" fontId="17" fillId="0" borderId="61" xfId="0" applyNumberFormat="1" applyFont="1" applyFill="1" applyBorder="1" applyAlignment="1" applyProtection="1">
      <alignment horizontal="center" vertical="center" wrapText="1"/>
    </xf>
    <xf numFmtId="0" fontId="17" fillId="0" borderId="60" xfId="0" applyNumberFormat="1" applyFont="1" applyFill="1" applyBorder="1" applyAlignment="1" applyProtection="1">
      <alignment horizontal="center" vertical="center" wrapText="1"/>
    </xf>
    <xf numFmtId="0" fontId="17" fillId="0" borderId="59" xfId="0" applyNumberFormat="1" applyFont="1" applyFill="1" applyBorder="1" applyAlignment="1" applyProtection="1">
      <alignment horizontal="center" vertical="center" wrapText="1"/>
    </xf>
    <xf numFmtId="0" fontId="3" fillId="0" borderId="65" xfId="3" applyFont="1" applyBorder="1" applyAlignment="1">
      <alignment horizontal="center" vertical="center" wrapText="1"/>
    </xf>
    <xf numFmtId="0" fontId="11" fillId="0" borderId="68" xfId="3" applyFont="1" applyFill="1" applyBorder="1" applyAlignment="1">
      <alignment horizontal="center" vertical="center"/>
    </xf>
    <xf numFmtId="3" fontId="11" fillId="0" borderId="9" xfId="3" applyNumberFormat="1" applyFont="1" applyFill="1" applyBorder="1" applyAlignment="1">
      <alignment horizontal="center" vertical="center"/>
    </xf>
    <xf numFmtId="0" fontId="27" fillId="0" borderId="11" xfId="3" applyFont="1" applyFill="1" applyBorder="1" applyAlignment="1">
      <alignment horizontal="center" vertical="center"/>
    </xf>
    <xf numFmtId="0" fontId="27" fillId="0" borderId="10" xfId="3" applyFont="1" applyFill="1" applyBorder="1" applyAlignment="1">
      <alignment horizontal="center" vertical="center"/>
    </xf>
    <xf numFmtId="0" fontId="27" fillId="0" borderId="67" xfId="3" applyFont="1" applyFill="1" applyBorder="1" applyAlignment="1">
      <alignment horizontal="center" vertical="center"/>
    </xf>
    <xf numFmtId="3" fontId="27" fillId="0" borderId="10" xfId="3" applyNumberFormat="1" applyFont="1" applyBorder="1" applyAlignment="1">
      <alignment horizontal="center" vertical="center"/>
    </xf>
    <xf numFmtId="0" fontId="4" fillId="0" borderId="68" xfId="3" applyFont="1" applyBorder="1" applyAlignment="1">
      <alignment horizontal="center" vertical="center"/>
    </xf>
    <xf numFmtId="3" fontId="4" fillId="0" borderId="9" xfId="3" applyNumberFormat="1" applyFont="1" applyBorder="1" applyAlignment="1">
      <alignment horizontal="center" vertical="center"/>
    </xf>
    <xf numFmtId="0" fontId="27" fillId="0" borderId="11" xfId="3" applyFont="1" applyBorder="1" applyAlignment="1">
      <alignment horizontal="center" vertical="center"/>
    </xf>
    <xf numFmtId="0" fontId="27" fillId="0" borderId="10" xfId="3" applyFont="1" applyBorder="1" applyAlignment="1">
      <alignment horizontal="center" vertical="center"/>
    </xf>
    <xf numFmtId="0" fontId="27" fillId="0" borderId="67" xfId="3" applyFont="1" applyBorder="1" applyAlignment="1">
      <alignment horizontal="center" vertical="center"/>
    </xf>
    <xf numFmtId="0" fontId="27" fillId="0" borderId="66" xfId="3" applyFont="1" applyBorder="1" applyAlignment="1">
      <alignment horizontal="center" vertical="center"/>
    </xf>
    <xf numFmtId="0" fontId="26" fillId="0" borderId="0" xfId="1" applyFont="1" applyBorder="1" applyAlignment="1" applyProtection="1">
      <alignment horizontal="right" vertical="center" wrapText="1"/>
    </xf>
    <xf numFmtId="2" fontId="19" fillId="0" borderId="55" xfId="0" applyNumberFormat="1" applyFont="1" applyFill="1" applyBorder="1" applyAlignment="1" applyProtection="1">
      <alignment horizontal="center" vertical="center" wrapText="1"/>
    </xf>
    <xf numFmtId="2" fontId="19" fillId="0" borderId="69" xfId="0" applyNumberFormat="1" applyFont="1" applyFill="1" applyBorder="1" applyAlignment="1" applyProtection="1">
      <alignment horizontal="center" vertical="center" wrapText="1"/>
    </xf>
    <xf numFmtId="0" fontId="19" fillId="0" borderId="5" xfId="0" applyFont="1" applyFill="1" applyBorder="1" applyAlignment="1" applyProtection="1">
      <alignment vertical="center" wrapText="1"/>
    </xf>
    <xf numFmtId="0" fontId="17" fillId="0" borderId="70" xfId="0" applyNumberFormat="1" applyFont="1" applyFill="1" applyBorder="1" applyAlignment="1" applyProtection="1">
      <alignment horizontal="center" vertical="center" wrapText="1"/>
    </xf>
    <xf numFmtId="0" fontId="17" fillId="0" borderId="71" xfId="0" applyNumberFormat="1" applyFont="1" applyFill="1" applyBorder="1" applyAlignment="1" applyProtection="1">
      <alignment horizontal="center" vertical="center" wrapText="1"/>
    </xf>
    <xf numFmtId="0" fontId="17" fillId="0" borderId="72" xfId="0" applyNumberFormat="1" applyFont="1" applyFill="1" applyBorder="1" applyAlignment="1" applyProtection="1">
      <alignment horizontal="center" vertical="center" wrapText="1"/>
    </xf>
    <xf numFmtId="0" fontId="17" fillId="0" borderId="37" xfId="0" applyNumberFormat="1" applyFont="1" applyFill="1" applyBorder="1" applyAlignment="1" applyProtection="1">
      <alignment horizontal="center" vertical="center" wrapText="1"/>
    </xf>
    <xf numFmtId="165" fontId="23" fillId="4" borderId="9" xfId="0" applyNumberFormat="1" applyFont="1" applyFill="1" applyBorder="1" applyAlignment="1" applyProtection="1">
      <alignment horizontal="center" vertical="center" wrapText="1"/>
    </xf>
    <xf numFmtId="0" fontId="12" fillId="0" borderId="52" xfId="0" applyFont="1" applyFill="1" applyBorder="1" applyProtection="1"/>
    <xf numFmtId="0" fontId="12" fillId="0" borderId="46" xfId="0" applyFont="1" applyFill="1" applyBorder="1" applyProtection="1"/>
    <xf numFmtId="0" fontId="12" fillId="0" borderId="51" xfId="0" applyFont="1" applyFill="1" applyBorder="1" applyProtection="1"/>
    <xf numFmtId="0" fontId="40" fillId="0" borderId="0" xfId="0" applyNumberFormat="1" applyFont="1" applyFill="1" applyBorder="1" applyAlignment="1" applyProtection="1">
      <alignment horizontal="center" vertical="center" wrapText="1"/>
    </xf>
    <xf numFmtId="2" fontId="19" fillId="0" borderId="42" xfId="0" applyNumberFormat="1" applyFont="1" applyFill="1" applyBorder="1" applyAlignment="1" applyProtection="1">
      <alignment horizontal="center" vertical="center" wrapText="1"/>
    </xf>
    <xf numFmtId="2" fontId="19" fillId="0" borderId="50" xfId="0" applyNumberFormat="1" applyFont="1" applyFill="1" applyBorder="1" applyAlignment="1" applyProtection="1">
      <alignment horizontal="center" vertical="center" wrapText="1"/>
    </xf>
    <xf numFmtId="0" fontId="14" fillId="0" borderId="56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wrapText="1"/>
    </xf>
    <xf numFmtId="0" fontId="42" fillId="0" borderId="0" xfId="0" applyFont="1" applyFill="1" applyBorder="1" applyAlignment="1">
      <alignment shrinkToFi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18" xfId="0" applyNumberFormat="1" applyFont="1" applyFill="1" applyBorder="1" applyAlignment="1">
      <alignment horizontal="left" vertical="center" wrapText="1"/>
    </xf>
    <xf numFmtId="0" fontId="19" fillId="0" borderId="22" xfId="0" applyNumberFormat="1" applyFont="1" applyFill="1" applyBorder="1" applyAlignment="1">
      <alignment horizontal="left" vertical="center" wrapText="1"/>
    </xf>
    <xf numFmtId="2" fontId="33" fillId="0" borderId="1" xfId="3" applyNumberFormat="1" applyFont="1" applyBorder="1" applyAlignment="1">
      <alignment horizontal="center" vertical="center" wrapText="1"/>
    </xf>
    <xf numFmtId="0" fontId="27" fillId="0" borderId="66" xfId="3" applyFont="1" applyFill="1" applyBorder="1" applyAlignment="1">
      <alignment horizontal="center" vertical="center"/>
    </xf>
    <xf numFmtId="0" fontId="27" fillId="0" borderId="1" xfId="3" applyFont="1" applyBorder="1" applyAlignment="1">
      <alignment vertical="center"/>
    </xf>
    <xf numFmtId="0" fontId="11" fillId="0" borderId="54" xfId="3" applyBorder="1" applyAlignment="1"/>
    <xf numFmtId="0" fontId="11" fillId="0" borderId="0" xfId="3" applyBorder="1" applyAlignment="1"/>
    <xf numFmtId="0" fontId="28" fillId="0" borderId="32" xfId="1" applyFont="1" applyFill="1" applyBorder="1" applyProtection="1"/>
    <xf numFmtId="0" fontId="28" fillId="0" borderId="0" xfId="1" applyFont="1" applyFill="1" applyBorder="1" applyProtection="1"/>
    <xf numFmtId="0" fontId="29" fillId="0" borderId="33" xfId="1" applyFont="1" applyFill="1" applyBorder="1" applyAlignment="1" applyProtection="1">
      <alignment horizontal="center"/>
    </xf>
    <xf numFmtId="0" fontId="29" fillId="0" borderId="32" xfId="1" applyFont="1" applyFill="1" applyBorder="1" applyAlignment="1" applyProtection="1">
      <alignment horizontal="center"/>
    </xf>
    <xf numFmtId="0" fontId="29" fillId="0" borderId="0" xfId="1" applyFont="1" applyFill="1" applyBorder="1" applyAlignment="1" applyProtection="1">
      <alignment horizontal="center"/>
    </xf>
    <xf numFmtId="0" fontId="0" fillId="0" borderId="0" xfId="1" applyFont="1" applyFill="1" applyBorder="1" applyProtection="1"/>
    <xf numFmtId="0" fontId="24" fillId="0" borderId="0" xfId="1" applyFont="1" applyFill="1" applyBorder="1" applyAlignment="1" applyProtection="1">
      <alignment horizontal="center"/>
      <protection locked="0"/>
    </xf>
    <xf numFmtId="0" fontId="19" fillId="0" borderId="0" xfId="1" applyFont="1" applyFill="1" applyBorder="1" applyAlignment="1" applyProtection="1">
      <alignment horizontal="center"/>
    </xf>
    <xf numFmtId="0" fontId="15" fillId="0" borderId="33" xfId="1" applyFill="1" applyBorder="1" applyProtection="1"/>
    <xf numFmtId="14" fontId="14" fillId="0" borderId="0" xfId="2" applyNumberFormat="1" applyFont="1" applyFill="1" applyBorder="1" applyAlignment="1" applyProtection="1">
      <alignment horizontal="left" vertical="center" wrapText="1"/>
      <protection locked="0"/>
    </xf>
    <xf numFmtId="14" fontId="15" fillId="0" borderId="0" xfId="1" applyNumberFormat="1" applyFill="1" applyBorder="1" applyAlignment="1" applyProtection="1">
      <alignment horizontal="left"/>
    </xf>
    <xf numFmtId="0" fontId="0" fillId="0" borderId="0" xfId="1" applyFont="1" applyFill="1" applyBorder="1" applyAlignment="1" applyProtection="1">
      <alignment horizontal="left"/>
    </xf>
    <xf numFmtId="0" fontId="15" fillId="0" borderId="33" xfId="1" applyFill="1" applyBorder="1" applyAlignment="1" applyProtection="1">
      <alignment horizontal="left"/>
    </xf>
    <xf numFmtId="164" fontId="14" fillId="0" borderId="0" xfId="7" applyFont="1" applyFill="1" applyBorder="1" applyAlignment="1" applyProtection="1">
      <alignment horizontal="left"/>
    </xf>
    <xf numFmtId="166" fontId="15" fillId="0" borderId="0" xfId="1" applyNumberFormat="1" applyFill="1" applyBorder="1" applyAlignment="1" applyProtection="1">
      <alignment horizontal="left"/>
    </xf>
    <xf numFmtId="0" fontId="15" fillId="0" borderId="0" xfId="1" applyFill="1" applyBorder="1" applyAlignment="1" applyProtection="1">
      <alignment horizontal="left"/>
    </xf>
    <xf numFmtId="14" fontId="14" fillId="0" borderId="0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14" fontId="26" fillId="0" borderId="0" xfId="1" applyNumberFormat="1" applyFont="1" applyFill="1" applyBorder="1" applyAlignment="1" applyProtection="1">
      <alignment horizontal="left"/>
    </xf>
    <xf numFmtId="0" fontId="43" fillId="0" borderId="0" xfId="0" applyNumberFormat="1" applyFont="1" applyFill="1" applyBorder="1" applyAlignment="1" applyProtection="1">
      <alignment horizontal="center" vertical="center" wrapText="1"/>
    </xf>
    <xf numFmtId="164" fontId="18" fillId="0" borderId="36" xfId="7" applyFont="1" applyFill="1" applyBorder="1" applyAlignment="1">
      <alignment horizontal="center" vertical="center"/>
    </xf>
    <xf numFmtId="164" fontId="18" fillId="0" borderId="26" xfId="7" applyFont="1" applyFill="1" applyBorder="1" applyAlignment="1">
      <alignment horizontal="center" vertical="center"/>
    </xf>
    <xf numFmtId="164" fontId="18" fillId="0" borderId="38" xfId="7" applyFont="1" applyFill="1" applyBorder="1" applyAlignment="1">
      <alignment horizontal="center" vertical="center" wrapText="1"/>
    </xf>
    <xf numFmtId="164" fontId="34" fillId="0" borderId="18" xfId="7" applyFont="1" applyFill="1" applyBorder="1" applyAlignment="1" applyProtection="1">
      <alignment horizontal="center" vertical="center" wrapText="1"/>
    </xf>
    <xf numFmtId="164" fontId="34" fillId="0" borderId="19" xfId="7" applyFont="1" applyFill="1" applyBorder="1" applyAlignment="1" applyProtection="1">
      <alignment horizontal="center" vertical="center" wrapText="1"/>
    </xf>
    <xf numFmtId="164" fontId="34" fillId="0" borderId="1" xfId="7" applyFont="1" applyFill="1" applyBorder="1" applyAlignment="1" applyProtection="1">
      <alignment horizontal="center" vertical="center" wrapText="1"/>
    </xf>
    <xf numFmtId="164" fontId="34" fillId="0" borderId="20" xfId="7" applyFont="1" applyFill="1" applyBorder="1" applyAlignment="1" applyProtection="1">
      <alignment horizontal="center" vertical="center" wrapText="1"/>
    </xf>
    <xf numFmtId="164" fontId="34" fillId="0" borderId="22" xfId="7" applyFont="1" applyFill="1" applyBorder="1" applyAlignment="1" applyProtection="1">
      <alignment horizontal="center" vertical="center" wrapText="1"/>
    </xf>
    <xf numFmtId="164" fontId="34" fillId="0" borderId="23" xfId="7" applyFont="1" applyFill="1" applyBorder="1" applyAlignment="1" applyProtection="1">
      <alignment horizontal="center" vertical="center" wrapText="1"/>
    </xf>
    <xf numFmtId="164" fontId="34" fillId="0" borderId="9" xfId="7" applyFont="1" applyFill="1" applyBorder="1" applyAlignment="1" applyProtection="1">
      <alignment horizontal="center" vertical="center" wrapText="1"/>
    </xf>
    <xf numFmtId="164" fontId="34" fillId="0" borderId="12" xfId="7" applyFont="1" applyFill="1" applyBorder="1" applyAlignment="1" applyProtection="1">
      <alignment horizontal="center" vertical="center" wrapText="1"/>
    </xf>
    <xf numFmtId="164" fontId="34" fillId="0" borderId="36" xfId="7" applyFont="1" applyFill="1" applyBorder="1" applyAlignment="1" applyProtection="1">
      <alignment horizontal="center" vertical="center" wrapText="1"/>
    </xf>
    <xf numFmtId="164" fontId="34" fillId="0" borderId="26" xfId="7" applyFont="1" applyFill="1" applyBorder="1" applyAlignment="1" applyProtection="1">
      <alignment horizontal="center" vertical="center" wrapText="1"/>
    </xf>
    <xf numFmtId="164" fontId="34" fillId="0" borderId="16" xfId="7" applyFont="1" applyFill="1" applyBorder="1" applyAlignment="1" applyProtection="1">
      <alignment horizontal="center" vertical="center" wrapText="1"/>
    </xf>
    <xf numFmtId="164" fontId="19" fillId="0" borderId="9" xfId="7" applyFont="1" applyFill="1" applyBorder="1" applyAlignment="1" applyProtection="1">
      <alignment horizontal="center" vertical="center" wrapText="1"/>
    </xf>
    <xf numFmtId="164" fontId="19" fillId="0" borderId="9" xfId="7" applyFont="1" applyFill="1" applyBorder="1" applyAlignment="1" applyProtection="1">
      <alignment horizontal="center" vertical="center" wrapText="1"/>
      <protection locked="0"/>
    </xf>
    <xf numFmtId="164" fontId="19" fillId="4" borderId="9" xfId="7" applyFont="1" applyFill="1" applyBorder="1" applyAlignment="1" applyProtection="1">
      <alignment horizontal="center" vertical="center" wrapText="1"/>
    </xf>
    <xf numFmtId="164" fontId="19" fillId="0" borderId="1" xfId="7" applyFont="1" applyFill="1" applyBorder="1" applyAlignment="1" applyProtection="1">
      <alignment horizontal="center" vertical="center" wrapText="1"/>
    </xf>
    <xf numFmtId="164" fontId="34" fillId="0" borderId="14" xfId="7" applyFont="1" applyFill="1" applyBorder="1" applyAlignment="1" applyProtection="1">
      <alignment horizontal="center" vertical="center" wrapText="1"/>
    </xf>
    <xf numFmtId="164" fontId="19" fillId="0" borderId="0" xfId="7" applyFont="1" applyFill="1" applyBorder="1" applyAlignment="1" applyProtection="1">
      <alignment horizontal="center" vertical="center" wrapText="1"/>
    </xf>
    <xf numFmtId="0" fontId="32" fillId="0" borderId="1" xfId="3" applyFont="1" applyBorder="1" applyAlignment="1">
      <alignment horizontal="center" vertical="center"/>
    </xf>
    <xf numFmtId="14" fontId="32" fillId="0" borderId="1" xfId="3" applyNumberFormat="1" applyFont="1" applyBorder="1" applyAlignment="1">
      <alignment horizontal="center" vertical="center"/>
    </xf>
    <xf numFmtId="0" fontId="32" fillId="0" borderId="1" xfId="3" applyFont="1" applyBorder="1" applyAlignment="1">
      <alignment vertical="center"/>
    </xf>
    <xf numFmtId="14" fontId="32" fillId="0" borderId="1" xfId="3" applyNumberFormat="1" applyFont="1" applyFill="1" applyBorder="1" applyAlignment="1">
      <alignment horizontal="center" vertical="center"/>
    </xf>
    <xf numFmtId="164" fontId="27" fillId="0" borderId="66" xfId="7" applyFont="1" applyBorder="1" applyAlignment="1">
      <alignment horizontal="center" vertical="center"/>
    </xf>
    <xf numFmtId="164" fontId="4" fillId="0" borderId="9" xfId="7" applyFont="1" applyBorder="1" applyAlignment="1">
      <alignment horizontal="center" vertical="center"/>
    </xf>
    <xf numFmtId="164" fontId="4" fillId="0" borderId="1" xfId="7" applyFont="1" applyBorder="1" applyAlignment="1">
      <alignment horizontal="center" vertical="center"/>
    </xf>
    <xf numFmtId="164" fontId="4" fillId="0" borderId="16" xfId="7" applyFont="1" applyBorder="1" applyAlignment="1">
      <alignment horizontal="center" vertical="center"/>
    </xf>
    <xf numFmtId="164" fontId="4" fillId="0" borderId="7" xfId="7" applyFont="1" applyBorder="1" applyAlignment="1">
      <alignment horizontal="center" vertical="center"/>
    </xf>
    <xf numFmtId="164" fontId="4" fillId="0" borderId="2" xfId="7" applyFont="1" applyBorder="1" applyAlignment="1">
      <alignment horizontal="center" vertical="center"/>
    </xf>
    <xf numFmtId="164" fontId="4" fillId="0" borderId="4" xfId="7" applyFont="1" applyBorder="1" applyAlignment="1">
      <alignment horizontal="center" vertical="center"/>
    </xf>
    <xf numFmtId="164" fontId="16" fillId="0" borderId="18" xfId="7" applyFont="1" applyFill="1" applyBorder="1" applyAlignment="1">
      <alignment horizontal="center" vertical="center" wrapText="1"/>
    </xf>
    <xf numFmtId="164" fontId="16" fillId="0" borderId="18" xfId="7" applyFont="1" applyFill="1" applyBorder="1" applyAlignment="1" applyProtection="1">
      <alignment horizontal="center" vertical="center" wrapText="1"/>
    </xf>
    <xf numFmtId="164" fontId="16" fillId="0" borderId="19" xfId="7" applyFont="1" applyFill="1" applyBorder="1" applyAlignment="1">
      <alignment horizontal="center" vertical="center" wrapText="1"/>
    </xf>
    <xf numFmtId="164" fontId="16" fillId="0" borderId="1" xfId="7" applyFont="1" applyFill="1" applyBorder="1" applyAlignment="1">
      <alignment horizontal="center" vertical="center" wrapText="1"/>
    </xf>
    <xf numFmtId="164" fontId="16" fillId="0" borderId="1" xfId="7" applyFont="1" applyFill="1" applyBorder="1" applyAlignment="1" applyProtection="1">
      <alignment horizontal="center" vertical="center" wrapText="1"/>
    </xf>
    <xf numFmtId="164" fontId="16" fillId="0" borderId="20" xfId="7" applyFont="1" applyFill="1" applyBorder="1" applyAlignment="1">
      <alignment horizontal="center" vertical="center" wrapText="1"/>
    </xf>
    <xf numFmtId="164" fontId="16" fillId="0" borderId="22" xfId="7" applyFont="1" applyFill="1" applyBorder="1" applyAlignment="1">
      <alignment horizontal="center" vertical="center" wrapText="1"/>
    </xf>
    <xf numFmtId="164" fontId="16" fillId="0" borderId="22" xfId="7" applyFont="1" applyFill="1" applyBorder="1" applyAlignment="1" applyProtection="1">
      <alignment horizontal="center" vertical="center" wrapText="1"/>
    </xf>
    <xf numFmtId="164" fontId="16" fillId="0" borderId="23" xfId="7" applyFont="1" applyFill="1" applyBorder="1" applyAlignment="1">
      <alignment horizontal="center" vertical="center" wrapText="1"/>
    </xf>
    <xf numFmtId="164" fontId="16" fillId="0" borderId="16" xfId="7" applyFont="1" applyFill="1" applyBorder="1" applyAlignment="1">
      <alignment horizontal="center" vertical="center" wrapText="1"/>
    </xf>
    <xf numFmtId="164" fontId="16" fillId="0" borderId="16" xfId="7" applyFont="1" applyFill="1" applyBorder="1" applyAlignment="1" applyProtection="1">
      <alignment horizontal="center" vertical="center" wrapText="1"/>
    </xf>
    <xf numFmtId="164" fontId="16" fillId="0" borderId="27" xfId="7" applyFont="1" applyFill="1" applyBorder="1" applyAlignment="1">
      <alignment horizontal="center" vertical="center" wrapText="1"/>
    </xf>
    <xf numFmtId="164" fontId="16" fillId="0" borderId="36" xfId="7" applyFont="1" applyFill="1" applyBorder="1" applyAlignment="1">
      <alignment horizontal="center" vertical="center" wrapText="1"/>
    </xf>
    <xf numFmtId="164" fontId="16" fillId="0" borderId="36" xfId="7" applyFont="1" applyFill="1" applyBorder="1" applyAlignment="1" applyProtection="1">
      <alignment horizontal="center" vertical="center" wrapText="1"/>
    </xf>
    <xf numFmtId="164" fontId="16" fillId="0" borderId="26" xfId="7" applyFont="1" applyFill="1" applyBorder="1" applyAlignment="1">
      <alignment horizontal="center" vertical="center" wrapText="1"/>
    </xf>
    <xf numFmtId="164" fontId="27" fillId="0" borderId="39" xfId="7" applyFont="1" applyFill="1" applyBorder="1" applyAlignment="1">
      <alignment horizontal="center" vertical="center"/>
    </xf>
    <xf numFmtId="164" fontId="24" fillId="0" borderId="0" xfId="7" applyFont="1" applyBorder="1" applyAlignment="1" applyProtection="1">
      <alignment horizontal="right" vertical="center"/>
    </xf>
    <xf numFmtId="0" fontId="17" fillId="0" borderId="75" xfId="0" applyNumberFormat="1" applyFont="1" applyFill="1" applyBorder="1" applyAlignment="1" applyProtection="1">
      <alignment horizontal="center" vertical="center" wrapText="1"/>
    </xf>
    <xf numFmtId="0" fontId="17" fillId="0" borderId="76" xfId="0" applyNumberFormat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vertical="center" wrapText="1"/>
    </xf>
    <xf numFmtId="0" fontId="19" fillId="0" borderId="22" xfId="0" applyFont="1" applyFill="1" applyBorder="1" applyAlignment="1" applyProtection="1">
      <alignment vertical="center" wrapText="1"/>
    </xf>
    <xf numFmtId="165" fontId="23" fillId="0" borderId="17" xfId="0" applyNumberFormat="1" applyFont="1" applyFill="1" applyBorder="1" applyAlignment="1" applyProtection="1">
      <alignment horizontal="center" vertical="center" wrapText="1"/>
    </xf>
    <xf numFmtId="164" fontId="19" fillId="0" borderId="18" xfId="7" applyFont="1" applyFill="1" applyBorder="1" applyAlignment="1" applyProtection="1">
      <alignment horizontal="center" vertical="center" wrapText="1"/>
    </xf>
    <xf numFmtId="164" fontId="19" fillId="0" borderId="19" xfId="7" applyFont="1" applyFill="1" applyBorder="1" applyAlignment="1" applyProtection="1">
      <alignment horizontal="center" vertical="center" wrapText="1"/>
    </xf>
    <xf numFmtId="165" fontId="23" fillId="0" borderId="68" xfId="0" applyNumberFormat="1" applyFont="1" applyFill="1" applyBorder="1" applyAlignment="1" applyProtection="1">
      <alignment horizontal="center" vertical="center" wrapText="1"/>
    </xf>
    <xf numFmtId="164" fontId="19" fillId="0" borderId="12" xfId="7" applyFont="1" applyFill="1" applyBorder="1" applyAlignment="1" applyProtection="1">
      <alignment horizontal="center" vertical="center" wrapText="1"/>
    </xf>
    <xf numFmtId="165" fontId="23" fillId="4" borderId="68" xfId="0" applyNumberFormat="1" applyFont="1" applyFill="1" applyBorder="1" applyAlignment="1" applyProtection="1">
      <alignment horizontal="center" vertical="center" wrapText="1"/>
    </xf>
    <xf numFmtId="164" fontId="19" fillId="4" borderId="12" xfId="7" applyFont="1" applyFill="1" applyBorder="1" applyAlignment="1" applyProtection="1">
      <alignment horizontal="center" vertical="center" wrapText="1"/>
    </xf>
    <xf numFmtId="165" fontId="17" fillId="0" borderId="13" xfId="0" applyNumberFormat="1" applyFont="1" applyFill="1" applyBorder="1" applyAlignment="1" applyProtection="1">
      <alignment horizontal="center" vertical="center" wrapText="1"/>
    </xf>
    <xf numFmtId="165" fontId="17" fillId="0" borderId="21" xfId="0" applyNumberFormat="1" applyFont="1" applyFill="1" applyBorder="1" applyAlignment="1" applyProtection="1">
      <alignment horizontal="center" vertical="center" wrapText="1"/>
    </xf>
    <xf numFmtId="164" fontId="19" fillId="0" borderId="36" xfId="7" applyFont="1" applyFill="1" applyBorder="1" applyAlignment="1" applyProtection="1">
      <alignment horizontal="center" vertical="center" wrapText="1"/>
    </xf>
    <xf numFmtId="164" fontId="19" fillId="0" borderId="26" xfId="7" applyFont="1" applyFill="1" applyBorder="1" applyAlignment="1" applyProtection="1">
      <alignment horizontal="center" vertical="center" wrapText="1"/>
    </xf>
    <xf numFmtId="2" fontId="17" fillId="0" borderId="55" xfId="0" applyNumberFormat="1" applyFont="1" applyFill="1" applyBorder="1" applyAlignment="1">
      <alignment horizontal="center" vertical="center" wrapText="1"/>
    </xf>
    <xf numFmtId="2" fontId="17" fillId="0" borderId="69" xfId="0" applyNumberFormat="1" applyFont="1" applyFill="1" applyBorder="1" applyAlignment="1">
      <alignment horizontal="center" vertical="center" wrapText="1"/>
    </xf>
    <xf numFmtId="3" fontId="11" fillId="0" borderId="14" xfId="3" applyNumberFormat="1" applyFont="1" applyFill="1" applyBorder="1" applyAlignment="1">
      <alignment horizontal="center" vertical="center"/>
    </xf>
    <xf numFmtId="3" fontId="11" fillId="0" borderId="10" xfId="3" applyNumberFormat="1" applyFont="1" applyFill="1" applyBorder="1" applyAlignment="1">
      <alignment horizontal="center" vertical="center"/>
    </xf>
    <xf numFmtId="0" fontId="34" fillId="0" borderId="18" xfId="0" applyNumberFormat="1" applyFont="1" applyFill="1" applyBorder="1" applyAlignment="1" applyProtection="1">
      <alignment horizontal="center" vertical="center" wrapText="1"/>
    </xf>
    <xf numFmtId="0" fontId="34" fillId="0" borderId="1" xfId="0" applyNumberFormat="1" applyFont="1" applyFill="1" applyBorder="1" applyAlignment="1" applyProtection="1">
      <alignment horizontal="center" vertical="center" wrapText="1"/>
    </xf>
    <xf numFmtId="0" fontId="34" fillId="0" borderId="22" xfId="0" applyNumberFormat="1" applyFont="1" applyFill="1" applyBorder="1" applyAlignment="1" applyProtection="1">
      <alignment horizontal="center" vertical="center" wrapText="1"/>
    </xf>
    <xf numFmtId="0" fontId="16" fillId="0" borderId="18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22" xfId="0" applyNumberFormat="1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>
      <alignment horizontal="center" vertical="center" wrapText="1"/>
    </xf>
    <xf numFmtId="164" fontId="11" fillId="0" borderId="9" xfId="7" applyFont="1" applyFill="1" applyBorder="1" applyAlignment="1">
      <alignment horizontal="center" vertical="center"/>
    </xf>
    <xf numFmtId="164" fontId="11" fillId="0" borderId="14" xfId="7" applyFont="1" applyFill="1" applyBorder="1" applyAlignment="1">
      <alignment horizontal="center" vertical="center"/>
    </xf>
    <xf numFmtId="164" fontId="11" fillId="0" borderId="10" xfId="7" applyFont="1" applyFill="1" applyBorder="1" applyAlignment="1">
      <alignment horizontal="center" vertical="center"/>
    </xf>
    <xf numFmtId="164" fontId="16" fillId="0" borderId="10" xfId="7" applyFont="1" applyFill="1" applyBorder="1" applyAlignment="1">
      <alignment horizontal="center" vertical="center" wrapText="1"/>
    </xf>
    <xf numFmtId="164" fontId="16" fillId="0" borderId="39" xfId="7" applyFont="1" applyFill="1" applyBorder="1" applyAlignment="1">
      <alignment horizontal="center" vertical="center" wrapText="1"/>
    </xf>
    <xf numFmtId="164" fontId="2" fillId="0" borderId="2" xfId="7" applyFont="1" applyBorder="1" applyAlignment="1">
      <alignment horizontal="center" vertical="center"/>
    </xf>
    <xf numFmtId="164" fontId="27" fillId="0" borderId="10" xfId="7" applyFont="1" applyBorder="1" applyAlignment="1">
      <alignment horizontal="center" vertical="center"/>
    </xf>
    <xf numFmtId="3" fontId="1" fillId="0" borderId="1" xfId="3" quotePrefix="1" applyNumberFormat="1" applyFont="1" applyBorder="1" applyAlignment="1">
      <alignment horizontal="center" vertical="center"/>
    </xf>
    <xf numFmtId="44" fontId="11" fillId="0" borderId="0" xfId="3" applyNumberFormat="1" applyBorder="1" applyAlignment="1"/>
    <xf numFmtId="3" fontId="27" fillId="0" borderId="0" xfId="3" applyNumberFormat="1" applyFont="1" applyBorder="1" applyAlignment="1">
      <alignment horizontal="center" vertical="center"/>
    </xf>
    <xf numFmtId="164" fontId="27" fillId="0" borderId="0" xfId="7" applyFont="1" applyBorder="1" applyAlignment="1">
      <alignment horizontal="center" vertical="center"/>
    </xf>
    <xf numFmtId="164" fontId="27" fillId="0" borderId="0" xfId="7" applyFont="1" applyFill="1" applyBorder="1" applyAlignment="1">
      <alignment horizontal="center" vertical="center"/>
    </xf>
    <xf numFmtId="0" fontId="37" fillId="0" borderId="0" xfId="3" applyFont="1" applyAlignment="1">
      <alignment horizontal="right" vertical="center"/>
    </xf>
    <xf numFmtId="0" fontId="37" fillId="0" borderId="0" xfId="3" applyFont="1" applyAlignment="1">
      <alignment horizontal="center" vertical="center"/>
    </xf>
    <xf numFmtId="44" fontId="37" fillId="0" borderId="0" xfId="3" applyNumberFormat="1" applyFont="1" applyAlignment="1">
      <alignment horizontal="center" vertical="center"/>
    </xf>
    <xf numFmtId="164" fontId="37" fillId="0" borderId="0" xfId="7" applyFont="1" applyAlignment="1">
      <alignment horizontal="center" vertical="center"/>
    </xf>
    <xf numFmtId="164" fontId="37" fillId="0" borderId="0" xfId="3" applyNumberFormat="1" applyFont="1" applyAlignment="1">
      <alignment horizontal="center" vertical="center"/>
    </xf>
    <xf numFmtId="164" fontId="37" fillId="0" borderId="0" xfId="7" applyFont="1"/>
    <xf numFmtId="164" fontId="37" fillId="0" borderId="0" xfId="7" applyFont="1" applyBorder="1"/>
    <xf numFmtId="0" fontId="37" fillId="0" borderId="0" xfId="3" applyFont="1"/>
    <xf numFmtId="164" fontId="37" fillId="0" borderId="0" xfId="7" applyFont="1" applyFill="1" applyAlignment="1">
      <alignment horizontal="center" vertical="center"/>
    </xf>
    <xf numFmtId="0" fontId="34" fillId="0" borderId="18" xfId="7" applyNumberFormat="1" applyFont="1" applyFill="1" applyBorder="1" applyAlignment="1" applyProtection="1">
      <alignment horizontal="center" vertical="center" wrapText="1"/>
    </xf>
    <xf numFmtId="0" fontId="34" fillId="0" borderId="36" xfId="7" applyNumberFormat="1" applyFont="1" applyFill="1" applyBorder="1" applyAlignment="1" applyProtection="1">
      <alignment horizontal="center" vertical="center" wrapText="1"/>
    </xf>
    <xf numFmtId="168" fontId="24" fillId="0" borderId="0" xfId="7" applyNumberFormat="1" applyFont="1" applyBorder="1" applyAlignment="1" applyProtection="1">
      <alignment horizontal="right" vertical="center"/>
    </xf>
    <xf numFmtId="0" fontId="26" fillId="0" borderId="0" xfId="1" applyFont="1" applyBorder="1" applyAlignment="1" applyProtection="1">
      <alignment horizontal="center" vertical="center" wrapText="1"/>
    </xf>
    <xf numFmtId="2" fontId="24" fillId="0" borderId="32" xfId="1" applyNumberFormat="1" applyFont="1" applyBorder="1" applyAlignment="1" applyProtection="1">
      <alignment horizontal="center"/>
    </xf>
    <xf numFmtId="2" fontId="24" fillId="0" borderId="0" xfId="1" applyNumberFormat="1" applyFont="1" applyBorder="1" applyAlignment="1" applyProtection="1">
      <alignment horizontal="center"/>
    </xf>
    <xf numFmtId="2" fontId="24" fillId="0" borderId="33" xfId="1" applyNumberFormat="1" applyFont="1" applyBorder="1" applyAlignment="1" applyProtection="1">
      <alignment horizontal="center"/>
    </xf>
    <xf numFmtId="2" fontId="24" fillId="0" borderId="32" xfId="1" applyNumberFormat="1" applyFont="1" applyFill="1" applyBorder="1" applyAlignment="1" applyProtection="1">
      <alignment horizontal="center"/>
    </xf>
    <xf numFmtId="2" fontId="24" fillId="0" borderId="0" xfId="1" applyNumberFormat="1" applyFont="1" applyFill="1" applyBorder="1" applyAlignment="1" applyProtection="1">
      <alignment horizontal="center"/>
    </xf>
    <xf numFmtId="2" fontId="24" fillId="0" borderId="33" xfId="1" applyNumberFormat="1" applyFont="1" applyFill="1" applyBorder="1" applyAlignment="1" applyProtection="1">
      <alignment horizontal="center"/>
    </xf>
    <xf numFmtId="0" fontId="26" fillId="0" borderId="0" xfId="1" applyFont="1" applyFill="1" applyBorder="1" applyAlignment="1" applyProtection="1">
      <alignment horizontal="left"/>
    </xf>
    <xf numFmtId="0" fontId="26" fillId="0" borderId="33" xfId="1" applyFont="1" applyFill="1" applyBorder="1" applyAlignment="1" applyProtection="1">
      <alignment horizontal="left"/>
    </xf>
    <xf numFmtId="0" fontId="0" fillId="0" borderId="32" xfId="1" applyFont="1" applyFill="1" applyBorder="1" applyAlignment="1" applyProtection="1">
      <alignment horizontal="left"/>
    </xf>
    <xf numFmtId="0" fontId="0" fillId="0" borderId="0" xfId="1" applyFont="1" applyFill="1" applyBorder="1" applyAlignment="1" applyProtection="1">
      <alignment horizontal="left"/>
    </xf>
    <xf numFmtId="0" fontId="0" fillId="0" borderId="32" xfId="1" applyFont="1" applyFill="1" applyBorder="1" applyAlignment="1" applyProtection="1">
      <alignment horizontal="left" vertical="center"/>
    </xf>
    <xf numFmtId="0" fontId="0" fillId="0" borderId="0" xfId="1" applyFont="1" applyFill="1" applyBorder="1" applyAlignment="1" applyProtection="1">
      <alignment horizontal="left" vertical="center"/>
    </xf>
    <xf numFmtId="0" fontId="26" fillId="0" borderId="32" xfId="1" applyFont="1" applyBorder="1" applyAlignment="1" applyProtection="1">
      <alignment horizontal="center"/>
    </xf>
    <xf numFmtId="0" fontId="26" fillId="0" borderId="0" xfId="1" applyFont="1" applyBorder="1" applyAlignment="1" applyProtection="1">
      <alignment horizontal="center"/>
    </xf>
    <xf numFmtId="0" fontId="24" fillId="0" borderId="32" xfId="1" applyFont="1" applyBorder="1" applyAlignment="1" applyProtection="1">
      <alignment horizontal="center"/>
    </xf>
    <xf numFmtId="0" fontId="24" fillId="0" borderId="0" xfId="1" applyFont="1" applyBorder="1" applyAlignment="1" applyProtection="1">
      <alignment horizontal="center"/>
    </xf>
    <xf numFmtId="0" fontId="24" fillId="0" borderId="33" xfId="1" applyFont="1" applyBorder="1" applyAlignment="1" applyProtection="1">
      <alignment horizontal="center"/>
    </xf>
    <xf numFmtId="0" fontId="26" fillId="0" borderId="0" xfId="1" applyFont="1" applyFill="1" applyBorder="1" applyAlignment="1" applyProtection="1">
      <alignment horizontal="left" vertical="center" wrapText="1"/>
    </xf>
    <xf numFmtId="0" fontId="19" fillId="0" borderId="49" xfId="0" applyNumberFormat="1" applyFont="1" applyFill="1" applyBorder="1" applyAlignment="1" applyProtection="1">
      <alignment horizontal="center" vertical="center" wrapText="1"/>
    </xf>
    <xf numFmtId="0" fontId="19" fillId="0" borderId="42" xfId="0" applyNumberFormat="1" applyFont="1" applyFill="1" applyBorder="1" applyAlignment="1" applyProtection="1">
      <alignment horizontal="center" vertical="center" wrapText="1"/>
    </xf>
    <xf numFmtId="0" fontId="19" fillId="0" borderId="47" xfId="0" applyNumberFormat="1" applyFont="1" applyFill="1" applyBorder="1" applyAlignment="1" applyProtection="1">
      <alignment horizontal="center" vertical="center" wrapText="1"/>
    </xf>
    <xf numFmtId="0" fontId="19" fillId="0" borderId="43" xfId="0" applyNumberFormat="1" applyFont="1" applyFill="1" applyBorder="1" applyAlignment="1" applyProtection="1">
      <alignment horizontal="center" vertical="center" wrapText="1"/>
    </xf>
    <xf numFmtId="0" fontId="19" fillId="0" borderId="48" xfId="0" applyNumberFormat="1" applyFont="1" applyFill="1" applyBorder="1" applyAlignment="1" applyProtection="1">
      <alignment horizontal="center" vertical="center" wrapText="1"/>
    </xf>
    <xf numFmtId="0" fontId="19" fillId="0" borderId="41" xfId="0" applyNumberFormat="1" applyFont="1" applyFill="1" applyBorder="1" applyAlignment="1" applyProtection="1">
      <alignment horizontal="center" vertical="center" wrapText="1"/>
    </xf>
    <xf numFmtId="2" fontId="19" fillId="0" borderId="49" xfId="0" applyNumberFormat="1" applyFont="1" applyFill="1" applyBorder="1" applyAlignment="1" applyProtection="1">
      <alignment horizontal="center" vertical="center" wrapText="1"/>
    </xf>
    <xf numFmtId="2" fontId="19" fillId="0" borderId="42" xfId="0" applyNumberFormat="1" applyFont="1" applyFill="1" applyBorder="1" applyAlignment="1" applyProtection="1">
      <alignment horizontal="center" vertical="center" wrapText="1"/>
    </xf>
    <xf numFmtId="0" fontId="41" fillId="0" borderId="53" xfId="0" applyNumberFormat="1" applyFont="1" applyFill="1" applyBorder="1" applyAlignment="1" applyProtection="1">
      <alignment horizontal="center" vertical="center" wrapText="1"/>
    </xf>
    <xf numFmtId="0" fontId="41" fillId="0" borderId="58" xfId="0" applyNumberFormat="1" applyFont="1" applyFill="1" applyBorder="1" applyAlignment="1" applyProtection="1">
      <alignment horizontal="center" vertical="center" wrapText="1"/>
    </xf>
    <xf numFmtId="0" fontId="41" fillId="0" borderId="25" xfId="0" applyNumberFormat="1" applyFont="1" applyFill="1" applyBorder="1" applyAlignment="1" applyProtection="1">
      <alignment horizontal="center" vertical="center" wrapText="1"/>
    </xf>
    <xf numFmtId="0" fontId="19" fillId="0" borderId="17" xfId="0" applyNumberFormat="1" applyFont="1" applyFill="1" applyBorder="1" applyAlignment="1" applyProtection="1">
      <alignment horizontal="center" vertical="center" wrapText="1"/>
    </xf>
    <xf numFmtId="0" fontId="19" fillId="0" borderId="18" xfId="0" applyNumberFormat="1" applyFont="1" applyFill="1" applyBorder="1" applyAlignment="1" applyProtection="1">
      <alignment horizontal="center" vertical="center" wrapText="1"/>
    </xf>
    <xf numFmtId="0" fontId="19" fillId="0" borderId="13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21" xfId="0" applyNumberFormat="1" applyFont="1" applyFill="1" applyBorder="1" applyAlignment="1" applyProtection="1">
      <alignment horizontal="center" vertical="center" wrapText="1"/>
    </xf>
    <xf numFmtId="0" fontId="19" fillId="0" borderId="22" xfId="0" applyNumberFormat="1" applyFont="1" applyFill="1" applyBorder="1" applyAlignment="1" applyProtection="1">
      <alignment horizontal="center" vertical="center" wrapText="1"/>
    </xf>
    <xf numFmtId="0" fontId="19" fillId="0" borderId="54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63" xfId="0" applyNumberFormat="1" applyFont="1" applyFill="1" applyBorder="1" applyAlignment="1" applyProtection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19" fillId="0" borderId="15" xfId="0" applyNumberFormat="1" applyFont="1" applyFill="1" applyBorder="1" applyAlignment="1" applyProtection="1">
      <alignment horizontal="center" vertical="center" wrapText="1"/>
    </xf>
    <xf numFmtId="0" fontId="19" fillId="0" borderId="25" xfId="0" applyNumberFormat="1" applyFont="1" applyFill="1" applyBorder="1" applyAlignment="1" applyProtection="1">
      <alignment horizontal="center" vertical="center" wrapText="1"/>
    </xf>
    <xf numFmtId="2" fontId="21" fillId="0" borderId="19" xfId="0" applyNumberFormat="1" applyFont="1" applyFill="1" applyBorder="1" applyAlignment="1" applyProtection="1">
      <alignment horizontal="center" vertical="center" wrapText="1"/>
    </xf>
    <xf numFmtId="2" fontId="21" fillId="0" borderId="23" xfId="0" applyNumberFormat="1" applyFont="1" applyFill="1" applyBorder="1" applyAlignment="1" applyProtection="1">
      <alignment horizontal="center" vertical="center" wrapText="1"/>
    </xf>
    <xf numFmtId="2" fontId="22" fillId="0" borderId="49" xfId="0" applyNumberFormat="1" applyFont="1" applyFill="1" applyBorder="1" applyAlignment="1" applyProtection="1">
      <alignment horizontal="center" vertical="center"/>
    </xf>
    <xf numFmtId="2" fontId="22" fillId="0" borderId="54" xfId="0" applyNumberFormat="1" applyFont="1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2" fontId="22" fillId="0" borderId="48" xfId="0" applyNumberFormat="1" applyFont="1" applyFill="1" applyBorder="1" applyAlignment="1" applyProtection="1">
      <alignment horizontal="center" vertical="center"/>
    </xf>
    <xf numFmtId="2" fontId="22" fillId="0" borderId="63" xfId="0" applyNumberFormat="1" applyFont="1" applyFill="1" applyBorder="1" applyAlignment="1" applyProtection="1">
      <alignment horizontal="center" vertical="center"/>
    </xf>
    <xf numFmtId="0" fontId="0" fillId="0" borderId="63" xfId="0" applyFill="1" applyBorder="1" applyProtection="1"/>
    <xf numFmtId="0" fontId="0" fillId="0" borderId="41" xfId="0" applyFill="1" applyBorder="1" applyProtection="1"/>
    <xf numFmtId="2" fontId="41" fillId="0" borderId="73" xfId="0" applyNumberFormat="1" applyFont="1" applyFill="1" applyBorder="1" applyAlignment="1" applyProtection="1">
      <alignment horizontal="center" vertical="center" wrapText="1"/>
    </xf>
    <xf numFmtId="2" fontId="41" fillId="0" borderId="57" xfId="0" applyNumberFormat="1" applyFont="1" applyFill="1" applyBorder="1" applyAlignment="1" applyProtection="1">
      <alignment horizontal="center" vertical="center" wrapText="1"/>
    </xf>
    <xf numFmtId="2" fontId="41" fillId="0" borderId="40" xfId="0" applyNumberFormat="1" applyFont="1" applyFill="1" applyBorder="1" applyAlignment="1" applyProtection="1">
      <alignment horizontal="center" vertical="center" wrapText="1"/>
    </xf>
    <xf numFmtId="2" fontId="35" fillId="0" borderId="19" xfId="0" applyNumberFormat="1" applyFont="1" applyFill="1" applyBorder="1" applyAlignment="1" applyProtection="1">
      <alignment horizontal="center" vertical="center" wrapText="1"/>
    </xf>
    <xf numFmtId="2" fontId="35" fillId="0" borderId="20" xfId="0" applyNumberFormat="1" applyFont="1" applyFill="1" applyBorder="1" applyAlignment="1" applyProtection="1">
      <alignment horizontal="center" vertical="center" wrapText="1"/>
    </xf>
    <xf numFmtId="2" fontId="35" fillId="0" borderId="23" xfId="0" applyNumberFormat="1" applyFont="1" applyFill="1" applyBorder="1" applyAlignment="1" applyProtection="1">
      <alignment horizontal="center" vertical="center" wrapText="1"/>
    </xf>
    <xf numFmtId="2" fontId="41" fillId="0" borderId="53" xfId="0" applyNumberFormat="1" applyFont="1" applyFill="1" applyBorder="1" applyAlignment="1" applyProtection="1">
      <alignment horizontal="center" vertical="center" wrapText="1"/>
    </xf>
    <xf numFmtId="2" fontId="41" fillId="0" borderId="25" xfId="0" applyNumberFormat="1" applyFont="1" applyFill="1" applyBorder="1" applyAlignment="1" applyProtection="1">
      <alignment horizontal="center" vertical="center" wrapText="1"/>
    </xf>
    <xf numFmtId="14" fontId="41" fillId="0" borderId="2" xfId="0" applyNumberFormat="1" applyFont="1" applyFill="1" applyBorder="1" applyAlignment="1" applyProtection="1">
      <alignment horizontal="center" vertical="center" wrapText="1"/>
    </xf>
    <xf numFmtId="14" fontId="41" fillId="0" borderId="24" xfId="0" applyNumberFormat="1" applyFont="1" applyFill="1" applyBorder="1" applyAlignment="1" applyProtection="1">
      <alignment horizontal="center" vertical="center" wrapText="1"/>
    </xf>
    <xf numFmtId="14" fontId="41" fillId="0" borderId="15" xfId="0" applyNumberFormat="1" applyFont="1" applyFill="1" applyBorder="1" applyAlignment="1" applyProtection="1">
      <alignment horizontal="center" vertical="center" wrapText="1"/>
    </xf>
    <xf numFmtId="0" fontId="41" fillId="0" borderId="24" xfId="0" applyNumberFormat="1" applyFont="1" applyFill="1" applyBorder="1" applyAlignment="1" applyProtection="1">
      <alignment horizontal="center" vertical="center" wrapText="1"/>
    </xf>
    <xf numFmtId="0" fontId="41" fillId="0" borderId="15" xfId="0" applyNumberFormat="1" applyFont="1" applyFill="1" applyBorder="1" applyAlignment="1" applyProtection="1">
      <alignment horizontal="center" vertical="center" wrapText="1"/>
    </xf>
    <xf numFmtId="1" fontId="41" fillId="0" borderId="2" xfId="0" applyNumberFormat="1" applyFont="1" applyFill="1" applyBorder="1" applyAlignment="1" applyProtection="1">
      <alignment horizontal="center" vertical="center" wrapText="1"/>
    </xf>
    <xf numFmtId="1" fontId="41" fillId="0" borderId="24" xfId="0" applyNumberFormat="1" applyFont="1" applyFill="1" applyBorder="1" applyAlignment="1" applyProtection="1">
      <alignment horizontal="center" vertical="center" wrapText="1"/>
    </xf>
    <xf numFmtId="1" fontId="41" fillId="0" borderId="15" xfId="0" applyNumberFormat="1" applyFont="1" applyFill="1" applyBorder="1" applyAlignment="1" applyProtection="1">
      <alignment horizontal="center" vertical="center" wrapText="1"/>
    </xf>
    <xf numFmtId="0" fontId="20" fillId="0" borderId="44" xfId="0" applyFont="1" applyFill="1" applyBorder="1" applyAlignment="1">
      <alignment horizontal="center" vertical="center" textRotation="90"/>
    </xf>
    <xf numFmtId="0" fontId="20" fillId="0" borderId="45" xfId="0" applyFont="1" applyFill="1" applyBorder="1" applyAlignment="1">
      <alignment horizontal="center" vertical="center" textRotation="90"/>
    </xf>
    <xf numFmtId="0" fontId="17" fillId="0" borderId="52" xfId="0" applyNumberFormat="1" applyFont="1" applyFill="1" applyBorder="1" applyAlignment="1">
      <alignment horizontal="center" vertical="center" wrapText="1"/>
    </xf>
    <xf numFmtId="0" fontId="17" fillId="0" borderId="42" xfId="0" applyNumberFormat="1" applyFont="1" applyFill="1" applyBorder="1" applyAlignment="1">
      <alignment horizontal="center" vertical="center" wrapText="1"/>
    </xf>
    <xf numFmtId="0" fontId="17" fillId="0" borderId="46" xfId="0" applyNumberFormat="1" applyFont="1" applyFill="1" applyBorder="1" applyAlignment="1">
      <alignment horizontal="center" vertical="center" wrapText="1"/>
    </xf>
    <xf numFmtId="0" fontId="17" fillId="0" borderId="43" xfId="0" applyNumberFormat="1" applyFont="1" applyFill="1" applyBorder="1" applyAlignment="1">
      <alignment horizontal="center" vertical="center" wrapText="1"/>
    </xf>
    <xf numFmtId="0" fontId="17" fillId="0" borderId="51" xfId="0" applyNumberFormat="1" applyFont="1" applyFill="1" applyBorder="1" applyAlignment="1">
      <alignment horizontal="center" vertical="center" wrapText="1"/>
    </xf>
    <xf numFmtId="0" fontId="17" fillId="0" borderId="41" xfId="0" applyNumberFormat="1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textRotation="90"/>
    </xf>
    <xf numFmtId="0" fontId="19" fillId="0" borderId="13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9" fillId="0" borderId="38" xfId="0" applyNumberFormat="1" applyFont="1" applyFill="1" applyBorder="1" applyAlignment="1">
      <alignment horizontal="left" vertical="center" wrapText="1"/>
    </xf>
    <xf numFmtId="0" fontId="19" fillId="0" borderId="36" xfId="0" applyNumberFormat="1" applyFont="1" applyFill="1" applyBorder="1" applyAlignment="1">
      <alignment horizontal="left" vertical="center" wrapText="1"/>
    </xf>
    <xf numFmtId="2" fontId="19" fillId="0" borderId="67" xfId="0" applyNumberFormat="1" applyFont="1" applyFill="1" applyBorder="1" applyAlignment="1" applyProtection="1">
      <alignment horizontal="center" vertical="center" wrapText="1"/>
    </xf>
    <xf numFmtId="2" fontId="19" fillId="0" borderId="50" xfId="0" applyNumberFormat="1" applyFont="1" applyFill="1" applyBorder="1" applyAlignment="1" applyProtection="1">
      <alignment horizontal="center" vertical="center" wrapText="1"/>
    </xf>
    <xf numFmtId="2" fontId="21" fillId="0" borderId="1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3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 wrapText="1"/>
    </xf>
    <xf numFmtId="2" fontId="35" fillId="0" borderId="16" xfId="0" applyNumberFormat="1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2" fontId="22" fillId="0" borderId="4" xfId="0" applyNumberFormat="1" applyFont="1" applyFill="1" applyBorder="1" applyAlignment="1">
      <alignment horizontal="center" vertical="center"/>
    </xf>
    <xf numFmtId="2" fontId="22" fillId="0" borderId="5" xfId="0" applyNumberFormat="1" applyFont="1" applyFill="1" applyBorder="1" applyAlignment="1">
      <alignment horizontal="center" vertical="center"/>
    </xf>
    <xf numFmtId="2" fontId="22" fillId="0" borderId="6" xfId="0" applyNumberFormat="1" applyFont="1" applyFill="1" applyBorder="1" applyAlignment="1">
      <alignment horizontal="center" vertical="center"/>
    </xf>
    <xf numFmtId="2" fontId="22" fillId="0" borderId="7" xfId="0" applyNumberFormat="1" applyFont="1" applyFill="1" applyBorder="1" applyAlignment="1">
      <alignment horizontal="center" vertical="center"/>
    </xf>
    <xf numFmtId="2" fontId="22" fillId="0" borderId="3" xfId="0" applyNumberFormat="1" applyFont="1" applyFill="1" applyBorder="1" applyAlignment="1">
      <alignment horizontal="center" vertical="center"/>
    </xf>
    <xf numFmtId="2" fontId="22" fillId="0" borderId="8" xfId="0" applyNumberFormat="1" applyFont="1" applyFill="1" applyBorder="1" applyAlignment="1">
      <alignment horizontal="center" vertical="center"/>
    </xf>
    <xf numFmtId="0" fontId="21" fillId="0" borderId="16" xfId="0" applyNumberFormat="1" applyFont="1" applyFill="1" applyBorder="1" applyAlignment="1">
      <alignment horizontal="center" vertical="center" wrapText="1"/>
    </xf>
    <xf numFmtId="2" fontId="21" fillId="0" borderId="4" xfId="0" applyNumberFormat="1" applyFont="1" applyFill="1" applyBorder="1" applyAlignment="1">
      <alignment horizontal="center" vertical="center" wrapText="1"/>
    </xf>
    <xf numFmtId="2" fontId="21" fillId="0" borderId="6" xfId="0" applyNumberFormat="1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textRotation="90"/>
    </xf>
    <xf numFmtId="0" fontId="20" fillId="0" borderId="46" xfId="0" applyFont="1" applyFill="1" applyBorder="1" applyAlignment="1">
      <alignment horizontal="center" vertical="center" textRotation="90"/>
    </xf>
    <xf numFmtId="0" fontId="20" fillId="0" borderId="51" xfId="0" applyFont="1" applyFill="1" applyBorder="1" applyAlignment="1">
      <alignment horizontal="center" vertical="center" textRotation="90"/>
    </xf>
    <xf numFmtId="0" fontId="17" fillId="0" borderId="52" xfId="0" applyNumberFormat="1" applyFont="1" applyFill="1" applyBorder="1" applyAlignment="1" applyProtection="1">
      <alignment horizontal="center" vertical="center" wrapText="1"/>
    </xf>
    <xf numFmtId="0" fontId="17" fillId="0" borderId="42" xfId="0" applyNumberFormat="1" applyFont="1" applyFill="1" applyBorder="1" applyAlignment="1" applyProtection="1">
      <alignment horizontal="center" vertical="center" wrapText="1"/>
    </xf>
    <xf numFmtId="0" fontId="17" fillId="0" borderId="46" xfId="0" applyNumberFormat="1" applyFont="1" applyFill="1" applyBorder="1" applyAlignment="1" applyProtection="1">
      <alignment horizontal="center" vertical="center" wrapText="1"/>
    </xf>
    <xf numFmtId="0" fontId="17" fillId="0" borderId="43" xfId="0" applyNumberFormat="1" applyFont="1" applyFill="1" applyBorder="1" applyAlignment="1" applyProtection="1">
      <alignment horizontal="center" vertical="center" wrapText="1"/>
    </xf>
    <xf numFmtId="0" fontId="17" fillId="0" borderId="51" xfId="0" applyNumberFormat="1" applyFont="1" applyFill="1" applyBorder="1" applyAlignment="1" applyProtection="1">
      <alignment horizontal="center" vertical="center" wrapText="1"/>
    </xf>
    <xf numFmtId="0" fontId="17" fillId="0" borderId="41" xfId="0" applyNumberFormat="1" applyFont="1" applyFill="1" applyBorder="1" applyAlignment="1" applyProtection="1">
      <alignment horizontal="center" vertical="center" wrapText="1"/>
    </xf>
    <xf numFmtId="164" fontId="4" fillId="0" borderId="45" xfId="7" applyFont="1" applyBorder="1" applyAlignment="1">
      <alignment horizontal="center" vertical="center"/>
    </xf>
    <xf numFmtId="0" fontId="32" fillId="0" borderId="1" xfId="3" applyFont="1" applyBorder="1" applyAlignment="1">
      <alignment horizontal="center" vertical="center"/>
    </xf>
    <xf numFmtId="2" fontId="31" fillId="0" borderId="0" xfId="3" applyNumberFormat="1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1" fillId="0" borderId="43" xfId="3" applyFont="1" applyBorder="1" applyAlignment="1">
      <alignment horizontal="center" vertical="center"/>
    </xf>
    <xf numFmtId="2" fontId="31" fillId="0" borderId="43" xfId="3" applyNumberFormat="1" applyFont="1" applyBorder="1" applyAlignment="1">
      <alignment horizontal="center" vertical="center"/>
    </xf>
    <xf numFmtId="14" fontId="32" fillId="0" borderId="2" xfId="3" applyNumberFormat="1" applyFont="1" applyBorder="1" applyAlignment="1">
      <alignment horizontal="center" vertical="center"/>
    </xf>
    <xf numFmtId="14" fontId="32" fillId="0" borderId="24" xfId="3" applyNumberFormat="1" applyFont="1" applyBorder="1" applyAlignment="1">
      <alignment horizontal="center" vertical="center"/>
    </xf>
    <xf numFmtId="14" fontId="32" fillId="0" borderId="15" xfId="3" applyNumberFormat="1" applyFont="1" applyBorder="1" applyAlignment="1">
      <alignment horizontal="center" vertical="center"/>
    </xf>
    <xf numFmtId="0" fontId="11" fillId="0" borderId="0" xfId="3" applyAlignment="1">
      <alignment horizontal="center"/>
    </xf>
    <xf numFmtId="0" fontId="11" fillId="0" borderId="0" xfId="3" applyBorder="1" applyAlignment="1">
      <alignment horizontal="center"/>
    </xf>
    <xf numFmtId="2" fontId="41" fillId="0" borderId="1" xfId="0" applyNumberFormat="1" applyFont="1" applyFill="1" applyBorder="1" applyAlignment="1" applyProtection="1">
      <alignment horizontal="center" vertical="center" wrapText="1"/>
    </xf>
    <xf numFmtId="2" fontId="41" fillId="0" borderId="16" xfId="0" applyNumberFormat="1" applyFont="1" applyFill="1" applyBorder="1" applyAlignment="1" applyProtection="1">
      <alignment horizontal="center" vertical="center" wrapText="1"/>
    </xf>
    <xf numFmtId="0" fontId="18" fillId="0" borderId="51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19" fillId="0" borderId="11" xfId="0" applyNumberFormat="1" applyFont="1" applyFill="1" applyBorder="1" applyAlignment="1">
      <alignment horizontal="left" vertical="center" wrapText="1"/>
    </xf>
    <xf numFmtId="0" fontId="19" fillId="0" borderId="10" xfId="0" applyNumberFormat="1" applyFont="1" applyFill="1" applyBorder="1" applyAlignment="1">
      <alignment horizontal="left" vertical="center" wrapText="1"/>
    </xf>
    <xf numFmtId="0" fontId="11" fillId="0" borderId="54" xfId="3" applyFill="1" applyBorder="1" applyAlignment="1">
      <alignment horizontal="center"/>
    </xf>
    <xf numFmtId="0" fontId="11" fillId="0" borderId="0" xfId="3" applyFill="1" applyBorder="1" applyAlignment="1">
      <alignment horizontal="center"/>
    </xf>
    <xf numFmtId="164" fontId="7" fillId="0" borderId="45" xfId="7" applyFont="1" applyFill="1" applyBorder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2" fillId="0" borderId="1" xfId="3" applyFont="1" applyFill="1" applyBorder="1" applyAlignment="1">
      <alignment horizontal="center" vertical="center"/>
    </xf>
    <xf numFmtId="14" fontId="32" fillId="0" borderId="1" xfId="3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</cellXfs>
  <cellStyles count="15">
    <cellStyle name="Excel Built-in Normal" xfId="2"/>
    <cellStyle name="Normal" xfId="0" builtinId="0"/>
    <cellStyle name="Normal 2" xfId="3"/>
    <cellStyle name="Normal 2 2" xfId="5"/>
    <cellStyle name="Normal 2 3" xfId="6"/>
    <cellStyle name="Normal 2 3 2" xfId="11"/>
    <cellStyle name="Normal 2 3 3" xfId="14"/>
    <cellStyle name="Normal 2 4" xfId="9"/>
    <cellStyle name="Normal 2 5" xfId="12"/>
    <cellStyle name="Normal 3" xfId="4"/>
    <cellStyle name="Normal 3 2" xfId="10"/>
    <cellStyle name="Normal 3 3" xfId="13"/>
    <cellStyle name="Normal_hakediş üst kapak" xfId="1"/>
    <cellStyle name="ParaBirimi" xfId="7" builtinId="4"/>
    <cellStyle name="Vurgu1" xfId="8" builtinId="29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1032605</xdr:colOff>
      <xdr:row>39</xdr:row>
      <xdr:rowOff>590550</xdr:rowOff>
    </xdr:from>
    <xdr:to>
      <xdr:col>3</xdr:col>
      <xdr:colOff>3028950</xdr:colOff>
      <xdr:row>42</xdr:row>
      <xdr:rowOff>0</xdr:rowOff>
    </xdr:to>
    <xdr:sp macro="" textlink="$C$41">
      <xdr:nvSpPr>
        <xdr:cNvPr id="3" name="2 Metin kutusu"/>
        <xdr:cNvSpPr txBox="1"/>
      </xdr:nvSpPr>
      <xdr:spPr>
        <a:xfrm>
          <a:off x="1489805" y="23355300"/>
          <a:ext cx="477764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47703921-7402-488F-9CAC-EEDA6C6191EE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31.08.2022 tarihinde AKSARAY-2 İşletme Sorumlusu Cevat Soykan tarafından onaylanmıştır.</a:t>
          </a:fld>
          <a:endParaRPr lang="tr-TR" sz="2000" b="1"/>
        </a:p>
      </xdr:txBody>
    </xdr:sp>
    <xdr:clientData/>
  </xdr:twoCellAnchor>
  <xdr:twoCellAnchor>
    <xdr:from>
      <xdr:col>3</xdr:col>
      <xdr:colOff>3810000</xdr:colOff>
      <xdr:row>39</xdr:row>
      <xdr:rowOff>571501</xdr:rowOff>
    </xdr:from>
    <xdr:to>
      <xdr:col>6</xdr:col>
      <xdr:colOff>895350</xdr:colOff>
      <xdr:row>41</xdr:row>
      <xdr:rowOff>678873</xdr:rowOff>
    </xdr:to>
    <xdr:sp macro="" textlink="$C$42">
      <xdr:nvSpPr>
        <xdr:cNvPr id="4" name="3 Metin kutusu"/>
        <xdr:cNvSpPr txBox="1"/>
      </xdr:nvSpPr>
      <xdr:spPr>
        <a:xfrm>
          <a:off x="7048500" y="23336251"/>
          <a:ext cx="4533900" cy="1517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22F75F1E-30D6-4D3A-BF16-053A9524039A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31.08.2022 tarihinde AKSARAY-2 Mobil Ekip Endeks Okuma Sürveyanı Gürkan Varol tarafından onaylanmıştır.</a:t>
          </a:fld>
          <a:endParaRPr lang="tr-TR" sz="2000" b="1"/>
        </a:p>
      </xdr:txBody>
    </xdr:sp>
    <xdr:clientData/>
  </xdr:twoCellAnchor>
  <xdr:twoCellAnchor>
    <xdr:from>
      <xdr:col>0</xdr:col>
      <xdr:colOff>438149</xdr:colOff>
      <xdr:row>47</xdr:row>
      <xdr:rowOff>17318</xdr:rowOff>
    </xdr:from>
    <xdr:to>
      <xdr:col>3</xdr:col>
      <xdr:colOff>1212274</xdr:colOff>
      <xdr:row>56</xdr:row>
      <xdr:rowOff>138544</xdr:rowOff>
    </xdr:to>
    <xdr:sp macro="" textlink="">
      <xdr:nvSpPr>
        <xdr:cNvPr id="6" name="7 Metin kutusu"/>
        <xdr:cNvSpPr txBox="1"/>
      </xdr:nvSpPr>
      <xdr:spPr>
        <a:xfrm>
          <a:off x="438149" y="28173218"/>
          <a:ext cx="4012625" cy="1664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 algn="ctr"/>
          <a:r>
            <a:rPr lang="tr-TR" sz="1600" b="1">
              <a:solidFill>
                <a:schemeClr val="dk1"/>
              </a:solidFill>
              <a:latin typeface="+mn-lt"/>
              <a:ea typeface="+mn-ea"/>
              <a:cs typeface="+mn-cs"/>
            </a:rPr>
            <a:t>Mobil Operasyon Sorumlusu</a:t>
          </a:r>
        </a:p>
      </xdr:txBody>
    </xdr:sp>
    <xdr:clientData/>
  </xdr:twoCellAnchor>
  <xdr:twoCellAnchor>
    <xdr:from>
      <xdr:col>3</xdr:col>
      <xdr:colOff>2175166</xdr:colOff>
      <xdr:row>47</xdr:row>
      <xdr:rowOff>17317</xdr:rowOff>
    </xdr:from>
    <xdr:to>
      <xdr:col>5</xdr:col>
      <xdr:colOff>381000</xdr:colOff>
      <xdr:row>57</xdr:row>
      <xdr:rowOff>-1</xdr:rowOff>
    </xdr:to>
    <xdr:sp macro="" textlink="">
      <xdr:nvSpPr>
        <xdr:cNvPr id="7" name="8 Metin kutusu"/>
        <xdr:cNvSpPr txBox="1"/>
      </xdr:nvSpPr>
      <xdr:spPr>
        <a:xfrm>
          <a:off x="5413666" y="28173217"/>
          <a:ext cx="3673184" cy="1697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1600" b="1" baseline="0"/>
            <a:t>Mobil Ekipler Müdürü</a:t>
          </a:r>
          <a:endParaRPr lang="tr-TR" sz="1600" b="1"/>
        </a:p>
      </xdr:txBody>
    </xdr:sp>
    <xdr:clientData/>
  </xdr:twoCellAnchor>
  <xdr:twoCellAnchor>
    <xdr:from>
      <xdr:col>5</xdr:col>
      <xdr:colOff>1454728</xdr:colOff>
      <xdr:row>47</xdr:row>
      <xdr:rowOff>15588</xdr:rowOff>
    </xdr:from>
    <xdr:to>
      <xdr:col>7</xdr:col>
      <xdr:colOff>1619250</xdr:colOff>
      <xdr:row>56</xdr:row>
      <xdr:rowOff>119495</xdr:rowOff>
    </xdr:to>
    <xdr:sp macro="" textlink="">
      <xdr:nvSpPr>
        <xdr:cNvPr id="8" name="9 Metin kutusu"/>
        <xdr:cNvSpPr txBox="1"/>
      </xdr:nvSpPr>
      <xdr:spPr>
        <a:xfrm>
          <a:off x="10160578" y="28171488"/>
          <a:ext cx="3764972" cy="1646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1600" b="1"/>
            <a:t>Mali İşler Müdürü</a:t>
          </a:r>
        </a:p>
        <a:p>
          <a:pPr algn="ctr"/>
          <a:endParaRPr lang="tr-TR" sz="1600" b="1"/>
        </a:p>
        <a:p>
          <a:pPr algn="ctr"/>
          <a:endParaRPr lang="tr-TR" sz="1600" b="1"/>
        </a:p>
        <a:p>
          <a:pPr algn="ctr"/>
          <a:endParaRPr lang="tr-TR" sz="1600" b="1"/>
        </a:p>
        <a:p>
          <a:pPr algn="ctr"/>
          <a:r>
            <a:rPr lang="tr-TR" sz="1600" b="1"/>
            <a:t>....../....../20</a:t>
          </a:r>
        </a:p>
        <a:p>
          <a:pPr algn="ctr"/>
          <a:endParaRPr lang="tr-TR" sz="1600" b="1"/>
        </a:p>
        <a:p>
          <a:pPr algn="ctr"/>
          <a:endParaRPr lang="tr-TR" sz="1600" b="1"/>
        </a:p>
      </xdr:txBody>
    </xdr:sp>
    <xdr:clientData/>
  </xdr:twoCellAnchor>
  <xdr:twoCellAnchor>
    <xdr:from>
      <xdr:col>8</xdr:col>
      <xdr:colOff>983673</xdr:colOff>
      <xdr:row>47</xdr:row>
      <xdr:rowOff>12123</xdr:rowOff>
    </xdr:from>
    <xdr:to>
      <xdr:col>10</xdr:col>
      <xdr:colOff>1276350</xdr:colOff>
      <xdr:row>56</xdr:row>
      <xdr:rowOff>148936</xdr:rowOff>
    </xdr:to>
    <xdr:sp macro="" textlink="">
      <xdr:nvSpPr>
        <xdr:cNvPr id="9" name="10 Metin kutusu"/>
        <xdr:cNvSpPr txBox="1"/>
      </xdr:nvSpPr>
      <xdr:spPr>
        <a:xfrm>
          <a:off x="15252123" y="28168023"/>
          <a:ext cx="3645477" cy="1679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1600" b="1"/>
            <a:t>Genel Müdür Yardımcısı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56</xdr:row>
      <xdr:rowOff>133350</xdr:rowOff>
    </xdr:from>
    <xdr:to>
      <xdr:col>3</xdr:col>
      <xdr:colOff>3566160</xdr:colOff>
      <xdr:row>64</xdr:row>
      <xdr:rowOff>19050</xdr:rowOff>
    </xdr:to>
    <xdr:sp macro="" textlink="$C$62">
      <xdr:nvSpPr>
        <xdr:cNvPr id="12" name="1 Metin kutusu"/>
        <xdr:cNvSpPr txBox="1"/>
      </xdr:nvSpPr>
      <xdr:spPr>
        <a:xfrm>
          <a:off x="1036320" y="23983950"/>
          <a:ext cx="552069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0C779171-3639-4570-9A23-84055F0A42A9}" type="TxLink">
            <a:rPr lang="en-US" sz="2000" b="0" i="0" u="none" strike="noStrike">
              <a:solidFill>
                <a:srgbClr val="000000"/>
              </a:solidFill>
              <a:latin typeface="Arial Tur"/>
              <a:cs typeface="Arial Tur"/>
            </a:rPr>
            <a:pPr algn="ctr"/>
            <a:t>31.08.2022 tarihinde AKSARAY-2 Mobil Ekip Endeks Okuma Sürveyanı Gürkan Varol tarafından onaylanmıştır.</a:t>
          </a:fld>
          <a:endParaRPr lang="tr-TR" sz="2000" b="1"/>
        </a:p>
      </xdr:txBody>
    </xdr:sp>
    <xdr:clientData/>
  </xdr:twoCellAnchor>
  <xdr:twoCellAnchor>
    <xdr:from>
      <xdr:col>3</xdr:col>
      <xdr:colOff>3847626</xdr:colOff>
      <xdr:row>57</xdr:row>
      <xdr:rowOff>19050</xdr:rowOff>
    </xdr:from>
    <xdr:to>
      <xdr:col>7</xdr:col>
      <xdr:colOff>711024</xdr:colOff>
      <xdr:row>63</xdr:row>
      <xdr:rowOff>152400</xdr:rowOff>
    </xdr:to>
    <xdr:sp macro="" textlink="$E$62">
      <xdr:nvSpPr>
        <xdr:cNvPr id="13" name="2 Metin kutusu"/>
        <xdr:cNvSpPr txBox="1"/>
      </xdr:nvSpPr>
      <xdr:spPr>
        <a:xfrm>
          <a:off x="6838476" y="24041100"/>
          <a:ext cx="5531148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E2D79D98-BF9F-4961-8C27-959ED56A5FA7}" type="TxLink">
            <a:rPr lang="en-US" sz="2000" b="0" i="0" u="none" strike="noStrike">
              <a:solidFill>
                <a:srgbClr val="000000"/>
              </a:solidFill>
              <a:latin typeface="Arial Tur"/>
              <a:cs typeface="Arial Tur"/>
            </a:rPr>
            <a:pPr algn="ctr"/>
            <a:t>31.08.2022 tarihinde AKSARAY-2 İşletme Sorumlusu Cevat Soykan tarafından onaylanmıştır.</a:t>
          </a:fld>
          <a:endParaRPr lang="tr-TR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52</xdr:row>
      <xdr:rowOff>20632</xdr:rowOff>
    </xdr:from>
    <xdr:to>
      <xdr:col>5</xdr:col>
      <xdr:colOff>38100</xdr:colOff>
      <xdr:row>59</xdr:row>
      <xdr:rowOff>15240</xdr:rowOff>
    </xdr:to>
    <xdr:sp macro="" textlink="$D$53">
      <xdr:nvSpPr>
        <xdr:cNvPr id="2" name="1 Metin kutusu"/>
        <xdr:cNvSpPr txBox="1"/>
      </xdr:nvSpPr>
      <xdr:spPr>
        <a:xfrm>
          <a:off x="2567940" y="17051332"/>
          <a:ext cx="5013960" cy="144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D13485C8-45B3-4794-8968-5210EDB8E0D4}" type="TxLink">
            <a:rPr lang="en-US" sz="2000" b="0" i="0" u="none" strike="noStrike">
              <a:solidFill>
                <a:srgbClr val="000000"/>
              </a:solidFill>
              <a:latin typeface="Arial Tur"/>
              <a:cs typeface="Arial Tur"/>
            </a:rPr>
            <a:pPr algn="ctr"/>
            <a:t>31.08.2022 tarihinde AKSARAY-2 Mobil Ekip Endeks Okuma Sürveyanı Gürkan Varol tarafından onaylanmıştır.</a:t>
          </a:fld>
          <a:endParaRPr lang="tr-TR" sz="2000" b="1"/>
        </a:p>
      </xdr:txBody>
    </xdr:sp>
    <xdr:clientData/>
  </xdr:twoCellAnchor>
  <xdr:twoCellAnchor>
    <xdr:from>
      <xdr:col>5</xdr:col>
      <xdr:colOff>1524000</xdr:colOff>
      <xdr:row>52</xdr:row>
      <xdr:rowOff>20979</xdr:rowOff>
    </xdr:from>
    <xdr:to>
      <xdr:col>9</xdr:col>
      <xdr:colOff>152400</xdr:colOff>
      <xdr:row>59</xdr:row>
      <xdr:rowOff>45721</xdr:rowOff>
    </xdr:to>
    <xdr:sp macro="" textlink="$G$53">
      <xdr:nvSpPr>
        <xdr:cNvPr id="3" name="2 Metin kutusu"/>
        <xdr:cNvSpPr txBox="1"/>
      </xdr:nvSpPr>
      <xdr:spPr>
        <a:xfrm>
          <a:off x="9067800" y="17051679"/>
          <a:ext cx="5029200" cy="1472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1B0B49E-40BB-42B3-87B3-7D695DC91247}" type="TxLink">
            <a:rPr lang="en-US" sz="2000" b="0" i="0" u="none" strike="noStrike">
              <a:solidFill>
                <a:srgbClr val="000000"/>
              </a:solidFill>
              <a:latin typeface="Arial Tur"/>
              <a:cs typeface="Arial Tur"/>
            </a:rPr>
            <a:pPr algn="ctr"/>
            <a:t>31.08.2022 tarihinde AKSARAY-2 İşletme Sorumlusu Cevat Soykan tarafından onaylanmıştır.</a:t>
          </a:fld>
          <a:endParaRPr lang="tr-TR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1246092</xdr:colOff>
      <xdr:row>27</xdr:row>
      <xdr:rowOff>16009</xdr:rowOff>
    </xdr:from>
    <xdr:to>
      <xdr:col>4</xdr:col>
      <xdr:colOff>367551</xdr:colOff>
      <xdr:row>31</xdr:row>
      <xdr:rowOff>159445</xdr:rowOff>
    </xdr:to>
    <xdr:sp macro="" textlink="$B$30">
      <xdr:nvSpPr>
        <xdr:cNvPr id="4" name="1 Metin kutusu"/>
        <xdr:cNvSpPr txBox="1"/>
      </xdr:nvSpPr>
      <xdr:spPr>
        <a:xfrm>
          <a:off x="1246092" y="9029380"/>
          <a:ext cx="2757288" cy="883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3E752C3F-89C4-4300-AFBC-E9B70843ACE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31.08.2022 tarihinde AKSARAY-2 Mobil Ekip Endeks Okuma Sürveyanı Gürkan Varol tarafından onaylanmıştır.</a:t>
          </a:fld>
          <a:endParaRPr lang="tr-TR" sz="1000" b="1"/>
        </a:p>
      </xdr:txBody>
    </xdr:sp>
    <xdr:clientData/>
  </xdr:twoCellAnchor>
  <xdr:twoCellAnchor>
    <xdr:from>
      <xdr:col>6</xdr:col>
      <xdr:colOff>483454</xdr:colOff>
      <xdr:row>26</xdr:row>
      <xdr:rowOff>172250</xdr:rowOff>
    </xdr:from>
    <xdr:to>
      <xdr:col>10</xdr:col>
      <xdr:colOff>96691</xdr:colOff>
      <xdr:row>31</xdr:row>
      <xdr:rowOff>163285</xdr:rowOff>
    </xdr:to>
    <xdr:sp macro="" textlink="$I$30">
      <xdr:nvSpPr>
        <xdr:cNvPr id="5" name="2 Metin kutusu"/>
        <xdr:cNvSpPr txBox="1"/>
      </xdr:nvSpPr>
      <xdr:spPr>
        <a:xfrm>
          <a:off x="5327597" y="9000564"/>
          <a:ext cx="2715665" cy="916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21F0AD01-4343-47BB-A7B9-C7919BCB355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31.08.2022 tarihinde AKSARAY-2 İşletme Sorumlusu Cevat Soykan tarafından onaylanmıştır.</a:t>
          </a:fld>
          <a:endParaRPr lang="tr-TR" sz="1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39</xdr:row>
      <xdr:rowOff>38100</xdr:rowOff>
    </xdr:from>
    <xdr:to>
      <xdr:col>5</xdr:col>
      <xdr:colOff>1390650</xdr:colOff>
      <xdr:row>41</xdr:row>
      <xdr:rowOff>266700</xdr:rowOff>
    </xdr:to>
    <xdr:sp macro="" textlink="">
      <xdr:nvSpPr>
        <xdr:cNvPr id="9" name="8 Metin kutusu"/>
        <xdr:cNvSpPr txBox="1"/>
      </xdr:nvSpPr>
      <xdr:spPr>
        <a:xfrm>
          <a:off x="4610100" y="22802850"/>
          <a:ext cx="54864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2600" b="1" baseline="0"/>
            <a:t>Yüklenici Firma  Sorumlusu</a:t>
          </a:r>
        </a:p>
        <a:p>
          <a:pPr algn="ctr"/>
          <a:endParaRPr lang="tr-TR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2423160</xdr:colOff>
      <xdr:row>55</xdr:row>
      <xdr:rowOff>15240</xdr:rowOff>
    </xdr:from>
    <xdr:to>
      <xdr:col>6</xdr:col>
      <xdr:colOff>533400</xdr:colOff>
      <xdr:row>64</xdr:row>
      <xdr:rowOff>106680</xdr:rowOff>
    </xdr:to>
    <xdr:sp macro="" textlink="">
      <xdr:nvSpPr>
        <xdr:cNvPr id="4" name="8 Metin kutusu"/>
        <xdr:cNvSpPr txBox="1"/>
      </xdr:nvSpPr>
      <xdr:spPr>
        <a:xfrm>
          <a:off x="5425440" y="23865840"/>
          <a:ext cx="5212080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2600" b="1" baseline="0"/>
            <a:t>Yüklenici Firma  Sorumlusu</a:t>
          </a:r>
        </a:p>
        <a:p>
          <a:pPr algn="ctr"/>
          <a:endParaRPr lang="tr-TR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3726180</xdr:colOff>
      <xdr:row>32</xdr:row>
      <xdr:rowOff>49530</xdr:rowOff>
    </xdr:from>
    <xdr:to>
      <xdr:col>6</xdr:col>
      <xdr:colOff>1543050</xdr:colOff>
      <xdr:row>43</xdr:row>
      <xdr:rowOff>80010</xdr:rowOff>
    </xdr:to>
    <xdr:sp macro="" textlink="">
      <xdr:nvSpPr>
        <xdr:cNvPr id="9" name="8 Metin kutusu"/>
        <xdr:cNvSpPr txBox="1"/>
      </xdr:nvSpPr>
      <xdr:spPr>
        <a:xfrm>
          <a:off x="6717030" y="12184380"/>
          <a:ext cx="5665470" cy="1916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2600" b="1" baseline="0"/>
            <a:t>Yüklenici Firma  Sorumlusu</a:t>
          </a:r>
        </a:p>
        <a:p>
          <a:pPr algn="ctr"/>
          <a:endParaRPr lang="tr-TR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21770</xdr:colOff>
      <xdr:row>26</xdr:row>
      <xdr:rowOff>148897</xdr:rowOff>
    </xdr:from>
    <xdr:to>
      <xdr:col>6</xdr:col>
      <xdr:colOff>936170</xdr:colOff>
      <xdr:row>32</xdr:row>
      <xdr:rowOff>163285</xdr:rowOff>
    </xdr:to>
    <xdr:sp macro="" textlink="">
      <xdr:nvSpPr>
        <xdr:cNvPr id="4" name="8 Metin kutusu"/>
        <xdr:cNvSpPr txBox="1"/>
      </xdr:nvSpPr>
      <xdr:spPr>
        <a:xfrm>
          <a:off x="2699656" y="8944554"/>
          <a:ext cx="3156857" cy="1124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r-TR" sz="1200" b="1" baseline="0"/>
            <a:t>Yüklenici Firma  Sorumlusu</a:t>
          </a:r>
        </a:p>
        <a:p>
          <a:pPr algn="ctr"/>
          <a:endParaRPr lang="tr-TR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30"/>
  <sheetViews>
    <sheetView tabSelected="1" view="pageBreakPreview" zoomScale="80" zoomScaleNormal="100" zoomScaleSheetLayoutView="80" workbookViewId="0">
      <selection activeCell="I28" sqref="I28"/>
    </sheetView>
  </sheetViews>
  <sheetFormatPr defaultColWidth="8.90625" defaultRowHeight="12.5" x14ac:dyDescent="0.25"/>
  <cols>
    <col min="1" max="1" width="1.36328125" style="37" customWidth="1"/>
    <col min="2" max="2" width="18.6328125" style="31" customWidth="1"/>
    <col min="3" max="3" width="1.6328125" style="31" customWidth="1"/>
    <col min="4" max="4" width="19.36328125" style="31" customWidth="1"/>
    <col min="5" max="5" width="1.54296875" style="31" customWidth="1"/>
    <col min="6" max="6" width="23.36328125" style="31" customWidth="1"/>
    <col min="7" max="7" width="1.453125" style="31" customWidth="1"/>
    <col min="8" max="8" width="24.6328125" style="31" customWidth="1"/>
    <col min="9" max="9" width="5.453125" style="31" customWidth="1"/>
    <col min="10" max="10" width="2.36328125" style="31" customWidth="1"/>
    <col min="11" max="16384" width="8.90625" style="31"/>
  </cols>
  <sheetData>
    <row r="1" spans="1:10" ht="36" customHeight="1" thickBot="1" x14ac:dyDescent="0.3">
      <c r="A1" s="30"/>
      <c r="B1" s="30"/>
      <c r="C1" s="30"/>
      <c r="D1" s="30"/>
      <c r="E1" s="30"/>
      <c r="F1" s="30"/>
      <c r="G1" s="30"/>
      <c r="H1" s="30"/>
      <c r="I1" s="30"/>
    </row>
    <row r="2" spans="1:10" ht="21.75" customHeight="1" thickTop="1" x14ac:dyDescent="0.25">
      <c r="A2" s="30"/>
      <c r="B2" s="32"/>
      <c r="C2" s="33"/>
      <c r="D2" s="33"/>
      <c r="E2" s="33"/>
      <c r="F2" s="33"/>
      <c r="G2" s="33"/>
      <c r="H2" s="33"/>
      <c r="I2" s="34"/>
    </row>
    <row r="3" spans="1:10" ht="18" x14ac:dyDescent="0.4">
      <c r="A3" s="30"/>
      <c r="B3" s="285" t="s">
        <v>25</v>
      </c>
      <c r="C3" s="286"/>
      <c r="D3" s="286"/>
      <c r="E3" s="286"/>
      <c r="F3" s="286"/>
      <c r="G3" s="286"/>
      <c r="H3" s="286"/>
      <c r="I3" s="287"/>
      <c r="J3" s="35"/>
    </row>
    <row r="4" spans="1:10" ht="18" x14ac:dyDescent="0.4">
      <c r="A4" s="30"/>
      <c r="B4" s="271" t="s">
        <v>183</v>
      </c>
      <c r="C4" s="272"/>
      <c r="D4" s="272"/>
      <c r="E4" s="272"/>
      <c r="F4" s="272"/>
      <c r="G4" s="272"/>
      <c r="H4" s="272"/>
      <c r="I4" s="273"/>
      <c r="J4" s="35"/>
    </row>
    <row r="5" spans="1:10" ht="18" x14ac:dyDescent="0.4">
      <c r="A5" s="30"/>
      <c r="B5" s="274" t="s">
        <v>160</v>
      </c>
      <c r="C5" s="275"/>
      <c r="D5" s="275"/>
      <c r="E5" s="275"/>
      <c r="F5" s="275"/>
      <c r="G5" s="275"/>
      <c r="H5" s="275"/>
      <c r="I5" s="276"/>
      <c r="J5" s="35"/>
    </row>
    <row r="6" spans="1:10" ht="18" x14ac:dyDescent="0.4">
      <c r="A6" s="30"/>
      <c r="B6" s="152"/>
      <c r="C6" s="153"/>
      <c r="D6" s="153"/>
      <c r="E6" s="153"/>
      <c r="F6" s="153"/>
      <c r="G6" s="153"/>
      <c r="H6" s="153"/>
      <c r="I6" s="154"/>
      <c r="J6" s="35"/>
    </row>
    <row r="7" spans="1:10" ht="18" x14ac:dyDescent="0.4">
      <c r="A7" s="30"/>
      <c r="B7" s="155"/>
      <c r="C7" s="156"/>
      <c r="D7" s="156"/>
      <c r="E7" s="156"/>
      <c r="F7" s="156"/>
      <c r="G7" s="156"/>
      <c r="H7" s="156"/>
      <c r="I7" s="154"/>
      <c r="J7" s="36"/>
    </row>
    <row r="8" spans="1:10" ht="20.149999999999999" customHeight="1" x14ac:dyDescent="0.4">
      <c r="B8" s="279" t="s">
        <v>26</v>
      </c>
      <c r="C8" s="280"/>
      <c r="D8" s="280"/>
      <c r="E8" s="157" t="s">
        <v>27</v>
      </c>
      <c r="F8" s="158">
        <v>5</v>
      </c>
      <c r="G8" s="159"/>
      <c r="H8" s="157"/>
      <c r="I8" s="160"/>
    </row>
    <row r="9" spans="1:10" ht="20.149999999999999" customHeight="1" x14ac:dyDescent="0.25">
      <c r="B9" s="279" t="s">
        <v>28</v>
      </c>
      <c r="C9" s="280"/>
      <c r="D9" s="280"/>
      <c r="E9" s="157" t="s">
        <v>27</v>
      </c>
      <c r="F9" s="161" t="s">
        <v>184</v>
      </c>
      <c r="G9" s="162"/>
      <c r="H9" s="157"/>
      <c r="I9" s="160"/>
    </row>
    <row r="10" spans="1:10" ht="20.149999999999999" customHeight="1" x14ac:dyDescent="0.25">
      <c r="B10" s="279" t="s">
        <v>29</v>
      </c>
      <c r="C10" s="280"/>
      <c r="D10" s="280"/>
      <c r="E10" s="157" t="s">
        <v>27</v>
      </c>
      <c r="F10" s="161" t="s">
        <v>185</v>
      </c>
      <c r="G10" s="163"/>
      <c r="H10" s="157"/>
      <c r="I10" s="160"/>
    </row>
    <row r="11" spans="1:10" ht="20.149999999999999" customHeight="1" x14ac:dyDescent="0.3">
      <c r="B11" s="279" t="s">
        <v>30</v>
      </c>
      <c r="C11" s="280"/>
      <c r="D11" s="280"/>
      <c r="E11" s="157" t="s">
        <v>27</v>
      </c>
      <c r="F11" s="277" t="s">
        <v>161</v>
      </c>
      <c r="G11" s="277"/>
      <c r="H11" s="277"/>
      <c r="I11" s="278"/>
    </row>
    <row r="12" spans="1:10" ht="43.5" customHeight="1" x14ac:dyDescent="0.25">
      <c r="B12" s="281" t="s">
        <v>31</v>
      </c>
      <c r="C12" s="282"/>
      <c r="D12" s="282"/>
      <c r="E12" s="157" t="s">
        <v>27</v>
      </c>
      <c r="F12" s="288" t="s">
        <v>186</v>
      </c>
      <c r="G12" s="288"/>
      <c r="H12" s="288"/>
      <c r="I12" s="164"/>
    </row>
    <row r="13" spans="1:10" ht="20.149999999999999" customHeight="1" x14ac:dyDescent="0.3">
      <c r="B13" s="279" t="s">
        <v>32</v>
      </c>
      <c r="C13" s="280"/>
      <c r="D13" s="280"/>
      <c r="E13" s="157" t="s">
        <v>27</v>
      </c>
      <c r="F13" s="165" t="s">
        <v>187</v>
      </c>
      <c r="G13" s="166"/>
      <c r="H13" s="167"/>
      <c r="I13" s="164"/>
    </row>
    <row r="14" spans="1:10" ht="20.149999999999999" customHeight="1" x14ac:dyDescent="0.3">
      <c r="B14" s="279" t="s">
        <v>33</v>
      </c>
      <c r="C14" s="280"/>
      <c r="D14" s="280"/>
      <c r="E14" s="157" t="s">
        <v>27</v>
      </c>
      <c r="F14" s="168" t="s">
        <v>188</v>
      </c>
      <c r="G14" s="162"/>
      <c r="H14" s="157"/>
      <c r="I14" s="160"/>
    </row>
    <row r="15" spans="1:10" ht="20.149999999999999" customHeight="1" x14ac:dyDescent="0.3">
      <c r="B15" s="279" t="s">
        <v>34</v>
      </c>
      <c r="C15" s="280"/>
      <c r="D15" s="280"/>
      <c r="E15" s="157" t="s">
        <v>27</v>
      </c>
      <c r="F15" s="168" t="s">
        <v>189</v>
      </c>
      <c r="G15" s="162"/>
      <c r="H15" s="157"/>
      <c r="I15" s="160"/>
    </row>
    <row r="16" spans="1:10" ht="20.149999999999999" customHeight="1" x14ac:dyDescent="0.3">
      <c r="B16" s="279" t="s">
        <v>35</v>
      </c>
      <c r="C16" s="280"/>
      <c r="D16" s="280"/>
      <c r="E16" s="157" t="s">
        <v>27</v>
      </c>
      <c r="F16" s="169" t="s">
        <v>162</v>
      </c>
      <c r="G16" s="167"/>
      <c r="H16" s="157"/>
      <c r="I16" s="160"/>
    </row>
    <row r="17" spans="2:10" ht="20.149999999999999" customHeight="1" x14ac:dyDescent="0.3">
      <c r="B17" s="279" t="s">
        <v>36</v>
      </c>
      <c r="C17" s="280"/>
      <c r="D17" s="280"/>
      <c r="E17" s="157" t="s">
        <v>27</v>
      </c>
      <c r="F17" s="168" t="s">
        <v>190</v>
      </c>
      <c r="G17" s="162"/>
      <c r="H17" s="157"/>
      <c r="I17" s="160"/>
    </row>
    <row r="18" spans="2:10" ht="20.149999999999999" customHeight="1" x14ac:dyDescent="0.3">
      <c r="B18" s="279" t="s">
        <v>37</v>
      </c>
      <c r="C18" s="280"/>
      <c r="D18" s="280"/>
      <c r="E18" s="157" t="s">
        <v>27</v>
      </c>
      <c r="F18" s="170"/>
      <c r="G18" s="157"/>
      <c r="H18" s="157"/>
      <c r="I18" s="160"/>
    </row>
    <row r="19" spans="2:10" ht="20.149999999999999" customHeight="1" x14ac:dyDescent="0.25">
      <c r="B19" s="41"/>
      <c r="C19" s="40"/>
      <c r="D19" s="40"/>
      <c r="E19" s="38"/>
      <c r="F19" s="38"/>
      <c r="G19" s="38"/>
      <c r="H19" s="38"/>
      <c r="I19" s="39"/>
    </row>
    <row r="20" spans="2:10" ht="20.149999999999999" customHeight="1" x14ac:dyDescent="0.25">
      <c r="B20" s="42"/>
      <c r="C20" s="38"/>
      <c r="D20" s="38"/>
      <c r="E20" s="38"/>
      <c r="F20" s="38"/>
      <c r="G20" s="38"/>
      <c r="H20" s="38"/>
      <c r="I20" s="39"/>
      <c r="J20" s="38"/>
    </row>
    <row r="21" spans="2:10" ht="20.149999999999999" customHeight="1" x14ac:dyDescent="0.25">
      <c r="B21" s="43"/>
      <c r="C21" s="44"/>
      <c r="D21" s="38"/>
      <c r="E21" s="38"/>
      <c r="F21" s="45"/>
      <c r="G21" s="45"/>
      <c r="H21" s="45"/>
      <c r="I21" s="46"/>
      <c r="J21" s="38"/>
    </row>
    <row r="22" spans="2:10" ht="20.149999999999999" customHeight="1" x14ac:dyDescent="0.25">
      <c r="B22" s="42"/>
      <c r="C22" s="38"/>
      <c r="D22" s="270" t="s">
        <v>38</v>
      </c>
      <c r="E22" s="270"/>
      <c r="F22" s="270"/>
      <c r="G22" s="125" t="s">
        <v>27</v>
      </c>
      <c r="H22" s="219">
        <f>'İstihkak Medaş'!K35</f>
        <v>134896.68</v>
      </c>
      <c r="I22" s="47"/>
      <c r="J22" s="38"/>
    </row>
    <row r="23" spans="2:10" ht="20.149999999999999" customHeight="1" x14ac:dyDescent="0.3">
      <c r="B23" s="283" t="s">
        <v>180</v>
      </c>
      <c r="C23" s="284"/>
      <c r="D23" s="284"/>
      <c r="E23" s="284"/>
      <c r="F23" s="284"/>
      <c r="G23" s="125" t="s">
        <v>27</v>
      </c>
      <c r="H23" s="219">
        <f>'İstihkak Medaş'!I35</f>
        <v>610223.58000000007</v>
      </c>
      <c r="I23" s="47"/>
      <c r="J23" s="38"/>
    </row>
    <row r="24" spans="2:10" ht="20.149999999999999" customHeight="1" x14ac:dyDescent="0.3">
      <c r="B24" s="283" t="s">
        <v>181</v>
      </c>
      <c r="C24" s="284"/>
      <c r="D24" s="284"/>
      <c r="E24" s="284"/>
      <c r="F24" s="284"/>
      <c r="G24" s="125" t="s">
        <v>27</v>
      </c>
      <c r="H24" s="269" t="s">
        <v>191</v>
      </c>
      <c r="I24" s="47"/>
      <c r="J24" s="38"/>
    </row>
    <row r="25" spans="2:10" ht="20.149999999999999" customHeight="1" x14ac:dyDescent="0.25">
      <c r="B25" s="42"/>
      <c r="C25" s="38"/>
      <c r="D25" s="270" t="s">
        <v>182</v>
      </c>
      <c r="E25" s="270"/>
      <c r="F25" s="270"/>
      <c r="G25" s="125" t="s">
        <v>27</v>
      </c>
      <c r="H25" s="219">
        <f>H23-H24</f>
        <v>40397.290000000037</v>
      </c>
      <c r="I25" s="48"/>
      <c r="J25" s="38"/>
    </row>
    <row r="26" spans="2:10" ht="20.149999999999999" customHeight="1" x14ac:dyDescent="0.25">
      <c r="B26" s="42"/>
      <c r="C26" s="38"/>
      <c r="D26" s="270" t="s">
        <v>159</v>
      </c>
      <c r="E26" s="270"/>
      <c r="F26" s="270"/>
      <c r="G26" s="125" t="s">
        <v>27</v>
      </c>
      <c r="H26" s="219">
        <f>F13-H24</f>
        <v>664334.46</v>
      </c>
      <c r="I26" s="48"/>
      <c r="J26" s="38"/>
    </row>
    <row r="27" spans="2:10" ht="20.149999999999999" customHeight="1" thickBot="1" x14ac:dyDescent="0.3">
      <c r="B27" s="49"/>
      <c r="C27" s="50"/>
      <c r="D27" s="50"/>
      <c r="E27" s="50"/>
      <c r="F27" s="51"/>
      <c r="G27" s="51"/>
      <c r="H27" s="50"/>
      <c r="I27" s="52"/>
      <c r="J27" s="38"/>
    </row>
    <row r="28" spans="2:10" ht="20.149999999999999" customHeight="1" thickTop="1" x14ac:dyDescent="0.3">
      <c r="B28" s="53"/>
      <c r="C28" s="53"/>
      <c r="D28" s="53"/>
      <c r="E28" s="38"/>
      <c r="F28" s="54"/>
      <c r="G28" s="54"/>
      <c r="H28" s="38"/>
      <c r="I28" s="37"/>
      <c r="J28" s="38"/>
    </row>
    <row r="29" spans="2:10" ht="20.149999999999999" customHeight="1" x14ac:dyDescent="0.25">
      <c r="B29" s="38"/>
      <c r="C29" s="38"/>
      <c r="D29" s="38"/>
      <c r="E29" s="38"/>
      <c r="F29" s="38"/>
      <c r="G29" s="38"/>
      <c r="H29" s="38"/>
      <c r="I29" s="37"/>
      <c r="J29" s="38"/>
    </row>
    <row r="30" spans="2:10" ht="20.149999999999999" customHeight="1" x14ac:dyDescent="0.25">
      <c r="B30" s="37"/>
      <c r="C30" s="37"/>
      <c r="D30" s="37"/>
      <c r="E30" s="37"/>
      <c r="F30" s="37"/>
      <c r="G30" s="37"/>
      <c r="H30" s="37"/>
      <c r="I30" s="37"/>
      <c r="J30" s="38"/>
    </row>
  </sheetData>
  <mergeCells count="21">
    <mergeCell ref="B3:I3"/>
    <mergeCell ref="B8:D8"/>
    <mergeCell ref="B9:D9"/>
    <mergeCell ref="B10:D10"/>
    <mergeCell ref="F12:H12"/>
    <mergeCell ref="D26:F26"/>
    <mergeCell ref="B4:I4"/>
    <mergeCell ref="B5:I5"/>
    <mergeCell ref="F11:I11"/>
    <mergeCell ref="B18:D18"/>
    <mergeCell ref="D25:F25"/>
    <mergeCell ref="B13:D13"/>
    <mergeCell ref="B14:D14"/>
    <mergeCell ref="B15:D15"/>
    <mergeCell ref="B16:D16"/>
    <mergeCell ref="B17:D17"/>
    <mergeCell ref="D22:F22"/>
    <mergeCell ref="B11:D11"/>
    <mergeCell ref="B12:D12"/>
    <mergeCell ref="B23:F23"/>
    <mergeCell ref="B24:F24"/>
  </mergeCells>
  <pageMargins left="0.59" right="0.11" top="1.1100000000000001" bottom="0.31527777777777777" header="0.08" footer="0.51180555555555551"/>
  <pageSetup paperSize="9" scale="91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workbookViewId="0"/>
  </sheetViews>
  <sheetFormatPr defaultRowHeight="12.5" x14ac:dyDescent="0.25"/>
  <cols>
    <col min="1" max="1" width="12" bestFit="1" customWidth="1"/>
    <col min="2" max="2" width="12" customWidth="1"/>
    <col min="5" max="5" width="13.90625" customWidth="1"/>
    <col min="9" max="9" width="12.90625" bestFit="1" customWidth="1"/>
    <col min="10" max="10" width="15" customWidth="1"/>
    <col min="29" max="29" width="11.54296875" bestFit="1" customWidth="1"/>
    <col min="30" max="30" width="20.36328125" bestFit="1" customWidth="1"/>
  </cols>
  <sheetData>
    <row r="1" spans="1:32" ht="36" x14ac:dyDescent="0.25">
      <c r="A1" s="16"/>
      <c r="B1" s="16"/>
      <c r="C1" s="413" t="s">
        <v>3</v>
      </c>
      <c r="D1" s="413"/>
      <c r="E1" s="413"/>
      <c r="F1" s="413"/>
      <c r="G1" s="413" t="s">
        <v>4</v>
      </c>
      <c r="H1" s="413"/>
      <c r="I1" s="413"/>
      <c r="J1" s="413"/>
      <c r="K1" s="413" t="s">
        <v>71</v>
      </c>
      <c r="L1" s="413"/>
      <c r="M1" s="413"/>
      <c r="N1" s="413"/>
      <c r="O1" s="413" t="s">
        <v>72</v>
      </c>
      <c r="P1" s="413"/>
      <c r="Q1" s="413"/>
      <c r="R1" s="413"/>
      <c r="S1" s="413" t="s">
        <v>73</v>
      </c>
      <c r="T1" s="413"/>
      <c r="U1" s="413"/>
      <c r="V1" s="413" t="s">
        <v>74</v>
      </c>
      <c r="W1" s="413"/>
      <c r="X1" s="17" t="s">
        <v>75</v>
      </c>
      <c r="Y1" s="413" t="s">
        <v>76</v>
      </c>
      <c r="Z1" s="413"/>
      <c r="AA1" s="413"/>
      <c r="AB1" s="413"/>
    </row>
    <row r="2" spans="1:32" ht="14.5" x14ac:dyDescent="0.25">
      <c r="A2" s="16">
        <v>1</v>
      </c>
      <c r="B2" s="16">
        <v>2</v>
      </c>
      <c r="C2" s="16">
        <v>3</v>
      </c>
      <c r="D2" s="16">
        <v>4</v>
      </c>
      <c r="E2" s="16">
        <v>5</v>
      </c>
      <c r="F2" s="16">
        <v>6</v>
      </c>
      <c r="G2" s="16">
        <v>7</v>
      </c>
      <c r="H2" s="16">
        <v>8</v>
      </c>
      <c r="I2" s="16">
        <v>9</v>
      </c>
      <c r="J2" s="16">
        <v>10</v>
      </c>
      <c r="K2" s="16">
        <v>11</v>
      </c>
      <c r="L2" s="16">
        <v>12</v>
      </c>
      <c r="M2" s="16">
        <v>13</v>
      </c>
      <c r="N2" s="16">
        <v>14</v>
      </c>
      <c r="O2" s="16">
        <v>15</v>
      </c>
      <c r="P2" s="16">
        <v>16</v>
      </c>
      <c r="Q2" s="16">
        <v>17</v>
      </c>
      <c r="R2" s="16">
        <v>18</v>
      </c>
      <c r="S2" s="16">
        <v>19</v>
      </c>
      <c r="T2" s="16">
        <v>20</v>
      </c>
      <c r="U2" s="16">
        <v>21</v>
      </c>
      <c r="V2" s="16">
        <v>22</v>
      </c>
      <c r="W2" s="16">
        <v>23</v>
      </c>
      <c r="X2" s="16">
        <v>24</v>
      </c>
      <c r="Y2" s="16">
        <v>25</v>
      </c>
      <c r="Z2" s="16">
        <v>26</v>
      </c>
      <c r="AA2" s="16">
        <v>27</v>
      </c>
      <c r="AB2" s="16">
        <v>28</v>
      </c>
    </row>
    <row r="3" spans="1:32" ht="84.5" x14ac:dyDescent="0.35">
      <c r="A3" s="18"/>
      <c r="B3" s="18" t="s">
        <v>130</v>
      </c>
      <c r="C3" s="19" t="s">
        <v>77</v>
      </c>
      <c r="D3" s="19" t="s">
        <v>78</v>
      </c>
      <c r="E3" s="19" t="s">
        <v>79</v>
      </c>
      <c r="F3" s="19" t="s">
        <v>80</v>
      </c>
      <c r="G3" s="19" t="s">
        <v>77</v>
      </c>
      <c r="H3" s="19" t="s">
        <v>78</v>
      </c>
      <c r="I3" s="19" t="s">
        <v>79</v>
      </c>
      <c r="J3" s="19" t="s">
        <v>80</v>
      </c>
      <c r="K3" s="19" t="s">
        <v>77</v>
      </c>
      <c r="L3" s="19" t="s">
        <v>78</v>
      </c>
      <c r="M3" s="19" t="s">
        <v>79</v>
      </c>
      <c r="N3" s="19" t="s">
        <v>80</v>
      </c>
      <c r="O3" s="19" t="s">
        <v>77</v>
      </c>
      <c r="P3" s="19" t="s">
        <v>78</v>
      </c>
      <c r="Q3" s="19" t="s">
        <v>79</v>
      </c>
      <c r="R3" s="19" t="s">
        <v>80</v>
      </c>
      <c r="S3" s="19" t="s">
        <v>77</v>
      </c>
      <c r="T3" s="19" t="s">
        <v>78</v>
      </c>
      <c r="U3" s="19" t="s">
        <v>81</v>
      </c>
      <c r="V3" s="19" t="s">
        <v>82</v>
      </c>
      <c r="W3" s="19" t="s">
        <v>83</v>
      </c>
      <c r="X3" s="19" t="s">
        <v>84</v>
      </c>
      <c r="Y3" s="19" t="s">
        <v>77</v>
      </c>
      <c r="Z3" s="19" t="s">
        <v>78</v>
      </c>
      <c r="AA3" s="19" t="s">
        <v>79</v>
      </c>
      <c r="AB3" s="19" t="s">
        <v>80</v>
      </c>
      <c r="AC3" s="21" t="s">
        <v>131</v>
      </c>
      <c r="AD3" t="s">
        <v>142</v>
      </c>
      <c r="AF3">
        <v>24.63</v>
      </c>
    </row>
    <row r="4" spans="1:32" s="7" customFormat="1" ht="14.5" x14ac:dyDescent="0.35">
      <c r="A4" s="18" t="s">
        <v>85</v>
      </c>
      <c r="B4" s="18" t="s">
        <v>127</v>
      </c>
      <c r="C4" s="20">
        <v>11.81</v>
      </c>
      <c r="D4" s="20">
        <v>13.58</v>
      </c>
      <c r="E4" s="20">
        <v>82.97</v>
      </c>
      <c r="F4" s="20">
        <v>49.78</v>
      </c>
      <c r="G4" s="20">
        <v>12.99</v>
      </c>
      <c r="H4" s="20">
        <v>14.94</v>
      </c>
      <c r="I4" s="20">
        <v>91.27</v>
      </c>
      <c r="J4" s="20">
        <v>54.76</v>
      </c>
      <c r="K4" s="20">
        <v>12.4</v>
      </c>
      <c r="L4" s="20">
        <v>14.26</v>
      </c>
      <c r="M4" s="20">
        <v>54.76</v>
      </c>
      <c r="N4" s="20">
        <v>49.28</v>
      </c>
      <c r="O4" s="20">
        <v>16.11</v>
      </c>
      <c r="P4" s="20">
        <v>18.53</v>
      </c>
      <c r="Q4" s="20">
        <v>59.14</v>
      </c>
      <c r="R4" s="20">
        <v>56.18</v>
      </c>
      <c r="S4" s="20">
        <v>16.11</v>
      </c>
      <c r="T4" s="20">
        <v>18.53</v>
      </c>
      <c r="U4" s="20">
        <v>56.18</v>
      </c>
      <c r="V4" s="20">
        <v>67.28</v>
      </c>
      <c r="W4" s="20">
        <v>56.06</v>
      </c>
      <c r="X4" s="20">
        <v>18.54</v>
      </c>
      <c r="Y4" s="20">
        <v>1.25</v>
      </c>
      <c r="Z4" s="20">
        <v>1.87</v>
      </c>
      <c r="AA4" s="20">
        <v>6.23</v>
      </c>
      <c r="AB4" s="20">
        <v>6.23</v>
      </c>
      <c r="AD4" s="7">
        <v>666879.36430500005</v>
      </c>
    </row>
    <row r="5" spans="1:32" ht="14.5" x14ac:dyDescent="0.35">
      <c r="A5" s="18" t="s">
        <v>86</v>
      </c>
      <c r="B5" s="18" t="s">
        <v>125</v>
      </c>
      <c r="C5" s="20">
        <v>13.71</v>
      </c>
      <c r="D5" s="20">
        <v>15.77</v>
      </c>
      <c r="E5" s="20">
        <v>98.52</v>
      </c>
      <c r="F5" s="20">
        <v>59.11</v>
      </c>
      <c r="G5" s="20">
        <v>15.08</v>
      </c>
      <c r="H5" s="20">
        <v>17.34</v>
      </c>
      <c r="I5" s="20">
        <v>108.37</v>
      </c>
      <c r="J5" s="20">
        <v>65.02</v>
      </c>
      <c r="K5" s="20">
        <v>14.39</v>
      </c>
      <c r="L5" s="20">
        <v>16.55</v>
      </c>
      <c r="M5" s="20">
        <v>65.02</v>
      </c>
      <c r="N5" s="20">
        <v>58.53</v>
      </c>
      <c r="O5" s="20">
        <v>18.71</v>
      </c>
      <c r="P5" s="20">
        <v>21.52</v>
      </c>
      <c r="Q5" s="20">
        <v>70.23</v>
      </c>
      <c r="R5" s="20">
        <v>66.709999999999994</v>
      </c>
      <c r="S5" s="20">
        <v>18.71</v>
      </c>
      <c r="T5" s="20">
        <v>21.52</v>
      </c>
      <c r="U5" s="20">
        <v>66.709999999999994</v>
      </c>
      <c r="V5" s="20">
        <v>67.28</v>
      </c>
      <c r="W5" s="20">
        <v>56.06</v>
      </c>
      <c r="X5" s="20">
        <v>23.18</v>
      </c>
      <c r="Y5" s="20">
        <v>1.25</v>
      </c>
      <c r="Z5" s="20">
        <v>1.87</v>
      </c>
      <c r="AA5" s="20">
        <v>6.23</v>
      </c>
      <c r="AB5" s="20">
        <v>6.23</v>
      </c>
      <c r="AD5">
        <v>704269.64799399988</v>
      </c>
    </row>
    <row r="6" spans="1:32" ht="14.5" x14ac:dyDescent="0.35">
      <c r="A6" s="18" t="s">
        <v>87</v>
      </c>
      <c r="B6" s="18" t="s">
        <v>127</v>
      </c>
      <c r="C6" s="20">
        <v>15.32</v>
      </c>
      <c r="D6" s="20">
        <v>17.61</v>
      </c>
      <c r="E6" s="20">
        <v>107.02</v>
      </c>
      <c r="F6" s="20">
        <v>64.209999999999994</v>
      </c>
      <c r="G6" s="20">
        <v>16.84</v>
      </c>
      <c r="H6" s="20">
        <v>19.37</v>
      </c>
      <c r="I6" s="20">
        <v>117.71</v>
      </c>
      <c r="J6" s="20">
        <v>70.63</v>
      </c>
      <c r="K6" s="20">
        <v>16.079999999999998</v>
      </c>
      <c r="L6" s="20">
        <v>18.48</v>
      </c>
      <c r="M6" s="20">
        <v>70.63</v>
      </c>
      <c r="N6" s="20">
        <v>63.56</v>
      </c>
      <c r="O6" s="20">
        <v>20.9</v>
      </c>
      <c r="P6" s="20">
        <v>24.03</v>
      </c>
      <c r="Q6" s="20">
        <v>76.290000000000006</v>
      </c>
      <c r="R6" s="20">
        <v>72.47</v>
      </c>
      <c r="S6" s="20">
        <v>20.9</v>
      </c>
      <c r="T6" s="20">
        <v>24.03</v>
      </c>
      <c r="U6" s="20">
        <v>72.47</v>
      </c>
      <c r="V6" s="20">
        <v>67.28</v>
      </c>
      <c r="W6" s="20">
        <v>56.06</v>
      </c>
      <c r="X6" s="20">
        <v>23.41</v>
      </c>
      <c r="Y6" s="20">
        <v>1.25</v>
      </c>
      <c r="Z6" s="20">
        <v>1.87</v>
      </c>
      <c r="AA6" s="20">
        <v>6.23</v>
      </c>
      <c r="AB6" s="20">
        <v>6.23</v>
      </c>
      <c r="AD6">
        <v>585186.842053</v>
      </c>
    </row>
    <row r="7" spans="1:32" ht="14.5" x14ac:dyDescent="0.35">
      <c r="A7" s="18" t="s">
        <v>88</v>
      </c>
      <c r="B7" s="18" t="s">
        <v>123</v>
      </c>
      <c r="C7" s="20">
        <v>9.67</v>
      </c>
      <c r="D7" s="20">
        <v>11.12</v>
      </c>
      <c r="E7" s="20">
        <v>53.96</v>
      </c>
      <c r="F7" s="20">
        <v>32.380000000000003</v>
      </c>
      <c r="G7" s="20">
        <v>10.63</v>
      </c>
      <c r="H7" s="20">
        <v>12.23</v>
      </c>
      <c r="I7" s="20">
        <v>59.36</v>
      </c>
      <c r="J7" s="20">
        <v>35.619999999999997</v>
      </c>
      <c r="K7" s="20">
        <v>10.14</v>
      </c>
      <c r="L7" s="20">
        <v>11.68</v>
      </c>
      <c r="M7" s="20">
        <v>35.619999999999997</v>
      </c>
      <c r="N7" s="20">
        <v>32.049999999999997</v>
      </c>
      <c r="O7" s="20">
        <v>13.2</v>
      </c>
      <c r="P7" s="20">
        <v>15.18</v>
      </c>
      <c r="Q7" s="20">
        <v>38.46</v>
      </c>
      <c r="R7" s="20">
        <v>36.54</v>
      </c>
      <c r="S7" s="20">
        <v>13.2</v>
      </c>
      <c r="T7" s="20">
        <v>15.18</v>
      </c>
      <c r="U7" s="20">
        <v>36.54</v>
      </c>
      <c r="V7" s="20">
        <v>67.28</v>
      </c>
      <c r="W7" s="20">
        <v>56.06</v>
      </c>
      <c r="X7" s="20">
        <v>21.64</v>
      </c>
      <c r="Y7" s="20">
        <v>1.25</v>
      </c>
      <c r="Z7" s="20">
        <v>1.87</v>
      </c>
      <c r="AA7" s="20">
        <v>6.23</v>
      </c>
      <c r="AB7" s="20">
        <v>6.23</v>
      </c>
      <c r="AD7">
        <v>349039.07711199997</v>
      </c>
    </row>
    <row r="8" spans="1:32" ht="14.5" x14ac:dyDescent="0.35">
      <c r="A8" s="18" t="s">
        <v>89</v>
      </c>
      <c r="B8" s="18" t="s">
        <v>125</v>
      </c>
      <c r="C8" s="20">
        <v>14.61</v>
      </c>
      <c r="D8" s="20">
        <v>16.79</v>
      </c>
      <c r="E8" s="20">
        <v>118.61</v>
      </c>
      <c r="F8" s="20">
        <v>71.16</v>
      </c>
      <c r="G8" s="20">
        <v>16.059999999999999</v>
      </c>
      <c r="H8" s="20">
        <v>18.47</v>
      </c>
      <c r="I8" s="20">
        <v>130.47999999999999</v>
      </c>
      <c r="J8" s="20">
        <v>78.28</v>
      </c>
      <c r="K8" s="20">
        <v>15.33</v>
      </c>
      <c r="L8" s="20">
        <v>17.64</v>
      </c>
      <c r="M8" s="20">
        <v>78.28</v>
      </c>
      <c r="N8" s="20">
        <v>70.45</v>
      </c>
      <c r="O8" s="20">
        <v>19.93</v>
      </c>
      <c r="P8" s="20">
        <v>22.92</v>
      </c>
      <c r="Q8" s="20">
        <v>84.55</v>
      </c>
      <c r="R8" s="20">
        <v>80.319999999999993</v>
      </c>
      <c r="S8" s="20">
        <v>19.93</v>
      </c>
      <c r="T8" s="20">
        <v>22.92</v>
      </c>
      <c r="U8" s="20">
        <v>80.319999999999993</v>
      </c>
      <c r="V8" s="20">
        <v>67.28</v>
      </c>
      <c r="W8" s="20">
        <v>56.06</v>
      </c>
      <c r="X8" s="20">
        <v>23.18</v>
      </c>
      <c r="Y8" s="20">
        <v>1.25</v>
      </c>
      <c r="Z8" s="20">
        <v>1.87</v>
      </c>
      <c r="AA8" s="20">
        <v>6.23</v>
      </c>
      <c r="AB8" s="20">
        <v>6.23</v>
      </c>
      <c r="AD8">
        <v>398638.11560099991</v>
      </c>
    </row>
    <row r="9" spans="1:32" ht="14.5" x14ac:dyDescent="0.35">
      <c r="A9" s="18" t="s">
        <v>90</v>
      </c>
      <c r="B9" s="18" t="s">
        <v>125</v>
      </c>
      <c r="C9" s="20">
        <v>19.7</v>
      </c>
      <c r="D9" s="20">
        <v>22.66</v>
      </c>
      <c r="E9" s="20">
        <v>136.03</v>
      </c>
      <c r="F9" s="20">
        <v>81.62</v>
      </c>
      <c r="G9" s="20">
        <v>21.67</v>
      </c>
      <c r="H9" s="20">
        <v>24.93</v>
      </c>
      <c r="I9" s="20">
        <v>149.63</v>
      </c>
      <c r="J9" s="20">
        <v>89.78</v>
      </c>
      <c r="K9" s="20">
        <v>20.69</v>
      </c>
      <c r="L9" s="20">
        <v>23.79</v>
      </c>
      <c r="M9" s="20">
        <v>89.78</v>
      </c>
      <c r="N9" s="20">
        <v>80.8</v>
      </c>
      <c r="O9" s="20">
        <v>26.9</v>
      </c>
      <c r="P9" s="20">
        <v>30.93</v>
      </c>
      <c r="Q9" s="20">
        <v>96.96</v>
      </c>
      <c r="R9" s="20">
        <v>92.11</v>
      </c>
      <c r="S9" s="20">
        <v>26.9</v>
      </c>
      <c r="T9" s="20">
        <v>30.93</v>
      </c>
      <c r="U9" s="20">
        <v>92.11</v>
      </c>
      <c r="V9" s="20">
        <v>67.28</v>
      </c>
      <c r="W9" s="20">
        <v>56.06</v>
      </c>
      <c r="X9" s="20">
        <v>23.18</v>
      </c>
      <c r="Y9" s="20">
        <v>1.25</v>
      </c>
      <c r="Z9" s="20">
        <v>1.87</v>
      </c>
      <c r="AA9" s="20">
        <v>6.23</v>
      </c>
      <c r="AB9" s="20">
        <v>6.23</v>
      </c>
      <c r="AD9">
        <v>622529.87850900006</v>
      </c>
    </row>
    <row r="10" spans="1:32" ht="14.5" x14ac:dyDescent="0.35">
      <c r="A10" s="18" t="s">
        <v>91</v>
      </c>
      <c r="B10" s="18" t="s">
        <v>124</v>
      </c>
      <c r="C10" s="20">
        <v>30.68</v>
      </c>
      <c r="D10" s="20">
        <v>35.28</v>
      </c>
      <c r="E10" s="20">
        <v>194.75</v>
      </c>
      <c r="F10" s="20">
        <v>116.85</v>
      </c>
      <c r="G10" s="20">
        <v>33.75</v>
      </c>
      <c r="H10" s="20">
        <v>38.81</v>
      </c>
      <c r="I10" s="20">
        <v>214.23</v>
      </c>
      <c r="J10" s="20">
        <v>128.53</v>
      </c>
      <c r="K10" s="20">
        <v>32.22</v>
      </c>
      <c r="L10" s="20">
        <v>37.04</v>
      </c>
      <c r="M10" s="20">
        <v>128.53</v>
      </c>
      <c r="N10" s="20">
        <v>115.68</v>
      </c>
      <c r="O10" s="20">
        <v>41.88</v>
      </c>
      <c r="P10" s="20">
        <v>48.16</v>
      </c>
      <c r="Q10" s="20">
        <v>138.81</v>
      </c>
      <c r="R10" s="20">
        <v>131.88</v>
      </c>
      <c r="S10" s="20">
        <v>41.88</v>
      </c>
      <c r="T10" s="20">
        <v>48.16</v>
      </c>
      <c r="U10" s="20">
        <v>131.88</v>
      </c>
      <c r="V10" s="20">
        <v>67.28</v>
      </c>
      <c r="W10" s="20">
        <v>56.06</v>
      </c>
      <c r="X10" s="20">
        <v>28.04</v>
      </c>
      <c r="Y10" s="20">
        <v>1.25</v>
      </c>
      <c r="Z10" s="20">
        <v>1.87</v>
      </c>
      <c r="AA10" s="20">
        <v>6.23</v>
      </c>
      <c r="AB10" s="20">
        <v>6.23</v>
      </c>
      <c r="AC10" s="22">
        <v>3738.9</v>
      </c>
      <c r="AD10" s="65">
        <v>266113.37839900004</v>
      </c>
    </row>
    <row r="11" spans="1:32" ht="14.5" x14ac:dyDescent="0.35">
      <c r="A11" s="18" t="s">
        <v>92</v>
      </c>
      <c r="B11" s="18" t="s">
        <v>128</v>
      </c>
      <c r="C11" s="20">
        <v>10.32</v>
      </c>
      <c r="D11" s="20">
        <v>11.86</v>
      </c>
      <c r="E11" s="20">
        <v>79.81</v>
      </c>
      <c r="F11" s="20">
        <v>47.88</v>
      </c>
      <c r="G11" s="20">
        <v>11.35</v>
      </c>
      <c r="H11" s="20">
        <v>13.05</v>
      </c>
      <c r="I11" s="20">
        <v>87.79</v>
      </c>
      <c r="J11" s="20">
        <v>52.67</v>
      </c>
      <c r="K11" s="20">
        <v>10.83</v>
      </c>
      <c r="L11" s="20">
        <v>12.46</v>
      </c>
      <c r="M11" s="20">
        <v>52.67</v>
      </c>
      <c r="N11" s="20">
        <v>47.41</v>
      </c>
      <c r="O11" s="20">
        <v>14.08</v>
      </c>
      <c r="P11" s="20">
        <v>16.2</v>
      </c>
      <c r="Q11" s="20">
        <v>56.89</v>
      </c>
      <c r="R11" s="20">
        <v>54.04</v>
      </c>
      <c r="S11" s="20">
        <v>14.08</v>
      </c>
      <c r="T11" s="20">
        <v>16.2</v>
      </c>
      <c r="U11" s="20">
        <v>54.04</v>
      </c>
      <c r="V11" s="20">
        <v>67.28</v>
      </c>
      <c r="W11" s="20">
        <v>56.06</v>
      </c>
      <c r="X11" s="20">
        <v>21.64</v>
      </c>
      <c r="Y11" s="20">
        <v>1.25</v>
      </c>
      <c r="Z11" s="20">
        <v>1.87</v>
      </c>
      <c r="AA11" s="20">
        <v>6.23</v>
      </c>
      <c r="AB11" s="20">
        <v>6.23</v>
      </c>
      <c r="AD11">
        <v>546376.785867</v>
      </c>
    </row>
    <row r="12" spans="1:32" ht="14.5" x14ac:dyDescent="0.35">
      <c r="A12" s="18" t="s">
        <v>93</v>
      </c>
      <c r="B12" s="18" t="s">
        <v>129</v>
      </c>
      <c r="C12" s="20">
        <v>26.13</v>
      </c>
      <c r="D12" s="20">
        <v>30.06</v>
      </c>
      <c r="E12" s="20">
        <v>174.74</v>
      </c>
      <c r="F12" s="20">
        <v>104.84</v>
      </c>
      <c r="G12" s="20">
        <v>28.75</v>
      </c>
      <c r="H12" s="20">
        <v>33.06</v>
      </c>
      <c r="I12" s="20">
        <v>192.22</v>
      </c>
      <c r="J12" s="20">
        <v>115.33</v>
      </c>
      <c r="K12" s="20">
        <v>27.44</v>
      </c>
      <c r="L12" s="20">
        <v>31.56</v>
      </c>
      <c r="M12" s="20">
        <v>115.33</v>
      </c>
      <c r="N12" s="20">
        <v>103.79</v>
      </c>
      <c r="O12" s="20">
        <v>35.68</v>
      </c>
      <c r="P12" s="20">
        <v>41.03</v>
      </c>
      <c r="Q12" s="20">
        <v>124.56</v>
      </c>
      <c r="R12" s="20">
        <v>118.32</v>
      </c>
      <c r="S12" s="20">
        <v>35.68</v>
      </c>
      <c r="T12" s="20">
        <v>41.03</v>
      </c>
      <c r="U12" s="20">
        <v>118.32</v>
      </c>
      <c r="V12" s="20">
        <v>67.28</v>
      </c>
      <c r="W12" s="20">
        <v>56.06</v>
      </c>
      <c r="X12" s="20">
        <v>26.17</v>
      </c>
      <c r="Y12" s="20">
        <v>1.25</v>
      </c>
      <c r="Z12" s="20">
        <v>1.87</v>
      </c>
      <c r="AA12" s="20">
        <v>6.23</v>
      </c>
      <c r="AB12" s="20">
        <v>6.23</v>
      </c>
      <c r="AC12" s="22">
        <v>3115.75</v>
      </c>
      <c r="AD12" s="65">
        <v>149274.83472000001</v>
      </c>
    </row>
    <row r="13" spans="1:32" ht="14.5" x14ac:dyDescent="0.35">
      <c r="A13" s="18" t="s">
        <v>94</v>
      </c>
      <c r="B13" s="18" t="s">
        <v>125</v>
      </c>
      <c r="C13" s="20">
        <v>10.53</v>
      </c>
      <c r="D13" s="20">
        <v>12.11</v>
      </c>
      <c r="E13" s="20">
        <v>65.849999999999994</v>
      </c>
      <c r="F13" s="20">
        <v>39.520000000000003</v>
      </c>
      <c r="G13" s="20">
        <v>11.58</v>
      </c>
      <c r="H13" s="20">
        <v>13.32</v>
      </c>
      <c r="I13" s="20">
        <v>72.45</v>
      </c>
      <c r="J13" s="20">
        <v>43.47</v>
      </c>
      <c r="K13" s="20">
        <v>11.05</v>
      </c>
      <c r="L13" s="20">
        <v>12.71</v>
      </c>
      <c r="M13" s="20">
        <v>43.47</v>
      </c>
      <c r="N13" s="20">
        <v>39.119999999999997</v>
      </c>
      <c r="O13" s="20">
        <v>14.37</v>
      </c>
      <c r="P13" s="20">
        <v>16.53</v>
      </c>
      <c r="Q13" s="20">
        <v>46.95</v>
      </c>
      <c r="R13" s="20">
        <v>44.59</v>
      </c>
      <c r="S13" s="20">
        <v>14.37</v>
      </c>
      <c r="T13" s="20">
        <v>16.53</v>
      </c>
      <c r="U13" s="20">
        <v>44.59</v>
      </c>
      <c r="V13" s="20">
        <v>67.28</v>
      </c>
      <c r="W13" s="20">
        <v>56.06</v>
      </c>
      <c r="X13" s="20">
        <v>23.18</v>
      </c>
      <c r="Y13" s="20">
        <v>1.25</v>
      </c>
      <c r="Z13" s="20">
        <v>1.87</v>
      </c>
      <c r="AA13" s="20">
        <v>6.23</v>
      </c>
      <c r="AB13" s="20">
        <v>6.23</v>
      </c>
      <c r="AD13">
        <v>559985.08571500005</v>
      </c>
    </row>
    <row r="14" spans="1:32" ht="14.5" x14ac:dyDescent="0.35">
      <c r="A14" s="18" t="s">
        <v>95</v>
      </c>
      <c r="B14" s="18" t="s">
        <v>127</v>
      </c>
      <c r="C14" s="20">
        <v>12.84</v>
      </c>
      <c r="D14" s="20">
        <v>14.77</v>
      </c>
      <c r="E14" s="20">
        <v>92.63</v>
      </c>
      <c r="F14" s="20">
        <v>55.57</v>
      </c>
      <c r="G14" s="20">
        <v>14.12</v>
      </c>
      <c r="H14" s="20">
        <v>16.239999999999998</v>
      </c>
      <c r="I14" s="20">
        <v>101.89</v>
      </c>
      <c r="J14" s="20">
        <v>61.13</v>
      </c>
      <c r="K14" s="20">
        <v>13.48</v>
      </c>
      <c r="L14" s="20">
        <v>15.5</v>
      </c>
      <c r="M14" s="20">
        <v>61.13</v>
      </c>
      <c r="N14" s="20">
        <v>55.02</v>
      </c>
      <c r="O14" s="20">
        <v>17.52</v>
      </c>
      <c r="P14" s="20">
        <v>20.149999999999999</v>
      </c>
      <c r="Q14" s="20">
        <v>66.02</v>
      </c>
      <c r="R14" s="20">
        <v>62.73</v>
      </c>
      <c r="S14" s="20">
        <v>17.52</v>
      </c>
      <c r="T14" s="20">
        <v>20.149999999999999</v>
      </c>
      <c r="U14" s="20">
        <v>62.73</v>
      </c>
      <c r="V14" s="20">
        <v>67.28</v>
      </c>
      <c r="W14" s="20">
        <v>56.06</v>
      </c>
      <c r="X14" s="20">
        <v>23.62</v>
      </c>
      <c r="Y14" s="20">
        <v>1.25</v>
      </c>
      <c r="Z14" s="20">
        <v>1.87</v>
      </c>
      <c r="AA14" s="20">
        <v>6.23</v>
      </c>
      <c r="AB14" s="20">
        <v>6.23</v>
      </c>
      <c r="AD14">
        <v>773023.22073899989</v>
      </c>
    </row>
    <row r="15" spans="1:32" ht="14.5" x14ac:dyDescent="0.35">
      <c r="A15" s="18" t="s">
        <v>96</v>
      </c>
      <c r="B15" s="18" t="s">
        <v>124</v>
      </c>
      <c r="C15" s="20">
        <v>23.16</v>
      </c>
      <c r="D15" s="20">
        <v>26.63</v>
      </c>
      <c r="E15" s="20">
        <v>146.56</v>
      </c>
      <c r="F15" s="20">
        <v>87.94</v>
      </c>
      <c r="G15" s="20">
        <v>25.47</v>
      </c>
      <c r="H15" s="20">
        <v>29.3</v>
      </c>
      <c r="I15" s="20">
        <v>161.22</v>
      </c>
      <c r="J15" s="20">
        <v>96.73</v>
      </c>
      <c r="K15" s="20">
        <v>24.32</v>
      </c>
      <c r="L15" s="20">
        <v>27.97</v>
      </c>
      <c r="M15" s="20">
        <v>96.73</v>
      </c>
      <c r="N15" s="20">
        <v>87.05</v>
      </c>
      <c r="O15" s="20">
        <v>31.61</v>
      </c>
      <c r="P15" s="20">
        <v>36.35</v>
      </c>
      <c r="Q15" s="20">
        <v>104.46</v>
      </c>
      <c r="R15" s="20">
        <v>99.24</v>
      </c>
      <c r="S15" s="20">
        <v>31.61</v>
      </c>
      <c r="T15" s="20">
        <v>36.35</v>
      </c>
      <c r="U15" s="20">
        <v>99.24</v>
      </c>
      <c r="V15" s="20">
        <v>67.28</v>
      </c>
      <c r="W15" s="20">
        <v>56.06</v>
      </c>
      <c r="X15" s="20">
        <v>28.04</v>
      </c>
      <c r="Y15" s="20">
        <v>1.25</v>
      </c>
      <c r="Z15" s="20">
        <v>1.87</v>
      </c>
      <c r="AA15" s="20">
        <v>6.23</v>
      </c>
      <c r="AB15" s="20">
        <v>6.23</v>
      </c>
      <c r="AD15">
        <v>221280.63977800007</v>
      </c>
    </row>
    <row r="16" spans="1:32" ht="14.5" x14ac:dyDescent="0.35">
      <c r="A16" s="18" t="s">
        <v>97</v>
      </c>
      <c r="B16" s="18" t="s">
        <v>126</v>
      </c>
      <c r="C16" s="20">
        <v>14.77</v>
      </c>
      <c r="D16" s="20">
        <v>16.97</v>
      </c>
      <c r="E16" s="20">
        <v>66.989999999999995</v>
      </c>
      <c r="F16" s="20">
        <v>40.19</v>
      </c>
      <c r="G16" s="20">
        <v>16.239999999999998</v>
      </c>
      <c r="H16" s="20">
        <v>18.670000000000002</v>
      </c>
      <c r="I16" s="20">
        <v>73.69</v>
      </c>
      <c r="J16" s="20">
        <v>44.22</v>
      </c>
      <c r="K16" s="20">
        <v>15.5</v>
      </c>
      <c r="L16" s="20">
        <v>17.82</v>
      </c>
      <c r="M16" s="20">
        <v>44.22</v>
      </c>
      <c r="N16" s="20">
        <v>39.79</v>
      </c>
      <c r="O16" s="20">
        <v>20.149999999999999</v>
      </c>
      <c r="P16" s="20">
        <v>23.17</v>
      </c>
      <c r="Q16" s="20">
        <v>47.75</v>
      </c>
      <c r="R16" s="20">
        <v>45.37</v>
      </c>
      <c r="S16" s="20">
        <v>20.149999999999999</v>
      </c>
      <c r="T16" s="20">
        <v>23.17</v>
      </c>
      <c r="U16" s="20">
        <v>45.37</v>
      </c>
      <c r="V16" s="20">
        <v>67.28</v>
      </c>
      <c r="W16" s="20">
        <v>56.06</v>
      </c>
      <c r="X16" s="20">
        <v>21.64</v>
      </c>
      <c r="Y16" s="20">
        <v>1.25</v>
      </c>
      <c r="Z16" s="20">
        <v>1.87</v>
      </c>
      <c r="AA16" s="20">
        <v>6.23</v>
      </c>
      <c r="AB16" s="20">
        <v>6.23</v>
      </c>
      <c r="AD16">
        <v>479920.54283799994</v>
      </c>
    </row>
    <row r="17" spans="1:30" ht="14.5" x14ac:dyDescent="0.35">
      <c r="A17" s="18" t="s">
        <v>98</v>
      </c>
      <c r="B17" s="18" t="s">
        <v>125</v>
      </c>
      <c r="C17" s="20">
        <v>17.71</v>
      </c>
      <c r="D17" s="20">
        <v>20.36</v>
      </c>
      <c r="E17" s="20">
        <v>102.83</v>
      </c>
      <c r="F17" s="20">
        <v>61.7</v>
      </c>
      <c r="G17" s="20">
        <v>19.48</v>
      </c>
      <c r="H17" s="20">
        <v>22.41</v>
      </c>
      <c r="I17" s="20">
        <v>113.11</v>
      </c>
      <c r="J17" s="20">
        <v>67.87</v>
      </c>
      <c r="K17" s="20">
        <v>18.59</v>
      </c>
      <c r="L17" s="20">
        <v>21.39</v>
      </c>
      <c r="M17" s="20">
        <v>67.87</v>
      </c>
      <c r="N17" s="20">
        <v>61.08</v>
      </c>
      <c r="O17" s="20">
        <v>24.18</v>
      </c>
      <c r="P17" s="20">
        <v>27.8</v>
      </c>
      <c r="Q17" s="20">
        <v>73.31</v>
      </c>
      <c r="R17" s="20">
        <v>69.63</v>
      </c>
      <c r="S17" s="20">
        <v>24.18</v>
      </c>
      <c r="T17" s="20">
        <v>27.8</v>
      </c>
      <c r="U17" s="20">
        <v>69.63</v>
      </c>
      <c r="V17" s="20">
        <v>67.28</v>
      </c>
      <c r="W17" s="20">
        <v>56.06</v>
      </c>
      <c r="X17" s="20">
        <v>24.73</v>
      </c>
      <c r="Y17" s="20">
        <v>1.25</v>
      </c>
      <c r="Z17" s="20">
        <v>1.87</v>
      </c>
      <c r="AA17" s="20">
        <v>6.23</v>
      </c>
      <c r="AB17" s="20">
        <v>6.23</v>
      </c>
      <c r="AD17">
        <v>498471.79311600007</v>
      </c>
    </row>
    <row r="18" spans="1:30" ht="14.5" x14ac:dyDescent="0.35">
      <c r="A18" s="18" t="s">
        <v>99</v>
      </c>
      <c r="B18" s="18" t="s">
        <v>124</v>
      </c>
      <c r="C18" s="20">
        <v>23.73</v>
      </c>
      <c r="D18" s="20">
        <v>27.29</v>
      </c>
      <c r="E18" s="20">
        <v>124.33</v>
      </c>
      <c r="F18" s="20">
        <v>74.599999999999994</v>
      </c>
      <c r="G18" s="20">
        <v>26.1</v>
      </c>
      <c r="H18" s="20">
        <v>30.02</v>
      </c>
      <c r="I18" s="20">
        <v>136.77000000000001</v>
      </c>
      <c r="J18" s="20">
        <v>82.06</v>
      </c>
      <c r="K18" s="20">
        <v>24.91</v>
      </c>
      <c r="L18" s="20">
        <v>28.65</v>
      </c>
      <c r="M18" s="20">
        <v>82.06</v>
      </c>
      <c r="N18" s="20">
        <v>73.86</v>
      </c>
      <c r="O18" s="20">
        <v>32.39</v>
      </c>
      <c r="P18" s="20">
        <v>37.25</v>
      </c>
      <c r="Q18" s="20">
        <v>88.62</v>
      </c>
      <c r="R18" s="20">
        <v>84.19</v>
      </c>
      <c r="S18" s="20">
        <v>32.39</v>
      </c>
      <c r="T18" s="20">
        <v>37.25</v>
      </c>
      <c r="U18" s="20">
        <v>84.19</v>
      </c>
      <c r="V18" s="20">
        <v>67.28</v>
      </c>
      <c r="W18" s="20">
        <v>56.06</v>
      </c>
      <c r="X18" s="20">
        <v>29.29</v>
      </c>
      <c r="Y18" s="20">
        <v>1.25</v>
      </c>
      <c r="Z18" s="20">
        <v>1.87</v>
      </c>
      <c r="AA18" s="20">
        <v>6.23</v>
      </c>
      <c r="AB18" s="20">
        <v>6.23</v>
      </c>
      <c r="AC18" s="22">
        <v>3115.75</v>
      </c>
      <c r="AD18" s="65">
        <v>161916.03069400002</v>
      </c>
    </row>
    <row r="19" spans="1:30" ht="14.5" x14ac:dyDescent="0.35">
      <c r="A19" s="18" t="s">
        <v>100</v>
      </c>
      <c r="B19" s="18" t="s">
        <v>123</v>
      </c>
      <c r="C19" s="20">
        <v>16.03</v>
      </c>
      <c r="D19" s="20">
        <v>18.420000000000002</v>
      </c>
      <c r="E19" s="20">
        <v>120.74</v>
      </c>
      <c r="F19" s="20">
        <v>72.45</v>
      </c>
      <c r="G19" s="20">
        <v>17.62</v>
      </c>
      <c r="H19" s="20">
        <v>20.260000000000002</v>
      </c>
      <c r="I19" s="20">
        <v>132.81</v>
      </c>
      <c r="J19" s="20">
        <v>79.69</v>
      </c>
      <c r="K19" s="20">
        <v>16.829999999999998</v>
      </c>
      <c r="L19" s="20">
        <v>19.34</v>
      </c>
      <c r="M19" s="20">
        <v>79.69</v>
      </c>
      <c r="N19" s="20">
        <v>71.709999999999994</v>
      </c>
      <c r="O19" s="20">
        <v>21.87</v>
      </c>
      <c r="P19" s="20">
        <v>25.15</v>
      </c>
      <c r="Q19" s="20">
        <v>86.06</v>
      </c>
      <c r="R19" s="20">
        <v>81.760000000000005</v>
      </c>
      <c r="S19" s="20">
        <v>21.87</v>
      </c>
      <c r="T19" s="20">
        <v>25.15</v>
      </c>
      <c r="U19" s="20">
        <v>81.760000000000005</v>
      </c>
      <c r="V19" s="20">
        <v>67.28</v>
      </c>
      <c r="W19" s="20">
        <v>56.06</v>
      </c>
      <c r="X19" s="20">
        <v>21.64</v>
      </c>
      <c r="Y19" s="20">
        <v>1.25</v>
      </c>
      <c r="Z19" s="20">
        <v>1.87</v>
      </c>
      <c r="AA19" s="20">
        <v>6.23</v>
      </c>
      <c r="AB19" s="20">
        <v>6.23</v>
      </c>
      <c r="AD19">
        <v>229562.16618499998</v>
      </c>
    </row>
    <row r="20" spans="1:30" ht="14.5" x14ac:dyDescent="0.35">
      <c r="A20" s="18" t="s">
        <v>101</v>
      </c>
      <c r="B20" s="18" t="s">
        <v>123</v>
      </c>
      <c r="C20" s="20">
        <v>16.399999999999999</v>
      </c>
      <c r="D20" s="20">
        <v>18.87</v>
      </c>
      <c r="E20" s="20">
        <v>93.44</v>
      </c>
      <c r="F20" s="20">
        <v>56.06</v>
      </c>
      <c r="G20" s="20">
        <v>18.05</v>
      </c>
      <c r="H20" s="20">
        <v>20.75</v>
      </c>
      <c r="I20" s="20">
        <v>102.78</v>
      </c>
      <c r="J20" s="20">
        <v>61.67</v>
      </c>
      <c r="K20" s="20">
        <v>17.22</v>
      </c>
      <c r="L20" s="20">
        <v>19.8</v>
      </c>
      <c r="M20" s="20">
        <v>61.67</v>
      </c>
      <c r="N20" s="20">
        <v>55.5</v>
      </c>
      <c r="O20" s="20">
        <v>22.4</v>
      </c>
      <c r="P20" s="20">
        <v>25.75</v>
      </c>
      <c r="Q20" s="20">
        <v>66.599999999999994</v>
      </c>
      <c r="R20" s="20">
        <v>63.27</v>
      </c>
      <c r="S20" s="20">
        <v>22.4</v>
      </c>
      <c r="T20" s="20">
        <v>25.75</v>
      </c>
      <c r="U20" s="20">
        <v>63.27</v>
      </c>
      <c r="V20" s="20">
        <v>67.28</v>
      </c>
      <c r="W20" s="20">
        <v>56.06</v>
      </c>
      <c r="X20" s="20">
        <v>21.64</v>
      </c>
      <c r="Y20" s="20">
        <v>1.25</v>
      </c>
      <c r="Z20" s="20">
        <v>1.87</v>
      </c>
      <c r="AA20" s="20">
        <v>6.23</v>
      </c>
      <c r="AB20" s="20">
        <v>6.23</v>
      </c>
      <c r="AD20">
        <v>304635.32741399994</v>
      </c>
    </row>
    <row r="21" spans="1:30" ht="14.5" x14ac:dyDescent="0.35">
      <c r="A21" s="18" t="s">
        <v>102</v>
      </c>
      <c r="B21" s="18" t="s">
        <v>125</v>
      </c>
      <c r="C21" s="20">
        <v>20.76</v>
      </c>
      <c r="D21" s="20">
        <v>23.88</v>
      </c>
      <c r="E21" s="20">
        <v>187.11</v>
      </c>
      <c r="F21" s="20">
        <v>112.27</v>
      </c>
      <c r="G21" s="20">
        <v>22.83</v>
      </c>
      <c r="H21" s="20">
        <v>26.26</v>
      </c>
      <c r="I21" s="20">
        <v>205.81</v>
      </c>
      <c r="J21" s="20">
        <v>123.5</v>
      </c>
      <c r="K21" s="20">
        <v>21.8</v>
      </c>
      <c r="L21" s="20">
        <v>25.08</v>
      </c>
      <c r="M21" s="20">
        <v>123.5</v>
      </c>
      <c r="N21" s="20">
        <v>111.15</v>
      </c>
      <c r="O21" s="20">
        <v>28.34</v>
      </c>
      <c r="P21" s="20">
        <v>32.590000000000003</v>
      </c>
      <c r="Q21" s="20">
        <v>133.37</v>
      </c>
      <c r="R21" s="20">
        <v>126.7</v>
      </c>
      <c r="S21" s="20">
        <v>28.34</v>
      </c>
      <c r="T21" s="20">
        <v>32.590000000000003</v>
      </c>
      <c r="U21" s="20">
        <v>126.7</v>
      </c>
      <c r="V21" s="20">
        <v>67.28</v>
      </c>
      <c r="W21" s="20">
        <v>56.06</v>
      </c>
      <c r="X21" s="20">
        <v>24.73</v>
      </c>
      <c r="Y21" s="20">
        <v>1.25</v>
      </c>
      <c r="Z21" s="20">
        <v>1.87</v>
      </c>
      <c r="AA21" s="20">
        <v>6.23</v>
      </c>
      <c r="AB21" s="20">
        <v>6.23</v>
      </c>
      <c r="AC21" s="23">
        <v>3738.9</v>
      </c>
      <c r="AD21" s="65">
        <v>286095.26890999998</v>
      </c>
    </row>
    <row r="22" spans="1:30" ht="14.5" x14ac:dyDescent="0.35">
      <c r="A22" s="18" t="s">
        <v>103</v>
      </c>
      <c r="B22" s="18" t="s">
        <v>123</v>
      </c>
      <c r="C22" s="20">
        <v>12.6</v>
      </c>
      <c r="D22" s="20">
        <v>14.49</v>
      </c>
      <c r="E22" s="20">
        <v>102.89</v>
      </c>
      <c r="F22" s="20">
        <v>61.73</v>
      </c>
      <c r="G22" s="20">
        <v>13.86</v>
      </c>
      <c r="H22" s="20">
        <v>15.94</v>
      </c>
      <c r="I22" s="20">
        <v>113.18</v>
      </c>
      <c r="J22" s="20">
        <v>67.91</v>
      </c>
      <c r="K22" s="20">
        <v>13.24</v>
      </c>
      <c r="L22" s="20">
        <v>15.22</v>
      </c>
      <c r="M22" s="20">
        <v>67.91</v>
      </c>
      <c r="N22" s="20">
        <v>61.12</v>
      </c>
      <c r="O22" s="20">
        <v>17.2</v>
      </c>
      <c r="P22" s="20">
        <v>19.78</v>
      </c>
      <c r="Q22" s="20">
        <v>73.34</v>
      </c>
      <c r="R22" s="20">
        <v>69.67</v>
      </c>
      <c r="S22" s="20">
        <v>17.2</v>
      </c>
      <c r="T22" s="20">
        <v>19.78</v>
      </c>
      <c r="U22" s="20">
        <v>69.67</v>
      </c>
      <c r="V22" s="20">
        <v>67.28</v>
      </c>
      <c r="W22" s="20">
        <v>56.06</v>
      </c>
      <c r="X22" s="20">
        <v>23.18</v>
      </c>
      <c r="Y22" s="20">
        <v>1.25</v>
      </c>
      <c r="Z22" s="20">
        <v>1.87</v>
      </c>
      <c r="AA22" s="20">
        <v>6.23</v>
      </c>
      <c r="AB22" s="20">
        <v>6.23</v>
      </c>
      <c r="AD22">
        <v>566469.9585050001</v>
      </c>
    </row>
    <row r="23" spans="1:30" ht="14.5" x14ac:dyDescent="0.35">
      <c r="A23" s="18" t="s">
        <v>104</v>
      </c>
      <c r="B23" s="18" t="s">
        <v>128</v>
      </c>
      <c r="C23" s="20">
        <v>16</v>
      </c>
      <c r="D23" s="20">
        <v>18.399999999999999</v>
      </c>
      <c r="E23" s="20">
        <v>134.06</v>
      </c>
      <c r="F23" s="20">
        <v>80.44</v>
      </c>
      <c r="G23" s="20">
        <v>17.600000000000001</v>
      </c>
      <c r="H23" s="20">
        <v>20.239999999999998</v>
      </c>
      <c r="I23" s="20">
        <v>147.46</v>
      </c>
      <c r="J23" s="20">
        <v>88.47</v>
      </c>
      <c r="K23" s="20">
        <v>16.8</v>
      </c>
      <c r="L23" s="20">
        <v>19.32</v>
      </c>
      <c r="M23" s="20">
        <v>88.47</v>
      </c>
      <c r="N23" s="20">
        <v>79.64</v>
      </c>
      <c r="O23" s="20">
        <v>21.84</v>
      </c>
      <c r="P23" s="20">
        <v>25.11</v>
      </c>
      <c r="Q23" s="20">
        <v>95.55</v>
      </c>
      <c r="R23" s="20">
        <v>90.78</v>
      </c>
      <c r="S23" s="20">
        <v>21.84</v>
      </c>
      <c r="T23" s="20">
        <v>25.11</v>
      </c>
      <c r="U23" s="20">
        <v>90.78</v>
      </c>
      <c r="V23" s="20">
        <v>67.28</v>
      </c>
      <c r="W23" s="20">
        <v>56.06</v>
      </c>
      <c r="X23" s="20">
        <v>21.64</v>
      </c>
      <c r="Y23" s="20">
        <v>1.25</v>
      </c>
      <c r="Z23" s="20">
        <v>1.87</v>
      </c>
      <c r="AA23" s="20">
        <v>6.23</v>
      </c>
      <c r="AB23" s="20">
        <v>6.23</v>
      </c>
      <c r="AD23">
        <v>704464.81857400027</v>
      </c>
    </row>
    <row r="24" spans="1:30" ht="14.5" x14ac:dyDescent="0.35">
      <c r="A24" s="18" t="s">
        <v>105</v>
      </c>
      <c r="B24" s="18" t="s">
        <v>128</v>
      </c>
      <c r="C24" s="20">
        <v>11.04</v>
      </c>
      <c r="D24" s="20">
        <v>12.69</v>
      </c>
      <c r="E24" s="20">
        <v>95.98</v>
      </c>
      <c r="F24" s="20">
        <v>57.58</v>
      </c>
      <c r="G24" s="20">
        <v>12.14</v>
      </c>
      <c r="H24" s="20">
        <v>13.96</v>
      </c>
      <c r="I24" s="20">
        <v>105.57</v>
      </c>
      <c r="J24" s="20">
        <v>63.34</v>
      </c>
      <c r="K24" s="20">
        <v>11.59</v>
      </c>
      <c r="L24" s="20">
        <v>13.32</v>
      </c>
      <c r="M24" s="20">
        <v>63.34</v>
      </c>
      <c r="N24" s="20">
        <v>57.01</v>
      </c>
      <c r="O24" s="20">
        <v>15.07</v>
      </c>
      <c r="P24" s="20">
        <v>17.32</v>
      </c>
      <c r="Q24" s="20">
        <v>68.41</v>
      </c>
      <c r="R24" s="20">
        <v>64.989999999999995</v>
      </c>
      <c r="S24" s="20">
        <v>15.07</v>
      </c>
      <c r="T24" s="20">
        <v>17.32</v>
      </c>
      <c r="U24" s="20">
        <v>64.989999999999995</v>
      </c>
      <c r="V24" s="20">
        <v>67.28</v>
      </c>
      <c r="W24" s="20">
        <v>56.06</v>
      </c>
      <c r="X24" s="20">
        <v>21.64</v>
      </c>
      <c r="Y24" s="20">
        <v>1.25</v>
      </c>
      <c r="Z24" s="20">
        <v>1.87</v>
      </c>
      <c r="AA24" s="20">
        <v>6.23</v>
      </c>
      <c r="AB24" s="20">
        <v>6.23</v>
      </c>
      <c r="AD24">
        <v>622459.97354200005</v>
      </c>
    </row>
    <row r="25" spans="1:30" ht="14.5" x14ac:dyDescent="0.35">
      <c r="A25" s="18" t="s">
        <v>106</v>
      </c>
      <c r="B25" s="18" t="s">
        <v>127</v>
      </c>
      <c r="C25" s="20">
        <v>10.67</v>
      </c>
      <c r="D25" s="20">
        <v>12.28</v>
      </c>
      <c r="E25" s="20">
        <v>93.12</v>
      </c>
      <c r="F25" s="20">
        <v>55.87</v>
      </c>
      <c r="G25" s="20">
        <v>11.74</v>
      </c>
      <c r="H25" s="20">
        <v>13.5</v>
      </c>
      <c r="I25" s="20">
        <v>102.43</v>
      </c>
      <c r="J25" s="20">
        <v>61.47</v>
      </c>
      <c r="K25" s="20">
        <v>11.2</v>
      </c>
      <c r="L25" s="20">
        <v>12.89</v>
      </c>
      <c r="M25" s="20">
        <v>61.47</v>
      </c>
      <c r="N25" s="20">
        <v>55.31</v>
      </c>
      <c r="O25" s="20">
        <v>14.57</v>
      </c>
      <c r="P25" s="20">
        <v>16.75</v>
      </c>
      <c r="Q25" s="20">
        <v>66.38</v>
      </c>
      <c r="R25" s="20">
        <v>63.06</v>
      </c>
      <c r="S25" s="20">
        <v>14.57</v>
      </c>
      <c r="T25" s="20">
        <v>16.75</v>
      </c>
      <c r="U25" s="20">
        <v>63.06</v>
      </c>
      <c r="V25" s="20">
        <v>67.28</v>
      </c>
      <c r="W25" s="20">
        <v>56.06</v>
      </c>
      <c r="X25" s="20">
        <v>20.100000000000001</v>
      </c>
      <c r="Y25" s="20">
        <v>1.25</v>
      </c>
      <c r="Z25" s="20">
        <v>1.87</v>
      </c>
      <c r="AA25" s="20">
        <v>6.23</v>
      </c>
      <c r="AB25" s="20">
        <v>6.23</v>
      </c>
      <c r="AD25">
        <v>834085.41505299974</v>
      </c>
    </row>
    <row r="26" spans="1:30" ht="14.5" x14ac:dyDescent="0.35">
      <c r="A26" s="18" t="s">
        <v>107</v>
      </c>
      <c r="B26" s="18" t="s">
        <v>126</v>
      </c>
      <c r="C26" s="20">
        <v>10.87</v>
      </c>
      <c r="D26" s="20">
        <v>12.49</v>
      </c>
      <c r="E26" s="20">
        <v>93.62</v>
      </c>
      <c r="F26" s="20">
        <v>56.17</v>
      </c>
      <c r="G26" s="20">
        <v>11.95</v>
      </c>
      <c r="H26" s="20">
        <v>13.73</v>
      </c>
      <c r="I26" s="20">
        <v>102.98</v>
      </c>
      <c r="J26" s="20">
        <v>61.79</v>
      </c>
      <c r="K26" s="20">
        <v>11.4</v>
      </c>
      <c r="L26" s="20">
        <v>13.11</v>
      </c>
      <c r="M26" s="20">
        <v>61.79</v>
      </c>
      <c r="N26" s="20">
        <v>55.61</v>
      </c>
      <c r="O26" s="20">
        <v>14.83</v>
      </c>
      <c r="P26" s="20">
        <v>17.05</v>
      </c>
      <c r="Q26" s="20">
        <v>66.739999999999995</v>
      </c>
      <c r="R26" s="20">
        <v>63.4</v>
      </c>
      <c r="S26" s="20">
        <v>14.83</v>
      </c>
      <c r="T26" s="20">
        <v>17.05</v>
      </c>
      <c r="U26" s="20">
        <v>63.4</v>
      </c>
      <c r="V26" s="20">
        <v>67.28</v>
      </c>
      <c r="W26" s="20">
        <v>56.06</v>
      </c>
      <c r="X26" s="20">
        <v>20.100000000000001</v>
      </c>
      <c r="Y26" s="20">
        <v>1.25</v>
      </c>
      <c r="Z26" s="20">
        <v>1.87</v>
      </c>
      <c r="AA26" s="20">
        <v>6.23</v>
      </c>
      <c r="AB26" s="20">
        <v>6.23</v>
      </c>
      <c r="AD26">
        <v>777743.35765499994</v>
      </c>
    </row>
    <row r="27" spans="1:30" ht="14.5" x14ac:dyDescent="0.35">
      <c r="A27" s="18" t="s">
        <v>108</v>
      </c>
      <c r="B27" s="18" t="s">
        <v>129</v>
      </c>
      <c r="C27" s="20">
        <v>14.49</v>
      </c>
      <c r="D27" s="20">
        <v>16.66</v>
      </c>
      <c r="E27" s="20">
        <v>117.23</v>
      </c>
      <c r="F27" s="20">
        <v>70.34</v>
      </c>
      <c r="G27" s="20">
        <v>15.94</v>
      </c>
      <c r="H27" s="20">
        <v>18.329999999999998</v>
      </c>
      <c r="I27" s="20">
        <v>128.94999999999999</v>
      </c>
      <c r="J27" s="20">
        <v>77.37</v>
      </c>
      <c r="K27" s="20">
        <v>15.22</v>
      </c>
      <c r="L27" s="20">
        <v>17.5</v>
      </c>
      <c r="M27" s="20">
        <v>77.37</v>
      </c>
      <c r="N27" s="20">
        <v>69.63</v>
      </c>
      <c r="O27" s="20">
        <v>19.78</v>
      </c>
      <c r="P27" s="20">
        <v>22.74</v>
      </c>
      <c r="Q27" s="20">
        <v>83.56</v>
      </c>
      <c r="R27" s="20">
        <v>79.39</v>
      </c>
      <c r="S27" s="20">
        <v>19.78</v>
      </c>
      <c r="T27" s="20">
        <v>22.74</v>
      </c>
      <c r="U27" s="20">
        <v>79.39</v>
      </c>
      <c r="V27" s="20">
        <v>67.28</v>
      </c>
      <c r="W27" s="20">
        <v>56.06</v>
      </c>
      <c r="X27" s="20">
        <v>24.12</v>
      </c>
      <c r="Y27" s="20">
        <v>1.25</v>
      </c>
      <c r="Z27" s="20">
        <v>1.87</v>
      </c>
      <c r="AA27" s="20">
        <v>6.23</v>
      </c>
      <c r="AB27" s="20">
        <v>6.23</v>
      </c>
      <c r="AD27">
        <v>954178.57147799991</v>
      </c>
    </row>
    <row r="28" spans="1:30" ht="14.5" x14ac:dyDescent="0.35">
      <c r="A28" s="18" t="s">
        <v>109</v>
      </c>
      <c r="B28" s="18" t="s">
        <v>129</v>
      </c>
      <c r="C28" s="20">
        <v>16.600000000000001</v>
      </c>
      <c r="D28" s="20">
        <v>19.09</v>
      </c>
      <c r="E28" s="20">
        <v>93.16</v>
      </c>
      <c r="F28" s="20">
        <v>55.9</v>
      </c>
      <c r="G28" s="20">
        <v>18.260000000000002</v>
      </c>
      <c r="H28" s="20">
        <v>21</v>
      </c>
      <c r="I28" s="20">
        <v>102.48</v>
      </c>
      <c r="J28" s="20">
        <v>61.49</v>
      </c>
      <c r="K28" s="20">
        <v>17.440000000000001</v>
      </c>
      <c r="L28" s="20">
        <v>20.04</v>
      </c>
      <c r="M28" s="20">
        <v>61.49</v>
      </c>
      <c r="N28" s="20">
        <v>55.34</v>
      </c>
      <c r="O28" s="20">
        <v>22.66</v>
      </c>
      <c r="P28" s="20">
        <v>26.06</v>
      </c>
      <c r="Q28" s="20">
        <v>66.400000000000006</v>
      </c>
      <c r="R28" s="20">
        <v>63.09</v>
      </c>
      <c r="S28" s="20">
        <v>22.66</v>
      </c>
      <c r="T28" s="20">
        <v>26.06</v>
      </c>
      <c r="U28" s="20">
        <v>63.09</v>
      </c>
      <c r="V28" s="20">
        <v>67.28</v>
      </c>
      <c r="W28" s="20">
        <v>56.06</v>
      </c>
      <c r="X28" s="20">
        <v>24.73</v>
      </c>
      <c r="Y28" s="20">
        <v>1.25</v>
      </c>
      <c r="Z28" s="20">
        <v>1.87</v>
      </c>
      <c r="AA28" s="20">
        <v>6.23</v>
      </c>
      <c r="AB28" s="20">
        <v>6.23</v>
      </c>
      <c r="AD28">
        <v>286312.07525800006</v>
      </c>
    </row>
    <row r="29" spans="1:30" ht="14.5" x14ac:dyDescent="0.35">
      <c r="A29" s="18" t="s">
        <v>110</v>
      </c>
      <c r="B29" s="18" t="s">
        <v>128</v>
      </c>
      <c r="C29" s="20">
        <v>13.22</v>
      </c>
      <c r="D29" s="20">
        <v>15.2</v>
      </c>
      <c r="E29" s="20">
        <v>112.7</v>
      </c>
      <c r="F29" s="20">
        <v>67.62</v>
      </c>
      <c r="G29" s="20">
        <v>14.54</v>
      </c>
      <c r="H29" s="20">
        <v>16.73</v>
      </c>
      <c r="I29" s="20">
        <v>123.97</v>
      </c>
      <c r="J29" s="20">
        <v>74.38</v>
      </c>
      <c r="K29" s="20">
        <v>13.88</v>
      </c>
      <c r="L29" s="20">
        <v>15.97</v>
      </c>
      <c r="M29" s="20">
        <v>74.38</v>
      </c>
      <c r="N29" s="20">
        <v>66.94</v>
      </c>
      <c r="O29" s="20">
        <v>18.05</v>
      </c>
      <c r="P29" s="20">
        <v>20.75</v>
      </c>
      <c r="Q29" s="20">
        <v>80.34</v>
      </c>
      <c r="R29" s="20">
        <v>76.31</v>
      </c>
      <c r="S29" s="20">
        <v>18.05</v>
      </c>
      <c r="T29" s="20">
        <v>20.75</v>
      </c>
      <c r="U29" s="20">
        <v>76.31</v>
      </c>
      <c r="V29" s="20">
        <v>67.28</v>
      </c>
      <c r="W29" s="20">
        <v>56.06</v>
      </c>
      <c r="X29" s="20">
        <v>18.54</v>
      </c>
      <c r="Y29" s="20">
        <v>1.25</v>
      </c>
      <c r="Z29" s="20">
        <v>1.87</v>
      </c>
      <c r="AA29" s="20">
        <v>6.23</v>
      </c>
      <c r="AB29" s="20">
        <v>6.23</v>
      </c>
      <c r="AD29">
        <v>582721.04996600014</v>
      </c>
    </row>
    <row r="30" spans="1:30" ht="14.5" x14ac:dyDescent="0.35">
      <c r="A30" s="18" t="s">
        <v>111</v>
      </c>
      <c r="B30" s="18" t="s">
        <v>124</v>
      </c>
      <c r="C30" s="20">
        <v>10.73</v>
      </c>
      <c r="D30" s="20">
        <v>12.35</v>
      </c>
      <c r="E30" s="20">
        <v>127.57</v>
      </c>
      <c r="F30" s="20">
        <v>76.55</v>
      </c>
      <c r="G30" s="20">
        <v>11.8</v>
      </c>
      <c r="H30" s="20">
        <v>13.58</v>
      </c>
      <c r="I30" s="20">
        <v>140.33000000000001</v>
      </c>
      <c r="J30" s="20">
        <v>84.2</v>
      </c>
      <c r="K30" s="20">
        <v>11.27</v>
      </c>
      <c r="L30" s="20">
        <v>12.96</v>
      </c>
      <c r="M30" s="20">
        <v>84.2</v>
      </c>
      <c r="N30" s="20">
        <v>75.78</v>
      </c>
      <c r="O30" s="20">
        <v>14.66</v>
      </c>
      <c r="P30" s="20">
        <v>16.850000000000001</v>
      </c>
      <c r="Q30" s="20">
        <v>90.93</v>
      </c>
      <c r="R30" s="20">
        <v>86.38</v>
      </c>
      <c r="S30" s="20">
        <v>14.66</v>
      </c>
      <c r="T30" s="20">
        <v>16.850000000000001</v>
      </c>
      <c r="U30" s="20">
        <v>86.38</v>
      </c>
      <c r="V30" s="20">
        <v>67.28</v>
      </c>
      <c r="W30" s="20">
        <v>56.06</v>
      </c>
      <c r="X30" s="20">
        <v>18.54</v>
      </c>
      <c r="Y30" s="20">
        <v>1.25</v>
      </c>
      <c r="Z30" s="20">
        <v>1.87</v>
      </c>
      <c r="AA30" s="20">
        <v>6.23</v>
      </c>
      <c r="AB30" s="20">
        <v>6.23</v>
      </c>
      <c r="AD30">
        <v>828699.50467699964</v>
      </c>
    </row>
    <row r="31" spans="1:30" ht="14.5" x14ac:dyDescent="0.35">
      <c r="A31" s="18" t="s">
        <v>112</v>
      </c>
      <c r="B31" s="18" t="s">
        <v>124</v>
      </c>
      <c r="C31" s="20">
        <v>15.8</v>
      </c>
      <c r="D31" s="20">
        <v>18.170000000000002</v>
      </c>
      <c r="E31" s="20">
        <v>111</v>
      </c>
      <c r="F31" s="20">
        <v>66.599999999999994</v>
      </c>
      <c r="G31" s="20">
        <v>17.39</v>
      </c>
      <c r="H31" s="20">
        <v>19.989999999999998</v>
      </c>
      <c r="I31" s="20">
        <v>122.1</v>
      </c>
      <c r="J31" s="20">
        <v>73.260000000000005</v>
      </c>
      <c r="K31" s="20">
        <v>16.600000000000001</v>
      </c>
      <c r="L31" s="20">
        <v>19.079999999999998</v>
      </c>
      <c r="M31" s="20">
        <v>73.260000000000005</v>
      </c>
      <c r="N31" s="20">
        <v>65.930000000000007</v>
      </c>
      <c r="O31" s="20">
        <v>21.57</v>
      </c>
      <c r="P31" s="20">
        <v>24.81</v>
      </c>
      <c r="Q31" s="20">
        <v>79.13</v>
      </c>
      <c r="R31" s="20">
        <v>75.16</v>
      </c>
      <c r="S31" s="20">
        <v>21.57</v>
      </c>
      <c r="T31" s="20">
        <v>24.81</v>
      </c>
      <c r="U31" s="20">
        <v>75.16</v>
      </c>
      <c r="V31" s="20">
        <v>67.28</v>
      </c>
      <c r="W31" s="20">
        <v>56.06</v>
      </c>
      <c r="X31" s="20">
        <v>21.64</v>
      </c>
      <c r="Y31" s="20">
        <v>1.25</v>
      </c>
      <c r="Z31" s="20">
        <v>1.87</v>
      </c>
      <c r="AA31" s="20">
        <v>6.23</v>
      </c>
      <c r="AB31" s="20">
        <v>6.23</v>
      </c>
      <c r="AD31">
        <v>645036.44878199999</v>
      </c>
    </row>
    <row r="32" spans="1:30" ht="14.5" x14ac:dyDescent="0.35">
      <c r="A32" s="18" t="s">
        <v>113</v>
      </c>
      <c r="B32" s="18" t="s">
        <v>125</v>
      </c>
      <c r="C32" s="20">
        <v>16.54</v>
      </c>
      <c r="D32" s="20">
        <v>19.02</v>
      </c>
      <c r="E32" s="20">
        <v>87.64</v>
      </c>
      <c r="F32" s="20">
        <v>52.58</v>
      </c>
      <c r="G32" s="20">
        <v>18.18</v>
      </c>
      <c r="H32" s="20">
        <v>20.91</v>
      </c>
      <c r="I32" s="20">
        <v>96.4</v>
      </c>
      <c r="J32" s="20">
        <v>57.84</v>
      </c>
      <c r="K32" s="20">
        <v>17.36</v>
      </c>
      <c r="L32" s="20">
        <v>19.97</v>
      </c>
      <c r="M32" s="20">
        <v>57.84</v>
      </c>
      <c r="N32" s="20">
        <v>52.06</v>
      </c>
      <c r="O32" s="20">
        <v>22.57</v>
      </c>
      <c r="P32" s="20">
        <v>25.95</v>
      </c>
      <c r="Q32" s="20">
        <v>62.48</v>
      </c>
      <c r="R32" s="20">
        <v>59.35</v>
      </c>
      <c r="S32" s="20">
        <v>22.57</v>
      </c>
      <c r="T32" s="20">
        <v>25.95</v>
      </c>
      <c r="U32" s="20">
        <v>59.35</v>
      </c>
      <c r="V32" s="20">
        <v>67.28</v>
      </c>
      <c r="W32" s="20">
        <v>56.06</v>
      </c>
      <c r="X32" s="20">
        <v>21.64</v>
      </c>
      <c r="Y32" s="20">
        <v>1.25</v>
      </c>
      <c r="Z32" s="20">
        <v>1.87</v>
      </c>
      <c r="AA32" s="20">
        <v>6.23</v>
      </c>
      <c r="AB32" s="20">
        <v>6.23</v>
      </c>
      <c r="AD32">
        <v>668467.18789399986</v>
      </c>
    </row>
    <row r="33" spans="1:30" ht="14.5" x14ac:dyDescent="0.35">
      <c r="A33" s="18" t="s">
        <v>114</v>
      </c>
      <c r="B33" s="18" t="s">
        <v>128</v>
      </c>
      <c r="C33" s="20">
        <v>14.06</v>
      </c>
      <c r="D33" s="20">
        <v>16.16</v>
      </c>
      <c r="E33" s="20">
        <v>68.06</v>
      </c>
      <c r="F33" s="20">
        <v>40.840000000000003</v>
      </c>
      <c r="G33" s="20">
        <v>15.47</v>
      </c>
      <c r="H33" s="20">
        <v>17.78</v>
      </c>
      <c r="I33" s="20">
        <v>74.88</v>
      </c>
      <c r="J33" s="20">
        <v>44.93</v>
      </c>
      <c r="K33" s="20">
        <v>14.77</v>
      </c>
      <c r="L33" s="20">
        <v>16.97</v>
      </c>
      <c r="M33" s="20">
        <v>44.93</v>
      </c>
      <c r="N33" s="20">
        <v>40.43</v>
      </c>
      <c r="O33" s="20">
        <v>19.190000000000001</v>
      </c>
      <c r="P33" s="20">
        <v>22.07</v>
      </c>
      <c r="Q33" s="20">
        <v>48.52</v>
      </c>
      <c r="R33" s="20">
        <v>46.09</v>
      </c>
      <c r="S33" s="20">
        <v>19.190000000000001</v>
      </c>
      <c r="T33" s="20">
        <v>22.07</v>
      </c>
      <c r="U33" s="20">
        <v>46.09</v>
      </c>
      <c r="V33" s="20">
        <v>67.28</v>
      </c>
      <c r="W33" s="20">
        <v>56.06</v>
      </c>
      <c r="X33" s="20">
        <v>23.18</v>
      </c>
      <c r="Y33" s="20">
        <v>1.25</v>
      </c>
      <c r="Z33" s="20">
        <v>1.87</v>
      </c>
      <c r="AA33" s="20">
        <v>6.23</v>
      </c>
      <c r="AB33" s="20">
        <v>6.23</v>
      </c>
      <c r="AD33">
        <v>771060.24838700006</v>
      </c>
    </row>
    <row r="34" spans="1:30" ht="14.5" x14ac:dyDescent="0.35">
      <c r="A34" s="18" t="s">
        <v>115</v>
      </c>
      <c r="B34" s="18" t="s">
        <v>124</v>
      </c>
      <c r="C34" s="20">
        <v>14.74</v>
      </c>
      <c r="D34" s="20">
        <v>16.96</v>
      </c>
      <c r="E34" s="20">
        <v>83.32</v>
      </c>
      <c r="F34" s="20">
        <v>49.99</v>
      </c>
      <c r="G34" s="20">
        <v>16.23</v>
      </c>
      <c r="H34" s="20">
        <v>18.66</v>
      </c>
      <c r="I34" s="20">
        <v>91.64</v>
      </c>
      <c r="J34" s="20">
        <v>54.99</v>
      </c>
      <c r="K34" s="20">
        <v>15.49</v>
      </c>
      <c r="L34" s="20">
        <v>17.809999999999999</v>
      </c>
      <c r="M34" s="20">
        <v>54.99</v>
      </c>
      <c r="N34" s="20">
        <v>49.49</v>
      </c>
      <c r="O34" s="20">
        <v>20.13</v>
      </c>
      <c r="P34" s="20">
        <v>23.16</v>
      </c>
      <c r="Q34" s="20">
        <v>59.39</v>
      </c>
      <c r="R34" s="20">
        <v>56.42</v>
      </c>
      <c r="S34" s="20">
        <v>20.13</v>
      </c>
      <c r="T34" s="20">
        <v>23.16</v>
      </c>
      <c r="U34" s="20">
        <v>56.42</v>
      </c>
      <c r="V34" s="20">
        <v>67.28</v>
      </c>
      <c r="W34" s="20">
        <v>56.06</v>
      </c>
      <c r="X34" s="20">
        <v>21.64</v>
      </c>
      <c r="Y34" s="20">
        <v>1.25</v>
      </c>
      <c r="Z34" s="20">
        <v>1.87</v>
      </c>
      <c r="AA34" s="20">
        <v>6.23</v>
      </c>
      <c r="AB34" s="20">
        <v>6.23</v>
      </c>
      <c r="AD34">
        <v>940129.89152499964</v>
      </c>
    </row>
    <row r="35" spans="1:30" ht="14.5" x14ac:dyDescent="0.35">
      <c r="A35" s="18" t="s">
        <v>116</v>
      </c>
      <c r="B35" s="18" t="s">
        <v>128</v>
      </c>
      <c r="C35" s="20">
        <v>19.329999999999998</v>
      </c>
      <c r="D35" s="20">
        <v>22.22</v>
      </c>
      <c r="E35" s="20">
        <v>133.38</v>
      </c>
      <c r="F35" s="20">
        <v>80.02</v>
      </c>
      <c r="G35" s="20">
        <v>21.26</v>
      </c>
      <c r="H35" s="20">
        <v>24.45</v>
      </c>
      <c r="I35" s="20">
        <v>146.71</v>
      </c>
      <c r="J35" s="20">
        <v>88.03</v>
      </c>
      <c r="K35" s="20">
        <v>20.29</v>
      </c>
      <c r="L35" s="20">
        <v>23.34</v>
      </c>
      <c r="M35" s="20">
        <v>88.03</v>
      </c>
      <c r="N35" s="20">
        <v>79.23</v>
      </c>
      <c r="O35" s="20">
        <v>26.38</v>
      </c>
      <c r="P35" s="20">
        <v>30.33</v>
      </c>
      <c r="Q35" s="20">
        <v>95.07</v>
      </c>
      <c r="R35" s="20">
        <v>90.32</v>
      </c>
      <c r="S35" s="20">
        <v>26.38</v>
      </c>
      <c r="T35" s="20">
        <v>30.33</v>
      </c>
      <c r="U35" s="20">
        <v>90.32</v>
      </c>
      <c r="V35" s="20">
        <v>67.28</v>
      </c>
      <c r="W35" s="20">
        <v>56.06</v>
      </c>
      <c r="X35" s="20">
        <v>24.73</v>
      </c>
      <c r="Y35" s="20">
        <v>1.25</v>
      </c>
      <c r="Z35" s="20">
        <v>1.87</v>
      </c>
      <c r="AA35" s="20">
        <v>6.23</v>
      </c>
      <c r="AB35" s="20">
        <v>6.23</v>
      </c>
      <c r="AC35" s="23">
        <v>3738.9</v>
      </c>
      <c r="AD35" s="65">
        <v>308074.50472700002</v>
      </c>
    </row>
    <row r="36" spans="1:30" ht="14.5" x14ac:dyDescent="0.35">
      <c r="A36" s="18" t="s">
        <v>117</v>
      </c>
      <c r="B36" s="18" t="s">
        <v>128</v>
      </c>
      <c r="C36" s="20">
        <v>20.83</v>
      </c>
      <c r="D36" s="20">
        <v>23.94</v>
      </c>
      <c r="E36" s="20">
        <v>117.28</v>
      </c>
      <c r="F36" s="20">
        <v>70.37</v>
      </c>
      <c r="G36" s="20">
        <v>22.91</v>
      </c>
      <c r="H36" s="20">
        <v>26.33</v>
      </c>
      <c r="I36" s="20">
        <v>129</v>
      </c>
      <c r="J36" s="20">
        <v>77.41</v>
      </c>
      <c r="K36" s="20">
        <v>21.86</v>
      </c>
      <c r="L36" s="20">
        <v>25.14</v>
      </c>
      <c r="M36" s="20">
        <v>77.41</v>
      </c>
      <c r="N36" s="20">
        <v>69.67</v>
      </c>
      <c r="O36" s="20">
        <v>28.42</v>
      </c>
      <c r="P36" s="20">
        <v>32.68</v>
      </c>
      <c r="Q36" s="20">
        <v>83.6</v>
      </c>
      <c r="R36" s="20">
        <v>79.41</v>
      </c>
      <c r="S36" s="20">
        <v>28.42</v>
      </c>
      <c r="T36" s="20">
        <v>32.68</v>
      </c>
      <c r="U36" s="20">
        <v>79.41</v>
      </c>
      <c r="V36" s="20">
        <v>67.28</v>
      </c>
      <c r="W36" s="20">
        <v>56.06</v>
      </c>
      <c r="X36" s="20">
        <v>21.64</v>
      </c>
      <c r="Y36" s="20">
        <v>1.25</v>
      </c>
      <c r="Z36" s="20">
        <v>1.87</v>
      </c>
      <c r="AA36" s="20">
        <v>6.23</v>
      </c>
      <c r="AB36" s="20">
        <v>6.23</v>
      </c>
      <c r="AC36" s="23">
        <v>3115.75</v>
      </c>
      <c r="AD36" s="65">
        <v>249051.46908400001</v>
      </c>
    </row>
    <row r="37" spans="1:30" ht="14.5" x14ac:dyDescent="0.35">
      <c r="A37" s="18" t="s">
        <v>118</v>
      </c>
      <c r="B37" s="18" t="s">
        <v>123</v>
      </c>
      <c r="C37" s="20">
        <v>10.029999999999999</v>
      </c>
      <c r="D37" s="20">
        <v>11.54</v>
      </c>
      <c r="E37" s="20">
        <v>87.27</v>
      </c>
      <c r="F37" s="20">
        <v>52.36</v>
      </c>
      <c r="G37" s="20">
        <v>11.04</v>
      </c>
      <c r="H37" s="20">
        <v>12.69</v>
      </c>
      <c r="I37" s="20">
        <v>95.99</v>
      </c>
      <c r="J37" s="20">
        <v>57.59</v>
      </c>
      <c r="K37" s="20">
        <v>10.53</v>
      </c>
      <c r="L37" s="20">
        <v>12.11</v>
      </c>
      <c r="M37" s="20">
        <v>57.59</v>
      </c>
      <c r="N37" s="20">
        <v>51.83</v>
      </c>
      <c r="O37" s="20">
        <v>13.7</v>
      </c>
      <c r="P37" s="20">
        <v>15.75</v>
      </c>
      <c r="Q37" s="20">
        <v>62.2</v>
      </c>
      <c r="R37" s="20">
        <v>59.1</v>
      </c>
      <c r="S37" s="20">
        <v>13.7</v>
      </c>
      <c r="T37" s="20">
        <v>15.75</v>
      </c>
      <c r="U37" s="20">
        <v>59.1</v>
      </c>
      <c r="V37" s="20">
        <v>67.28</v>
      </c>
      <c r="W37" s="20">
        <v>56.06</v>
      </c>
      <c r="X37" s="20">
        <v>17</v>
      </c>
      <c r="Y37" s="20">
        <v>1.25</v>
      </c>
      <c r="Z37" s="20">
        <v>1.87</v>
      </c>
      <c r="AA37" s="20">
        <v>6.23</v>
      </c>
      <c r="AB37" s="20">
        <v>6.23</v>
      </c>
      <c r="AD37">
        <v>1420359.2675029996</v>
      </c>
    </row>
    <row r="38" spans="1:30" ht="14.5" x14ac:dyDescent="0.35">
      <c r="A38" s="18" t="s">
        <v>119</v>
      </c>
      <c r="B38" s="18" t="s">
        <v>125</v>
      </c>
      <c r="C38" s="20">
        <v>10.33</v>
      </c>
      <c r="D38" s="20">
        <v>11.89</v>
      </c>
      <c r="E38" s="20">
        <v>98.01</v>
      </c>
      <c r="F38" s="20">
        <v>58.8</v>
      </c>
      <c r="G38" s="20">
        <v>11.37</v>
      </c>
      <c r="H38" s="20">
        <v>13.07</v>
      </c>
      <c r="I38" s="20">
        <v>107.8</v>
      </c>
      <c r="J38" s="20">
        <v>64.680000000000007</v>
      </c>
      <c r="K38" s="20">
        <v>10.86</v>
      </c>
      <c r="L38" s="20">
        <v>12.48</v>
      </c>
      <c r="M38" s="20">
        <v>64.680000000000007</v>
      </c>
      <c r="N38" s="20">
        <v>58.21</v>
      </c>
      <c r="O38" s="20">
        <v>14.11</v>
      </c>
      <c r="P38" s="20">
        <v>16.23</v>
      </c>
      <c r="Q38" s="20">
        <v>69.86</v>
      </c>
      <c r="R38" s="20">
        <v>66.37</v>
      </c>
      <c r="S38" s="20">
        <v>14.11</v>
      </c>
      <c r="T38" s="20">
        <v>16.23</v>
      </c>
      <c r="U38" s="20">
        <v>66.37</v>
      </c>
      <c r="V38" s="20">
        <v>67.28</v>
      </c>
      <c r="W38" s="20">
        <v>56.06</v>
      </c>
      <c r="X38" s="20">
        <v>18.54</v>
      </c>
      <c r="Y38" s="20">
        <v>1.25</v>
      </c>
      <c r="Z38" s="20">
        <v>1.87</v>
      </c>
      <c r="AA38" s="20">
        <v>6.23</v>
      </c>
      <c r="AB38" s="20">
        <v>6.23</v>
      </c>
      <c r="AD38">
        <v>959337.23151199985</v>
      </c>
    </row>
    <row r="39" spans="1:30" ht="14.5" x14ac:dyDescent="0.35">
      <c r="A39" s="18" t="s">
        <v>120</v>
      </c>
      <c r="B39" s="18" t="s">
        <v>125</v>
      </c>
      <c r="C39" s="20">
        <v>17.02</v>
      </c>
      <c r="D39" s="20">
        <v>19.579999999999998</v>
      </c>
      <c r="E39" s="20">
        <v>152.55000000000001</v>
      </c>
      <c r="F39" s="20">
        <v>91.53</v>
      </c>
      <c r="G39" s="20">
        <v>18.73</v>
      </c>
      <c r="H39" s="20">
        <v>21.54</v>
      </c>
      <c r="I39" s="20">
        <v>167.8</v>
      </c>
      <c r="J39" s="20">
        <v>100.68</v>
      </c>
      <c r="K39" s="20">
        <v>17.87</v>
      </c>
      <c r="L39" s="20">
        <v>20.55</v>
      </c>
      <c r="M39" s="20">
        <v>100.68</v>
      </c>
      <c r="N39" s="20">
        <v>90.62</v>
      </c>
      <c r="O39" s="20">
        <v>23.24</v>
      </c>
      <c r="P39" s="20">
        <v>26.72</v>
      </c>
      <c r="Q39" s="20">
        <v>108.74</v>
      </c>
      <c r="R39" s="20">
        <v>103.31</v>
      </c>
      <c r="S39" s="20">
        <v>23.24</v>
      </c>
      <c r="T39" s="20">
        <v>26.72</v>
      </c>
      <c r="U39" s="20">
        <v>103.31</v>
      </c>
      <c r="V39" s="20">
        <v>67.28</v>
      </c>
      <c r="W39" s="20">
        <v>56.06</v>
      </c>
      <c r="X39" s="20">
        <v>23.18</v>
      </c>
      <c r="Y39" s="20">
        <v>1.25</v>
      </c>
      <c r="Z39" s="20">
        <v>1.87</v>
      </c>
      <c r="AA39" s="20">
        <v>6.23</v>
      </c>
      <c r="AB39" s="20">
        <v>6.23</v>
      </c>
      <c r="AD39">
        <v>273477.39120899991</v>
      </c>
    </row>
    <row r="40" spans="1:30" ht="14.5" x14ac:dyDescent="0.35">
      <c r="A40" s="18" t="s">
        <v>121</v>
      </c>
      <c r="B40" s="18" t="s">
        <v>124</v>
      </c>
      <c r="C40" s="20">
        <v>19.18</v>
      </c>
      <c r="D40" s="20">
        <v>22.06</v>
      </c>
      <c r="E40" s="20">
        <v>139.37</v>
      </c>
      <c r="F40" s="20">
        <v>83.63</v>
      </c>
      <c r="G40" s="20">
        <v>21.1</v>
      </c>
      <c r="H40" s="20">
        <v>24.27</v>
      </c>
      <c r="I40" s="20">
        <v>153.31</v>
      </c>
      <c r="J40" s="20">
        <v>91.99</v>
      </c>
      <c r="K40" s="20">
        <v>20.14</v>
      </c>
      <c r="L40" s="20">
        <v>23.16</v>
      </c>
      <c r="M40" s="20">
        <v>91.99</v>
      </c>
      <c r="N40" s="20">
        <v>82.79</v>
      </c>
      <c r="O40" s="20">
        <v>26.18</v>
      </c>
      <c r="P40" s="20">
        <v>30.11</v>
      </c>
      <c r="Q40" s="20">
        <v>99.34</v>
      </c>
      <c r="R40" s="20">
        <v>94.38</v>
      </c>
      <c r="S40" s="20">
        <v>26.18</v>
      </c>
      <c r="T40" s="20">
        <v>30.11</v>
      </c>
      <c r="U40" s="20">
        <v>94.38</v>
      </c>
      <c r="V40" s="20">
        <v>67.28</v>
      </c>
      <c r="W40" s="20">
        <v>56.06</v>
      </c>
      <c r="X40" s="20">
        <v>24.73</v>
      </c>
      <c r="Y40" s="20">
        <v>1.25</v>
      </c>
      <c r="Z40" s="20">
        <v>1.87</v>
      </c>
      <c r="AA40" s="20">
        <v>6.23</v>
      </c>
      <c r="AB40" s="20">
        <v>6.23</v>
      </c>
      <c r="AD40">
        <v>529992.04119399993</v>
      </c>
    </row>
    <row r="41" spans="1:30" ht="14.5" x14ac:dyDescent="0.35">
      <c r="A41" s="18" t="s">
        <v>122</v>
      </c>
      <c r="B41" s="18" t="s">
        <v>129</v>
      </c>
      <c r="C41" s="20">
        <v>18</v>
      </c>
      <c r="D41" s="20">
        <v>20.7</v>
      </c>
      <c r="E41" s="20">
        <v>90.94</v>
      </c>
      <c r="F41" s="20">
        <v>54.56</v>
      </c>
      <c r="G41" s="20">
        <v>19.8</v>
      </c>
      <c r="H41" s="20">
        <v>22.77</v>
      </c>
      <c r="I41" s="20">
        <v>100.03</v>
      </c>
      <c r="J41" s="20">
        <v>60.02</v>
      </c>
      <c r="K41" s="20">
        <v>18.91</v>
      </c>
      <c r="L41" s="20">
        <v>21.74</v>
      </c>
      <c r="M41" s="20">
        <v>60.02</v>
      </c>
      <c r="N41" s="20">
        <v>54.01</v>
      </c>
      <c r="O41" s="20">
        <v>24.58</v>
      </c>
      <c r="P41" s="20">
        <v>28.25</v>
      </c>
      <c r="Q41" s="20">
        <v>64.819999999999993</v>
      </c>
      <c r="R41" s="20">
        <v>61.58</v>
      </c>
      <c r="S41" s="20">
        <v>24.58</v>
      </c>
      <c r="T41" s="20">
        <v>28.25</v>
      </c>
      <c r="U41" s="20">
        <v>61.58</v>
      </c>
      <c r="V41" s="20">
        <v>67.28</v>
      </c>
      <c r="W41" s="20">
        <v>56.06</v>
      </c>
      <c r="X41" s="20">
        <v>24.73</v>
      </c>
      <c r="Y41" s="20">
        <v>1.25</v>
      </c>
      <c r="Z41" s="20">
        <v>1.87</v>
      </c>
      <c r="AA41" s="20">
        <v>6.23</v>
      </c>
      <c r="AB41" s="20">
        <v>6.23</v>
      </c>
      <c r="AC41" s="23">
        <v>4362.05</v>
      </c>
      <c r="AD41" s="65">
        <v>420256.59741999995</v>
      </c>
    </row>
    <row r="42" spans="1:30" x14ac:dyDescent="0.25"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 spans="1:30" x14ac:dyDescent="0.25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 spans="1:30" x14ac:dyDescent="0.25"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 spans="1:30" x14ac:dyDescent="0.25"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</row>
    <row r="46" spans="1:30" x14ac:dyDescent="0.25"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 spans="1:30" x14ac:dyDescent="0.25"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 spans="1:30" x14ac:dyDescent="0.25"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 spans="3:28" x14ac:dyDescent="0.25"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 spans="3:28" x14ac:dyDescent="0.25"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 spans="3:28" x14ac:dyDescent="0.25"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 spans="3:28" x14ac:dyDescent="0.25"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 spans="3:28" x14ac:dyDescent="0.25"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 spans="3:28" x14ac:dyDescent="0.25"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 spans="3:28" x14ac:dyDescent="0.25"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3:28" x14ac:dyDescent="0.25"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spans="3:28" x14ac:dyDescent="0.25"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3:28" x14ac:dyDescent="0.25"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3:28" x14ac:dyDescent="0.25"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spans="3:28" x14ac:dyDescent="0.25"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spans="3:28" x14ac:dyDescent="0.25"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spans="3:28" x14ac:dyDescent="0.25"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spans="3:28" x14ac:dyDescent="0.25"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spans="3:28" x14ac:dyDescent="0.25"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spans="3:28" x14ac:dyDescent="0.25"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 spans="3:28" x14ac:dyDescent="0.25"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</row>
    <row r="67" spans="3:28" x14ac:dyDescent="0.25"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 spans="3:28" x14ac:dyDescent="0.25"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spans="3:28" x14ac:dyDescent="0.25"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spans="3:28" x14ac:dyDescent="0.25"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spans="3:28" x14ac:dyDescent="0.25"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spans="3:28" x14ac:dyDescent="0.25"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 spans="3:28" x14ac:dyDescent="0.25"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 spans="3:28" x14ac:dyDescent="0.25"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 spans="3:28" x14ac:dyDescent="0.25"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 spans="3:28" x14ac:dyDescent="0.25"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spans="3:28" x14ac:dyDescent="0.25"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spans="3:28" x14ac:dyDescent="0.25"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 spans="3:28" x14ac:dyDescent="0.25"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</sheetData>
  <autoFilter ref="A3:AC41"/>
  <mergeCells count="7">
    <mergeCell ref="V1:W1"/>
    <mergeCell ref="Y1:AB1"/>
    <mergeCell ref="C1:F1"/>
    <mergeCell ref="G1:J1"/>
    <mergeCell ref="K1:N1"/>
    <mergeCell ref="O1:R1"/>
    <mergeCell ref="S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8"/>
  <sheetViews>
    <sheetView view="pageBreakPreview" topLeftCell="A25" zoomScale="40" zoomScaleNormal="40" zoomScaleSheetLayoutView="40" workbookViewId="0">
      <selection activeCell="D20" sqref="D20"/>
    </sheetView>
  </sheetViews>
  <sheetFormatPr defaultColWidth="9.08984375" defaultRowHeight="12.5" x14ac:dyDescent="0.25"/>
  <cols>
    <col min="1" max="1" width="6.6328125" style="92" bestFit="1" customWidth="1"/>
    <col min="2" max="2" width="27" style="92" bestFit="1" customWidth="1"/>
    <col min="3" max="3" width="13.6328125" style="92" customWidth="1"/>
    <col min="4" max="4" width="56.36328125" style="92" customWidth="1"/>
    <col min="5" max="5" width="23.453125" style="92" customWidth="1"/>
    <col min="6" max="6" width="28.90625" style="92" customWidth="1"/>
    <col min="7" max="7" width="23.6328125" style="92" customWidth="1"/>
    <col min="8" max="8" width="28.54296875" style="92" customWidth="1"/>
    <col min="9" max="9" width="31.36328125" style="92" customWidth="1"/>
    <col min="10" max="10" width="27.6328125" style="92" customWidth="1"/>
    <col min="11" max="11" width="31.08984375" style="92" customWidth="1"/>
    <col min="12" max="16384" width="9.08984375" style="92"/>
  </cols>
  <sheetData>
    <row r="1" spans="1:11" ht="41" customHeight="1" x14ac:dyDescent="0.25">
      <c r="A1" s="134"/>
      <c r="B1" s="315" t="s">
        <v>183</v>
      </c>
      <c r="C1" s="316"/>
      <c r="D1" s="317"/>
      <c r="E1" s="317"/>
      <c r="F1" s="317"/>
      <c r="G1" s="317"/>
      <c r="H1" s="317"/>
      <c r="I1" s="317"/>
      <c r="J1" s="318"/>
      <c r="K1" s="313" t="s">
        <v>42</v>
      </c>
    </row>
    <row r="2" spans="1:11" ht="46.25" customHeight="1" thickBot="1" x14ac:dyDescent="0.3">
      <c r="A2" s="136"/>
      <c r="B2" s="319" t="str">
        <f>'ÜST KAPAK'!B5:I5</f>
        <v>KESME, AÇMA VE TESİSAT KONTROL İŞLERİ HİZMET ALIMI İSTİHKAK RAPORU</v>
      </c>
      <c r="C2" s="320"/>
      <c r="D2" s="321"/>
      <c r="E2" s="321"/>
      <c r="F2" s="321"/>
      <c r="G2" s="321"/>
      <c r="H2" s="321"/>
      <c r="I2" s="321"/>
      <c r="J2" s="322"/>
      <c r="K2" s="314"/>
    </row>
    <row r="3" spans="1:11" ht="38" customHeight="1" x14ac:dyDescent="0.25">
      <c r="A3" s="134"/>
      <c r="B3" s="323" t="s">
        <v>39</v>
      </c>
      <c r="C3" s="324"/>
      <c r="D3" s="325"/>
      <c r="E3" s="323" t="s">
        <v>40</v>
      </c>
      <c r="F3" s="324"/>
      <c r="G3" s="325"/>
      <c r="H3" s="323" t="s">
        <v>41</v>
      </c>
      <c r="I3" s="324"/>
      <c r="J3" s="325"/>
      <c r="K3" s="326" t="s">
        <v>57</v>
      </c>
    </row>
    <row r="4" spans="1:11" ht="38" customHeight="1" x14ac:dyDescent="0.25">
      <c r="A4" s="135"/>
      <c r="B4" s="331" t="s">
        <v>184</v>
      </c>
      <c r="C4" s="332"/>
      <c r="D4" s="333"/>
      <c r="E4" s="331" t="str">
        <f>'ÜST KAPAK'!F10</f>
        <v>01.08.2022 - 31.08.2022</v>
      </c>
      <c r="F4" s="334"/>
      <c r="G4" s="335"/>
      <c r="H4" s="336">
        <v>5</v>
      </c>
      <c r="I4" s="337"/>
      <c r="J4" s="338"/>
      <c r="K4" s="327"/>
    </row>
    <row r="5" spans="1:11" ht="51.75" customHeight="1" thickBot="1" x14ac:dyDescent="0.3">
      <c r="A5" s="136"/>
      <c r="B5" s="329" t="s">
        <v>1</v>
      </c>
      <c r="C5" s="330"/>
      <c r="D5" s="297" t="str">
        <f>'ÜST KAPAK'!F12</f>
        <v xml:space="preserve">TOPRAKİŞ İNŞAAT HARFİYAT TAAHHÜT SANAYİ VE TİCARET LİMİTED .ŞTİ. </v>
      </c>
      <c r="E5" s="298"/>
      <c r="F5" s="298"/>
      <c r="G5" s="298"/>
      <c r="H5" s="298"/>
      <c r="I5" s="298"/>
      <c r="J5" s="299"/>
      <c r="K5" s="328"/>
    </row>
    <row r="6" spans="1:11" ht="84" customHeight="1" thickBot="1" x14ac:dyDescent="0.3">
      <c r="A6" s="132" t="s">
        <v>0</v>
      </c>
      <c r="B6" s="295" t="s">
        <v>170</v>
      </c>
      <c r="C6" s="296"/>
      <c r="D6" s="138" t="s">
        <v>169</v>
      </c>
      <c r="E6" s="126" t="s">
        <v>11</v>
      </c>
      <c r="F6" s="126" t="s">
        <v>15</v>
      </c>
      <c r="G6" s="126" t="s">
        <v>16</v>
      </c>
      <c r="H6" s="126" t="s">
        <v>24</v>
      </c>
      <c r="I6" s="126" t="s">
        <v>17</v>
      </c>
      <c r="J6" s="126" t="s">
        <v>10</v>
      </c>
      <c r="K6" s="127" t="s">
        <v>18</v>
      </c>
    </row>
    <row r="7" spans="1:11" ht="44.25" customHeight="1" x14ac:dyDescent="0.25">
      <c r="A7" s="129">
        <v>1</v>
      </c>
      <c r="B7" s="300" t="s">
        <v>67</v>
      </c>
      <c r="C7" s="301"/>
      <c r="D7" s="94" t="s">
        <v>6</v>
      </c>
      <c r="E7" s="175">
        <v>34.76</v>
      </c>
      <c r="F7" s="55">
        <v>258</v>
      </c>
      <c r="G7" s="55">
        <v>169</v>
      </c>
      <c r="H7" s="3">
        <v>89</v>
      </c>
      <c r="I7" s="175">
        <v>8415.24</v>
      </c>
      <c r="J7" s="175">
        <v>5321.6</v>
      </c>
      <c r="K7" s="176">
        <v>3093.64</v>
      </c>
    </row>
    <row r="8" spans="1:11" ht="44.25" customHeight="1" x14ac:dyDescent="0.25">
      <c r="A8" s="130">
        <v>2</v>
      </c>
      <c r="B8" s="302"/>
      <c r="C8" s="303"/>
      <c r="D8" s="96" t="s">
        <v>5</v>
      </c>
      <c r="E8" s="177">
        <v>30.2</v>
      </c>
      <c r="F8" s="69">
        <v>3349</v>
      </c>
      <c r="G8" s="69">
        <v>2420</v>
      </c>
      <c r="H8" s="66">
        <v>929</v>
      </c>
      <c r="I8" s="177">
        <v>94419.56</v>
      </c>
      <c r="J8" s="177">
        <v>66363.759999999995</v>
      </c>
      <c r="K8" s="178">
        <v>28055.8</v>
      </c>
    </row>
    <row r="9" spans="1:11" ht="44.25" customHeight="1" x14ac:dyDescent="0.25">
      <c r="A9" s="130">
        <v>3</v>
      </c>
      <c r="B9" s="302"/>
      <c r="C9" s="303"/>
      <c r="D9" s="96" t="s">
        <v>59</v>
      </c>
      <c r="E9" s="177">
        <v>130.27000000000001</v>
      </c>
      <c r="F9" s="69">
        <v>131</v>
      </c>
      <c r="G9" s="69">
        <v>101</v>
      </c>
      <c r="H9" s="66">
        <v>30</v>
      </c>
      <c r="I9" s="177">
        <v>15844.61</v>
      </c>
      <c r="J9" s="177">
        <v>11936.51</v>
      </c>
      <c r="K9" s="178">
        <v>3908.1</v>
      </c>
    </row>
    <row r="10" spans="1:11" ht="44.25" customHeight="1" thickBot="1" x14ac:dyDescent="0.3">
      <c r="A10" s="131">
        <v>4</v>
      </c>
      <c r="B10" s="304"/>
      <c r="C10" s="305"/>
      <c r="D10" s="98" t="s">
        <v>60</v>
      </c>
      <c r="E10" s="179">
        <v>217.15</v>
      </c>
      <c r="F10" s="70">
        <v>92</v>
      </c>
      <c r="G10" s="70">
        <v>71</v>
      </c>
      <c r="H10" s="67">
        <v>21</v>
      </c>
      <c r="I10" s="179">
        <v>18695.77</v>
      </c>
      <c r="J10" s="179">
        <v>14135.62</v>
      </c>
      <c r="K10" s="180">
        <v>4560.1499999999996</v>
      </c>
    </row>
    <row r="11" spans="1:11" ht="44.25" customHeight="1" x14ac:dyDescent="0.25">
      <c r="A11" s="110">
        <v>5</v>
      </c>
      <c r="B11" s="309" t="s">
        <v>68</v>
      </c>
      <c r="C11" s="310"/>
      <c r="D11" s="94" t="s">
        <v>6</v>
      </c>
      <c r="E11" s="181">
        <v>14.58</v>
      </c>
      <c r="F11" s="71">
        <v>3</v>
      </c>
      <c r="G11" s="71">
        <v>2</v>
      </c>
      <c r="H11" s="68">
        <v>1</v>
      </c>
      <c r="I11" s="181">
        <v>41.71</v>
      </c>
      <c r="J11" s="181">
        <v>27.13</v>
      </c>
      <c r="K11" s="182">
        <v>14.58</v>
      </c>
    </row>
    <row r="12" spans="1:11" ht="44.25" customHeight="1" x14ac:dyDescent="0.25">
      <c r="A12" s="102">
        <v>6</v>
      </c>
      <c r="B12" s="311"/>
      <c r="C12" s="303"/>
      <c r="D12" s="96" t="s">
        <v>5</v>
      </c>
      <c r="E12" s="177">
        <v>12.66</v>
      </c>
      <c r="F12" s="69">
        <v>40</v>
      </c>
      <c r="G12" s="69">
        <v>30</v>
      </c>
      <c r="H12" s="66">
        <v>10</v>
      </c>
      <c r="I12" s="177">
        <v>471.18</v>
      </c>
      <c r="J12" s="177">
        <v>344.58</v>
      </c>
      <c r="K12" s="178">
        <v>126.6</v>
      </c>
    </row>
    <row r="13" spans="1:11" ht="44.25" customHeight="1" x14ac:dyDescent="0.25">
      <c r="A13" s="102">
        <v>7</v>
      </c>
      <c r="B13" s="311"/>
      <c r="C13" s="303"/>
      <c r="D13" s="96" t="s">
        <v>59</v>
      </c>
      <c r="E13" s="177">
        <v>51.58</v>
      </c>
      <c r="F13" s="69"/>
      <c r="G13" s="69"/>
      <c r="H13" s="66"/>
      <c r="I13" s="177"/>
      <c r="J13" s="177"/>
      <c r="K13" s="178"/>
    </row>
    <row r="14" spans="1:11" ht="44.25" customHeight="1" thickBot="1" x14ac:dyDescent="0.3">
      <c r="A14" s="103">
        <v>8</v>
      </c>
      <c r="B14" s="312"/>
      <c r="C14" s="305"/>
      <c r="D14" s="98" t="s">
        <v>60</v>
      </c>
      <c r="E14" s="179">
        <v>51.96</v>
      </c>
      <c r="F14" s="70">
        <v>1</v>
      </c>
      <c r="G14" s="70">
        <v>1</v>
      </c>
      <c r="H14" s="67">
        <v>0</v>
      </c>
      <c r="I14" s="179">
        <v>50.97</v>
      </c>
      <c r="J14" s="179">
        <v>50.97</v>
      </c>
      <c r="K14" s="180">
        <v>0</v>
      </c>
    </row>
    <row r="15" spans="1:11" ht="44.25" customHeight="1" x14ac:dyDescent="0.25">
      <c r="A15" s="109">
        <v>9</v>
      </c>
      <c r="B15" s="306" t="s">
        <v>4</v>
      </c>
      <c r="C15" s="290"/>
      <c r="D15" s="94" t="s">
        <v>6</v>
      </c>
      <c r="E15" s="175">
        <v>38.22</v>
      </c>
      <c r="F15" s="55">
        <v>360</v>
      </c>
      <c r="G15" s="55">
        <v>254</v>
      </c>
      <c r="H15" s="3">
        <v>106</v>
      </c>
      <c r="I15" s="175">
        <v>12819.75</v>
      </c>
      <c r="J15" s="175">
        <v>8768.43</v>
      </c>
      <c r="K15" s="176">
        <v>4051.32</v>
      </c>
    </row>
    <row r="16" spans="1:11" ht="44.25" customHeight="1" x14ac:dyDescent="0.25">
      <c r="A16" s="102">
        <v>10</v>
      </c>
      <c r="B16" s="307"/>
      <c r="C16" s="292"/>
      <c r="D16" s="96" t="s">
        <v>5</v>
      </c>
      <c r="E16" s="177">
        <v>33.229999999999997</v>
      </c>
      <c r="F16" s="69">
        <v>4939</v>
      </c>
      <c r="G16" s="69">
        <v>3641</v>
      </c>
      <c r="H16" s="66">
        <v>1298</v>
      </c>
      <c r="I16" s="177">
        <v>152988.37</v>
      </c>
      <c r="J16" s="177">
        <v>109855.83</v>
      </c>
      <c r="K16" s="178">
        <v>43132.54</v>
      </c>
    </row>
    <row r="17" spans="1:11" ht="44.25" customHeight="1" x14ac:dyDescent="0.25">
      <c r="A17" s="102">
        <v>11</v>
      </c>
      <c r="B17" s="307"/>
      <c r="C17" s="292"/>
      <c r="D17" s="96" t="s">
        <v>59</v>
      </c>
      <c r="E17" s="177">
        <v>143.32</v>
      </c>
      <c r="F17" s="69">
        <v>297</v>
      </c>
      <c r="G17" s="69">
        <v>271</v>
      </c>
      <c r="H17" s="66">
        <v>26</v>
      </c>
      <c r="I17" s="177">
        <v>37889.46</v>
      </c>
      <c r="J17" s="177">
        <v>34163.14</v>
      </c>
      <c r="K17" s="178">
        <v>3726.32</v>
      </c>
    </row>
    <row r="18" spans="1:11" ht="44.25" customHeight="1" thickBot="1" x14ac:dyDescent="0.3">
      <c r="A18" s="103">
        <v>12</v>
      </c>
      <c r="B18" s="308"/>
      <c r="C18" s="294"/>
      <c r="D18" s="98" t="s">
        <v>60</v>
      </c>
      <c r="E18" s="179">
        <v>238.83</v>
      </c>
      <c r="F18" s="70">
        <v>372</v>
      </c>
      <c r="G18" s="70">
        <v>358</v>
      </c>
      <c r="H18" s="67">
        <v>14</v>
      </c>
      <c r="I18" s="179">
        <v>78962.5</v>
      </c>
      <c r="J18" s="179">
        <v>75618.880000000005</v>
      </c>
      <c r="K18" s="180">
        <v>3343.62</v>
      </c>
    </row>
    <row r="19" spans="1:11" ht="44.25" customHeight="1" x14ac:dyDescent="0.25">
      <c r="A19" s="109">
        <v>13</v>
      </c>
      <c r="B19" s="306" t="s">
        <v>143</v>
      </c>
      <c r="C19" s="290"/>
      <c r="D19" s="94" t="s">
        <v>6</v>
      </c>
      <c r="E19" s="175">
        <v>36.47</v>
      </c>
      <c r="F19" s="55">
        <v>380</v>
      </c>
      <c r="G19" s="55">
        <v>258</v>
      </c>
      <c r="H19" s="3">
        <v>122</v>
      </c>
      <c r="I19" s="175">
        <v>12996.38</v>
      </c>
      <c r="J19" s="175">
        <v>8547.0400000000009</v>
      </c>
      <c r="K19" s="176">
        <v>4449.34</v>
      </c>
    </row>
    <row r="20" spans="1:11" ht="44.25" customHeight="1" x14ac:dyDescent="0.25">
      <c r="A20" s="102">
        <v>14</v>
      </c>
      <c r="B20" s="307"/>
      <c r="C20" s="292"/>
      <c r="D20" s="96" t="s">
        <v>5</v>
      </c>
      <c r="E20" s="177">
        <v>31.72</v>
      </c>
      <c r="F20" s="69">
        <v>1844</v>
      </c>
      <c r="G20" s="69">
        <v>1542</v>
      </c>
      <c r="H20" s="66">
        <v>302</v>
      </c>
      <c r="I20" s="177">
        <v>54265.68</v>
      </c>
      <c r="J20" s="177">
        <v>44686.239999999998</v>
      </c>
      <c r="K20" s="178">
        <v>9579.44</v>
      </c>
    </row>
    <row r="21" spans="1:11" ht="44.25" customHeight="1" x14ac:dyDescent="0.25">
      <c r="A21" s="102">
        <v>15</v>
      </c>
      <c r="B21" s="307"/>
      <c r="C21" s="292"/>
      <c r="D21" s="96" t="s">
        <v>59</v>
      </c>
      <c r="E21" s="177">
        <v>129.01</v>
      </c>
      <c r="F21" s="69">
        <v>212</v>
      </c>
      <c r="G21" s="69">
        <v>147</v>
      </c>
      <c r="H21" s="66">
        <v>65</v>
      </c>
      <c r="I21" s="177">
        <v>25615.15</v>
      </c>
      <c r="J21" s="177">
        <v>17229.5</v>
      </c>
      <c r="K21" s="178">
        <v>8385.65</v>
      </c>
    </row>
    <row r="22" spans="1:11" ht="44.25" customHeight="1" thickBot="1" x14ac:dyDescent="0.3">
      <c r="A22" s="103">
        <v>16</v>
      </c>
      <c r="B22" s="308"/>
      <c r="C22" s="294"/>
      <c r="D22" s="98" t="s">
        <v>60</v>
      </c>
      <c r="E22" s="179">
        <v>143.32</v>
      </c>
      <c r="F22" s="70">
        <v>133</v>
      </c>
      <c r="G22" s="70">
        <v>117</v>
      </c>
      <c r="H22" s="67">
        <v>16</v>
      </c>
      <c r="I22" s="179">
        <v>17504.86</v>
      </c>
      <c r="J22" s="179">
        <v>15211.74</v>
      </c>
      <c r="K22" s="180">
        <v>2293.12</v>
      </c>
    </row>
    <row r="23" spans="1:11" ht="44.25" customHeight="1" x14ac:dyDescent="0.25">
      <c r="A23" s="110">
        <v>17</v>
      </c>
      <c r="B23" s="307" t="s">
        <v>144</v>
      </c>
      <c r="C23" s="292"/>
      <c r="D23" s="94" t="s">
        <v>6</v>
      </c>
      <c r="E23" s="181">
        <v>25.54</v>
      </c>
      <c r="F23" s="71">
        <v>118</v>
      </c>
      <c r="G23" s="71">
        <v>105</v>
      </c>
      <c r="H23" s="68">
        <v>13</v>
      </c>
      <c r="I23" s="181">
        <v>2745.98</v>
      </c>
      <c r="J23" s="181">
        <v>2413.96</v>
      </c>
      <c r="K23" s="182">
        <v>332.02</v>
      </c>
    </row>
    <row r="24" spans="1:11" ht="44.25" customHeight="1" x14ac:dyDescent="0.25">
      <c r="A24" s="102">
        <v>18</v>
      </c>
      <c r="B24" s="307"/>
      <c r="C24" s="292"/>
      <c r="D24" s="96" t="s">
        <v>5</v>
      </c>
      <c r="E24" s="177">
        <v>22.18</v>
      </c>
      <c r="F24" s="69">
        <v>713</v>
      </c>
      <c r="G24" s="69">
        <v>622</v>
      </c>
      <c r="H24" s="66">
        <v>91</v>
      </c>
      <c r="I24" s="177">
        <v>14642.29</v>
      </c>
      <c r="J24" s="177">
        <v>12623.91</v>
      </c>
      <c r="K24" s="178">
        <v>2018.38</v>
      </c>
    </row>
    <row r="25" spans="1:11" ht="44.25" customHeight="1" x14ac:dyDescent="0.25">
      <c r="A25" s="102">
        <v>19</v>
      </c>
      <c r="B25" s="307"/>
      <c r="C25" s="292"/>
      <c r="D25" s="96" t="s">
        <v>59</v>
      </c>
      <c r="E25" s="177">
        <v>90.3</v>
      </c>
      <c r="F25" s="69">
        <v>195</v>
      </c>
      <c r="G25" s="69">
        <v>160</v>
      </c>
      <c r="H25" s="66">
        <v>35</v>
      </c>
      <c r="I25" s="177">
        <v>16633.650000000001</v>
      </c>
      <c r="J25" s="177">
        <v>13473.15</v>
      </c>
      <c r="K25" s="178">
        <v>3160.5</v>
      </c>
    </row>
    <row r="26" spans="1:11" ht="44.25" customHeight="1" thickBot="1" x14ac:dyDescent="0.3">
      <c r="A26" s="111">
        <v>20</v>
      </c>
      <c r="B26" s="307"/>
      <c r="C26" s="292"/>
      <c r="D26" s="98" t="s">
        <v>60</v>
      </c>
      <c r="E26" s="185">
        <v>100.3</v>
      </c>
      <c r="F26" s="56">
        <v>266</v>
      </c>
      <c r="G26" s="56">
        <v>192</v>
      </c>
      <c r="H26" s="66">
        <v>74</v>
      </c>
      <c r="I26" s="177">
        <v>25591.08</v>
      </c>
      <c r="J26" s="177">
        <v>18168.88</v>
      </c>
      <c r="K26" s="178">
        <v>7422.2</v>
      </c>
    </row>
    <row r="27" spans="1:11" ht="44.25" customHeight="1" x14ac:dyDescent="0.25">
      <c r="A27" s="109">
        <v>21</v>
      </c>
      <c r="B27" s="306" t="s">
        <v>163</v>
      </c>
      <c r="C27" s="290"/>
      <c r="D27" s="99" t="s">
        <v>8</v>
      </c>
      <c r="E27" s="267">
        <v>0.05</v>
      </c>
      <c r="F27" s="75">
        <v>189257.41</v>
      </c>
      <c r="G27" s="75">
        <v>166535.54999999999</v>
      </c>
      <c r="H27" s="6">
        <v>22721.86</v>
      </c>
      <c r="I27" s="175">
        <v>9462.8700000000008</v>
      </c>
      <c r="J27" s="175">
        <v>8326.7800000000007</v>
      </c>
      <c r="K27" s="176">
        <v>1136.0899999999999</v>
      </c>
    </row>
    <row r="28" spans="1:11" ht="44.25" customHeight="1" thickBot="1" x14ac:dyDescent="0.3">
      <c r="A28" s="103">
        <v>22</v>
      </c>
      <c r="B28" s="308"/>
      <c r="C28" s="294"/>
      <c r="D28" s="100" t="s">
        <v>9</v>
      </c>
      <c r="E28" s="268">
        <v>0.15</v>
      </c>
      <c r="F28" s="76">
        <v>9690.69</v>
      </c>
      <c r="G28" s="76">
        <v>5519.6</v>
      </c>
      <c r="H28" s="24">
        <v>4171.09</v>
      </c>
      <c r="I28" s="183">
        <v>1453.6</v>
      </c>
      <c r="J28" s="179">
        <v>827.94</v>
      </c>
      <c r="K28" s="184">
        <v>625.66</v>
      </c>
    </row>
    <row r="29" spans="1:11" ht="44.25" customHeight="1" x14ac:dyDescent="0.25">
      <c r="A29" s="109">
        <v>23</v>
      </c>
      <c r="B29" s="306" t="s">
        <v>146</v>
      </c>
      <c r="C29" s="290"/>
      <c r="D29" s="101" t="s">
        <v>165</v>
      </c>
      <c r="E29" s="175">
        <v>51.09</v>
      </c>
      <c r="F29" s="55">
        <v>186</v>
      </c>
      <c r="G29" s="55">
        <v>157</v>
      </c>
      <c r="H29" s="66">
        <v>29</v>
      </c>
      <c r="I29" s="177">
        <v>8712.92</v>
      </c>
      <c r="J29" s="177">
        <v>7231.31</v>
      </c>
      <c r="K29" s="178">
        <v>1481.61</v>
      </c>
    </row>
    <row r="30" spans="1:11" ht="44.25" customHeight="1" thickBot="1" x14ac:dyDescent="0.3">
      <c r="A30" s="111">
        <v>24</v>
      </c>
      <c r="B30" s="307"/>
      <c r="C30" s="292"/>
      <c r="D30" s="128" t="s">
        <v>58</v>
      </c>
      <c r="E30" s="190">
        <v>0</v>
      </c>
      <c r="F30" s="56"/>
      <c r="G30" s="56"/>
      <c r="H30" s="4"/>
      <c r="I30" s="185"/>
      <c r="J30" s="185"/>
      <c r="K30" s="185"/>
    </row>
    <row r="31" spans="1:11" ht="44.25" customHeight="1" x14ac:dyDescent="0.25">
      <c r="A31" s="93">
        <v>25</v>
      </c>
      <c r="B31" s="289" t="s">
        <v>164</v>
      </c>
      <c r="C31" s="290"/>
      <c r="D31" s="94" t="s">
        <v>6</v>
      </c>
      <c r="E31" s="175"/>
      <c r="F31" s="55"/>
      <c r="G31" s="55"/>
      <c r="H31" s="3"/>
      <c r="I31" s="175"/>
      <c r="J31" s="175"/>
      <c r="K31" s="176"/>
    </row>
    <row r="32" spans="1:11" ht="44.25" customHeight="1" x14ac:dyDescent="0.25">
      <c r="A32" s="95">
        <v>26</v>
      </c>
      <c r="B32" s="291"/>
      <c r="C32" s="292"/>
      <c r="D32" s="96" t="s">
        <v>5</v>
      </c>
      <c r="E32" s="177"/>
      <c r="F32" s="69"/>
      <c r="G32" s="69"/>
      <c r="H32" s="66"/>
      <c r="I32" s="177"/>
      <c r="J32" s="177"/>
      <c r="K32" s="178"/>
    </row>
    <row r="33" spans="1:11" ht="44.25" customHeight="1" x14ac:dyDescent="0.25">
      <c r="A33" s="95">
        <v>27</v>
      </c>
      <c r="B33" s="291"/>
      <c r="C33" s="292"/>
      <c r="D33" s="96" t="s">
        <v>59</v>
      </c>
      <c r="E33" s="177"/>
      <c r="F33" s="69"/>
      <c r="G33" s="69"/>
      <c r="H33" s="66"/>
      <c r="I33" s="177"/>
      <c r="J33" s="177"/>
      <c r="K33" s="178"/>
    </row>
    <row r="34" spans="1:11" ht="44.25" customHeight="1" thickBot="1" x14ac:dyDescent="0.3">
      <c r="A34" s="97">
        <v>28</v>
      </c>
      <c r="B34" s="293"/>
      <c r="C34" s="294"/>
      <c r="D34" s="98" t="s">
        <v>60</v>
      </c>
      <c r="E34" s="179"/>
      <c r="F34" s="70"/>
      <c r="G34" s="70"/>
      <c r="H34" s="67"/>
      <c r="I34" s="179"/>
      <c r="J34" s="179"/>
      <c r="K34" s="180"/>
    </row>
    <row r="35" spans="1:11" ht="55.5" customHeight="1" x14ac:dyDescent="0.25">
      <c r="A35" s="104"/>
      <c r="B35" s="105"/>
      <c r="C35" s="105"/>
      <c r="F35" s="25"/>
      <c r="G35" s="25"/>
      <c r="H35" s="26" t="s">
        <v>166</v>
      </c>
      <c r="I35" s="186">
        <f>SUM(I7:I34)</f>
        <v>610223.58000000007</v>
      </c>
      <c r="J35" s="186">
        <f>SUM(J7:J34)</f>
        <v>475326.9</v>
      </c>
      <c r="K35" s="186">
        <f>SUM(K7:K34)</f>
        <v>134896.68</v>
      </c>
    </row>
    <row r="36" spans="1:11" ht="55.5" customHeight="1" x14ac:dyDescent="0.25">
      <c r="A36" s="104"/>
      <c r="B36" s="105"/>
      <c r="C36" s="105"/>
      <c r="F36" s="25"/>
      <c r="G36" s="25"/>
      <c r="H36" s="26" t="s">
        <v>167</v>
      </c>
      <c r="I36" s="187">
        <v>60000</v>
      </c>
      <c r="J36" s="187">
        <v>48000</v>
      </c>
      <c r="K36" s="186">
        <v>12000</v>
      </c>
    </row>
    <row r="37" spans="1:11" ht="55.5" customHeight="1" x14ac:dyDescent="0.25">
      <c r="A37" s="104"/>
      <c r="B37" s="105"/>
      <c r="C37" s="105"/>
      <c r="F37" s="25"/>
      <c r="G37" s="25"/>
      <c r="H37" s="26" t="s">
        <v>168</v>
      </c>
      <c r="I37" s="187">
        <v>23100</v>
      </c>
      <c r="J37" s="187">
        <v>18480</v>
      </c>
      <c r="K37" s="186">
        <v>4620</v>
      </c>
    </row>
    <row r="38" spans="1:11" ht="55.5" customHeight="1" x14ac:dyDescent="0.25">
      <c r="A38" s="104"/>
      <c r="B38" s="105"/>
      <c r="C38" s="105"/>
      <c r="F38" s="25"/>
      <c r="G38" s="25"/>
      <c r="H38" s="133" t="s">
        <v>2</v>
      </c>
      <c r="I38" s="188">
        <f>+I35-I36-I37</f>
        <v>527123.58000000007</v>
      </c>
      <c r="J38" s="188">
        <f t="shared" ref="J38:K38" si="0">+J35-J36-J37</f>
        <v>408846.9</v>
      </c>
      <c r="K38" s="188">
        <f t="shared" si="0"/>
        <v>118276.68</v>
      </c>
    </row>
    <row r="39" spans="1:11" ht="55.5" customHeight="1" x14ac:dyDescent="0.25">
      <c r="A39" s="106"/>
      <c r="B39" s="107"/>
      <c r="C39" s="107"/>
      <c r="H39" s="27" t="s">
        <v>12</v>
      </c>
      <c r="I39" s="189">
        <f>I38*0.18</f>
        <v>94882.244400000011</v>
      </c>
      <c r="J39" s="189">
        <f t="shared" ref="J39:K39" si="1">J38*0.18</f>
        <v>73592.441999999995</v>
      </c>
      <c r="K39" s="189">
        <f t="shared" si="1"/>
        <v>21289.802399999997</v>
      </c>
    </row>
    <row r="40" spans="1:11" ht="55.5" customHeight="1" x14ac:dyDescent="0.25">
      <c r="A40" s="106"/>
      <c r="B40" s="107"/>
      <c r="C40" s="107"/>
      <c r="H40" s="27" t="s">
        <v>62</v>
      </c>
      <c r="I40" s="189">
        <f>+I38+I39</f>
        <v>622005.82440000004</v>
      </c>
      <c r="J40" s="189">
        <f t="shared" ref="J40:K40" si="2">+J38+J39</f>
        <v>482439.342</v>
      </c>
      <c r="K40" s="189">
        <f t="shared" si="2"/>
        <v>139566.48239999998</v>
      </c>
    </row>
    <row r="41" spans="1:11" ht="55.5" customHeight="1" x14ac:dyDescent="0.25">
      <c r="A41" s="106"/>
      <c r="C41" s="137" t="s">
        <v>192</v>
      </c>
      <c r="H41" s="27" t="s">
        <v>54</v>
      </c>
      <c r="I41" s="189">
        <f>'Ceza Medaş'!I50</f>
        <v>833.4</v>
      </c>
      <c r="J41" s="189">
        <f>'Ceza Medaş'!J50</f>
        <v>531.4</v>
      </c>
      <c r="K41" s="189">
        <f>'Ceza Medaş'!K50</f>
        <v>302</v>
      </c>
    </row>
    <row r="42" spans="1:11" ht="55.5" customHeight="1" x14ac:dyDescent="0.25">
      <c r="A42" s="106"/>
      <c r="C42" s="171" t="s">
        <v>193</v>
      </c>
      <c r="H42" s="27" t="s">
        <v>134</v>
      </c>
      <c r="I42" s="189">
        <f>'İade Medaş'!I23</f>
        <v>4432.0300000000007</v>
      </c>
      <c r="J42" s="189">
        <f>'İade Medaş'!J23</f>
        <v>3372.01</v>
      </c>
      <c r="K42" s="189">
        <f>'İade Medaş'!K23</f>
        <v>1060.02</v>
      </c>
    </row>
    <row r="43" spans="1:11" ht="55.5" customHeight="1" x14ac:dyDescent="0.25">
      <c r="A43" s="106"/>
      <c r="C43" s="171"/>
      <c r="H43" s="28"/>
      <c r="I43" s="191"/>
      <c r="J43" s="191"/>
      <c r="K43" s="191"/>
    </row>
    <row r="44" spans="1:11" ht="55.5" customHeight="1" x14ac:dyDescent="0.25">
      <c r="A44" s="106"/>
      <c r="C44" s="171"/>
      <c r="H44" s="28"/>
      <c r="I44" s="191"/>
      <c r="J44" s="191"/>
      <c r="K44" s="191"/>
    </row>
    <row r="45" spans="1:11" ht="55.5" customHeight="1" x14ac:dyDescent="0.25">
      <c r="A45" s="106"/>
      <c r="C45" s="171"/>
      <c r="H45" s="28"/>
      <c r="I45" s="191"/>
      <c r="J45" s="191"/>
      <c r="K45" s="191"/>
    </row>
    <row r="46" spans="1:11" ht="55.5" customHeight="1" x14ac:dyDescent="0.25">
      <c r="A46" s="106"/>
      <c r="B46" s="107"/>
      <c r="C46" s="107"/>
      <c r="H46" s="28"/>
      <c r="I46" s="29"/>
      <c r="J46" s="29"/>
      <c r="K46" s="29"/>
    </row>
    <row r="47" spans="1:11" ht="36.75" customHeight="1" x14ac:dyDescent="0.25">
      <c r="A47" s="106"/>
      <c r="B47" s="107"/>
      <c r="C47" s="107"/>
      <c r="H47" s="28"/>
      <c r="I47" s="29"/>
      <c r="J47" s="29"/>
      <c r="K47" s="29"/>
    </row>
    <row r="48" spans="1:11" x14ac:dyDescent="0.25">
      <c r="G48" s="108" t="s">
        <v>13</v>
      </c>
    </row>
  </sheetData>
  <mergeCells count="21">
    <mergeCell ref="K1:K2"/>
    <mergeCell ref="B1:J1"/>
    <mergeCell ref="B2:J2"/>
    <mergeCell ref="B3:D3"/>
    <mergeCell ref="E3:G3"/>
    <mergeCell ref="H3:J3"/>
    <mergeCell ref="K3:K5"/>
    <mergeCell ref="B5:C5"/>
    <mergeCell ref="B4:D4"/>
    <mergeCell ref="E4:G4"/>
    <mergeCell ref="H4:J4"/>
    <mergeCell ref="B31:C34"/>
    <mergeCell ref="B6:C6"/>
    <mergeCell ref="D5:J5"/>
    <mergeCell ref="B7:C10"/>
    <mergeCell ref="B15:C18"/>
    <mergeCell ref="B11:C14"/>
    <mergeCell ref="B19:C22"/>
    <mergeCell ref="B23:C26"/>
    <mergeCell ref="B27:C28"/>
    <mergeCell ref="B29:C30"/>
  </mergeCells>
  <printOptions horizontalCentered="1" verticalCentered="1"/>
  <pageMargins left="0.31496062992125984" right="0.19685039370078741" top="0.26" bottom="0" header="0" footer="0"/>
  <pageSetup paperSize="9"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3"/>
  <sheetViews>
    <sheetView view="pageBreakPreview" topLeftCell="A22" zoomScale="40" zoomScaleNormal="100" zoomScaleSheetLayoutView="40" workbookViewId="0">
      <selection activeCell="D53" sqref="D53"/>
    </sheetView>
  </sheetViews>
  <sheetFormatPr defaultColWidth="9.08984375" defaultRowHeight="12.5" x14ac:dyDescent="0.25"/>
  <cols>
    <col min="1" max="1" width="6.6328125" style="8" bestFit="1" customWidth="1"/>
    <col min="2" max="2" width="19.54296875" style="8" customWidth="1"/>
    <col min="3" max="3" width="17.54296875" style="8" customWidth="1"/>
    <col min="4" max="4" width="56.36328125" style="8" bestFit="1" customWidth="1"/>
    <col min="5" max="7" width="23.453125" style="8" customWidth="1"/>
    <col min="8" max="8" width="23.36328125" style="8" customWidth="1"/>
    <col min="9" max="9" width="23.453125" style="8" customWidth="1"/>
    <col min="10" max="10" width="21.90625" style="8" customWidth="1"/>
    <col min="11" max="11" width="27.54296875" style="8" customWidth="1"/>
    <col min="12" max="16384" width="9.08984375" style="8"/>
  </cols>
  <sheetData>
    <row r="1" spans="1:11" ht="31.5" customHeight="1" x14ac:dyDescent="0.25">
      <c r="B1" s="370" t="s">
        <v>183</v>
      </c>
      <c r="C1" s="371"/>
      <c r="D1" s="371"/>
      <c r="E1" s="371"/>
      <c r="F1" s="371"/>
      <c r="G1" s="371"/>
      <c r="H1" s="371"/>
      <c r="I1" s="371"/>
      <c r="J1" s="372"/>
      <c r="K1" s="364" t="s">
        <v>42</v>
      </c>
    </row>
    <row r="2" spans="1:11" ht="31.5" customHeight="1" x14ac:dyDescent="0.25">
      <c r="B2" s="373" t="str">
        <f>'ÜST KAPAK'!B5:I5</f>
        <v>KESME, AÇMA VE TESİSAT KONTROL İŞLERİ HİZMET ALIMI İSTİHKAK RAPORU</v>
      </c>
      <c r="C2" s="374"/>
      <c r="D2" s="374"/>
      <c r="E2" s="374"/>
      <c r="F2" s="374"/>
      <c r="G2" s="374"/>
      <c r="H2" s="374"/>
      <c r="I2" s="374"/>
      <c r="J2" s="375"/>
      <c r="K2" s="364"/>
    </row>
    <row r="3" spans="1:11" ht="30" customHeight="1" x14ac:dyDescent="0.25">
      <c r="B3" s="355" t="s">
        <v>39</v>
      </c>
      <c r="C3" s="355"/>
      <c r="D3" s="355"/>
      <c r="E3" s="355" t="s">
        <v>40</v>
      </c>
      <c r="F3" s="355"/>
      <c r="G3" s="355"/>
      <c r="H3" s="355" t="s">
        <v>41</v>
      </c>
      <c r="I3" s="355"/>
      <c r="J3" s="355"/>
      <c r="K3" s="365" t="s">
        <v>57</v>
      </c>
    </row>
    <row r="4" spans="1:11" ht="30" customHeight="1" x14ac:dyDescent="0.25">
      <c r="B4" s="367" t="s">
        <v>184</v>
      </c>
      <c r="C4" s="367"/>
      <c r="D4" s="367"/>
      <c r="E4" s="367" t="str">
        <f>'ÜST KAPAK'!F10</f>
        <v>01.08.2022 - 31.08.2022</v>
      </c>
      <c r="F4" s="368"/>
      <c r="G4" s="368"/>
      <c r="H4" s="369">
        <v>5</v>
      </c>
      <c r="I4" s="369"/>
      <c r="J4" s="369"/>
      <c r="K4" s="365"/>
    </row>
    <row r="5" spans="1:11" ht="51.75" customHeight="1" thickBot="1" x14ac:dyDescent="0.3">
      <c r="B5" s="377" t="s">
        <v>1</v>
      </c>
      <c r="C5" s="378"/>
      <c r="D5" s="376" t="str">
        <f>'ÜST KAPAK'!F12</f>
        <v xml:space="preserve">TOPRAKİŞ İNŞAAT HARFİYAT TAAHHÜT SANAYİ VE TİCARET LİMİTED .ŞTİ. </v>
      </c>
      <c r="E5" s="376"/>
      <c r="F5" s="376"/>
      <c r="G5" s="376"/>
      <c r="H5" s="376"/>
      <c r="I5" s="376"/>
      <c r="J5" s="376"/>
      <c r="K5" s="366"/>
    </row>
    <row r="6" spans="1:11" ht="61.5" customHeight="1" thickBot="1" x14ac:dyDescent="0.3">
      <c r="A6" s="9"/>
      <c r="B6" s="353" t="s">
        <v>170</v>
      </c>
      <c r="C6" s="354"/>
      <c r="D6" s="139" t="s">
        <v>169</v>
      </c>
      <c r="E6" s="63" t="s">
        <v>11</v>
      </c>
      <c r="F6" s="63" t="s">
        <v>19</v>
      </c>
      <c r="G6" s="63" t="s">
        <v>20</v>
      </c>
      <c r="H6" s="63" t="s">
        <v>21</v>
      </c>
      <c r="I6" s="63" t="s">
        <v>22</v>
      </c>
      <c r="J6" s="63" t="s">
        <v>14</v>
      </c>
      <c r="K6" s="64" t="s">
        <v>23</v>
      </c>
    </row>
    <row r="7" spans="1:11" ht="35" customHeight="1" x14ac:dyDescent="0.25">
      <c r="A7" s="339" t="s">
        <v>148</v>
      </c>
      <c r="B7" s="341" t="s">
        <v>3</v>
      </c>
      <c r="C7" s="342"/>
      <c r="D7" s="94" t="s">
        <v>6</v>
      </c>
      <c r="E7" s="203">
        <v>347.6</v>
      </c>
      <c r="F7" s="73">
        <v>0</v>
      </c>
      <c r="G7" s="73">
        <v>0</v>
      </c>
      <c r="H7" s="10">
        <v>0</v>
      </c>
      <c r="I7" s="203">
        <v>0</v>
      </c>
      <c r="J7" s="204">
        <v>0</v>
      </c>
      <c r="K7" s="205">
        <v>0</v>
      </c>
    </row>
    <row r="8" spans="1:11" ht="35" customHeight="1" x14ac:dyDescent="0.25">
      <c r="A8" s="340"/>
      <c r="B8" s="343"/>
      <c r="C8" s="344"/>
      <c r="D8" s="96" t="s">
        <v>5</v>
      </c>
      <c r="E8" s="206">
        <v>302</v>
      </c>
      <c r="F8" s="11">
        <v>1</v>
      </c>
      <c r="G8" s="11">
        <v>0</v>
      </c>
      <c r="H8" s="1">
        <v>1</v>
      </c>
      <c r="I8" s="206">
        <v>302</v>
      </c>
      <c r="J8" s="207">
        <v>0</v>
      </c>
      <c r="K8" s="208">
        <v>302</v>
      </c>
    </row>
    <row r="9" spans="1:11" ht="35" customHeight="1" x14ac:dyDescent="0.25">
      <c r="A9" s="340"/>
      <c r="B9" s="343"/>
      <c r="C9" s="344"/>
      <c r="D9" s="96" t="s">
        <v>59</v>
      </c>
      <c r="E9" s="206">
        <v>651.35</v>
      </c>
      <c r="F9" s="11">
        <v>0</v>
      </c>
      <c r="G9" s="11">
        <v>0</v>
      </c>
      <c r="H9" s="1">
        <v>0</v>
      </c>
      <c r="I9" s="206">
        <v>0</v>
      </c>
      <c r="J9" s="207">
        <v>0</v>
      </c>
      <c r="K9" s="208">
        <v>0</v>
      </c>
    </row>
    <row r="10" spans="1:11" ht="35" customHeight="1" thickBot="1" x14ac:dyDescent="0.3">
      <c r="A10" s="340"/>
      <c r="B10" s="345"/>
      <c r="C10" s="346"/>
      <c r="D10" s="98" t="s">
        <v>60</v>
      </c>
      <c r="E10" s="209">
        <v>1085.75</v>
      </c>
      <c r="F10" s="74">
        <v>0</v>
      </c>
      <c r="G10" s="74">
        <v>0</v>
      </c>
      <c r="H10" s="72">
        <v>0</v>
      </c>
      <c r="I10" s="209">
        <v>0</v>
      </c>
      <c r="J10" s="210">
        <v>0</v>
      </c>
      <c r="K10" s="211">
        <v>0</v>
      </c>
    </row>
    <row r="11" spans="1:11" ht="35" customHeight="1" x14ac:dyDescent="0.25">
      <c r="A11" s="340"/>
      <c r="B11" s="341" t="s">
        <v>4</v>
      </c>
      <c r="C11" s="342"/>
      <c r="D11" s="94" t="s">
        <v>6</v>
      </c>
      <c r="E11" s="203">
        <v>347.6</v>
      </c>
      <c r="F11" s="58">
        <v>0</v>
      </c>
      <c r="G11" s="58">
        <v>0</v>
      </c>
      <c r="H11" s="10">
        <v>0</v>
      </c>
      <c r="I11" s="203">
        <v>0</v>
      </c>
      <c r="J11" s="204">
        <v>0</v>
      </c>
      <c r="K11" s="205">
        <v>0</v>
      </c>
    </row>
    <row r="12" spans="1:11" ht="35" customHeight="1" x14ac:dyDescent="0.25">
      <c r="A12" s="340"/>
      <c r="B12" s="343"/>
      <c r="C12" s="344"/>
      <c r="D12" s="96" t="s">
        <v>5</v>
      </c>
      <c r="E12" s="206">
        <v>302</v>
      </c>
      <c r="F12" s="11">
        <v>0</v>
      </c>
      <c r="G12" s="11">
        <v>0</v>
      </c>
      <c r="H12" s="1">
        <v>0</v>
      </c>
      <c r="I12" s="206">
        <v>0</v>
      </c>
      <c r="J12" s="207">
        <v>0</v>
      </c>
      <c r="K12" s="208">
        <v>0</v>
      </c>
    </row>
    <row r="13" spans="1:11" ht="35" customHeight="1" x14ac:dyDescent="0.25">
      <c r="A13" s="340"/>
      <c r="B13" s="343"/>
      <c r="C13" s="344"/>
      <c r="D13" s="96" t="s">
        <v>59</v>
      </c>
      <c r="E13" s="206">
        <v>651.35</v>
      </c>
      <c r="F13" s="11"/>
      <c r="G13" s="11"/>
      <c r="H13" s="1"/>
      <c r="I13" s="206"/>
      <c r="J13" s="207"/>
      <c r="K13" s="208"/>
    </row>
    <row r="14" spans="1:11" ht="35" customHeight="1" thickBot="1" x14ac:dyDescent="0.3">
      <c r="A14" s="340"/>
      <c r="B14" s="345"/>
      <c r="C14" s="346"/>
      <c r="D14" s="98" t="s">
        <v>60</v>
      </c>
      <c r="E14" s="209">
        <v>1085.75</v>
      </c>
      <c r="F14" s="74">
        <v>0</v>
      </c>
      <c r="G14" s="74">
        <v>0</v>
      </c>
      <c r="H14" s="72">
        <v>0</v>
      </c>
      <c r="I14" s="209">
        <v>0</v>
      </c>
      <c r="J14" s="210">
        <v>0</v>
      </c>
      <c r="K14" s="211">
        <v>0</v>
      </c>
    </row>
    <row r="15" spans="1:11" ht="35" customHeight="1" x14ac:dyDescent="0.25">
      <c r="A15" s="340"/>
      <c r="B15" s="341" t="s">
        <v>63</v>
      </c>
      <c r="C15" s="342"/>
      <c r="D15" s="94" t="s">
        <v>6</v>
      </c>
      <c r="E15" s="203">
        <v>347.6</v>
      </c>
      <c r="F15" s="58">
        <v>0</v>
      </c>
      <c r="G15" s="58">
        <v>0</v>
      </c>
      <c r="H15" s="10">
        <v>0</v>
      </c>
      <c r="I15" s="203">
        <v>0</v>
      </c>
      <c r="J15" s="204">
        <v>0</v>
      </c>
      <c r="K15" s="205">
        <v>0</v>
      </c>
    </row>
    <row r="16" spans="1:11" ht="35" customHeight="1" x14ac:dyDescent="0.25">
      <c r="A16" s="340"/>
      <c r="B16" s="343"/>
      <c r="C16" s="344"/>
      <c r="D16" s="96" t="s">
        <v>5</v>
      </c>
      <c r="E16" s="206">
        <v>302</v>
      </c>
      <c r="F16" s="11">
        <v>0</v>
      </c>
      <c r="G16" s="11">
        <v>0</v>
      </c>
      <c r="H16" s="1">
        <v>0</v>
      </c>
      <c r="I16" s="206">
        <v>0</v>
      </c>
      <c r="J16" s="207">
        <v>0</v>
      </c>
      <c r="K16" s="208">
        <v>0</v>
      </c>
    </row>
    <row r="17" spans="1:12" ht="35" customHeight="1" x14ac:dyDescent="0.25">
      <c r="A17" s="340"/>
      <c r="B17" s="343"/>
      <c r="C17" s="344"/>
      <c r="D17" s="96" t="s">
        <v>59</v>
      </c>
      <c r="E17" s="206">
        <v>651.35</v>
      </c>
      <c r="F17" s="11">
        <v>0</v>
      </c>
      <c r="G17" s="11">
        <v>0</v>
      </c>
      <c r="H17" s="1">
        <v>0</v>
      </c>
      <c r="I17" s="206">
        <v>0</v>
      </c>
      <c r="J17" s="207">
        <v>0</v>
      </c>
      <c r="K17" s="208">
        <v>0</v>
      </c>
    </row>
    <row r="18" spans="1:12" ht="35" customHeight="1" thickBot="1" x14ac:dyDescent="0.3">
      <c r="A18" s="340"/>
      <c r="B18" s="345"/>
      <c r="C18" s="346"/>
      <c r="D18" s="98" t="s">
        <v>60</v>
      </c>
      <c r="E18" s="209">
        <v>1085.75</v>
      </c>
      <c r="F18" s="74">
        <v>0</v>
      </c>
      <c r="G18" s="74">
        <v>0</v>
      </c>
      <c r="H18" s="72">
        <v>0</v>
      </c>
      <c r="I18" s="209">
        <v>0</v>
      </c>
      <c r="J18" s="210">
        <v>0</v>
      </c>
      <c r="K18" s="211">
        <v>0</v>
      </c>
    </row>
    <row r="19" spans="1:12" ht="35" customHeight="1" x14ac:dyDescent="0.25">
      <c r="A19" s="339" t="s">
        <v>66</v>
      </c>
      <c r="B19" s="341" t="s">
        <v>3</v>
      </c>
      <c r="C19" s="342"/>
      <c r="D19" s="94" t="s">
        <v>6</v>
      </c>
      <c r="E19" s="203">
        <v>695.2</v>
      </c>
      <c r="F19" s="73">
        <v>0</v>
      </c>
      <c r="G19" s="73">
        <v>0</v>
      </c>
      <c r="H19" s="10">
        <v>0</v>
      </c>
      <c r="I19" s="203">
        <v>0</v>
      </c>
      <c r="J19" s="204">
        <v>0</v>
      </c>
      <c r="K19" s="205">
        <v>0</v>
      </c>
    </row>
    <row r="20" spans="1:12" ht="35" customHeight="1" x14ac:dyDescent="0.25">
      <c r="A20" s="340"/>
      <c r="B20" s="343"/>
      <c r="C20" s="344"/>
      <c r="D20" s="96" t="s">
        <v>5</v>
      </c>
      <c r="E20" s="206">
        <v>604</v>
      </c>
      <c r="F20" s="11">
        <v>1</v>
      </c>
      <c r="G20" s="11">
        <v>1</v>
      </c>
      <c r="H20" s="1">
        <v>0</v>
      </c>
      <c r="I20" s="206">
        <v>531.4</v>
      </c>
      <c r="J20" s="207">
        <v>531.4</v>
      </c>
      <c r="K20" s="208">
        <v>0</v>
      </c>
    </row>
    <row r="21" spans="1:12" ht="35" customHeight="1" x14ac:dyDescent="0.25">
      <c r="A21" s="340"/>
      <c r="B21" s="343"/>
      <c r="C21" s="344"/>
      <c r="D21" s="96" t="s">
        <v>59</v>
      </c>
      <c r="E21" s="206">
        <v>1302.7</v>
      </c>
      <c r="F21" s="11"/>
      <c r="G21" s="11"/>
      <c r="H21" s="1"/>
      <c r="I21" s="206"/>
      <c r="J21" s="207"/>
      <c r="K21" s="208"/>
    </row>
    <row r="22" spans="1:12" ht="35" customHeight="1" thickBot="1" x14ac:dyDescent="0.3">
      <c r="A22" s="340"/>
      <c r="B22" s="345"/>
      <c r="C22" s="346"/>
      <c r="D22" s="98" t="s">
        <v>60</v>
      </c>
      <c r="E22" s="209">
        <v>2171.5</v>
      </c>
      <c r="F22" s="74"/>
      <c r="G22" s="74"/>
      <c r="H22" s="72"/>
      <c r="I22" s="209"/>
      <c r="J22" s="210"/>
      <c r="K22" s="211"/>
    </row>
    <row r="23" spans="1:12" ht="35" customHeight="1" x14ac:dyDescent="0.25">
      <c r="A23" s="340"/>
      <c r="B23" s="341" t="s">
        <v>4</v>
      </c>
      <c r="C23" s="342"/>
      <c r="D23" s="94" t="s">
        <v>6</v>
      </c>
      <c r="E23" s="203">
        <v>695.2</v>
      </c>
      <c r="F23" s="58"/>
      <c r="G23" s="58"/>
      <c r="H23" s="10"/>
      <c r="I23" s="203"/>
      <c r="J23" s="204"/>
      <c r="K23" s="205"/>
    </row>
    <row r="24" spans="1:12" ht="35" customHeight="1" x14ac:dyDescent="0.25">
      <c r="A24" s="340"/>
      <c r="B24" s="343"/>
      <c r="C24" s="344"/>
      <c r="D24" s="96" t="s">
        <v>5</v>
      </c>
      <c r="E24" s="206">
        <v>604</v>
      </c>
      <c r="F24" s="11"/>
      <c r="G24" s="11"/>
      <c r="H24" s="1"/>
      <c r="I24" s="206"/>
      <c r="J24" s="207"/>
      <c r="K24" s="208"/>
    </row>
    <row r="25" spans="1:12" ht="35" customHeight="1" x14ac:dyDescent="0.25">
      <c r="A25" s="340"/>
      <c r="B25" s="343"/>
      <c r="C25" s="344"/>
      <c r="D25" s="96" t="s">
        <v>59</v>
      </c>
      <c r="E25" s="206">
        <v>1302.7</v>
      </c>
      <c r="F25" s="11"/>
      <c r="G25" s="11"/>
      <c r="H25" s="1"/>
      <c r="I25" s="206"/>
      <c r="J25" s="207"/>
      <c r="K25" s="208"/>
    </row>
    <row r="26" spans="1:12" ht="35" customHeight="1" thickBot="1" x14ac:dyDescent="0.3">
      <c r="A26" s="340"/>
      <c r="B26" s="345"/>
      <c r="C26" s="346"/>
      <c r="D26" s="98" t="s">
        <v>60</v>
      </c>
      <c r="E26" s="209">
        <v>2171.5</v>
      </c>
      <c r="F26" s="74"/>
      <c r="G26" s="74"/>
      <c r="H26" s="72"/>
      <c r="I26" s="209"/>
      <c r="J26" s="210"/>
      <c r="K26" s="211"/>
    </row>
    <row r="27" spans="1:12" ht="35" customHeight="1" x14ac:dyDescent="0.25">
      <c r="A27" s="340"/>
      <c r="B27" s="341" t="s">
        <v>63</v>
      </c>
      <c r="C27" s="342"/>
      <c r="D27" s="94" t="s">
        <v>6</v>
      </c>
      <c r="E27" s="203">
        <v>695.2</v>
      </c>
      <c r="F27" s="58"/>
      <c r="G27" s="58"/>
      <c r="H27" s="10"/>
      <c r="I27" s="203"/>
      <c r="J27" s="204"/>
      <c r="K27" s="205"/>
    </row>
    <row r="28" spans="1:12" ht="35" customHeight="1" x14ac:dyDescent="0.25">
      <c r="A28" s="340"/>
      <c r="B28" s="343"/>
      <c r="C28" s="344"/>
      <c r="D28" s="96" t="s">
        <v>5</v>
      </c>
      <c r="E28" s="206">
        <v>604</v>
      </c>
      <c r="F28" s="11"/>
      <c r="G28" s="11"/>
      <c r="H28" s="1"/>
      <c r="I28" s="206"/>
      <c r="J28" s="207"/>
      <c r="K28" s="208"/>
    </row>
    <row r="29" spans="1:12" ht="35" customHeight="1" x14ac:dyDescent="0.25">
      <c r="A29" s="340"/>
      <c r="B29" s="343"/>
      <c r="C29" s="344"/>
      <c r="D29" s="96" t="s">
        <v>59</v>
      </c>
      <c r="E29" s="206">
        <v>1302.7</v>
      </c>
      <c r="F29" s="11"/>
      <c r="G29" s="11"/>
      <c r="H29" s="1"/>
      <c r="I29" s="206"/>
      <c r="J29" s="207"/>
      <c r="K29" s="208"/>
    </row>
    <row r="30" spans="1:12" ht="35" customHeight="1" thickBot="1" x14ac:dyDescent="0.3">
      <c r="A30" s="340"/>
      <c r="B30" s="345"/>
      <c r="C30" s="346"/>
      <c r="D30" s="98" t="s">
        <v>60</v>
      </c>
      <c r="E30" s="209">
        <v>2171.5</v>
      </c>
      <c r="F30" s="74"/>
      <c r="G30" s="74"/>
      <c r="H30" s="72"/>
      <c r="I30" s="209"/>
      <c r="J30" s="210"/>
      <c r="K30" s="211"/>
    </row>
    <row r="31" spans="1:12" ht="35" customHeight="1" x14ac:dyDescent="0.25">
      <c r="A31" s="339" t="s">
        <v>55</v>
      </c>
      <c r="B31" s="341" t="s">
        <v>149</v>
      </c>
      <c r="C31" s="342"/>
      <c r="D31" s="145" t="s">
        <v>171</v>
      </c>
      <c r="E31" s="203" t="s">
        <v>194</v>
      </c>
      <c r="F31" s="73">
        <v>0</v>
      </c>
      <c r="G31" s="73">
        <v>0</v>
      </c>
      <c r="H31" s="10">
        <v>0</v>
      </c>
      <c r="I31" s="203">
        <v>0</v>
      </c>
      <c r="J31" s="204">
        <v>0</v>
      </c>
      <c r="K31" s="205">
        <v>0</v>
      </c>
      <c r="L31" s="61"/>
    </row>
    <row r="32" spans="1:12" ht="35" customHeight="1" thickBot="1" x14ac:dyDescent="0.3">
      <c r="A32" s="340"/>
      <c r="B32" s="345"/>
      <c r="C32" s="346"/>
      <c r="D32" s="146" t="s">
        <v>172</v>
      </c>
      <c r="E32" s="209" t="s">
        <v>195</v>
      </c>
      <c r="F32" s="74">
        <v>0</v>
      </c>
      <c r="G32" s="74">
        <v>0</v>
      </c>
      <c r="H32" s="72">
        <v>0</v>
      </c>
      <c r="I32" s="209">
        <v>0</v>
      </c>
      <c r="J32" s="210">
        <v>0</v>
      </c>
      <c r="K32" s="211">
        <v>0</v>
      </c>
    </row>
    <row r="33" spans="1:12" ht="35" customHeight="1" thickBot="1" x14ac:dyDescent="0.3">
      <c r="A33" s="340"/>
      <c r="B33" s="341" t="s">
        <v>150</v>
      </c>
      <c r="C33" s="342"/>
      <c r="D33" s="145" t="s">
        <v>173</v>
      </c>
      <c r="E33" s="203">
        <v>302</v>
      </c>
      <c r="F33" s="58">
        <v>0</v>
      </c>
      <c r="G33" s="58">
        <v>0</v>
      </c>
      <c r="H33" s="10">
        <v>0</v>
      </c>
      <c r="I33" s="203">
        <v>0</v>
      </c>
      <c r="J33" s="204">
        <v>0</v>
      </c>
      <c r="K33" s="205">
        <v>0</v>
      </c>
      <c r="L33" s="61"/>
    </row>
    <row r="34" spans="1:12" ht="35" customHeight="1" x14ac:dyDescent="0.25">
      <c r="A34" s="340"/>
      <c r="B34" s="343"/>
      <c r="C34" s="344"/>
      <c r="D34" s="145" t="s">
        <v>174</v>
      </c>
      <c r="E34" s="206">
        <v>604</v>
      </c>
      <c r="F34" s="11">
        <v>0</v>
      </c>
      <c r="G34" s="11">
        <v>0</v>
      </c>
      <c r="H34" s="1">
        <v>0</v>
      </c>
      <c r="I34" s="206">
        <v>0</v>
      </c>
      <c r="J34" s="207">
        <v>0</v>
      </c>
      <c r="K34" s="208">
        <v>0</v>
      </c>
    </row>
    <row r="35" spans="1:12" ht="35" customHeight="1" thickBot="1" x14ac:dyDescent="0.3">
      <c r="A35" s="340"/>
      <c r="B35" s="345"/>
      <c r="C35" s="346"/>
      <c r="D35" s="146" t="s">
        <v>175</v>
      </c>
      <c r="E35" s="209">
        <v>151</v>
      </c>
      <c r="F35" s="74">
        <v>0</v>
      </c>
      <c r="G35" s="74">
        <v>0</v>
      </c>
      <c r="H35" s="72">
        <v>0</v>
      </c>
      <c r="I35" s="209">
        <v>0</v>
      </c>
      <c r="J35" s="210">
        <v>0</v>
      </c>
      <c r="K35" s="211">
        <v>0</v>
      </c>
      <c r="L35" s="61"/>
    </row>
    <row r="36" spans="1:12" ht="35" customHeight="1" x14ac:dyDescent="0.25">
      <c r="A36" s="340"/>
      <c r="B36" s="341" t="s">
        <v>151</v>
      </c>
      <c r="C36" s="342"/>
      <c r="D36" s="94" t="s">
        <v>6</v>
      </c>
      <c r="E36" s="203">
        <v>182.35</v>
      </c>
      <c r="F36" s="58"/>
      <c r="G36" s="58"/>
      <c r="H36" s="10"/>
      <c r="I36" s="203"/>
      <c r="J36" s="204"/>
      <c r="K36" s="205"/>
      <c r="L36" s="61"/>
    </row>
    <row r="37" spans="1:12" ht="35" customHeight="1" x14ac:dyDescent="0.25">
      <c r="A37" s="340"/>
      <c r="B37" s="343"/>
      <c r="C37" s="344"/>
      <c r="D37" s="96" t="s">
        <v>5</v>
      </c>
      <c r="E37" s="206">
        <v>158.6</v>
      </c>
      <c r="F37" s="11"/>
      <c r="G37" s="11"/>
      <c r="H37" s="1"/>
      <c r="I37" s="206"/>
      <c r="J37" s="207"/>
      <c r="K37" s="208"/>
    </row>
    <row r="38" spans="1:12" ht="35" customHeight="1" x14ac:dyDescent="0.25">
      <c r="A38" s="340"/>
      <c r="B38" s="343"/>
      <c r="C38" s="344"/>
      <c r="D38" s="96" t="s">
        <v>59</v>
      </c>
      <c r="E38" s="206">
        <v>645.04999999999995</v>
      </c>
      <c r="F38" s="11"/>
      <c r="G38" s="11"/>
      <c r="H38" s="1"/>
      <c r="I38" s="206"/>
      <c r="J38" s="207"/>
      <c r="K38" s="208"/>
    </row>
    <row r="39" spans="1:12" ht="35" customHeight="1" thickBot="1" x14ac:dyDescent="0.3">
      <c r="A39" s="340"/>
      <c r="B39" s="345"/>
      <c r="C39" s="346"/>
      <c r="D39" s="98" t="s">
        <v>60</v>
      </c>
      <c r="E39" s="209">
        <v>716.6</v>
      </c>
      <c r="F39" s="74"/>
      <c r="G39" s="74"/>
      <c r="H39" s="72"/>
      <c r="I39" s="209"/>
      <c r="J39" s="210"/>
      <c r="K39" s="211"/>
    </row>
    <row r="40" spans="1:12" ht="35" customHeight="1" x14ac:dyDescent="0.25">
      <c r="A40" s="340"/>
      <c r="B40" s="341" t="s">
        <v>152</v>
      </c>
      <c r="C40" s="342"/>
      <c r="D40" s="143" t="s">
        <v>70</v>
      </c>
      <c r="E40" s="203">
        <v>300</v>
      </c>
      <c r="F40" s="58">
        <v>0</v>
      </c>
      <c r="G40" s="58">
        <v>0</v>
      </c>
      <c r="H40" s="10">
        <v>0</v>
      </c>
      <c r="I40" s="203">
        <v>0</v>
      </c>
      <c r="J40" s="204">
        <v>0</v>
      </c>
      <c r="K40" s="205">
        <v>0</v>
      </c>
    </row>
    <row r="41" spans="1:12" ht="35" customHeight="1" thickBot="1" x14ac:dyDescent="0.3">
      <c r="A41" s="340"/>
      <c r="B41" s="345"/>
      <c r="C41" s="346"/>
      <c r="D41" s="144" t="s">
        <v>69</v>
      </c>
      <c r="E41" s="209">
        <v>200</v>
      </c>
      <c r="F41" s="74">
        <v>0</v>
      </c>
      <c r="G41" s="74">
        <v>0</v>
      </c>
      <c r="H41" s="72">
        <v>0</v>
      </c>
      <c r="I41" s="209">
        <v>0</v>
      </c>
      <c r="J41" s="210">
        <v>0</v>
      </c>
      <c r="K41" s="211">
        <v>0</v>
      </c>
    </row>
    <row r="42" spans="1:12" ht="35" customHeight="1" x14ac:dyDescent="0.25">
      <c r="A42" s="340"/>
      <c r="B42" s="360" t="s">
        <v>153</v>
      </c>
      <c r="C42" s="361"/>
      <c r="D42" s="94" t="s">
        <v>6</v>
      </c>
      <c r="E42" s="203">
        <v>1390.4</v>
      </c>
      <c r="F42" s="58">
        <v>0</v>
      </c>
      <c r="G42" s="58">
        <v>0</v>
      </c>
      <c r="H42" s="10">
        <v>0</v>
      </c>
      <c r="I42" s="203">
        <v>0</v>
      </c>
      <c r="J42" s="204">
        <v>0</v>
      </c>
      <c r="K42" s="205">
        <v>0</v>
      </c>
    </row>
    <row r="43" spans="1:12" ht="35" customHeight="1" x14ac:dyDescent="0.25">
      <c r="A43" s="340"/>
      <c r="B43" s="362"/>
      <c r="C43" s="363"/>
      <c r="D43" s="96" t="s">
        <v>5</v>
      </c>
      <c r="E43" s="206">
        <v>1208</v>
      </c>
      <c r="F43" s="11">
        <v>0</v>
      </c>
      <c r="G43" s="11">
        <v>0</v>
      </c>
      <c r="H43" s="1">
        <v>0</v>
      </c>
      <c r="I43" s="206">
        <v>0</v>
      </c>
      <c r="J43" s="207">
        <v>0</v>
      </c>
      <c r="K43" s="208">
        <v>0</v>
      </c>
    </row>
    <row r="44" spans="1:12" ht="35" customHeight="1" x14ac:dyDescent="0.25">
      <c r="A44" s="340"/>
      <c r="B44" s="362"/>
      <c r="C44" s="363"/>
      <c r="D44" s="96" t="s">
        <v>59</v>
      </c>
      <c r="E44" s="206">
        <v>2605.4</v>
      </c>
      <c r="F44" s="11">
        <v>0</v>
      </c>
      <c r="G44" s="11">
        <v>0</v>
      </c>
      <c r="H44" s="1">
        <v>0</v>
      </c>
      <c r="I44" s="206">
        <v>0</v>
      </c>
      <c r="J44" s="207">
        <v>0</v>
      </c>
      <c r="K44" s="208">
        <v>0</v>
      </c>
    </row>
    <row r="45" spans="1:12" ht="35" customHeight="1" thickBot="1" x14ac:dyDescent="0.3">
      <c r="A45" s="340"/>
      <c r="B45" s="362"/>
      <c r="C45" s="363"/>
      <c r="D45" s="98" t="s">
        <v>60</v>
      </c>
      <c r="E45" s="212">
        <v>4343</v>
      </c>
      <c r="F45" s="59">
        <v>0</v>
      </c>
      <c r="G45" s="59">
        <v>0</v>
      </c>
      <c r="H45" s="60">
        <v>0</v>
      </c>
      <c r="I45" s="212">
        <v>0</v>
      </c>
      <c r="J45" s="213">
        <v>0</v>
      </c>
      <c r="K45" s="214">
        <v>0</v>
      </c>
    </row>
    <row r="46" spans="1:12" ht="40.25" customHeight="1" x14ac:dyDescent="0.25">
      <c r="A46" s="340"/>
      <c r="B46" s="356" t="s">
        <v>154</v>
      </c>
      <c r="C46" s="357"/>
      <c r="D46" s="357"/>
      <c r="E46" s="203"/>
      <c r="F46" s="73"/>
      <c r="G46" s="73"/>
      <c r="H46" s="10"/>
      <c r="I46" s="203"/>
      <c r="J46" s="204"/>
      <c r="K46" s="205"/>
    </row>
    <row r="47" spans="1:12" ht="40.25" customHeight="1" x14ac:dyDescent="0.25">
      <c r="A47" s="340"/>
      <c r="B47" s="358" t="s">
        <v>155</v>
      </c>
      <c r="C47" s="359"/>
      <c r="D47" s="359"/>
      <c r="E47" s="206"/>
      <c r="F47" s="11"/>
      <c r="G47" s="11"/>
      <c r="H47" s="1"/>
      <c r="I47" s="206"/>
      <c r="J47" s="207"/>
      <c r="K47" s="208"/>
    </row>
    <row r="48" spans="1:12" ht="40.25" customHeight="1" x14ac:dyDescent="0.25">
      <c r="A48" s="340"/>
      <c r="B48" s="348" t="s">
        <v>156</v>
      </c>
      <c r="C48" s="349"/>
      <c r="D48" s="349"/>
      <c r="E48" s="206">
        <v>500</v>
      </c>
      <c r="F48" s="59">
        <v>0</v>
      </c>
      <c r="G48" s="59">
        <v>0</v>
      </c>
      <c r="H48" s="1">
        <v>0</v>
      </c>
      <c r="I48" s="206">
        <v>0</v>
      </c>
      <c r="J48" s="207">
        <v>0</v>
      </c>
      <c r="K48" s="208">
        <v>0</v>
      </c>
    </row>
    <row r="49" spans="1:13" ht="50" customHeight="1" thickBot="1" x14ac:dyDescent="0.3">
      <c r="A49" s="347"/>
      <c r="B49" s="351" t="s">
        <v>157</v>
      </c>
      <c r="C49" s="352"/>
      <c r="D49" s="352"/>
      <c r="E49" s="215"/>
      <c r="F49" s="74">
        <v>0</v>
      </c>
      <c r="G49" s="74">
        <v>0</v>
      </c>
      <c r="H49" s="81">
        <v>0</v>
      </c>
      <c r="I49" s="215">
        <v>0</v>
      </c>
      <c r="J49" s="216">
        <v>0</v>
      </c>
      <c r="K49" s="217">
        <v>0</v>
      </c>
      <c r="L49" s="350"/>
      <c r="M49" s="350"/>
    </row>
    <row r="50" spans="1:13" ht="42.75" customHeight="1" thickBot="1" x14ac:dyDescent="0.3">
      <c r="H50" s="57" t="s">
        <v>56</v>
      </c>
      <c r="I50" s="172">
        <f>SUM(I7:I49)</f>
        <v>833.4</v>
      </c>
      <c r="J50" s="172">
        <f>SUM(J7:J49)</f>
        <v>531.4</v>
      </c>
      <c r="K50" s="173">
        <f>SUM(K7:K49)</f>
        <v>302</v>
      </c>
    </row>
    <row r="51" spans="1:13" ht="20" x14ac:dyDescent="0.4">
      <c r="B51" s="62"/>
      <c r="J51" s="14"/>
      <c r="K51" s="15"/>
    </row>
    <row r="52" spans="1:13" x14ac:dyDescent="0.25">
      <c r="G52" s="12" t="s">
        <v>13</v>
      </c>
    </row>
    <row r="62" spans="1:13" ht="75" x14ac:dyDescent="0.25">
      <c r="C62" s="141" t="s">
        <v>193</v>
      </c>
      <c r="E62" s="141" t="s">
        <v>192</v>
      </c>
      <c r="F62" s="141"/>
    </row>
    <row r="63" spans="1:13" x14ac:dyDescent="0.25">
      <c r="C63" s="77"/>
      <c r="E63" s="77"/>
    </row>
  </sheetData>
  <protectedRanges>
    <protectedRange sqref="F49" name="Aralık1_1"/>
    <protectedRange sqref="G49" name="Aralık1_2"/>
    <protectedRange sqref="E46:E47" name="Aralık1"/>
    <protectedRange sqref="F7:F48" name="Aralık1_1_2"/>
    <protectedRange sqref="G7:G48" name="Aralık1_2_2"/>
  </protectedRanges>
  <mergeCells count="32">
    <mergeCell ref="K1:K2"/>
    <mergeCell ref="K3:K5"/>
    <mergeCell ref="B4:D4"/>
    <mergeCell ref="E4:G4"/>
    <mergeCell ref="H4:J4"/>
    <mergeCell ref="B1:J1"/>
    <mergeCell ref="B2:J2"/>
    <mergeCell ref="B3:D3"/>
    <mergeCell ref="D5:J5"/>
    <mergeCell ref="B5:C5"/>
    <mergeCell ref="L49:M49"/>
    <mergeCell ref="B49:D49"/>
    <mergeCell ref="B6:C6"/>
    <mergeCell ref="E3:G3"/>
    <mergeCell ref="H3:J3"/>
    <mergeCell ref="B46:D46"/>
    <mergeCell ref="B47:D47"/>
    <mergeCell ref="B42:C45"/>
    <mergeCell ref="B19:C22"/>
    <mergeCell ref="B23:C26"/>
    <mergeCell ref="B27:C30"/>
    <mergeCell ref="A31:A49"/>
    <mergeCell ref="B31:C32"/>
    <mergeCell ref="B33:C35"/>
    <mergeCell ref="B36:C39"/>
    <mergeCell ref="B40:C41"/>
    <mergeCell ref="B48:D48"/>
    <mergeCell ref="A19:A30"/>
    <mergeCell ref="A7:A18"/>
    <mergeCell ref="B7:C10"/>
    <mergeCell ref="B11:C14"/>
    <mergeCell ref="B15:C18"/>
  </mergeCells>
  <phoneticPr fontId="13" type="noConversion"/>
  <conditionalFormatting sqref="K6:K49">
    <cfRule type="containsText" dxfId="5" priority="18" operator="containsText" text="YANLIŞ">
      <formula>NOT(ISERROR(SEARCH("YANLIŞ",K6)))</formula>
    </cfRule>
  </conditionalFormatting>
  <printOptions horizontalCentered="1" verticalCentered="1"/>
  <pageMargins left="0.31496062992125984" right="0.19685039370078741" top="0.27559055118110237" bottom="0" header="0" footer="0"/>
  <pageSetup paperSize="9" scale="33" orientation="portrait" r:id="rId1"/>
  <headerFooter alignWithMargins="0"/>
  <rowBreaks count="1" manualBreakCount="1">
    <brk id="69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3"/>
  <sheetViews>
    <sheetView view="pageBreakPreview" topLeftCell="A4" zoomScale="40" zoomScaleNormal="100" zoomScaleSheetLayoutView="40" workbookViewId="0">
      <selection activeCell="B7" sqref="B7:C10"/>
    </sheetView>
  </sheetViews>
  <sheetFormatPr defaultColWidth="9.08984375" defaultRowHeight="12.5" x14ac:dyDescent="0.25"/>
  <cols>
    <col min="1" max="1" width="6.6328125" style="8" bestFit="1" customWidth="1"/>
    <col min="2" max="2" width="19.54296875" style="8" customWidth="1"/>
    <col min="3" max="3" width="17.54296875" style="8" customWidth="1"/>
    <col min="4" max="4" width="43" style="8" customWidth="1"/>
    <col min="5" max="7" width="23.453125" style="8" customWidth="1"/>
    <col min="8" max="8" width="23.36328125" style="8" customWidth="1"/>
    <col min="9" max="9" width="23.453125" style="8" customWidth="1"/>
    <col min="10" max="10" width="21.90625" style="8" customWidth="1"/>
    <col min="11" max="11" width="27.54296875" style="8" customWidth="1"/>
    <col min="12" max="16384" width="9.08984375" style="8"/>
  </cols>
  <sheetData>
    <row r="1" spans="1:13" ht="41" customHeight="1" x14ac:dyDescent="0.25">
      <c r="B1" s="370" t="s">
        <v>183</v>
      </c>
      <c r="C1" s="371"/>
      <c r="D1" s="371"/>
      <c r="E1" s="371"/>
      <c r="F1" s="371"/>
      <c r="G1" s="371"/>
      <c r="H1" s="371"/>
      <c r="I1" s="371"/>
      <c r="J1" s="372"/>
      <c r="K1" s="364" t="s">
        <v>42</v>
      </c>
    </row>
    <row r="2" spans="1:13" ht="42" customHeight="1" x14ac:dyDescent="0.25">
      <c r="B2" s="373" t="str">
        <f>'ÜST KAPAK'!B5:I5</f>
        <v>KESME, AÇMA VE TESİSAT KONTROL İŞLERİ HİZMET ALIMI İSTİHKAK RAPORU</v>
      </c>
      <c r="C2" s="374"/>
      <c r="D2" s="374"/>
      <c r="E2" s="374"/>
      <c r="F2" s="374"/>
      <c r="G2" s="374"/>
      <c r="H2" s="374"/>
      <c r="I2" s="374"/>
      <c r="J2" s="375"/>
      <c r="K2" s="364"/>
    </row>
    <row r="3" spans="1:13" ht="30" customHeight="1" x14ac:dyDescent="0.25">
      <c r="B3" s="355" t="s">
        <v>39</v>
      </c>
      <c r="C3" s="355"/>
      <c r="D3" s="355"/>
      <c r="E3" s="355" t="s">
        <v>40</v>
      </c>
      <c r="F3" s="355"/>
      <c r="G3" s="355"/>
      <c r="H3" s="355" t="s">
        <v>41</v>
      </c>
      <c r="I3" s="355"/>
      <c r="J3" s="355"/>
      <c r="K3" s="365" t="s">
        <v>57</v>
      </c>
    </row>
    <row r="4" spans="1:13" ht="30" customHeight="1" x14ac:dyDescent="0.25">
      <c r="B4" s="367" t="s">
        <v>184</v>
      </c>
      <c r="C4" s="367"/>
      <c r="D4" s="367"/>
      <c r="E4" s="367" t="str">
        <f>'ÜST KAPAK'!F10</f>
        <v>01.08.2022 - 31.08.2022</v>
      </c>
      <c r="F4" s="368"/>
      <c r="G4" s="368"/>
      <c r="H4" s="369">
        <v>5</v>
      </c>
      <c r="I4" s="369"/>
      <c r="J4" s="369"/>
      <c r="K4" s="365"/>
    </row>
    <row r="5" spans="1:13" ht="51.75" customHeight="1" thickBot="1" x14ac:dyDescent="0.3">
      <c r="B5" s="377" t="s">
        <v>1</v>
      </c>
      <c r="C5" s="378"/>
      <c r="D5" s="376" t="str">
        <f>'ÜST KAPAK'!F12</f>
        <v xml:space="preserve">TOPRAKİŞ İNŞAAT HARFİYAT TAAHHÜT SANAYİ VE TİCARET LİMİTED .ŞTİ. </v>
      </c>
      <c r="E5" s="376"/>
      <c r="F5" s="376"/>
      <c r="G5" s="376"/>
      <c r="H5" s="376"/>
      <c r="I5" s="376"/>
      <c r="J5" s="376"/>
      <c r="K5" s="366"/>
    </row>
    <row r="6" spans="1:13" ht="61.5" customHeight="1" thickBot="1" x14ac:dyDescent="0.3">
      <c r="A6" s="140"/>
      <c r="B6" s="353" t="s">
        <v>170</v>
      </c>
      <c r="C6" s="354"/>
      <c r="D6" s="139" t="s">
        <v>169</v>
      </c>
      <c r="E6" s="63" t="s">
        <v>11</v>
      </c>
      <c r="F6" s="63" t="s">
        <v>136</v>
      </c>
      <c r="G6" s="63" t="s">
        <v>137</v>
      </c>
      <c r="H6" s="63" t="s">
        <v>138</v>
      </c>
      <c r="I6" s="63" t="s">
        <v>139</v>
      </c>
      <c r="J6" s="63" t="s">
        <v>140</v>
      </c>
      <c r="K6" s="64" t="s">
        <v>141</v>
      </c>
    </row>
    <row r="7" spans="1:13" ht="30" customHeight="1" x14ac:dyDescent="0.25">
      <c r="A7" s="379" t="s">
        <v>147</v>
      </c>
      <c r="B7" s="341" t="s">
        <v>3</v>
      </c>
      <c r="C7" s="342"/>
      <c r="D7" s="94" t="s">
        <v>6</v>
      </c>
      <c r="E7" s="203">
        <v>3.06</v>
      </c>
      <c r="F7" s="73">
        <v>1</v>
      </c>
      <c r="G7" s="73">
        <v>1</v>
      </c>
      <c r="H7" s="10">
        <v>0</v>
      </c>
      <c r="I7" s="203">
        <v>3.06</v>
      </c>
      <c r="J7" s="204">
        <v>3.06</v>
      </c>
      <c r="K7" s="205">
        <v>0</v>
      </c>
    </row>
    <row r="8" spans="1:13" ht="30" customHeight="1" x14ac:dyDescent="0.25">
      <c r="A8" s="380"/>
      <c r="B8" s="343"/>
      <c r="C8" s="344"/>
      <c r="D8" s="96" t="s">
        <v>5</v>
      </c>
      <c r="E8" s="206">
        <v>3.02</v>
      </c>
      <c r="F8" s="11">
        <v>8</v>
      </c>
      <c r="G8" s="11">
        <v>3</v>
      </c>
      <c r="H8" s="1">
        <v>5</v>
      </c>
      <c r="I8" s="206">
        <v>23.68</v>
      </c>
      <c r="J8" s="207">
        <v>8.58</v>
      </c>
      <c r="K8" s="208">
        <v>15.1</v>
      </c>
    </row>
    <row r="9" spans="1:13" ht="30" customHeight="1" x14ac:dyDescent="0.25">
      <c r="A9" s="380"/>
      <c r="B9" s="343"/>
      <c r="C9" s="344"/>
      <c r="D9" s="96" t="s">
        <v>59</v>
      </c>
      <c r="E9" s="206">
        <v>12.78</v>
      </c>
      <c r="F9" s="11">
        <v>0</v>
      </c>
      <c r="G9" s="11">
        <v>0</v>
      </c>
      <c r="H9" s="1">
        <v>0</v>
      </c>
      <c r="I9" s="206">
        <v>0</v>
      </c>
      <c r="J9" s="207">
        <v>0</v>
      </c>
      <c r="K9" s="208">
        <v>0</v>
      </c>
    </row>
    <row r="10" spans="1:13" ht="30" customHeight="1" thickBot="1" x14ac:dyDescent="0.3">
      <c r="A10" s="380"/>
      <c r="B10" s="345"/>
      <c r="C10" s="346"/>
      <c r="D10" s="98" t="s">
        <v>60</v>
      </c>
      <c r="E10" s="209">
        <v>21.3</v>
      </c>
      <c r="F10" s="74">
        <v>2</v>
      </c>
      <c r="G10" s="74">
        <v>2</v>
      </c>
      <c r="H10" s="72">
        <v>0</v>
      </c>
      <c r="I10" s="209">
        <v>38.200000000000003</v>
      </c>
      <c r="J10" s="210">
        <v>38.200000000000003</v>
      </c>
      <c r="K10" s="211">
        <v>0</v>
      </c>
    </row>
    <row r="11" spans="1:13" ht="30" customHeight="1" x14ac:dyDescent="0.25">
      <c r="A11" s="380"/>
      <c r="B11" s="341" t="s">
        <v>4</v>
      </c>
      <c r="C11" s="342"/>
      <c r="D11" s="94" t="s">
        <v>6</v>
      </c>
      <c r="E11" s="203"/>
      <c r="F11" s="58"/>
      <c r="G11" s="58"/>
      <c r="H11" s="10"/>
      <c r="I11" s="203"/>
      <c r="J11" s="204"/>
      <c r="K11" s="205"/>
      <c r="L11" s="83"/>
      <c r="M11" s="83"/>
    </row>
    <row r="12" spans="1:13" ht="30" customHeight="1" x14ac:dyDescent="0.25">
      <c r="A12" s="380"/>
      <c r="B12" s="343"/>
      <c r="C12" s="344"/>
      <c r="D12" s="96" t="s">
        <v>5</v>
      </c>
      <c r="E12" s="206"/>
      <c r="F12" s="11"/>
      <c r="G12" s="11"/>
      <c r="H12" s="1"/>
      <c r="I12" s="206"/>
      <c r="J12" s="207"/>
      <c r="K12" s="208"/>
    </row>
    <row r="13" spans="1:13" ht="30" customHeight="1" x14ac:dyDescent="0.25">
      <c r="A13" s="380"/>
      <c r="B13" s="343"/>
      <c r="C13" s="344"/>
      <c r="D13" s="96" t="s">
        <v>59</v>
      </c>
      <c r="E13" s="206"/>
      <c r="F13" s="11"/>
      <c r="G13" s="11"/>
      <c r="H13" s="1"/>
      <c r="I13" s="206"/>
      <c r="J13" s="207"/>
      <c r="K13" s="208"/>
    </row>
    <row r="14" spans="1:13" ht="30" customHeight="1" thickBot="1" x14ac:dyDescent="0.3">
      <c r="A14" s="380"/>
      <c r="B14" s="345"/>
      <c r="C14" s="346"/>
      <c r="D14" s="98" t="s">
        <v>60</v>
      </c>
      <c r="E14" s="209"/>
      <c r="F14" s="74"/>
      <c r="G14" s="74"/>
      <c r="H14" s="72"/>
      <c r="I14" s="209"/>
      <c r="J14" s="210"/>
      <c r="K14" s="211"/>
    </row>
    <row r="15" spans="1:13" ht="30" customHeight="1" x14ac:dyDescent="0.25">
      <c r="A15" s="380"/>
      <c r="B15" s="382" t="s">
        <v>143</v>
      </c>
      <c r="C15" s="383"/>
      <c r="D15" s="94" t="s">
        <v>6</v>
      </c>
      <c r="E15" s="203">
        <v>3.65</v>
      </c>
      <c r="F15" s="58">
        <v>150</v>
      </c>
      <c r="G15" s="58">
        <v>143</v>
      </c>
      <c r="H15" s="10">
        <v>7</v>
      </c>
      <c r="I15" s="203">
        <v>480.64</v>
      </c>
      <c r="J15" s="204">
        <v>455.09</v>
      </c>
      <c r="K15" s="205">
        <v>25.55</v>
      </c>
    </row>
    <row r="16" spans="1:13" ht="30" customHeight="1" x14ac:dyDescent="0.25">
      <c r="A16" s="380"/>
      <c r="B16" s="384"/>
      <c r="C16" s="385"/>
      <c r="D16" s="96" t="s">
        <v>5</v>
      </c>
      <c r="E16" s="206">
        <v>3.17</v>
      </c>
      <c r="F16" s="11">
        <v>494</v>
      </c>
      <c r="G16" s="11">
        <v>219</v>
      </c>
      <c r="H16" s="1">
        <v>275</v>
      </c>
      <c r="I16" s="206">
        <v>1491.13</v>
      </c>
      <c r="J16" s="207">
        <v>619.38</v>
      </c>
      <c r="K16" s="208">
        <v>871.75</v>
      </c>
    </row>
    <row r="17" spans="1:11" ht="30" customHeight="1" x14ac:dyDescent="0.25">
      <c r="A17" s="380"/>
      <c r="B17" s="384"/>
      <c r="C17" s="385"/>
      <c r="D17" s="96" t="s">
        <v>59</v>
      </c>
      <c r="E17" s="206">
        <v>12.9</v>
      </c>
      <c r="F17" s="11">
        <v>75</v>
      </c>
      <c r="G17" s="11">
        <v>68</v>
      </c>
      <c r="H17" s="1">
        <v>7</v>
      </c>
      <c r="I17" s="206">
        <v>871.52</v>
      </c>
      <c r="J17" s="207">
        <v>781.22</v>
      </c>
      <c r="K17" s="208">
        <v>90.3</v>
      </c>
    </row>
    <row r="18" spans="1:11" ht="30" customHeight="1" thickBot="1" x14ac:dyDescent="0.3">
      <c r="A18" s="380"/>
      <c r="B18" s="386"/>
      <c r="C18" s="387"/>
      <c r="D18" s="98" t="s">
        <v>60</v>
      </c>
      <c r="E18" s="209">
        <v>14.33</v>
      </c>
      <c r="F18" s="74">
        <v>18</v>
      </c>
      <c r="G18" s="74">
        <v>14</v>
      </c>
      <c r="H18" s="72">
        <v>4</v>
      </c>
      <c r="I18" s="209">
        <v>236.92</v>
      </c>
      <c r="J18" s="210">
        <v>179.6</v>
      </c>
      <c r="K18" s="211">
        <v>57.32</v>
      </c>
    </row>
    <row r="19" spans="1:11" ht="30" customHeight="1" x14ac:dyDescent="0.25">
      <c r="A19" s="380"/>
      <c r="B19" s="384" t="s">
        <v>144</v>
      </c>
      <c r="C19" s="385"/>
      <c r="D19" s="94" t="s">
        <v>6</v>
      </c>
      <c r="E19" s="203">
        <v>2.29</v>
      </c>
      <c r="F19" s="58">
        <v>47</v>
      </c>
      <c r="G19" s="58">
        <v>47</v>
      </c>
      <c r="H19" s="10">
        <v>0</v>
      </c>
      <c r="I19" s="203">
        <v>107.19</v>
      </c>
      <c r="J19" s="204">
        <v>107.19</v>
      </c>
      <c r="K19" s="205">
        <v>0</v>
      </c>
    </row>
    <row r="20" spans="1:11" ht="30" customHeight="1" x14ac:dyDescent="0.25">
      <c r="A20" s="380"/>
      <c r="B20" s="384"/>
      <c r="C20" s="385"/>
      <c r="D20" s="96" t="s">
        <v>5</v>
      </c>
      <c r="E20" s="206">
        <v>2.1800000000000002</v>
      </c>
      <c r="F20" s="11">
        <v>120</v>
      </c>
      <c r="G20" s="11">
        <v>120</v>
      </c>
      <c r="H20" s="1">
        <v>0</v>
      </c>
      <c r="I20" s="206">
        <v>244.73</v>
      </c>
      <c r="J20" s="207">
        <v>244.73</v>
      </c>
      <c r="K20" s="208">
        <v>0</v>
      </c>
    </row>
    <row r="21" spans="1:11" ht="30" customHeight="1" x14ac:dyDescent="0.25">
      <c r="A21" s="380"/>
      <c r="B21" s="384"/>
      <c r="C21" s="385"/>
      <c r="D21" s="96" t="s">
        <v>59</v>
      </c>
      <c r="E21" s="206"/>
      <c r="F21" s="11"/>
      <c r="G21" s="11"/>
      <c r="H21" s="1"/>
      <c r="I21" s="206"/>
      <c r="J21" s="207"/>
      <c r="K21" s="208"/>
    </row>
    <row r="22" spans="1:11" ht="30" customHeight="1" thickBot="1" x14ac:dyDescent="0.3">
      <c r="A22" s="381"/>
      <c r="B22" s="386"/>
      <c r="C22" s="387"/>
      <c r="D22" s="98" t="s">
        <v>60</v>
      </c>
      <c r="E22" s="209">
        <v>8.99</v>
      </c>
      <c r="F22" s="74">
        <v>104</v>
      </c>
      <c r="G22" s="74">
        <v>104</v>
      </c>
      <c r="H22" s="72">
        <v>0</v>
      </c>
      <c r="I22" s="209">
        <v>934.96</v>
      </c>
      <c r="J22" s="210">
        <v>934.96</v>
      </c>
      <c r="K22" s="211">
        <v>0</v>
      </c>
    </row>
    <row r="23" spans="1:11" ht="42.75" customHeight="1" thickBot="1" x14ac:dyDescent="0.3">
      <c r="H23" s="174" t="s">
        <v>56</v>
      </c>
      <c r="I23" s="172">
        <f>SUM(I7:I22)</f>
        <v>4432.0300000000007</v>
      </c>
      <c r="J23" s="172">
        <f>SUM(J7:J22)</f>
        <v>3372.01</v>
      </c>
      <c r="K23" s="173">
        <f>SUM(K7:K22)</f>
        <v>1060.02</v>
      </c>
    </row>
    <row r="24" spans="1:11" ht="20" x14ac:dyDescent="0.4">
      <c r="B24" s="62"/>
      <c r="J24" s="14"/>
      <c r="K24" s="15"/>
    </row>
    <row r="25" spans="1:11" ht="20" x14ac:dyDescent="0.4">
      <c r="B25" s="62"/>
      <c r="J25" s="14"/>
      <c r="K25" s="15"/>
    </row>
    <row r="26" spans="1:11" ht="20" x14ac:dyDescent="0.4">
      <c r="B26" s="62"/>
      <c r="J26" s="14"/>
      <c r="K26" s="15"/>
    </row>
    <row r="27" spans="1:11" ht="20" x14ac:dyDescent="0.4">
      <c r="B27" s="62"/>
      <c r="J27" s="14"/>
      <c r="K27" s="15"/>
    </row>
    <row r="28" spans="1:11" ht="20" x14ac:dyDescent="0.4">
      <c r="B28" s="62"/>
      <c r="J28" s="14"/>
      <c r="K28" s="15"/>
    </row>
    <row r="29" spans="1:11" ht="20" x14ac:dyDescent="0.4">
      <c r="B29" s="62"/>
      <c r="J29" s="14"/>
      <c r="K29" s="15"/>
    </row>
    <row r="30" spans="1:11" ht="20" x14ac:dyDescent="0.4">
      <c r="B30" s="62"/>
      <c r="J30" s="14"/>
      <c r="K30" s="15"/>
    </row>
    <row r="31" spans="1:11" ht="20" x14ac:dyDescent="0.4">
      <c r="B31" s="62"/>
      <c r="J31" s="14"/>
      <c r="K31" s="15"/>
    </row>
    <row r="32" spans="1:11" ht="20" x14ac:dyDescent="0.4">
      <c r="B32" s="62"/>
      <c r="J32" s="14"/>
      <c r="K32" s="15"/>
    </row>
    <row r="33" spans="2:11" ht="20" x14ac:dyDescent="0.4">
      <c r="B33" s="62"/>
      <c r="J33" s="14"/>
      <c r="K33" s="15"/>
    </row>
    <row r="34" spans="2:11" ht="20" x14ac:dyDescent="0.4">
      <c r="B34" s="62"/>
      <c r="J34" s="14"/>
      <c r="K34" s="15"/>
    </row>
    <row r="35" spans="2:11" ht="20" x14ac:dyDescent="0.4">
      <c r="B35" s="62"/>
      <c r="J35" s="14"/>
      <c r="K35" s="15"/>
    </row>
    <row r="36" spans="2:11" ht="20" x14ac:dyDescent="0.4">
      <c r="B36" s="62"/>
      <c r="J36" s="14"/>
      <c r="K36" s="15"/>
    </row>
    <row r="37" spans="2:11" ht="20" x14ac:dyDescent="0.4">
      <c r="B37" s="62"/>
      <c r="J37" s="14"/>
      <c r="K37" s="15"/>
    </row>
    <row r="38" spans="2:11" ht="20" x14ac:dyDescent="0.4">
      <c r="B38" s="62"/>
      <c r="J38" s="14"/>
      <c r="K38" s="15"/>
    </row>
    <row r="39" spans="2:11" ht="20" x14ac:dyDescent="0.4">
      <c r="B39" s="62"/>
      <c r="J39" s="14"/>
      <c r="K39" s="15"/>
    </row>
    <row r="40" spans="2:11" ht="20" x14ac:dyDescent="0.4">
      <c r="B40" s="62"/>
      <c r="J40" s="14"/>
      <c r="K40" s="15"/>
    </row>
    <row r="41" spans="2:11" ht="20" x14ac:dyDescent="0.4">
      <c r="B41" s="62"/>
      <c r="J41" s="14"/>
      <c r="K41" s="15"/>
    </row>
    <row r="42" spans="2:11" ht="20" x14ac:dyDescent="0.4">
      <c r="B42" s="62"/>
      <c r="J42" s="14"/>
      <c r="K42" s="15"/>
    </row>
    <row r="43" spans="2:11" ht="20" x14ac:dyDescent="0.4">
      <c r="B43" s="62"/>
      <c r="J43" s="14"/>
      <c r="K43" s="15"/>
    </row>
    <row r="44" spans="2:11" ht="20" x14ac:dyDescent="0.4">
      <c r="B44" s="62"/>
      <c r="J44" s="14"/>
      <c r="K44" s="15"/>
    </row>
    <row r="45" spans="2:11" ht="20" x14ac:dyDescent="0.4">
      <c r="B45" s="62"/>
      <c r="J45" s="14"/>
      <c r="K45" s="15"/>
    </row>
    <row r="46" spans="2:11" ht="20" x14ac:dyDescent="0.4">
      <c r="B46" s="62"/>
      <c r="J46" s="14"/>
      <c r="K46" s="15"/>
    </row>
    <row r="47" spans="2:11" x14ac:dyDescent="0.25">
      <c r="G47" s="12" t="s">
        <v>13</v>
      </c>
    </row>
    <row r="49" spans="2:7" x14ac:dyDescent="0.25">
      <c r="B49" s="13"/>
      <c r="C49" s="13"/>
    </row>
    <row r="53" spans="2:7" ht="32.5" x14ac:dyDescent="0.65">
      <c r="D53" s="142" t="s">
        <v>193</v>
      </c>
      <c r="G53" s="77" t="s">
        <v>192</v>
      </c>
    </row>
  </sheetData>
  <protectedRanges>
    <protectedRange sqref="F7:F22" name="Aralık1_1_1_1"/>
    <protectedRange sqref="G7:G22" name="Aralık1_2_1_1"/>
  </protectedRanges>
  <mergeCells count="18">
    <mergeCell ref="B6:C6"/>
    <mergeCell ref="B1:J1"/>
    <mergeCell ref="K1:K2"/>
    <mergeCell ref="B2:J2"/>
    <mergeCell ref="B3:D3"/>
    <mergeCell ref="E3:G3"/>
    <mergeCell ref="H3:J3"/>
    <mergeCell ref="K3:K5"/>
    <mergeCell ref="B4:D4"/>
    <mergeCell ref="E4:G4"/>
    <mergeCell ref="H4:J4"/>
    <mergeCell ref="B5:C5"/>
    <mergeCell ref="D5:J5"/>
    <mergeCell ref="A7:A22"/>
    <mergeCell ref="B7:C10"/>
    <mergeCell ref="B11:C14"/>
    <mergeCell ref="B15:C18"/>
    <mergeCell ref="B19:C22"/>
  </mergeCells>
  <conditionalFormatting sqref="K6">
    <cfRule type="containsText" dxfId="4" priority="14" operator="containsText" text="YANLIŞ">
      <formula>NOT(ISERROR(SEARCH("YANLIŞ",K6)))</formula>
    </cfRule>
  </conditionalFormatting>
  <conditionalFormatting sqref="K19:K22">
    <cfRule type="containsText" dxfId="3" priority="1" operator="containsText" text="YANLIŞ">
      <formula>NOT(ISERROR(SEARCH("YANLIŞ",K19)))</formula>
    </cfRule>
  </conditionalFormatting>
  <conditionalFormatting sqref="K7:K18">
    <cfRule type="containsText" dxfId="2" priority="2" operator="containsText" text="YANLIŞ">
      <formula>NOT(ISERROR(SEARCH("YANLIŞ",K7)))</formula>
    </cfRule>
  </conditionalFormatting>
  <printOptions horizontalCentered="1" verticalCentered="1"/>
  <pageMargins left="0.31496062992125984" right="0.19685039370078741" top="0.27559055118110237" bottom="0" header="0" footer="0"/>
  <pageSetup paperSize="9" scale="3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0"/>
  <sheetViews>
    <sheetView view="pageBreakPreview" topLeftCell="A10" zoomScale="70" zoomScaleNormal="100" zoomScaleSheetLayoutView="70" workbookViewId="0">
      <selection activeCell="J36" sqref="J36"/>
    </sheetView>
  </sheetViews>
  <sheetFormatPr defaultColWidth="9.08984375" defaultRowHeight="14.5" x14ac:dyDescent="0.35"/>
  <cols>
    <col min="1" max="1" width="20.6328125" style="2" customWidth="1"/>
    <col min="2" max="2" width="14.90625" style="2" customWidth="1"/>
    <col min="3" max="3" width="26.90625" style="2" hidden="1" customWidth="1"/>
    <col min="4" max="4" width="17.453125" style="2" customWidth="1"/>
    <col min="5" max="5" width="17.6328125" style="2" customWidth="1"/>
    <col min="6" max="6" width="26.36328125" style="2" hidden="1" customWidth="1"/>
    <col min="7" max="7" width="14.453125" style="2" bestFit="1" customWidth="1"/>
    <col min="8" max="8" width="13.08984375" style="5" hidden="1" customWidth="1"/>
    <col min="9" max="9" width="15.90625" style="5" customWidth="1"/>
    <col min="10" max="10" width="14.90625" style="2" customWidth="1"/>
    <col min="11" max="11" width="15.08984375" style="2" bestFit="1" customWidth="1"/>
    <col min="12" max="12" width="13.90625" style="2" customWidth="1"/>
    <col min="13" max="16384" width="9.08984375" style="2"/>
  </cols>
  <sheetData>
    <row r="1" spans="1:12" ht="29.4" customHeight="1" x14ac:dyDescent="0.35">
      <c r="A1" s="391" t="s">
        <v>48</v>
      </c>
      <c r="B1" s="391"/>
      <c r="C1" s="391"/>
      <c r="D1" s="391"/>
      <c r="E1" s="391"/>
      <c r="F1" s="391"/>
      <c r="G1" s="391"/>
      <c r="H1" s="391"/>
      <c r="I1" s="391"/>
      <c r="J1" s="391"/>
      <c r="K1" s="392"/>
      <c r="L1" s="149" t="s">
        <v>42</v>
      </c>
    </row>
    <row r="2" spans="1:12" ht="37" x14ac:dyDescent="0.35">
      <c r="A2" s="390" t="str">
        <f>'ÜST KAPAK'!B4</f>
        <v>AKSARAY-2 İŞLETMESİ</v>
      </c>
      <c r="B2" s="390"/>
      <c r="C2" s="390"/>
      <c r="D2" s="390"/>
      <c r="E2" s="390"/>
      <c r="F2" s="390"/>
      <c r="G2" s="390"/>
      <c r="H2" s="390"/>
      <c r="I2" s="390"/>
      <c r="J2" s="390"/>
      <c r="K2" s="393"/>
      <c r="L2" s="147" t="s">
        <v>177</v>
      </c>
    </row>
    <row r="3" spans="1:12" ht="36" customHeight="1" x14ac:dyDescent="0.35">
      <c r="A3" s="390" t="str">
        <f>'ÜST KAPAK'!B5</f>
        <v>KESME, AÇMA VE TESİSAT KONTROL İŞLERİ HİZMET ALIMI İSTİHKAK RAPORU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</row>
    <row r="4" spans="1:12" ht="26.25" customHeight="1" x14ac:dyDescent="0.35">
      <c r="A4" s="194" t="s">
        <v>178</v>
      </c>
      <c r="B4" s="193" t="str">
        <f>'ÜST KAPAK'!F9</f>
        <v>31.08.2022</v>
      </c>
      <c r="C4" s="192"/>
      <c r="D4" s="266">
        <f>'İstihkak Medaş'!I37</f>
        <v>23100</v>
      </c>
      <c r="E4" s="389" t="s">
        <v>53</v>
      </c>
      <c r="F4" s="389"/>
      <c r="G4" s="394" t="str">
        <f>'ÜST KAPAK'!F10</f>
        <v>01.08.2022 - 31.08.2022</v>
      </c>
      <c r="H4" s="395"/>
      <c r="I4" s="396"/>
      <c r="K4" s="192" t="s">
        <v>49</v>
      </c>
      <c r="L4" s="192">
        <f>'ÜST KAPAK'!F8</f>
        <v>5</v>
      </c>
    </row>
    <row r="5" spans="1:12" ht="15" thickBot="1" x14ac:dyDescent="0.4">
      <c r="A5" s="258"/>
      <c r="B5" s="259"/>
      <c r="C5" s="260">
        <f>C7+C8+C9+'İstihkak Medaş'!I29</f>
        <v>599307.11</v>
      </c>
      <c r="D5" s="261">
        <f>'İstihkak Medaş'!I36</f>
        <v>60000</v>
      </c>
      <c r="E5" s="259"/>
      <c r="F5" s="262">
        <f>F7+F8+F9+'İstihkak Medaş'!K29</f>
        <v>133134.93</v>
      </c>
      <c r="G5" s="263">
        <f>J5+I5</f>
        <v>16620</v>
      </c>
      <c r="H5" s="264"/>
      <c r="I5" s="264">
        <f>'İstihkak Medaş'!K36</f>
        <v>12000</v>
      </c>
      <c r="J5" s="263">
        <f>'İstihkak Medaş'!K37</f>
        <v>4620</v>
      </c>
      <c r="K5" s="265"/>
      <c r="L5" s="265"/>
    </row>
    <row r="6" spans="1:12" ht="15" thickBot="1" x14ac:dyDescent="0.4">
      <c r="A6" s="121" t="s">
        <v>47</v>
      </c>
      <c r="B6" s="122" t="s">
        <v>46</v>
      </c>
      <c r="C6" s="116" t="s">
        <v>64</v>
      </c>
      <c r="D6" s="116" t="s">
        <v>45</v>
      </c>
      <c r="E6" s="116" t="s">
        <v>51</v>
      </c>
      <c r="F6" s="116" t="s">
        <v>65</v>
      </c>
      <c r="G6" s="116" t="s">
        <v>52</v>
      </c>
      <c r="H6" s="117" t="s">
        <v>133</v>
      </c>
      <c r="I6" s="123" t="s">
        <v>61</v>
      </c>
      <c r="J6" s="123" t="s">
        <v>132</v>
      </c>
      <c r="K6" s="123" t="s">
        <v>134</v>
      </c>
      <c r="L6" s="124" t="s">
        <v>135</v>
      </c>
    </row>
    <row r="7" spans="1:12" ht="50" customHeight="1" x14ac:dyDescent="0.35">
      <c r="A7" s="119" t="s">
        <v>44</v>
      </c>
      <c r="B7" s="120">
        <f>SUM('İstihkak Medaş'!F7:F10)</f>
        <v>3830</v>
      </c>
      <c r="C7" s="197">
        <f>SUM('İstihkak Medaş'!I7:I14)</f>
        <v>137939.03999999998</v>
      </c>
      <c r="D7" s="197">
        <f>C5-D5-D8-D9-D11+'İstihkak Medaş'!K30-D4</f>
        <v>117809.70000000001</v>
      </c>
      <c r="E7" s="120">
        <f>SUM('İstihkak Medaş'!H7:H10)</f>
        <v>1069</v>
      </c>
      <c r="F7" s="197">
        <f>SUM('İstihkak Medaş'!K7:K14)</f>
        <v>39758.870000000003</v>
      </c>
      <c r="G7" s="197">
        <f>F7-H7</f>
        <v>34795.54</v>
      </c>
      <c r="H7" s="200">
        <f>J7+I7</f>
        <v>4963.33</v>
      </c>
      <c r="I7" s="200">
        <f>I5-I8-I9-I11</f>
        <v>3583.63</v>
      </c>
      <c r="J7" s="200">
        <f>J5-J8-J9-J11</f>
        <v>1379.7</v>
      </c>
      <c r="K7" s="200">
        <f>SUM('İade Medaş'!K7:K10)</f>
        <v>15.1</v>
      </c>
      <c r="L7" s="388">
        <f>'Ceza Medaş'!K50</f>
        <v>302</v>
      </c>
    </row>
    <row r="8" spans="1:12" ht="50" customHeight="1" x14ac:dyDescent="0.35">
      <c r="A8" s="78" t="s">
        <v>4</v>
      </c>
      <c r="B8" s="79">
        <f>SUM('İstihkak Medaş'!F15:F18)</f>
        <v>5968</v>
      </c>
      <c r="C8" s="198">
        <f>SUM('İstihkak Medaş'!I15:I18)</f>
        <v>282660.07999999996</v>
      </c>
      <c r="D8" s="198">
        <f>C8-ROUND((C8/$C$5*$D$4),2)-ROUND((C8/$C$5*$D$5),2)</f>
        <v>243466.39999999997</v>
      </c>
      <c r="E8" s="79">
        <f>SUM('İstihkak Medaş'!H15:H18)</f>
        <v>1444</v>
      </c>
      <c r="F8" s="198">
        <f>SUM('İstihkak Medaş'!K15:K18)</f>
        <v>54253.8</v>
      </c>
      <c r="G8" s="197">
        <f t="shared" ref="G8:G9" si="0">F8-H8</f>
        <v>47480.98</v>
      </c>
      <c r="H8" s="200">
        <f t="shared" ref="H8" si="1">J8+I8</f>
        <v>6772.82</v>
      </c>
      <c r="I8" s="201">
        <f>ROUND((F8/$F$5*$I$5),2)</f>
        <v>4890.12</v>
      </c>
      <c r="J8" s="201">
        <f>ROUND((F8/$F$5*$J$5),2)</f>
        <v>1882.7</v>
      </c>
      <c r="K8" s="201">
        <f>SUM('İade Medaş'!K11:K14)</f>
        <v>0</v>
      </c>
      <c r="L8" s="388"/>
    </row>
    <row r="9" spans="1:12" ht="50" customHeight="1" x14ac:dyDescent="0.35">
      <c r="A9" s="89" t="s">
        <v>145</v>
      </c>
      <c r="B9" s="79">
        <f>SUM('İstihkak Medaş'!F19:F26)</f>
        <v>3861</v>
      </c>
      <c r="C9" s="198">
        <f>SUM('İstihkak Medaş'!I19:I26)</f>
        <v>169995.07</v>
      </c>
      <c r="D9" s="198">
        <f>C9-ROUND((C9/$C$5*$D$4),2)-ROUND((C9/$C$5*$D$5),2)</f>
        <v>146423.53</v>
      </c>
      <c r="E9" s="79">
        <f>SUM('İstihkak Medaş'!H19:H26)</f>
        <v>718</v>
      </c>
      <c r="F9" s="198">
        <f>SUM('İstihkak Medaş'!K19:K26)</f>
        <v>37640.65</v>
      </c>
      <c r="G9" s="197">
        <f t="shared" si="0"/>
        <v>32941.75</v>
      </c>
      <c r="H9" s="200">
        <f>J9+I9</f>
        <v>4698.8999999999996</v>
      </c>
      <c r="I9" s="201">
        <f>ROUND((F9/$F$5*$I$5),2)</f>
        <v>3392.71</v>
      </c>
      <c r="J9" s="201">
        <f>ROUND((F9/$F$5*$J$5),2)</f>
        <v>1306.19</v>
      </c>
      <c r="K9" s="201">
        <f>SUM('İade Medaş'!K15:K22)</f>
        <v>1044.9199999999998</v>
      </c>
      <c r="L9" s="388"/>
    </row>
    <row r="10" spans="1:12" ht="50" customHeight="1" x14ac:dyDescent="0.35">
      <c r="A10" s="80" t="s">
        <v>50</v>
      </c>
      <c r="B10" s="253" t="s">
        <v>179</v>
      </c>
      <c r="C10" s="198">
        <f>SUM('İstihkak Medaş'!I27:I28)</f>
        <v>10916.470000000001</v>
      </c>
      <c r="D10" s="198">
        <f>C10</f>
        <v>10916.470000000001</v>
      </c>
      <c r="E10" s="253" t="s">
        <v>179</v>
      </c>
      <c r="F10" s="198">
        <f>SUM('İstihkak Medaş'!K27:K28)</f>
        <v>1761.75</v>
      </c>
      <c r="G10" s="198">
        <f>F10</f>
        <v>1761.75</v>
      </c>
      <c r="H10" s="251">
        <v>0</v>
      </c>
      <c r="I10" s="251">
        <v>0</v>
      </c>
      <c r="J10" s="251">
        <v>0</v>
      </c>
      <c r="K10" s="251">
        <v>0</v>
      </c>
      <c r="L10" s="388"/>
    </row>
    <row r="11" spans="1:12" ht="50" customHeight="1" x14ac:dyDescent="0.35">
      <c r="A11" s="80" t="s">
        <v>7</v>
      </c>
      <c r="B11" s="253">
        <f>'İstihkak Medaş'!F29</f>
        <v>186</v>
      </c>
      <c r="C11" s="198">
        <f>SUM('İstihkak Medaş'!I29:I30)</f>
        <v>8712.92</v>
      </c>
      <c r="D11" s="198">
        <f>C11-ROUND(('İstihkak Medaş'!K29/$C$5*$D$4),2)-ROUND(('İstihkak Medaş'!K29/$C$5*$D$5),2)</f>
        <v>8507.48</v>
      </c>
      <c r="E11" s="253">
        <f>'İstihkak Medaş'!H29</f>
        <v>29</v>
      </c>
      <c r="F11" s="198">
        <f>SUM('İstihkak Medaş'!K29:K30)</f>
        <v>1481.61</v>
      </c>
      <c r="G11" s="197">
        <f>F11-H11</f>
        <v>1296.6599999999999</v>
      </c>
      <c r="H11" s="200">
        <f>J11+I11</f>
        <v>184.95</v>
      </c>
      <c r="I11" s="201">
        <f>ROUND(('İstihkak Medaş'!K29/$F$5*$I$5),2)</f>
        <v>133.54</v>
      </c>
      <c r="J11" s="201">
        <f>ROUND(('İstihkak Medaş'!K29/$F$5*$J$5),2)</f>
        <v>51.41</v>
      </c>
      <c r="K11" s="251">
        <v>0</v>
      </c>
      <c r="L11" s="388"/>
    </row>
    <row r="12" spans="1:12" ht="50" customHeight="1" thickBot="1" x14ac:dyDescent="0.4">
      <c r="A12" s="112" t="s">
        <v>158</v>
      </c>
      <c r="B12" s="82"/>
      <c r="C12" s="199"/>
      <c r="D12" s="199"/>
      <c r="E12" s="82"/>
      <c r="F12" s="199"/>
      <c r="G12" s="199"/>
      <c r="H12" s="202"/>
      <c r="I12" s="202"/>
      <c r="J12" s="202"/>
      <c r="K12" s="202"/>
      <c r="L12" s="388"/>
    </row>
    <row r="13" spans="1:12" ht="50" customHeight="1" thickBot="1" x14ac:dyDescent="0.4">
      <c r="A13" s="115" t="s">
        <v>43</v>
      </c>
      <c r="B13" s="118">
        <f>SUM(B7:B12)</f>
        <v>13845</v>
      </c>
      <c r="C13" s="252">
        <f>SUM(C7:C12)</f>
        <v>610223.57999999996</v>
      </c>
      <c r="D13" s="252">
        <f t="shared" ref="D13:H13" si="2">SUM(D7:D12)</f>
        <v>527123.57999999996</v>
      </c>
      <c r="E13" s="118">
        <f t="shared" si="2"/>
        <v>3260</v>
      </c>
      <c r="F13" s="252">
        <f t="shared" si="2"/>
        <v>134896.68</v>
      </c>
      <c r="G13" s="252">
        <f t="shared" si="2"/>
        <v>118276.68000000001</v>
      </c>
      <c r="H13" s="252">
        <f t="shared" si="2"/>
        <v>16620</v>
      </c>
      <c r="I13" s="252">
        <f>SUM(I7:I12)</f>
        <v>12000</v>
      </c>
      <c r="J13" s="252">
        <f>SUM(J7:J12)</f>
        <v>4620</v>
      </c>
      <c r="K13" s="252">
        <f>SUM(K7:K12)</f>
        <v>1060.0199999999998</v>
      </c>
      <c r="L13" s="196">
        <f>L7</f>
        <v>302</v>
      </c>
    </row>
    <row r="14" spans="1:12" x14ac:dyDescent="0.35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</row>
    <row r="15" spans="1:12" x14ac:dyDescent="0.35">
      <c r="A15" s="151"/>
      <c r="B15" s="255"/>
      <c r="C15" s="256"/>
      <c r="D15" s="256"/>
      <c r="E15" s="255"/>
      <c r="F15" s="256"/>
      <c r="G15" s="256"/>
      <c r="H15" s="256"/>
      <c r="I15" s="257"/>
      <c r="J15" s="257"/>
      <c r="K15" s="256"/>
    </row>
    <row r="16" spans="1:12" x14ac:dyDescent="0.3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spans="1:12" x14ac:dyDescent="0.35">
      <c r="A17" s="151"/>
      <c r="B17" s="151"/>
      <c r="C17" s="254"/>
      <c r="D17" s="254"/>
      <c r="E17" s="254"/>
      <c r="F17" s="254"/>
      <c r="G17" s="254"/>
      <c r="H17" s="254"/>
      <c r="I17" s="254"/>
      <c r="J17" s="254"/>
      <c r="K17" s="254"/>
      <c r="L17" s="151"/>
    </row>
    <row r="18" spans="1:12" x14ac:dyDescent="0.3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</row>
    <row r="19" spans="1:12" x14ac:dyDescent="0.3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</row>
    <row r="20" spans="1:12" x14ac:dyDescent="0.3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</row>
    <row r="21" spans="1:12" x14ac:dyDescent="0.3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</row>
    <row r="22" spans="1:12" x14ac:dyDescent="0.3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</row>
    <row r="30" spans="1:12" x14ac:dyDescent="0.35">
      <c r="B30" s="397" t="s">
        <v>193</v>
      </c>
      <c r="C30" s="397"/>
      <c r="D30" s="397"/>
      <c r="I30" s="398" t="s">
        <v>192</v>
      </c>
      <c r="J30" s="398"/>
    </row>
  </sheetData>
  <mergeCells count="8">
    <mergeCell ref="B30:D30"/>
    <mergeCell ref="I30:J30"/>
    <mergeCell ref="L7:L12"/>
    <mergeCell ref="E4:F4"/>
    <mergeCell ref="A3:L3"/>
    <mergeCell ref="A1:K1"/>
    <mergeCell ref="A2:K2"/>
    <mergeCell ref="G4:I4"/>
  </mergeCells>
  <pageMargins left="0.98425196850393704" right="0.70866141732283472" top="0.31" bottom="0.74803149606299213" header="0.77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5"/>
  <sheetViews>
    <sheetView view="pageBreakPreview" topLeftCell="A13" zoomScale="40" zoomScaleNormal="40" zoomScaleSheetLayoutView="40" workbookViewId="0">
      <selection activeCell="B1" sqref="B1:J1"/>
    </sheetView>
  </sheetViews>
  <sheetFormatPr defaultColWidth="9.08984375" defaultRowHeight="12.5" x14ac:dyDescent="0.25"/>
  <cols>
    <col min="1" max="1" width="6.6328125" style="92" bestFit="1" customWidth="1"/>
    <col min="2" max="2" width="27" style="92" bestFit="1" customWidth="1"/>
    <col min="3" max="3" width="13.6328125" style="92" customWidth="1"/>
    <col min="4" max="4" width="56.36328125" style="92" customWidth="1"/>
    <col min="5" max="5" width="23.453125" style="92" customWidth="1"/>
    <col min="6" max="6" width="28.90625" style="92" customWidth="1"/>
    <col min="7" max="7" width="23.6328125" style="92" customWidth="1"/>
    <col min="8" max="8" width="28.54296875" style="92" customWidth="1"/>
    <col min="9" max="9" width="31.36328125" style="92" customWidth="1"/>
    <col min="10" max="10" width="29.08984375" style="92" customWidth="1"/>
    <col min="11" max="11" width="33.08984375" style="92" customWidth="1"/>
    <col min="12" max="16384" width="9.08984375" style="92"/>
  </cols>
  <sheetData>
    <row r="1" spans="1:11" ht="41" customHeight="1" x14ac:dyDescent="0.25">
      <c r="A1" s="134"/>
      <c r="B1" s="315" t="str">
        <f>'ÜST KAPAK'!B4:I4</f>
        <v>AKSARAY-2 İŞLETMESİ</v>
      </c>
      <c r="C1" s="316"/>
      <c r="D1" s="317"/>
      <c r="E1" s="317"/>
      <c r="F1" s="317"/>
      <c r="G1" s="317"/>
      <c r="H1" s="317"/>
      <c r="I1" s="317"/>
      <c r="J1" s="318"/>
      <c r="K1" s="313" t="s">
        <v>42</v>
      </c>
    </row>
    <row r="2" spans="1:11" ht="46.25" customHeight="1" thickBot="1" x14ac:dyDescent="0.3">
      <c r="A2" s="136"/>
      <c r="B2" s="319" t="str">
        <f>'ÜST KAPAK'!B5:I5</f>
        <v>KESME, AÇMA VE TESİSAT KONTROL İŞLERİ HİZMET ALIMI İSTİHKAK RAPORU</v>
      </c>
      <c r="C2" s="320"/>
      <c r="D2" s="321"/>
      <c r="E2" s="321"/>
      <c r="F2" s="321"/>
      <c r="G2" s="321"/>
      <c r="H2" s="321"/>
      <c r="I2" s="321"/>
      <c r="J2" s="322"/>
      <c r="K2" s="314"/>
    </row>
    <row r="3" spans="1:11" ht="38" customHeight="1" x14ac:dyDescent="0.25">
      <c r="A3" s="134"/>
      <c r="B3" s="323" t="s">
        <v>39</v>
      </c>
      <c r="C3" s="324"/>
      <c r="D3" s="325"/>
      <c r="E3" s="323" t="s">
        <v>40</v>
      </c>
      <c r="F3" s="324"/>
      <c r="G3" s="325"/>
      <c r="H3" s="323" t="s">
        <v>41</v>
      </c>
      <c r="I3" s="324"/>
      <c r="J3" s="325"/>
      <c r="K3" s="399" t="s">
        <v>176</v>
      </c>
    </row>
    <row r="4" spans="1:11" ht="38" customHeight="1" x14ac:dyDescent="0.25">
      <c r="A4" s="135"/>
      <c r="B4" s="331" t="str">
        <f>'ÜST KAPAK'!F9</f>
        <v>31.08.2022</v>
      </c>
      <c r="C4" s="332"/>
      <c r="D4" s="333"/>
      <c r="E4" s="331" t="str">
        <f>'ÜST KAPAK'!F10</f>
        <v>01.08.2022 - 31.08.2022</v>
      </c>
      <c r="F4" s="334"/>
      <c r="G4" s="335"/>
      <c r="H4" s="336">
        <f>'ÜST KAPAK'!F8</f>
        <v>5</v>
      </c>
      <c r="I4" s="337"/>
      <c r="J4" s="338"/>
      <c r="K4" s="399"/>
    </row>
    <row r="5" spans="1:11" ht="51.75" customHeight="1" thickBot="1" x14ac:dyDescent="0.3">
      <c r="A5" s="136"/>
      <c r="B5" s="329" t="s">
        <v>1</v>
      </c>
      <c r="C5" s="330"/>
      <c r="D5" s="297" t="str">
        <f>'ÜST KAPAK'!F12</f>
        <v xml:space="preserve">TOPRAKİŞ İNŞAAT HARFİYAT TAAHHÜT SANAYİ VE TİCARET LİMİTED .ŞTİ. </v>
      </c>
      <c r="E5" s="298"/>
      <c r="F5" s="298"/>
      <c r="G5" s="298"/>
      <c r="H5" s="298"/>
      <c r="I5" s="298"/>
      <c r="J5" s="299"/>
      <c r="K5" s="400"/>
    </row>
    <row r="6" spans="1:11" ht="84" customHeight="1" thickBot="1" x14ac:dyDescent="0.3">
      <c r="A6" s="132" t="s">
        <v>0</v>
      </c>
      <c r="B6" s="295" t="s">
        <v>170</v>
      </c>
      <c r="C6" s="296"/>
      <c r="D6" s="138" t="s">
        <v>169</v>
      </c>
      <c r="E6" s="126" t="s">
        <v>11</v>
      </c>
      <c r="F6" s="126" t="s">
        <v>15</v>
      </c>
      <c r="G6" s="126" t="s">
        <v>16</v>
      </c>
      <c r="H6" s="126" t="s">
        <v>24</v>
      </c>
      <c r="I6" s="126" t="s">
        <v>17</v>
      </c>
      <c r="J6" s="126" t="s">
        <v>10</v>
      </c>
      <c r="K6" s="127" t="s">
        <v>18</v>
      </c>
    </row>
    <row r="7" spans="1:11" ht="44.25" customHeight="1" x14ac:dyDescent="0.25">
      <c r="A7" s="129">
        <v>1</v>
      </c>
      <c r="B7" s="300" t="s">
        <v>67</v>
      </c>
      <c r="C7" s="301"/>
      <c r="D7" s="94" t="s">
        <v>6</v>
      </c>
      <c r="E7" s="175">
        <f>'İstihkak Medaş'!E7</f>
        <v>34.76</v>
      </c>
      <c r="F7" s="239">
        <f>'İstihkak Medaş'!F7</f>
        <v>258</v>
      </c>
      <c r="G7" s="239">
        <f>'İstihkak Medaş'!G7</f>
        <v>169</v>
      </c>
      <c r="H7" s="239">
        <f>'İstihkak Medaş'!H7</f>
        <v>89</v>
      </c>
      <c r="I7" s="175">
        <f>'İstihkak Medaş'!I7</f>
        <v>8415.24</v>
      </c>
      <c r="J7" s="175">
        <f>'İstihkak Medaş'!J7</f>
        <v>5321.6</v>
      </c>
      <c r="K7" s="176">
        <f>'İstihkak Medaş'!K7</f>
        <v>3093.64</v>
      </c>
    </row>
    <row r="8" spans="1:11" ht="44.25" customHeight="1" x14ac:dyDescent="0.25">
      <c r="A8" s="130">
        <v>2</v>
      </c>
      <c r="B8" s="302"/>
      <c r="C8" s="303"/>
      <c r="D8" s="96" t="s">
        <v>5</v>
      </c>
      <c r="E8" s="177">
        <f>'İstihkak Medaş'!E8</f>
        <v>30.2</v>
      </c>
      <c r="F8" s="240">
        <f>'İstihkak Medaş'!F8</f>
        <v>3349</v>
      </c>
      <c r="G8" s="240">
        <f>'İstihkak Medaş'!G8</f>
        <v>2420</v>
      </c>
      <c r="H8" s="240">
        <f>'İstihkak Medaş'!H8</f>
        <v>929</v>
      </c>
      <c r="I8" s="177">
        <f>'İstihkak Medaş'!I8</f>
        <v>94419.56</v>
      </c>
      <c r="J8" s="177">
        <f>'İstihkak Medaş'!J8</f>
        <v>66363.759999999995</v>
      </c>
      <c r="K8" s="178">
        <f>'İstihkak Medaş'!K8</f>
        <v>28055.8</v>
      </c>
    </row>
    <row r="9" spans="1:11" ht="44.25" customHeight="1" x14ac:dyDescent="0.25">
      <c r="A9" s="130">
        <v>3</v>
      </c>
      <c r="B9" s="302"/>
      <c r="C9" s="303"/>
      <c r="D9" s="96" t="s">
        <v>59</v>
      </c>
      <c r="E9" s="177">
        <f>'İstihkak Medaş'!E9</f>
        <v>130.27000000000001</v>
      </c>
      <c r="F9" s="240">
        <f>'İstihkak Medaş'!F9</f>
        <v>131</v>
      </c>
      <c r="G9" s="240">
        <f>'İstihkak Medaş'!G9</f>
        <v>101</v>
      </c>
      <c r="H9" s="240">
        <f>'İstihkak Medaş'!H9</f>
        <v>30</v>
      </c>
      <c r="I9" s="177">
        <f>'İstihkak Medaş'!I9</f>
        <v>15844.61</v>
      </c>
      <c r="J9" s="177">
        <f>'İstihkak Medaş'!J9</f>
        <v>11936.51</v>
      </c>
      <c r="K9" s="178">
        <f>'İstihkak Medaş'!K9</f>
        <v>3908.1</v>
      </c>
    </row>
    <row r="10" spans="1:11" ht="44.25" customHeight="1" thickBot="1" x14ac:dyDescent="0.3">
      <c r="A10" s="131">
        <v>4</v>
      </c>
      <c r="B10" s="304"/>
      <c r="C10" s="305"/>
      <c r="D10" s="98" t="s">
        <v>60</v>
      </c>
      <c r="E10" s="179">
        <f>'İstihkak Medaş'!E10</f>
        <v>217.15</v>
      </c>
      <c r="F10" s="241">
        <f>'İstihkak Medaş'!F10</f>
        <v>92</v>
      </c>
      <c r="G10" s="241">
        <f>'İstihkak Medaş'!G10</f>
        <v>71</v>
      </c>
      <c r="H10" s="241">
        <f>'İstihkak Medaş'!H10</f>
        <v>21</v>
      </c>
      <c r="I10" s="179">
        <f>'İstihkak Medaş'!I10</f>
        <v>18695.77</v>
      </c>
      <c r="J10" s="179">
        <f>'İstihkak Medaş'!J10</f>
        <v>14135.62</v>
      </c>
      <c r="K10" s="180">
        <f>'İstihkak Medaş'!K10</f>
        <v>4560.1499999999996</v>
      </c>
    </row>
    <row r="11" spans="1:11" ht="44.25" customHeight="1" x14ac:dyDescent="0.25">
      <c r="A11" s="220">
        <v>5</v>
      </c>
      <c r="B11" s="300" t="s">
        <v>68</v>
      </c>
      <c r="C11" s="301"/>
      <c r="D11" s="94" t="s">
        <v>6</v>
      </c>
      <c r="E11" s="175">
        <f>'İstihkak Medaş'!E11</f>
        <v>14.58</v>
      </c>
      <c r="F11" s="239">
        <f>'İstihkak Medaş'!F11</f>
        <v>3</v>
      </c>
      <c r="G11" s="239">
        <f>'İstihkak Medaş'!G11</f>
        <v>2</v>
      </c>
      <c r="H11" s="239">
        <f>'İstihkak Medaş'!H11</f>
        <v>1</v>
      </c>
      <c r="I11" s="175">
        <f>'İstihkak Medaş'!I11</f>
        <v>41.71</v>
      </c>
      <c r="J11" s="175">
        <f>'İstihkak Medaş'!J11</f>
        <v>27.13</v>
      </c>
      <c r="K11" s="176">
        <f>'İstihkak Medaş'!K11</f>
        <v>14.58</v>
      </c>
    </row>
    <row r="12" spans="1:11" ht="44.25" customHeight="1" x14ac:dyDescent="0.25">
      <c r="A12" s="130">
        <v>6</v>
      </c>
      <c r="B12" s="302"/>
      <c r="C12" s="303"/>
      <c r="D12" s="96" t="s">
        <v>5</v>
      </c>
      <c r="E12" s="177">
        <f>'İstihkak Medaş'!E12</f>
        <v>12.66</v>
      </c>
      <c r="F12" s="240">
        <f>'İstihkak Medaş'!F12</f>
        <v>40</v>
      </c>
      <c r="G12" s="240">
        <f>'İstihkak Medaş'!G12</f>
        <v>30</v>
      </c>
      <c r="H12" s="240">
        <f>'İstihkak Medaş'!H12</f>
        <v>10</v>
      </c>
      <c r="I12" s="177">
        <f>'İstihkak Medaş'!I12</f>
        <v>471.18</v>
      </c>
      <c r="J12" s="177">
        <f>'İstihkak Medaş'!J12</f>
        <v>344.58</v>
      </c>
      <c r="K12" s="178">
        <f>'İstihkak Medaş'!K12</f>
        <v>126.6</v>
      </c>
    </row>
    <row r="13" spans="1:11" ht="44.25" customHeight="1" x14ac:dyDescent="0.25">
      <c r="A13" s="130">
        <v>7</v>
      </c>
      <c r="B13" s="302"/>
      <c r="C13" s="303"/>
      <c r="D13" s="96" t="s">
        <v>59</v>
      </c>
      <c r="E13" s="177">
        <f>'İstihkak Medaş'!E13</f>
        <v>51.58</v>
      </c>
      <c r="F13" s="240">
        <f>'İstihkak Medaş'!F13</f>
        <v>0</v>
      </c>
      <c r="G13" s="240">
        <f>'İstihkak Medaş'!G13</f>
        <v>0</v>
      </c>
      <c r="H13" s="240">
        <f>'İstihkak Medaş'!H13</f>
        <v>0</v>
      </c>
      <c r="I13" s="177">
        <f>'İstihkak Medaş'!I13</f>
        <v>0</v>
      </c>
      <c r="J13" s="177">
        <f>'İstihkak Medaş'!J13</f>
        <v>0</v>
      </c>
      <c r="K13" s="178">
        <f>'İstihkak Medaş'!K13</f>
        <v>0</v>
      </c>
    </row>
    <row r="14" spans="1:11" ht="44.25" customHeight="1" thickBot="1" x14ac:dyDescent="0.3">
      <c r="A14" s="131">
        <v>8</v>
      </c>
      <c r="B14" s="304"/>
      <c r="C14" s="305"/>
      <c r="D14" s="98" t="s">
        <v>60</v>
      </c>
      <c r="E14" s="179">
        <f>'İstihkak Medaş'!E14</f>
        <v>51.96</v>
      </c>
      <c r="F14" s="241">
        <f>'İstihkak Medaş'!F14</f>
        <v>1</v>
      </c>
      <c r="G14" s="241">
        <f>'İstihkak Medaş'!G14</f>
        <v>1</v>
      </c>
      <c r="H14" s="241">
        <f>'İstihkak Medaş'!H14</f>
        <v>0</v>
      </c>
      <c r="I14" s="179">
        <f>'İstihkak Medaş'!I14</f>
        <v>50.97</v>
      </c>
      <c r="J14" s="179">
        <f>'İstihkak Medaş'!J14</f>
        <v>50.97</v>
      </c>
      <c r="K14" s="180">
        <f>'İstihkak Medaş'!K14</f>
        <v>0</v>
      </c>
    </row>
    <row r="15" spans="1:11" ht="44.25" customHeight="1" x14ac:dyDescent="0.25">
      <c r="A15" s="129">
        <v>9</v>
      </c>
      <c r="B15" s="300" t="s">
        <v>4</v>
      </c>
      <c r="C15" s="301"/>
      <c r="D15" s="94" t="s">
        <v>6</v>
      </c>
      <c r="E15" s="175">
        <f>'İstihkak Medaş'!E15</f>
        <v>38.22</v>
      </c>
      <c r="F15" s="239">
        <f>'İstihkak Medaş'!F15</f>
        <v>360</v>
      </c>
      <c r="G15" s="239">
        <f>'İstihkak Medaş'!G15</f>
        <v>254</v>
      </c>
      <c r="H15" s="239">
        <f>'İstihkak Medaş'!H15</f>
        <v>106</v>
      </c>
      <c r="I15" s="175">
        <f>'İstihkak Medaş'!I15</f>
        <v>12819.75</v>
      </c>
      <c r="J15" s="175">
        <f>'İstihkak Medaş'!J15</f>
        <v>8768.43</v>
      </c>
      <c r="K15" s="176">
        <f>'İstihkak Medaş'!K15</f>
        <v>4051.32</v>
      </c>
    </row>
    <row r="16" spans="1:11" ht="44.25" customHeight="1" x14ac:dyDescent="0.25">
      <c r="A16" s="130">
        <v>10</v>
      </c>
      <c r="B16" s="302"/>
      <c r="C16" s="303"/>
      <c r="D16" s="96" t="s">
        <v>5</v>
      </c>
      <c r="E16" s="177">
        <f>'İstihkak Medaş'!E16</f>
        <v>33.229999999999997</v>
      </c>
      <c r="F16" s="240">
        <f>'İstihkak Medaş'!F16</f>
        <v>4939</v>
      </c>
      <c r="G16" s="240">
        <f>'İstihkak Medaş'!G16</f>
        <v>3641</v>
      </c>
      <c r="H16" s="240">
        <f>'İstihkak Medaş'!H16</f>
        <v>1298</v>
      </c>
      <c r="I16" s="177">
        <f>'İstihkak Medaş'!I16</f>
        <v>152988.37</v>
      </c>
      <c r="J16" s="177">
        <f>'İstihkak Medaş'!J16</f>
        <v>109855.83</v>
      </c>
      <c r="K16" s="178">
        <f>'İstihkak Medaş'!K16</f>
        <v>43132.54</v>
      </c>
    </row>
    <row r="17" spans="1:11" ht="44.25" customHeight="1" x14ac:dyDescent="0.25">
      <c r="A17" s="130">
        <v>11</v>
      </c>
      <c r="B17" s="302"/>
      <c r="C17" s="303"/>
      <c r="D17" s="96" t="s">
        <v>59</v>
      </c>
      <c r="E17" s="177">
        <f>'İstihkak Medaş'!E17</f>
        <v>143.32</v>
      </c>
      <c r="F17" s="240">
        <f>'İstihkak Medaş'!F17</f>
        <v>297</v>
      </c>
      <c r="G17" s="240">
        <f>'İstihkak Medaş'!G17</f>
        <v>271</v>
      </c>
      <c r="H17" s="240">
        <f>'İstihkak Medaş'!H17</f>
        <v>26</v>
      </c>
      <c r="I17" s="177">
        <f>'İstihkak Medaş'!I17</f>
        <v>37889.46</v>
      </c>
      <c r="J17" s="177">
        <f>'İstihkak Medaş'!J17</f>
        <v>34163.14</v>
      </c>
      <c r="K17" s="178">
        <f>'İstihkak Medaş'!K17</f>
        <v>3726.32</v>
      </c>
    </row>
    <row r="18" spans="1:11" ht="44.25" customHeight="1" thickBot="1" x14ac:dyDescent="0.3">
      <c r="A18" s="131">
        <v>12</v>
      </c>
      <c r="B18" s="304"/>
      <c r="C18" s="305"/>
      <c r="D18" s="98" t="s">
        <v>60</v>
      </c>
      <c r="E18" s="179">
        <f>'İstihkak Medaş'!E18</f>
        <v>238.83</v>
      </c>
      <c r="F18" s="241">
        <f>'İstihkak Medaş'!F18</f>
        <v>372</v>
      </c>
      <c r="G18" s="241">
        <f>'İstihkak Medaş'!G18</f>
        <v>358</v>
      </c>
      <c r="H18" s="241">
        <f>'İstihkak Medaş'!H18</f>
        <v>14</v>
      </c>
      <c r="I18" s="179">
        <f>'İstihkak Medaş'!I18</f>
        <v>78962.5</v>
      </c>
      <c r="J18" s="179">
        <f>'İstihkak Medaş'!J18</f>
        <v>75618.880000000005</v>
      </c>
      <c r="K18" s="180">
        <f>'İstihkak Medaş'!K18</f>
        <v>3343.62</v>
      </c>
    </row>
    <row r="19" spans="1:11" ht="44.25" customHeight="1" x14ac:dyDescent="0.25">
      <c r="A19" s="129">
        <v>13</v>
      </c>
      <c r="B19" s="300" t="s">
        <v>143</v>
      </c>
      <c r="C19" s="301"/>
      <c r="D19" s="94" t="s">
        <v>6</v>
      </c>
      <c r="E19" s="175">
        <f>'İstihkak Medaş'!E19</f>
        <v>36.47</v>
      </c>
      <c r="F19" s="239">
        <f>'İstihkak Medaş'!F19</f>
        <v>380</v>
      </c>
      <c r="G19" s="239">
        <f>'İstihkak Medaş'!G19</f>
        <v>258</v>
      </c>
      <c r="H19" s="239">
        <f>'İstihkak Medaş'!H19</f>
        <v>122</v>
      </c>
      <c r="I19" s="175">
        <f>'İstihkak Medaş'!I19</f>
        <v>12996.38</v>
      </c>
      <c r="J19" s="175">
        <f>'İstihkak Medaş'!J19</f>
        <v>8547.0400000000009</v>
      </c>
      <c r="K19" s="176">
        <f>'İstihkak Medaş'!K19</f>
        <v>4449.34</v>
      </c>
    </row>
    <row r="20" spans="1:11" ht="44.25" customHeight="1" x14ac:dyDescent="0.25">
      <c r="A20" s="130">
        <v>14</v>
      </c>
      <c r="B20" s="302"/>
      <c r="C20" s="303"/>
      <c r="D20" s="96" t="s">
        <v>5</v>
      </c>
      <c r="E20" s="177">
        <f>'İstihkak Medaş'!E20</f>
        <v>31.72</v>
      </c>
      <c r="F20" s="240">
        <f>'İstihkak Medaş'!F20</f>
        <v>1844</v>
      </c>
      <c r="G20" s="240">
        <f>'İstihkak Medaş'!G20</f>
        <v>1542</v>
      </c>
      <c r="H20" s="240">
        <f>'İstihkak Medaş'!H20</f>
        <v>302</v>
      </c>
      <c r="I20" s="177">
        <f>'İstihkak Medaş'!I20</f>
        <v>54265.68</v>
      </c>
      <c r="J20" s="177">
        <f>'İstihkak Medaş'!J20</f>
        <v>44686.239999999998</v>
      </c>
      <c r="K20" s="178">
        <f>'İstihkak Medaş'!K20</f>
        <v>9579.44</v>
      </c>
    </row>
    <row r="21" spans="1:11" ht="44.25" customHeight="1" x14ac:dyDescent="0.25">
      <c r="A21" s="130">
        <v>15</v>
      </c>
      <c r="B21" s="302"/>
      <c r="C21" s="303"/>
      <c r="D21" s="96" t="s">
        <v>59</v>
      </c>
      <c r="E21" s="177">
        <f>'İstihkak Medaş'!E21</f>
        <v>129.01</v>
      </c>
      <c r="F21" s="240">
        <f>'İstihkak Medaş'!F21</f>
        <v>212</v>
      </c>
      <c r="G21" s="240">
        <f>'İstihkak Medaş'!G21</f>
        <v>147</v>
      </c>
      <c r="H21" s="240">
        <f>'İstihkak Medaş'!H21</f>
        <v>65</v>
      </c>
      <c r="I21" s="177">
        <f>'İstihkak Medaş'!I21</f>
        <v>25615.15</v>
      </c>
      <c r="J21" s="177">
        <f>'İstihkak Medaş'!J21</f>
        <v>17229.5</v>
      </c>
      <c r="K21" s="178">
        <f>'İstihkak Medaş'!K21</f>
        <v>8385.65</v>
      </c>
    </row>
    <row r="22" spans="1:11" ht="44.25" customHeight="1" thickBot="1" x14ac:dyDescent="0.3">
      <c r="A22" s="131">
        <v>16</v>
      </c>
      <c r="B22" s="304"/>
      <c r="C22" s="305"/>
      <c r="D22" s="98" t="s">
        <v>60</v>
      </c>
      <c r="E22" s="179">
        <f>'İstihkak Medaş'!E22</f>
        <v>143.32</v>
      </c>
      <c r="F22" s="241">
        <f>'İstihkak Medaş'!F22</f>
        <v>133</v>
      </c>
      <c r="G22" s="241">
        <f>'İstihkak Medaş'!G22</f>
        <v>117</v>
      </c>
      <c r="H22" s="241">
        <f>'İstihkak Medaş'!H22</f>
        <v>16</v>
      </c>
      <c r="I22" s="179">
        <f>'İstihkak Medaş'!I22</f>
        <v>17504.86</v>
      </c>
      <c r="J22" s="179">
        <f>'İstihkak Medaş'!J22</f>
        <v>15211.74</v>
      </c>
      <c r="K22" s="180">
        <f>'İstihkak Medaş'!K22</f>
        <v>2293.12</v>
      </c>
    </row>
    <row r="23" spans="1:11" ht="44.25" customHeight="1" x14ac:dyDescent="0.25">
      <c r="A23" s="220">
        <v>17</v>
      </c>
      <c r="B23" s="300" t="s">
        <v>144</v>
      </c>
      <c r="C23" s="301"/>
      <c r="D23" s="94" t="s">
        <v>6</v>
      </c>
      <c r="E23" s="175">
        <f>'İstihkak Medaş'!E23</f>
        <v>25.54</v>
      </c>
      <c r="F23" s="239">
        <f>'İstihkak Medaş'!F23</f>
        <v>118</v>
      </c>
      <c r="G23" s="239">
        <f>'İstihkak Medaş'!G23</f>
        <v>105</v>
      </c>
      <c r="H23" s="239">
        <f>'İstihkak Medaş'!H23</f>
        <v>13</v>
      </c>
      <c r="I23" s="175">
        <f>'İstihkak Medaş'!I23</f>
        <v>2745.98</v>
      </c>
      <c r="J23" s="175">
        <f>'İstihkak Medaş'!J23</f>
        <v>2413.96</v>
      </c>
      <c r="K23" s="176">
        <f>'İstihkak Medaş'!K23</f>
        <v>332.02</v>
      </c>
    </row>
    <row r="24" spans="1:11" ht="44.25" customHeight="1" x14ac:dyDescent="0.25">
      <c r="A24" s="130">
        <v>18</v>
      </c>
      <c r="B24" s="302"/>
      <c r="C24" s="303"/>
      <c r="D24" s="96" t="s">
        <v>5</v>
      </c>
      <c r="E24" s="177">
        <f>'İstihkak Medaş'!E24</f>
        <v>22.18</v>
      </c>
      <c r="F24" s="240">
        <f>'İstihkak Medaş'!F24</f>
        <v>713</v>
      </c>
      <c r="G24" s="240">
        <f>'İstihkak Medaş'!G24</f>
        <v>622</v>
      </c>
      <c r="H24" s="240">
        <f>'İstihkak Medaş'!H24</f>
        <v>91</v>
      </c>
      <c r="I24" s="177">
        <f>'İstihkak Medaş'!I24</f>
        <v>14642.29</v>
      </c>
      <c r="J24" s="177">
        <f>'İstihkak Medaş'!J24</f>
        <v>12623.91</v>
      </c>
      <c r="K24" s="178">
        <f>'İstihkak Medaş'!K24</f>
        <v>2018.38</v>
      </c>
    </row>
    <row r="25" spans="1:11" ht="44.25" customHeight="1" x14ac:dyDescent="0.25">
      <c r="A25" s="130">
        <v>19</v>
      </c>
      <c r="B25" s="302"/>
      <c r="C25" s="303"/>
      <c r="D25" s="96" t="s">
        <v>59</v>
      </c>
      <c r="E25" s="177">
        <f>'İstihkak Medaş'!E25</f>
        <v>90.3</v>
      </c>
      <c r="F25" s="240">
        <f>'İstihkak Medaş'!F25</f>
        <v>195</v>
      </c>
      <c r="G25" s="240">
        <f>'İstihkak Medaş'!G25</f>
        <v>160</v>
      </c>
      <c r="H25" s="240">
        <f>'İstihkak Medaş'!H25</f>
        <v>35</v>
      </c>
      <c r="I25" s="177">
        <f>'İstihkak Medaş'!I25</f>
        <v>16633.650000000001</v>
      </c>
      <c r="J25" s="177">
        <f>'İstihkak Medaş'!J25</f>
        <v>13473.15</v>
      </c>
      <c r="K25" s="178">
        <f>'İstihkak Medaş'!K25</f>
        <v>3160.5</v>
      </c>
    </row>
    <row r="26" spans="1:11" ht="44.25" customHeight="1" thickBot="1" x14ac:dyDescent="0.3">
      <c r="A26" s="221">
        <v>20</v>
      </c>
      <c r="B26" s="304"/>
      <c r="C26" s="305"/>
      <c r="D26" s="98" t="s">
        <v>60</v>
      </c>
      <c r="E26" s="179">
        <f>'İstihkak Medaş'!E26</f>
        <v>100.3</v>
      </c>
      <c r="F26" s="241">
        <f>'İstihkak Medaş'!F26</f>
        <v>266</v>
      </c>
      <c r="G26" s="241">
        <f>'İstihkak Medaş'!G26</f>
        <v>192</v>
      </c>
      <c r="H26" s="241">
        <f>'İstihkak Medaş'!H26</f>
        <v>74</v>
      </c>
      <c r="I26" s="179">
        <f>'İstihkak Medaş'!I26</f>
        <v>25591.08</v>
      </c>
      <c r="J26" s="179">
        <f>'İstihkak Medaş'!J26</f>
        <v>18168.88</v>
      </c>
      <c r="K26" s="180">
        <f>'İstihkak Medaş'!K26</f>
        <v>7422.2</v>
      </c>
    </row>
    <row r="27" spans="1:11" ht="44.25" customHeight="1" x14ac:dyDescent="0.25">
      <c r="A27" s="129">
        <v>21</v>
      </c>
      <c r="B27" s="300" t="s">
        <v>163</v>
      </c>
      <c r="C27" s="301"/>
      <c r="D27" s="94" t="s">
        <v>8</v>
      </c>
      <c r="E27" s="175">
        <f>'İstihkak Medaş'!E27</f>
        <v>0.05</v>
      </c>
      <c r="F27" s="239">
        <f>'İstihkak Medaş'!F27</f>
        <v>189257.41</v>
      </c>
      <c r="G27" s="239">
        <f>'İstihkak Medaş'!G27</f>
        <v>166535.54999999999</v>
      </c>
      <c r="H27" s="239">
        <f>'İstihkak Medaş'!H27</f>
        <v>22721.86</v>
      </c>
      <c r="I27" s="175">
        <f>'İstihkak Medaş'!I27</f>
        <v>9462.8700000000008</v>
      </c>
      <c r="J27" s="175">
        <f>'İstihkak Medaş'!J27</f>
        <v>8326.7800000000007</v>
      </c>
      <c r="K27" s="176">
        <f>'İstihkak Medaş'!K27</f>
        <v>1136.0899999999999</v>
      </c>
    </row>
    <row r="28" spans="1:11" ht="44.25" customHeight="1" thickBot="1" x14ac:dyDescent="0.3">
      <c r="A28" s="131">
        <v>22</v>
      </c>
      <c r="B28" s="304"/>
      <c r="C28" s="305"/>
      <c r="D28" s="98" t="s">
        <v>9</v>
      </c>
      <c r="E28" s="179">
        <f>'İstihkak Medaş'!E28</f>
        <v>0.15</v>
      </c>
      <c r="F28" s="241">
        <f>'İstihkak Medaş'!F28</f>
        <v>9690.69</v>
      </c>
      <c r="G28" s="241">
        <f>'İstihkak Medaş'!G28</f>
        <v>5519.6</v>
      </c>
      <c r="H28" s="241">
        <f>'İstihkak Medaş'!H28</f>
        <v>4171.09</v>
      </c>
      <c r="I28" s="179">
        <f>'İstihkak Medaş'!I28</f>
        <v>1453.6</v>
      </c>
      <c r="J28" s="179">
        <f>'İstihkak Medaş'!J28</f>
        <v>827.94</v>
      </c>
      <c r="K28" s="180">
        <f>'İstihkak Medaş'!K28</f>
        <v>625.66</v>
      </c>
    </row>
    <row r="29" spans="1:11" ht="44.25" customHeight="1" x14ac:dyDescent="0.25">
      <c r="A29" s="129">
        <v>23</v>
      </c>
      <c r="B29" s="300" t="s">
        <v>146</v>
      </c>
      <c r="C29" s="301"/>
      <c r="D29" s="222" t="s">
        <v>165</v>
      </c>
      <c r="E29" s="175">
        <f>'İstihkak Medaş'!E29</f>
        <v>51.09</v>
      </c>
      <c r="F29" s="239">
        <f>'İstihkak Medaş'!F29</f>
        <v>186</v>
      </c>
      <c r="G29" s="239">
        <f>'İstihkak Medaş'!G29</f>
        <v>157</v>
      </c>
      <c r="H29" s="239">
        <f>'İstihkak Medaş'!H29</f>
        <v>29</v>
      </c>
      <c r="I29" s="175">
        <f>'İstihkak Medaş'!I29</f>
        <v>8712.92</v>
      </c>
      <c r="J29" s="175">
        <f>'İstihkak Medaş'!J29</f>
        <v>7231.31</v>
      </c>
      <c r="K29" s="176">
        <f>'İstihkak Medaş'!K29</f>
        <v>1481.61</v>
      </c>
    </row>
    <row r="30" spans="1:11" ht="44.25" customHeight="1" thickBot="1" x14ac:dyDescent="0.3">
      <c r="A30" s="221">
        <v>24</v>
      </c>
      <c r="B30" s="304"/>
      <c r="C30" s="305"/>
      <c r="D30" s="223" t="s">
        <v>58</v>
      </c>
      <c r="E30" s="179">
        <f>'İstihkak Medaş'!E30</f>
        <v>0</v>
      </c>
      <c r="F30" s="241">
        <f>'İstihkak Medaş'!F30</f>
        <v>0</v>
      </c>
      <c r="G30" s="241">
        <f>'İstihkak Medaş'!G30</f>
        <v>0</v>
      </c>
      <c r="H30" s="241">
        <f>'İstihkak Medaş'!H30</f>
        <v>0</v>
      </c>
      <c r="I30" s="179">
        <f>'İstihkak Medaş'!I30</f>
        <v>0</v>
      </c>
      <c r="J30" s="179">
        <f>'İstihkak Medaş'!J30</f>
        <v>0</v>
      </c>
      <c r="K30" s="180">
        <f>'İstihkak Medaş'!K30</f>
        <v>0</v>
      </c>
    </row>
    <row r="31" spans="1:11" ht="44.25" customHeight="1" x14ac:dyDescent="0.25">
      <c r="A31" s="129">
        <v>25</v>
      </c>
      <c r="B31" s="300" t="s">
        <v>164</v>
      </c>
      <c r="C31" s="301"/>
      <c r="D31" s="94" t="s">
        <v>6</v>
      </c>
      <c r="E31" s="175">
        <f>'İstihkak Medaş'!E31</f>
        <v>0</v>
      </c>
      <c r="F31" s="239">
        <f>'İstihkak Medaş'!F31</f>
        <v>0</v>
      </c>
      <c r="G31" s="239">
        <f>'İstihkak Medaş'!G31</f>
        <v>0</v>
      </c>
      <c r="H31" s="239">
        <f>'İstihkak Medaş'!H31</f>
        <v>0</v>
      </c>
      <c r="I31" s="175">
        <f>'İstihkak Medaş'!I31</f>
        <v>0</v>
      </c>
      <c r="J31" s="175">
        <f>'İstihkak Medaş'!J31</f>
        <v>0</v>
      </c>
      <c r="K31" s="176">
        <f>'İstihkak Medaş'!K31</f>
        <v>0</v>
      </c>
    </row>
    <row r="32" spans="1:11" ht="44.25" customHeight="1" x14ac:dyDescent="0.25">
      <c r="A32" s="130">
        <v>26</v>
      </c>
      <c r="B32" s="302"/>
      <c r="C32" s="303"/>
      <c r="D32" s="96" t="s">
        <v>5</v>
      </c>
      <c r="E32" s="177">
        <f>'İstihkak Medaş'!E32</f>
        <v>0</v>
      </c>
      <c r="F32" s="240">
        <f>'İstihkak Medaş'!F32</f>
        <v>0</v>
      </c>
      <c r="G32" s="240">
        <f>'İstihkak Medaş'!G32</f>
        <v>0</v>
      </c>
      <c r="H32" s="240">
        <f>'İstihkak Medaş'!H32</f>
        <v>0</v>
      </c>
      <c r="I32" s="177">
        <f>'İstihkak Medaş'!I32</f>
        <v>0</v>
      </c>
      <c r="J32" s="177">
        <f>'İstihkak Medaş'!J32</f>
        <v>0</v>
      </c>
      <c r="K32" s="178">
        <f>'İstihkak Medaş'!K32</f>
        <v>0</v>
      </c>
    </row>
    <row r="33" spans="1:11" ht="44.25" customHeight="1" x14ac:dyDescent="0.25">
      <c r="A33" s="130">
        <v>27</v>
      </c>
      <c r="B33" s="302"/>
      <c r="C33" s="303"/>
      <c r="D33" s="96" t="s">
        <v>59</v>
      </c>
      <c r="E33" s="177">
        <f>'İstihkak Medaş'!E33</f>
        <v>0</v>
      </c>
      <c r="F33" s="240">
        <f>'İstihkak Medaş'!F33</f>
        <v>0</v>
      </c>
      <c r="G33" s="240">
        <f>'İstihkak Medaş'!G33</f>
        <v>0</v>
      </c>
      <c r="H33" s="240">
        <f>'İstihkak Medaş'!H33</f>
        <v>0</v>
      </c>
      <c r="I33" s="177">
        <f>'İstihkak Medaş'!I33</f>
        <v>0</v>
      </c>
      <c r="J33" s="177">
        <f>'İstihkak Medaş'!J33</f>
        <v>0</v>
      </c>
      <c r="K33" s="178">
        <f>'İstihkak Medaş'!K33</f>
        <v>0</v>
      </c>
    </row>
    <row r="34" spans="1:11" ht="44.25" customHeight="1" thickBot="1" x14ac:dyDescent="0.3">
      <c r="A34" s="131">
        <v>28</v>
      </c>
      <c r="B34" s="304"/>
      <c r="C34" s="305"/>
      <c r="D34" s="98" t="s">
        <v>60</v>
      </c>
      <c r="E34" s="179">
        <f>'İstihkak Medaş'!E34</f>
        <v>0</v>
      </c>
      <c r="F34" s="241">
        <f>'İstihkak Medaş'!F34</f>
        <v>0</v>
      </c>
      <c r="G34" s="241">
        <f>'İstihkak Medaş'!G34</f>
        <v>0</v>
      </c>
      <c r="H34" s="241">
        <f>'İstihkak Medaş'!H34</f>
        <v>0</v>
      </c>
      <c r="I34" s="179">
        <f>'İstihkak Medaş'!I34</f>
        <v>0</v>
      </c>
      <c r="J34" s="179">
        <f>'İstihkak Medaş'!J34</f>
        <v>0</v>
      </c>
      <c r="K34" s="180">
        <f>'İstihkak Medaş'!K34</f>
        <v>0</v>
      </c>
    </row>
    <row r="35" spans="1:11" ht="55.5" customHeight="1" x14ac:dyDescent="0.25">
      <c r="A35" s="104"/>
      <c r="B35" s="105"/>
      <c r="C35" s="105"/>
      <c r="F35" s="25"/>
      <c r="G35" s="25"/>
      <c r="H35" s="224" t="s">
        <v>166</v>
      </c>
      <c r="I35" s="225">
        <f>'İstihkak Medaş'!I35</f>
        <v>610223.58000000007</v>
      </c>
      <c r="J35" s="225">
        <f>'İstihkak Medaş'!J35</f>
        <v>475326.9</v>
      </c>
      <c r="K35" s="226">
        <f>'İstihkak Medaş'!K35</f>
        <v>134896.68</v>
      </c>
    </row>
    <row r="36" spans="1:11" ht="55.5" customHeight="1" x14ac:dyDescent="0.25">
      <c r="A36" s="104"/>
      <c r="B36" s="105"/>
      <c r="C36" s="105"/>
      <c r="F36" s="25"/>
      <c r="G36" s="25"/>
      <c r="H36" s="227" t="s">
        <v>167</v>
      </c>
      <c r="I36" s="186">
        <f>'İstihkak Medaş'!I36</f>
        <v>60000</v>
      </c>
      <c r="J36" s="186">
        <f>'İstihkak Medaş'!J36</f>
        <v>48000</v>
      </c>
      <c r="K36" s="228">
        <f>'İstihkak Medaş'!K36</f>
        <v>12000</v>
      </c>
    </row>
    <row r="37" spans="1:11" ht="55.5" customHeight="1" x14ac:dyDescent="0.25">
      <c r="A37" s="104"/>
      <c r="B37" s="105"/>
      <c r="C37" s="105"/>
      <c r="F37" s="25"/>
      <c r="G37" s="25"/>
      <c r="H37" s="227" t="s">
        <v>168</v>
      </c>
      <c r="I37" s="186">
        <f>'İstihkak Medaş'!I37</f>
        <v>23100</v>
      </c>
      <c r="J37" s="186">
        <f>'İstihkak Medaş'!J37</f>
        <v>18480</v>
      </c>
      <c r="K37" s="228">
        <f>'İstihkak Medaş'!K37</f>
        <v>4620</v>
      </c>
    </row>
    <row r="38" spans="1:11" ht="55.5" customHeight="1" x14ac:dyDescent="0.25">
      <c r="A38" s="104"/>
      <c r="B38" s="105"/>
      <c r="C38" s="105"/>
      <c r="F38" s="25"/>
      <c r="G38" s="25"/>
      <c r="H38" s="229" t="s">
        <v>2</v>
      </c>
      <c r="I38" s="188">
        <f>'İstihkak Medaş'!I38</f>
        <v>527123.58000000007</v>
      </c>
      <c r="J38" s="188">
        <f>'İstihkak Medaş'!J38</f>
        <v>408846.9</v>
      </c>
      <c r="K38" s="230">
        <f>'İstihkak Medaş'!K38</f>
        <v>118276.68</v>
      </c>
    </row>
    <row r="39" spans="1:11" ht="55.5" customHeight="1" x14ac:dyDescent="0.25">
      <c r="A39" s="106"/>
      <c r="B39" s="107"/>
      <c r="C39" s="107"/>
      <c r="H39" s="231" t="s">
        <v>12</v>
      </c>
      <c r="I39" s="186">
        <f>'İstihkak Medaş'!I39</f>
        <v>94882.244400000011</v>
      </c>
      <c r="J39" s="186">
        <f>'İstihkak Medaş'!J39</f>
        <v>73592.441999999995</v>
      </c>
      <c r="K39" s="228">
        <f>'İstihkak Medaş'!K39</f>
        <v>21289.802399999997</v>
      </c>
    </row>
    <row r="40" spans="1:11" ht="55.5" customHeight="1" x14ac:dyDescent="0.25">
      <c r="A40" s="106"/>
      <c r="B40" s="107"/>
      <c r="C40" s="107"/>
      <c r="H40" s="231" t="s">
        <v>62</v>
      </c>
      <c r="I40" s="186">
        <f>'İstihkak Medaş'!I40</f>
        <v>622005.82440000004</v>
      </c>
      <c r="J40" s="186">
        <f>'İstihkak Medaş'!J40</f>
        <v>482439.342</v>
      </c>
      <c r="K40" s="228">
        <f>'İstihkak Medaş'!K40</f>
        <v>139566.48239999998</v>
      </c>
    </row>
    <row r="41" spans="1:11" ht="55.5" customHeight="1" x14ac:dyDescent="0.25">
      <c r="A41" s="106"/>
      <c r="B41" s="137"/>
      <c r="C41" s="107"/>
      <c r="H41" s="231" t="s">
        <v>54</v>
      </c>
      <c r="I41" s="186">
        <f>'İstihkak Medaş'!I41</f>
        <v>833.4</v>
      </c>
      <c r="J41" s="186">
        <f>'İstihkak Medaş'!J41</f>
        <v>531.4</v>
      </c>
      <c r="K41" s="228">
        <f>'İstihkak Medaş'!K41</f>
        <v>302</v>
      </c>
    </row>
    <row r="42" spans="1:11" ht="55.5" customHeight="1" thickBot="1" x14ac:dyDescent="0.3">
      <c r="A42" s="106"/>
      <c r="B42" s="107"/>
      <c r="C42" s="107"/>
      <c r="H42" s="232" t="s">
        <v>134</v>
      </c>
      <c r="I42" s="233">
        <f>'İstihkak Medaş'!I42</f>
        <v>4432.0300000000007</v>
      </c>
      <c r="J42" s="233">
        <f>'İstihkak Medaş'!J42</f>
        <v>3372.01</v>
      </c>
      <c r="K42" s="234">
        <f>'İstihkak Medaş'!K42</f>
        <v>1060.02</v>
      </c>
    </row>
    <row r="43" spans="1:11" ht="55.5" customHeight="1" x14ac:dyDescent="0.25">
      <c r="A43" s="106"/>
      <c r="B43" s="107"/>
      <c r="C43" s="107"/>
      <c r="H43" s="28"/>
      <c r="I43" s="29"/>
      <c r="J43" s="29"/>
      <c r="K43" s="29"/>
    </row>
    <row r="44" spans="1:11" ht="36.75" customHeight="1" x14ac:dyDescent="0.25">
      <c r="A44" s="106"/>
      <c r="B44" s="107"/>
      <c r="C44" s="107"/>
      <c r="H44" s="28"/>
      <c r="I44" s="29"/>
      <c r="J44" s="29"/>
      <c r="K44" s="29"/>
    </row>
    <row r="45" spans="1:11" x14ac:dyDescent="0.25">
      <c r="G45" s="108" t="s">
        <v>13</v>
      </c>
    </row>
  </sheetData>
  <mergeCells count="21">
    <mergeCell ref="B15:C18"/>
    <mergeCell ref="B1:J1"/>
    <mergeCell ref="K1:K2"/>
    <mergeCell ref="B2:J2"/>
    <mergeCell ref="B3:D3"/>
    <mergeCell ref="E3:G3"/>
    <mergeCell ref="H3:J3"/>
    <mergeCell ref="K3:K5"/>
    <mergeCell ref="B4:D4"/>
    <mergeCell ref="E4:G4"/>
    <mergeCell ref="H4:J4"/>
    <mergeCell ref="B5:C5"/>
    <mergeCell ref="D5:J5"/>
    <mergeCell ref="B6:C6"/>
    <mergeCell ref="B7:C10"/>
    <mergeCell ref="B11:C14"/>
    <mergeCell ref="B19:C22"/>
    <mergeCell ref="B23:C26"/>
    <mergeCell ref="B27:C28"/>
    <mergeCell ref="B29:C30"/>
    <mergeCell ref="B31:C34"/>
  </mergeCells>
  <printOptions horizontalCentered="1" verticalCentered="1"/>
  <pageMargins left="0.31496062992125984" right="0.19685039370078741" top="0.26" bottom="0" header="0" footer="0"/>
  <pageSetup paperSize="9" scale="3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63"/>
  <sheetViews>
    <sheetView view="pageBreakPreview" zoomScale="40" zoomScaleNormal="100" zoomScaleSheetLayoutView="40" workbookViewId="0"/>
  </sheetViews>
  <sheetFormatPr defaultColWidth="9.08984375" defaultRowHeight="12.5" x14ac:dyDescent="0.25"/>
  <cols>
    <col min="1" max="1" width="6.6328125" style="8" bestFit="1" customWidth="1"/>
    <col min="2" max="2" width="19.54296875" style="8" customWidth="1"/>
    <col min="3" max="3" width="17.54296875" style="8" customWidth="1"/>
    <col min="4" max="4" width="56.36328125" style="8" bestFit="1" customWidth="1"/>
    <col min="5" max="7" width="23.453125" style="8" customWidth="1"/>
    <col min="8" max="8" width="23.36328125" style="8" customWidth="1"/>
    <col min="9" max="9" width="23.453125" style="8" customWidth="1"/>
    <col min="10" max="10" width="21.90625" style="8" customWidth="1"/>
    <col min="11" max="11" width="27.54296875" style="8" customWidth="1"/>
    <col min="12" max="16384" width="9.08984375" style="8"/>
  </cols>
  <sheetData>
    <row r="1" spans="1:11" ht="41" customHeight="1" x14ac:dyDescent="0.25">
      <c r="B1" s="370" t="str">
        <f>'ÜST KAPAK'!B4:I4</f>
        <v>AKSARAY-2 İŞLETMESİ</v>
      </c>
      <c r="C1" s="371"/>
      <c r="D1" s="371"/>
      <c r="E1" s="371"/>
      <c r="F1" s="371"/>
      <c r="G1" s="371"/>
      <c r="H1" s="371"/>
      <c r="I1" s="371"/>
      <c r="J1" s="372"/>
      <c r="K1" s="364" t="s">
        <v>42</v>
      </c>
    </row>
    <row r="2" spans="1:11" ht="43.25" customHeight="1" x14ac:dyDescent="0.25">
      <c r="B2" s="373" t="str">
        <f>'ÜST KAPAK'!B5:I5</f>
        <v>KESME, AÇMA VE TESİSAT KONTROL İŞLERİ HİZMET ALIMI İSTİHKAK RAPORU</v>
      </c>
      <c r="C2" s="374"/>
      <c r="D2" s="374"/>
      <c r="E2" s="374"/>
      <c r="F2" s="374"/>
      <c r="G2" s="374"/>
      <c r="H2" s="374"/>
      <c r="I2" s="374"/>
      <c r="J2" s="375"/>
      <c r="K2" s="364"/>
    </row>
    <row r="3" spans="1:11" ht="30" customHeight="1" x14ac:dyDescent="0.25">
      <c r="B3" s="355" t="s">
        <v>39</v>
      </c>
      <c r="C3" s="355"/>
      <c r="D3" s="355"/>
      <c r="E3" s="355" t="s">
        <v>40</v>
      </c>
      <c r="F3" s="355"/>
      <c r="G3" s="355"/>
      <c r="H3" s="355" t="s">
        <v>41</v>
      </c>
      <c r="I3" s="355"/>
      <c r="J3" s="355"/>
      <c r="K3" s="399" t="s">
        <v>176</v>
      </c>
    </row>
    <row r="4" spans="1:11" ht="30" customHeight="1" x14ac:dyDescent="0.25">
      <c r="B4" s="367" t="str">
        <f>'ÜST KAPAK'!F9</f>
        <v>31.08.2022</v>
      </c>
      <c r="C4" s="367"/>
      <c r="D4" s="367"/>
      <c r="E4" s="367" t="str">
        <f>'ÜST KAPAK'!F10</f>
        <v>01.08.2022 - 31.08.2022</v>
      </c>
      <c r="F4" s="368"/>
      <c r="G4" s="368"/>
      <c r="H4" s="369">
        <f>'ÜST KAPAK'!F8</f>
        <v>5</v>
      </c>
      <c r="I4" s="369"/>
      <c r="J4" s="369"/>
      <c r="K4" s="399"/>
    </row>
    <row r="5" spans="1:11" ht="51.75" customHeight="1" thickBot="1" x14ac:dyDescent="0.3">
      <c r="B5" s="377" t="s">
        <v>1</v>
      </c>
      <c r="C5" s="378"/>
      <c r="D5" s="376" t="str">
        <f>'ÜST KAPAK'!F12</f>
        <v xml:space="preserve">TOPRAKİŞ İNŞAAT HARFİYAT TAAHHÜT SANAYİ VE TİCARET LİMİTED .ŞTİ. </v>
      </c>
      <c r="E5" s="376"/>
      <c r="F5" s="376"/>
      <c r="G5" s="376"/>
      <c r="H5" s="376"/>
      <c r="I5" s="376"/>
      <c r="J5" s="376"/>
      <c r="K5" s="400"/>
    </row>
    <row r="6" spans="1:11" ht="61.5" customHeight="1" thickBot="1" x14ac:dyDescent="0.3">
      <c r="A6" s="9"/>
      <c r="B6" s="295" t="s">
        <v>170</v>
      </c>
      <c r="C6" s="296"/>
      <c r="D6" s="138" t="s">
        <v>169</v>
      </c>
      <c r="E6" s="235" t="s">
        <v>11</v>
      </c>
      <c r="F6" s="235" t="s">
        <v>19</v>
      </c>
      <c r="G6" s="235" t="s">
        <v>20</v>
      </c>
      <c r="H6" s="235" t="s">
        <v>21</v>
      </c>
      <c r="I6" s="235" t="s">
        <v>22</v>
      </c>
      <c r="J6" s="235" t="s">
        <v>14</v>
      </c>
      <c r="K6" s="236" t="s">
        <v>23</v>
      </c>
    </row>
    <row r="7" spans="1:11" ht="35" customHeight="1" x14ac:dyDescent="0.25">
      <c r="A7" s="339" t="s">
        <v>148</v>
      </c>
      <c r="B7" s="341" t="s">
        <v>3</v>
      </c>
      <c r="C7" s="342"/>
      <c r="D7" s="94" t="s">
        <v>6</v>
      </c>
      <c r="E7" s="203">
        <f>'Ceza Medaş'!E7</f>
        <v>347.6</v>
      </c>
      <c r="F7" s="242">
        <f>'Ceza Medaş'!F7</f>
        <v>0</v>
      </c>
      <c r="G7" s="242">
        <f>'Ceza Medaş'!G7</f>
        <v>0</v>
      </c>
      <c r="H7" s="242">
        <f>'Ceza Medaş'!H7</f>
        <v>0</v>
      </c>
      <c r="I7" s="203">
        <f>'Ceza Medaş'!I7</f>
        <v>0</v>
      </c>
      <c r="J7" s="203">
        <f>'Ceza Medaş'!J7</f>
        <v>0</v>
      </c>
      <c r="K7" s="205">
        <f>'Ceza Medaş'!K7</f>
        <v>0</v>
      </c>
    </row>
    <row r="8" spans="1:11" ht="35" customHeight="1" x14ac:dyDescent="0.25">
      <c r="A8" s="340"/>
      <c r="B8" s="343"/>
      <c r="C8" s="344"/>
      <c r="D8" s="96" t="s">
        <v>5</v>
      </c>
      <c r="E8" s="206">
        <f>'Ceza Medaş'!E8</f>
        <v>302</v>
      </c>
      <c r="F8" s="243">
        <f>'Ceza Medaş'!F8</f>
        <v>1</v>
      </c>
      <c r="G8" s="243">
        <f>'Ceza Medaş'!G8</f>
        <v>0</v>
      </c>
      <c r="H8" s="243">
        <f>'Ceza Medaş'!H8</f>
        <v>1</v>
      </c>
      <c r="I8" s="206">
        <f>'Ceza Medaş'!I8</f>
        <v>302</v>
      </c>
      <c r="J8" s="206">
        <f>'Ceza Medaş'!J8</f>
        <v>0</v>
      </c>
      <c r="K8" s="208">
        <f>'Ceza Medaş'!K8</f>
        <v>302</v>
      </c>
    </row>
    <row r="9" spans="1:11" ht="35" customHeight="1" x14ac:dyDescent="0.25">
      <c r="A9" s="340"/>
      <c r="B9" s="343"/>
      <c r="C9" s="344"/>
      <c r="D9" s="96" t="s">
        <v>59</v>
      </c>
      <c r="E9" s="206">
        <f>'Ceza Medaş'!E9</f>
        <v>651.35</v>
      </c>
      <c r="F9" s="243">
        <f>'Ceza Medaş'!F9</f>
        <v>0</v>
      </c>
      <c r="G9" s="243">
        <f>'Ceza Medaş'!G9</f>
        <v>0</v>
      </c>
      <c r="H9" s="243">
        <f>'Ceza Medaş'!H9</f>
        <v>0</v>
      </c>
      <c r="I9" s="206">
        <f>'Ceza Medaş'!I9</f>
        <v>0</v>
      </c>
      <c r="J9" s="206">
        <f>'Ceza Medaş'!J9</f>
        <v>0</v>
      </c>
      <c r="K9" s="208">
        <f>'Ceza Medaş'!K9</f>
        <v>0</v>
      </c>
    </row>
    <row r="10" spans="1:11" ht="35" customHeight="1" thickBot="1" x14ac:dyDescent="0.3">
      <c r="A10" s="340"/>
      <c r="B10" s="345"/>
      <c r="C10" s="346"/>
      <c r="D10" s="98" t="s">
        <v>60</v>
      </c>
      <c r="E10" s="209">
        <f>'Ceza Medaş'!E10</f>
        <v>1085.75</v>
      </c>
      <c r="F10" s="244">
        <f>'Ceza Medaş'!F10</f>
        <v>0</v>
      </c>
      <c r="G10" s="244">
        <f>'Ceza Medaş'!G10</f>
        <v>0</v>
      </c>
      <c r="H10" s="244">
        <f>'Ceza Medaş'!H10</f>
        <v>0</v>
      </c>
      <c r="I10" s="209">
        <f>'Ceza Medaş'!I10</f>
        <v>0</v>
      </c>
      <c r="J10" s="209">
        <f>'Ceza Medaş'!J10</f>
        <v>0</v>
      </c>
      <c r="K10" s="211">
        <f>'Ceza Medaş'!K10</f>
        <v>0</v>
      </c>
    </row>
    <row r="11" spans="1:11" ht="35" customHeight="1" x14ac:dyDescent="0.25">
      <c r="A11" s="340"/>
      <c r="B11" s="341" t="s">
        <v>4</v>
      </c>
      <c r="C11" s="342"/>
      <c r="D11" s="94" t="s">
        <v>6</v>
      </c>
      <c r="E11" s="203">
        <f>'Ceza Medaş'!E11</f>
        <v>347.6</v>
      </c>
      <c r="F11" s="242">
        <f>'Ceza Medaş'!F11</f>
        <v>0</v>
      </c>
      <c r="G11" s="242">
        <f>'Ceza Medaş'!G11</f>
        <v>0</v>
      </c>
      <c r="H11" s="242">
        <f>'Ceza Medaş'!H11</f>
        <v>0</v>
      </c>
      <c r="I11" s="203">
        <f>'Ceza Medaş'!I11</f>
        <v>0</v>
      </c>
      <c r="J11" s="203">
        <f>'Ceza Medaş'!J11</f>
        <v>0</v>
      </c>
      <c r="K11" s="205">
        <f>'Ceza Medaş'!K11</f>
        <v>0</v>
      </c>
    </row>
    <row r="12" spans="1:11" ht="35" customHeight="1" x14ac:dyDescent="0.25">
      <c r="A12" s="340"/>
      <c r="B12" s="343"/>
      <c r="C12" s="344"/>
      <c r="D12" s="96" t="s">
        <v>5</v>
      </c>
      <c r="E12" s="206">
        <f>'Ceza Medaş'!E12</f>
        <v>302</v>
      </c>
      <c r="F12" s="243">
        <f>'Ceza Medaş'!F12</f>
        <v>0</v>
      </c>
      <c r="G12" s="243">
        <f>'Ceza Medaş'!G12</f>
        <v>0</v>
      </c>
      <c r="H12" s="243">
        <f>'Ceza Medaş'!H12</f>
        <v>0</v>
      </c>
      <c r="I12" s="206">
        <f>'Ceza Medaş'!I12</f>
        <v>0</v>
      </c>
      <c r="J12" s="206">
        <f>'Ceza Medaş'!J12</f>
        <v>0</v>
      </c>
      <c r="K12" s="208">
        <f>'Ceza Medaş'!K12</f>
        <v>0</v>
      </c>
    </row>
    <row r="13" spans="1:11" ht="35" customHeight="1" x14ac:dyDescent="0.25">
      <c r="A13" s="340"/>
      <c r="B13" s="343"/>
      <c r="C13" s="344"/>
      <c r="D13" s="96" t="s">
        <v>59</v>
      </c>
      <c r="E13" s="206">
        <f>'Ceza Medaş'!E13</f>
        <v>651.35</v>
      </c>
      <c r="F13" s="243">
        <f>'Ceza Medaş'!F13</f>
        <v>0</v>
      </c>
      <c r="G13" s="243">
        <f>'Ceza Medaş'!G13</f>
        <v>0</v>
      </c>
      <c r="H13" s="243">
        <f>'Ceza Medaş'!H13</f>
        <v>0</v>
      </c>
      <c r="I13" s="206">
        <f>'Ceza Medaş'!I13</f>
        <v>0</v>
      </c>
      <c r="J13" s="206">
        <f>'Ceza Medaş'!J13</f>
        <v>0</v>
      </c>
      <c r="K13" s="208">
        <f>'Ceza Medaş'!K13</f>
        <v>0</v>
      </c>
    </row>
    <row r="14" spans="1:11" ht="35" customHeight="1" thickBot="1" x14ac:dyDescent="0.3">
      <c r="A14" s="340"/>
      <c r="B14" s="345"/>
      <c r="C14" s="346"/>
      <c r="D14" s="98" t="s">
        <v>60</v>
      </c>
      <c r="E14" s="209">
        <f>'Ceza Medaş'!E14</f>
        <v>1085.75</v>
      </c>
      <c r="F14" s="244">
        <f>'Ceza Medaş'!F14</f>
        <v>0</v>
      </c>
      <c r="G14" s="244">
        <f>'Ceza Medaş'!G14</f>
        <v>0</v>
      </c>
      <c r="H14" s="244">
        <f>'Ceza Medaş'!H14</f>
        <v>0</v>
      </c>
      <c r="I14" s="209">
        <f>'Ceza Medaş'!I14</f>
        <v>0</v>
      </c>
      <c r="J14" s="209">
        <f>'Ceza Medaş'!J14</f>
        <v>0</v>
      </c>
      <c r="K14" s="211">
        <f>'Ceza Medaş'!K14</f>
        <v>0</v>
      </c>
    </row>
    <row r="15" spans="1:11" ht="35" customHeight="1" x14ac:dyDescent="0.25">
      <c r="A15" s="340"/>
      <c r="B15" s="341" t="s">
        <v>63</v>
      </c>
      <c r="C15" s="342"/>
      <c r="D15" s="94" t="s">
        <v>6</v>
      </c>
      <c r="E15" s="203">
        <f>'Ceza Medaş'!E15</f>
        <v>347.6</v>
      </c>
      <c r="F15" s="242">
        <f>'Ceza Medaş'!F15</f>
        <v>0</v>
      </c>
      <c r="G15" s="242">
        <f>'Ceza Medaş'!G15</f>
        <v>0</v>
      </c>
      <c r="H15" s="242">
        <f>'Ceza Medaş'!H15</f>
        <v>0</v>
      </c>
      <c r="I15" s="203">
        <f>'Ceza Medaş'!I15</f>
        <v>0</v>
      </c>
      <c r="J15" s="203">
        <f>'Ceza Medaş'!J15</f>
        <v>0</v>
      </c>
      <c r="K15" s="205">
        <f>'Ceza Medaş'!K15</f>
        <v>0</v>
      </c>
    </row>
    <row r="16" spans="1:11" ht="35" customHeight="1" x14ac:dyDescent="0.25">
      <c r="A16" s="340"/>
      <c r="B16" s="343"/>
      <c r="C16" s="344"/>
      <c r="D16" s="96" t="s">
        <v>5</v>
      </c>
      <c r="E16" s="206">
        <f>'Ceza Medaş'!E16</f>
        <v>302</v>
      </c>
      <c r="F16" s="243">
        <f>'Ceza Medaş'!F16</f>
        <v>0</v>
      </c>
      <c r="G16" s="243">
        <f>'Ceza Medaş'!G16</f>
        <v>0</v>
      </c>
      <c r="H16" s="243">
        <f>'Ceza Medaş'!H16</f>
        <v>0</v>
      </c>
      <c r="I16" s="206">
        <f>'Ceza Medaş'!I16</f>
        <v>0</v>
      </c>
      <c r="J16" s="206">
        <f>'Ceza Medaş'!J16</f>
        <v>0</v>
      </c>
      <c r="K16" s="208">
        <f>'Ceza Medaş'!K16</f>
        <v>0</v>
      </c>
    </row>
    <row r="17" spans="1:12" ht="35" customHeight="1" x14ac:dyDescent="0.25">
      <c r="A17" s="340"/>
      <c r="B17" s="343"/>
      <c r="C17" s="344"/>
      <c r="D17" s="96" t="s">
        <v>59</v>
      </c>
      <c r="E17" s="206">
        <f>'Ceza Medaş'!E17</f>
        <v>651.35</v>
      </c>
      <c r="F17" s="243">
        <f>'Ceza Medaş'!F17</f>
        <v>0</v>
      </c>
      <c r="G17" s="243">
        <f>'Ceza Medaş'!G17</f>
        <v>0</v>
      </c>
      <c r="H17" s="243">
        <f>'Ceza Medaş'!H17</f>
        <v>0</v>
      </c>
      <c r="I17" s="206">
        <f>'Ceza Medaş'!I17</f>
        <v>0</v>
      </c>
      <c r="J17" s="206">
        <f>'Ceza Medaş'!J17</f>
        <v>0</v>
      </c>
      <c r="K17" s="208">
        <f>'Ceza Medaş'!K17</f>
        <v>0</v>
      </c>
    </row>
    <row r="18" spans="1:12" ht="35" customHeight="1" thickBot="1" x14ac:dyDescent="0.3">
      <c r="A18" s="340"/>
      <c r="B18" s="345"/>
      <c r="C18" s="346"/>
      <c r="D18" s="98" t="s">
        <v>60</v>
      </c>
      <c r="E18" s="209">
        <f>'Ceza Medaş'!E18</f>
        <v>1085.75</v>
      </c>
      <c r="F18" s="244">
        <f>'Ceza Medaş'!F18</f>
        <v>0</v>
      </c>
      <c r="G18" s="244">
        <f>'Ceza Medaş'!G18</f>
        <v>0</v>
      </c>
      <c r="H18" s="244">
        <f>'Ceza Medaş'!H18</f>
        <v>0</v>
      </c>
      <c r="I18" s="209">
        <f>'Ceza Medaş'!I18</f>
        <v>0</v>
      </c>
      <c r="J18" s="209">
        <f>'Ceza Medaş'!J18</f>
        <v>0</v>
      </c>
      <c r="K18" s="211">
        <f>'Ceza Medaş'!K18</f>
        <v>0</v>
      </c>
    </row>
    <row r="19" spans="1:12" ht="35" customHeight="1" x14ac:dyDescent="0.25">
      <c r="A19" s="339" t="s">
        <v>66</v>
      </c>
      <c r="B19" s="341" t="s">
        <v>3</v>
      </c>
      <c r="C19" s="342"/>
      <c r="D19" s="94" t="s">
        <v>6</v>
      </c>
      <c r="E19" s="203">
        <f>'Ceza Medaş'!E19</f>
        <v>695.2</v>
      </c>
      <c r="F19" s="242">
        <f>'Ceza Medaş'!F19</f>
        <v>0</v>
      </c>
      <c r="G19" s="242">
        <f>'Ceza Medaş'!G19</f>
        <v>0</v>
      </c>
      <c r="H19" s="242">
        <f>'Ceza Medaş'!H19</f>
        <v>0</v>
      </c>
      <c r="I19" s="203">
        <f>'Ceza Medaş'!I19</f>
        <v>0</v>
      </c>
      <c r="J19" s="203">
        <f>'Ceza Medaş'!J19</f>
        <v>0</v>
      </c>
      <c r="K19" s="205">
        <f>'Ceza Medaş'!K19</f>
        <v>0</v>
      </c>
    </row>
    <row r="20" spans="1:12" ht="35" customHeight="1" x14ac:dyDescent="0.25">
      <c r="A20" s="340"/>
      <c r="B20" s="343"/>
      <c r="C20" s="344"/>
      <c r="D20" s="96" t="s">
        <v>5</v>
      </c>
      <c r="E20" s="206">
        <f>'Ceza Medaş'!E20</f>
        <v>604</v>
      </c>
      <c r="F20" s="243">
        <f>'Ceza Medaş'!F20</f>
        <v>1</v>
      </c>
      <c r="G20" s="243">
        <f>'Ceza Medaş'!G20</f>
        <v>1</v>
      </c>
      <c r="H20" s="243">
        <f>'Ceza Medaş'!H20</f>
        <v>0</v>
      </c>
      <c r="I20" s="206">
        <f>'Ceza Medaş'!I20</f>
        <v>531.4</v>
      </c>
      <c r="J20" s="206">
        <f>'Ceza Medaş'!J20</f>
        <v>531.4</v>
      </c>
      <c r="K20" s="208">
        <f>'Ceza Medaş'!K20</f>
        <v>0</v>
      </c>
    </row>
    <row r="21" spans="1:12" ht="35" customHeight="1" x14ac:dyDescent="0.25">
      <c r="A21" s="340"/>
      <c r="B21" s="343"/>
      <c r="C21" s="344"/>
      <c r="D21" s="96" t="s">
        <v>59</v>
      </c>
      <c r="E21" s="206">
        <f>'Ceza Medaş'!E21</f>
        <v>1302.7</v>
      </c>
      <c r="F21" s="243">
        <f>'Ceza Medaş'!F21</f>
        <v>0</v>
      </c>
      <c r="G21" s="243">
        <f>'Ceza Medaş'!G21</f>
        <v>0</v>
      </c>
      <c r="H21" s="243">
        <f>'Ceza Medaş'!H21</f>
        <v>0</v>
      </c>
      <c r="I21" s="206">
        <f>'Ceza Medaş'!I21</f>
        <v>0</v>
      </c>
      <c r="J21" s="206">
        <f>'Ceza Medaş'!J21</f>
        <v>0</v>
      </c>
      <c r="K21" s="208">
        <f>'Ceza Medaş'!K21</f>
        <v>0</v>
      </c>
    </row>
    <row r="22" spans="1:12" ht="35" customHeight="1" thickBot="1" x14ac:dyDescent="0.3">
      <c r="A22" s="340"/>
      <c r="B22" s="345"/>
      <c r="C22" s="346"/>
      <c r="D22" s="98" t="s">
        <v>60</v>
      </c>
      <c r="E22" s="209">
        <f>'Ceza Medaş'!E22</f>
        <v>2171.5</v>
      </c>
      <c r="F22" s="244">
        <f>'Ceza Medaş'!F22</f>
        <v>0</v>
      </c>
      <c r="G22" s="244">
        <f>'Ceza Medaş'!G22</f>
        <v>0</v>
      </c>
      <c r="H22" s="244">
        <f>'Ceza Medaş'!H22</f>
        <v>0</v>
      </c>
      <c r="I22" s="209">
        <f>'Ceza Medaş'!I22</f>
        <v>0</v>
      </c>
      <c r="J22" s="209">
        <f>'Ceza Medaş'!J22</f>
        <v>0</v>
      </c>
      <c r="K22" s="211">
        <f>'Ceza Medaş'!K22</f>
        <v>0</v>
      </c>
    </row>
    <row r="23" spans="1:12" ht="35" customHeight="1" x14ac:dyDescent="0.25">
      <c r="A23" s="340"/>
      <c r="B23" s="341" t="s">
        <v>4</v>
      </c>
      <c r="C23" s="342"/>
      <c r="D23" s="94" t="s">
        <v>6</v>
      </c>
      <c r="E23" s="203">
        <f>'Ceza Medaş'!E23</f>
        <v>695.2</v>
      </c>
      <c r="F23" s="242">
        <f>'Ceza Medaş'!F23</f>
        <v>0</v>
      </c>
      <c r="G23" s="242">
        <f>'Ceza Medaş'!G23</f>
        <v>0</v>
      </c>
      <c r="H23" s="242">
        <f>'Ceza Medaş'!H23</f>
        <v>0</v>
      </c>
      <c r="I23" s="203">
        <f>'Ceza Medaş'!I23</f>
        <v>0</v>
      </c>
      <c r="J23" s="203">
        <f>'Ceza Medaş'!J23</f>
        <v>0</v>
      </c>
      <c r="K23" s="205">
        <f>'Ceza Medaş'!K23</f>
        <v>0</v>
      </c>
    </row>
    <row r="24" spans="1:12" ht="35" customHeight="1" x14ac:dyDescent="0.25">
      <c r="A24" s="340"/>
      <c r="B24" s="343"/>
      <c r="C24" s="344"/>
      <c r="D24" s="96" t="s">
        <v>5</v>
      </c>
      <c r="E24" s="206">
        <f>'Ceza Medaş'!E24</f>
        <v>604</v>
      </c>
      <c r="F24" s="243">
        <f>'Ceza Medaş'!F24</f>
        <v>0</v>
      </c>
      <c r="G24" s="243">
        <f>'Ceza Medaş'!G24</f>
        <v>0</v>
      </c>
      <c r="H24" s="243">
        <f>'Ceza Medaş'!H24</f>
        <v>0</v>
      </c>
      <c r="I24" s="206">
        <f>'Ceza Medaş'!I24</f>
        <v>0</v>
      </c>
      <c r="J24" s="206">
        <f>'Ceza Medaş'!J24</f>
        <v>0</v>
      </c>
      <c r="K24" s="208">
        <f>'Ceza Medaş'!K24</f>
        <v>0</v>
      </c>
    </row>
    <row r="25" spans="1:12" ht="35" customHeight="1" x14ac:dyDescent="0.25">
      <c r="A25" s="340"/>
      <c r="B25" s="343"/>
      <c r="C25" s="344"/>
      <c r="D25" s="96" t="s">
        <v>59</v>
      </c>
      <c r="E25" s="206">
        <f>'Ceza Medaş'!E25</f>
        <v>1302.7</v>
      </c>
      <c r="F25" s="243">
        <f>'Ceza Medaş'!F25</f>
        <v>0</v>
      </c>
      <c r="G25" s="243">
        <f>'Ceza Medaş'!G25</f>
        <v>0</v>
      </c>
      <c r="H25" s="243">
        <f>'Ceza Medaş'!H25</f>
        <v>0</v>
      </c>
      <c r="I25" s="206">
        <f>'Ceza Medaş'!I25</f>
        <v>0</v>
      </c>
      <c r="J25" s="206">
        <f>'Ceza Medaş'!J25</f>
        <v>0</v>
      </c>
      <c r="K25" s="208">
        <f>'Ceza Medaş'!K25</f>
        <v>0</v>
      </c>
    </row>
    <row r="26" spans="1:12" ht="35" customHeight="1" thickBot="1" x14ac:dyDescent="0.3">
      <c r="A26" s="340"/>
      <c r="B26" s="345"/>
      <c r="C26" s="346"/>
      <c r="D26" s="98" t="s">
        <v>60</v>
      </c>
      <c r="E26" s="209">
        <f>'Ceza Medaş'!E26</f>
        <v>2171.5</v>
      </c>
      <c r="F26" s="244">
        <f>'Ceza Medaş'!F26</f>
        <v>0</v>
      </c>
      <c r="G26" s="244">
        <f>'Ceza Medaş'!G26</f>
        <v>0</v>
      </c>
      <c r="H26" s="244">
        <f>'Ceza Medaş'!H26</f>
        <v>0</v>
      </c>
      <c r="I26" s="209">
        <f>'Ceza Medaş'!I26</f>
        <v>0</v>
      </c>
      <c r="J26" s="209">
        <f>'Ceza Medaş'!J26</f>
        <v>0</v>
      </c>
      <c r="K26" s="211">
        <f>'Ceza Medaş'!K26</f>
        <v>0</v>
      </c>
    </row>
    <row r="27" spans="1:12" ht="35" customHeight="1" x14ac:dyDescent="0.25">
      <c r="A27" s="340"/>
      <c r="B27" s="341" t="s">
        <v>63</v>
      </c>
      <c r="C27" s="342"/>
      <c r="D27" s="94" t="s">
        <v>6</v>
      </c>
      <c r="E27" s="203">
        <f>'Ceza Medaş'!E27</f>
        <v>695.2</v>
      </c>
      <c r="F27" s="242">
        <f>'Ceza Medaş'!F27</f>
        <v>0</v>
      </c>
      <c r="G27" s="242">
        <f>'Ceza Medaş'!G27</f>
        <v>0</v>
      </c>
      <c r="H27" s="242">
        <f>'Ceza Medaş'!H27</f>
        <v>0</v>
      </c>
      <c r="I27" s="203">
        <f>'Ceza Medaş'!I27</f>
        <v>0</v>
      </c>
      <c r="J27" s="203">
        <f>'Ceza Medaş'!J27</f>
        <v>0</v>
      </c>
      <c r="K27" s="205">
        <f>'Ceza Medaş'!K27</f>
        <v>0</v>
      </c>
    </row>
    <row r="28" spans="1:12" ht="35" customHeight="1" x14ac:dyDescent="0.25">
      <c r="A28" s="340"/>
      <c r="B28" s="343"/>
      <c r="C28" s="344"/>
      <c r="D28" s="96" t="s">
        <v>5</v>
      </c>
      <c r="E28" s="206">
        <f>'Ceza Medaş'!E28</f>
        <v>604</v>
      </c>
      <c r="F28" s="243">
        <f>'Ceza Medaş'!F28</f>
        <v>0</v>
      </c>
      <c r="G28" s="243">
        <f>'Ceza Medaş'!G28</f>
        <v>0</v>
      </c>
      <c r="H28" s="243">
        <f>'Ceza Medaş'!H28</f>
        <v>0</v>
      </c>
      <c r="I28" s="206">
        <f>'Ceza Medaş'!I28</f>
        <v>0</v>
      </c>
      <c r="J28" s="206">
        <f>'Ceza Medaş'!J28</f>
        <v>0</v>
      </c>
      <c r="K28" s="208">
        <f>'Ceza Medaş'!K28</f>
        <v>0</v>
      </c>
    </row>
    <row r="29" spans="1:12" ht="35" customHeight="1" x14ac:dyDescent="0.25">
      <c r="A29" s="340"/>
      <c r="B29" s="343"/>
      <c r="C29" s="344"/>
      <c r="D29" s="96" t="s">
        <v>59</v>
      </c>
      <c r="E29" s="206">
        <f>'Ceza Medaş'!E29</f>
        <v>1302.7</v>
      </c>
      <c r="F29" s="243">
        <f>'Ceza Medaş'!F29</f>
        <v>0</v>
      </c>
      <c r="G29" s="243">
        <f>'Ceza Medaş'!G29</f>
        <v>0</v>
      </c>
      <c r="H29" s="243">
        <f>'Ceza Medaş'!H29</f>
        <v>0</v>
      </c>
      <c r="I29" s="206">
        <f>'Ceza Medaş'!I29</f>
        <v>0</v>
      </c>
      <c r="J29" s="206">
        <f>'Ceza Medaş'!J29</f>
        <v>0</v>
      </c>
      <c r="K29" s="208">
        <f>'Ceza Medaş'!K29</f>
        <v>0</v>
      </c>
    </row>
    <row r="30" spans="1:12" ht="35" customHeight="1" thickBot="1" x14ac:dyDescent="0.3">
      <c r="A30" s="340"/>
      <c r="B30" s="345"/>
      <c r="C30" s="346"/>
      <c r="D30" s="98" t="s">
        <v>60</v>
      </c>
      <c r="E30" s="209">
        <f>'Ceza Medaş'!E30</f>
        <v>2171.5</v>
      </c>
      <c r="F30" s="244">
        <f>'Ceza Medaş'!F30</f>
        <v>0</v>
      </c>
      <c r="G30" s="244">
        <f>'Ceza Medaş'!G30</f>
        <v>0</v>
      </c>
      <c r="H30" s="244">
        <f>'Ceza Medaş'!H30</f>
        <v>0</v>
      </c>
      <c r="I30" s="209">
        <f>'Ceza Medaş'!I30</f>
        <v>0</v>
      </c>
      <c r="J30" s="209">
        <f>'Ceza Medaş'!J30</f>
        <v>0</v>
      </c>
      <c r="K30" s="211">
        <f>'Ceza Medaş'!K30</f>
        <v>0</v>
      </c>
    </row>
    <row r="31" spans="1:12" ht="35" customHeight="1" x14ac:dyDescent="0.25">
      <c r="A31" s="339" t="s">
        <v>55</v>
      </c>
      <c r="B31" s="341" t="s">
        <v>149</v>
      </c>
      <c r="C31" s="342"/>
      <c r="D31" s="145" t="s">
        <v>171</v>
      </c>
      <c r="E31" s="203" t="str">
        <f>'Ceza Medaş'!E31</f>
        <v>54,48</v>
      </c>
      <c r="F31" s="242">
        <f>'Ceza Medaş'!F31</f>
        <v>0</v>
      </c>
      <c r="G31" s="242">
        <f>'Ceza Medaş'!G31</f>
        <v>0</v>
      </c>
      <c r="H31" s="242">
        <f>'Ceza Medaş'!H31</f>
        <v>0</v>
      </c>
      <c r="I31" s="203">
        <f>'Ceza Medaş'!I31</f>
        <v>0</v>
      </c>
      <c r="J31" s="203">
        <f>'Ceza Medaş'!J31</f>
        <v>0</v>
      </c>
      <c r="K31" s="205">
        <f>'Ceza Medaş'!K31</f>
        <v>0</v>
      </c>
      <c r="L31" s="61"/>
    </row>
    <row r="32" spans="1:12" ht="38" customHeight="1" thickBot="1" x14ac:dyDescent="0.3">
      <c r="A32" s="340"/>
      <c r="B32" s="345"/>
      <c r="C32" s="346"/>
      <c r="D32" s="146" t="s">
        <v>172</v>
      </c>
      <c r="E32" s="209" t="str">
        <f>'Ceza Medaş'!E32</f>
        <v>435,84</v>
      </c>
      <c r="F32" s="244">
        <f>'Ceza Medaş'!F32</f>
        <v>0</v>
      </c>
      <c r="G32" s="244">
        <f>'Ceza Medaş'!G32</f>
        <v>0</v>
      </c>
      <c r="H32" s="244">
        <f>'Ceza Medaş'!H32</f>
        <v>0</v>
      </c>
      <c r="I32" s="209">
        <f>'Ceza Medaş'!I32</f>
        <v>0</v>
      </c>
      <c r="J32" s="209">
        <f>'Ceza Medaş'!J32</f>
        <v>0</v>
      </c>
      <c r="K32" s="211">
        <f>'Ceza Medaş'!K32</f>
        <v>0</v>
      </c>
    </row>
    <row r="33" spans="1:12" ht="39.65" customHeight="1" thickBot="1" x14ac:dyDescent="0.3">
      <c r="A33" s="340"/>
      <c r="B33" s="341" t="s">
        <v>150</v>
      </c>
      <c r="C33" s="342"/>
      <c r="D33" s="145" t="s">
        <v>173</v>
      </c>
      <c r="E33" s="203">
        <f>'Ceza Medaş'!E33</f>
        <v>302</v>
      </c>
      <c r="F33" s="242">
        <f>'Ceza Medaş'!F33</f>
        <v>0</v>
      </c>
      <c r="G33" s="242">
        <f>'Ceza Medaş'!G33</f>
        <v>0</v>
      </c>
      <c r="H33" s="242">
        <f>'Ceza Medaş'!H33</f>
        <v>0</v>
      </c>
      <c r="I33" s="203">
        <f>'Ceza Medaş'!I33</f>
        <v>0</v>
      </c>
      <c r="J33" s="203">
        <f>'Ceza Medaş'!J33</f>
        <v>0</v>
      </c>
      <c r="K33" s="205">
        <f>'Ceza Medaş'!K33</f>
        <v>0</v>
      </c>
      <c r="L33" s="61"/>
    </row>
    <row r="34" spans="1:12" ht="50" customHeight="1" x14ac:dyDescent="0.25">
      <c r="A34" s="340"/>
      <c r="B34" s="343"/>
      <c r="C34" s="344"/>
      <c r="D34" s="145" t="s">
        <v>174</v>
      </c>
      <c r="E34" s="206">
        <f>'Ceza Medaş'!E34</f>
        <v>604</v>
      </c>
      <c r="F34" s="243">
        <f>'Ceza Medaş'!F34</f>
        <v>0</v>
      </c>
      <c r="G34" s="243">
        <f>'Ceza Medaş'!G34</f>
        <v>0</v>
      </c>
      <c r="H34" s="243">
        <f>'Ceza Medaş'!H34</f>
        <v>0</v>
      </c>
      <c r="I34" s="206">
        <f>'Ceza Medaş'!I34</f>
        <v>0</v>
      </c>
      <c r="J34" s="206">
        <f>'Ceza Medaş'!J34</f>
        <v>0</v>
      </c>
      <c r="K34" s="208">
        <f>'Ceza Medaş'!K34</f>
        <v>0</v>
      </c>
    </row>
    <row r="35" spans="1:12" ht="35" customHeight="1" thickBot="1" x14ac:dyDescent="0.3">
      <c r="A35" s="340"/>
      <c r="B35" s="345"/>
      <c r="C35" s="346"/>
      <c r="D35" s="146" t="s">
        <v>175</v>
      </c>
      <c r="E35" s="209">
        <f>'Ceza Medaş'!E35</f>
        <v>151</v>
      </c>
      <c r="F35" s="244">
        <f>'Ceza Medaş'!F35</f>
        <v>0</v>
      </c>
      <c r="G35" s="244">
        <f>'Ceza Medaş'!G35</f>
        <v>0</v>
      </c>
      <c r="H35" s="244">
        <f>'Ceza Medaş'!H35</f>
        <v>0</v>
      </c>
      <c r="I35" s="209">
        <f>'Ceza Medaş'!I35</f>
        <v>0</v>
      </c>
      <c r="J35" s="209">
        <f>'Ceza Medaş'!J35</f>
        <v>0</v>
      </c>
      <c r="K35" s="211">
        <f>'Ceza Medaş'!K35</f>
        <v>0</v>
      </c>
      <c r="L35" s="61"/>
    </row>
    <row r="36" spans="1:12" ht="35" customHeight="1" x14ac:dyDescent="0.25">
      <c r="A36" s="340"/>
      <c r="B36" s="341" t="s">
        <v>151</v>
      </c>
      <c r="C36" s="342"/>
      <c r="D36" s="94" t="s">
        <v>6</v>
      </c>
      <c r="E36" s="203">
        <f>'Ceza Medaş'!E36</f>
        <v>182.35</v>
      </c>
      <c r="F36" s="242">
        <f>'Ceza Medaş'!F36</f>
        <v>0</v>
      </c>
      <c r="G36" s="242">
        <f>'Ceza Medaş'!G36</f>
        <v>0</v>
      </c>
      <c r="H36" s="242">
        <f>'Ceza Medaş'!H36</f>
        <v>0</v>
      </c>
      <c r="I36" s="203">
        <f>'Ceza Medaş'!I36</f>
        <v>0</v>
      </c>
      <c r="J36" s="203">
        <f>'Ceza Medaş'!J36</f>
        <v>0</v>
      </c>
      <c r="K36" s="205">
        <f>'Ceza Medaş'!K36</f>
        <v>0</v>
      </c>
      <c r="L36" s="61"/>
    </row>
    <row r="37" spans="1:12" ht="35" customHeight="1" x14ac:dyDescent="0.25">
      <c r="A37" s="340"/>
      <c r="B37" s="343"/>
      <c r="C37" s="344"/>
      <c r="D37" s="96" t="s">
        <v>5</v>
      </c>
      <c r="E37" s="206">
        <f>'Ceza Medaş'!E37</f>
        <v>158.6</v>
      </c>
      <c r="F37" s="243">
        <f>'Ceza Medaş'!F37</f>
        <v>0</v>
      </c>
      <c r="G37" s="243">
        <f>'Ceza Medaş'!G37</f>
        <v>0</v>
      </c>
      <c r="H37" s="243">
        <f>'Ceza Medaş'!H37</f>
        <v>0</v>
      </c>
      <c r="I37" s="206">
        <f>'Ceza Medaş'!I37</f>
        <v>0</v>
      </c>
      <c r="J37" s="206">
        <f>'Ceza Medaş'!J37</f>
        <v>0</v>
      </c>
      <c r="K37" s="208">
        <f>'Ceza Medaş'!K37</f>
        <v>0</v>
      </c>
    </row>
    <row r="38" spans="1:12" ht="35" customHeight="1" x14ac:dyDescent="0.25">
      <c r="A38" s="340"/>
      <c r="B38" s="343"/>
      <c r="C38" s="344"/>
      <c r="D38" s="96" t="s">
        <v>59</v>
      </c>
      <c r="E38" s="206">
        <f>'Ceza Medaş'!E38</f>
        <v>645.04999999999995</v>
      </c>
      <c r="F38" s="243">
        <f>'Ceza Medaş'!F38</f>
        <v>0</v>
      </c>
      <c r="G38" s="243">
        <f>'Ceza Medaş'!G38</f>
        <v>0</v>
      </c>
      <c r="H38" s="243">
        <f>'Ceza Medaş'!H38</f>
        <v>0</v>
      </c>
      <c r="I38" s="206">
        <f>'Ceza Medaş'!I38</f>
        <v>0</v>
      </c>
      <c r="J38" s="206">
        <f>'Ceza Medaş'!J38</f>
        <v>0</v>
      </c>
      <c r="K38" s="208">
        <f>'Ceza Medaş'!K38</f>
        <v>0</v>
      </c>
    </row>
    <row r="39" spans="1:12" ht="35" customHeight="1" thickBot="1" x14ac:dyDescent="0.3">
      <c r="A39" s="340"/>
      <c r="B39" s="345"/>
      <c r="C39" s="346"/>
      <c r="D39" s="98" t="s">
        <v>60</v>
      </c>
      <c r="E39" s="209">
        <f>'Ceza Medaş'!E39</f>
        <v>716.6</v>
      </c>
      <c r="F39" s="244">
        <f>'Ceza Medaş'!F39</f>
        <v>0</v>
      </c>
      <c r="G39" s="244">
        <f>'Ceza Medaş'!G39</f>
        <v>0</v>
      </c>
      <c r="H39" s="244">
        <f>'Ceza Medaş'!H39</f>
        <v>0</v>
      </c>
      <c r="I39" s="209">
        <f>'Ceza Medaş'!I39</f>
        <v>0</v>
      </c>
      <c r="J39" s="209">
        <f>'Ceza Medaş'!J39</f>
        <v>0</v>
      </c>
      <c r="K39" s="211">
        <f>'Ceza Medaş'!K39</f>
        <v>0</v>
      </c>
    </row>
    <row r="40" spans="1:12" ht="35" customHeight="1" x14ac:dyDescent="0.25">
      <c r="A40" s="340"/>
      <c r="B40" s="341" t="s">
        <v>152</v>
      </c>
      <c r="C40" s="342"/>
      <c r="D40" s="143" t="s">
        <v>70</v>
      </c>
      <c r="E40" s="203">
        <f>'Ceza Medaş'!E40</f>
        <v>300</v>
      </c>
      <c r="F40" s="242">
        <f>'Ceza Medaş'!F40</f>
        <v>0</v>
      </c>
      <c r="G40" s="242">
        <f>'Ceza Medaş'!G40</f>
        <v>0</v>
      </c>
      <c r="H40" s="242">
        <f>'Ceza Medaş'!H40</f>
        <v>0</v>
      </c>
      <c r="I40" s="203">
        <f>'Ceza Medaş'!I40</f>
        <v>0</v>
      </c>
      <c r="J40" s="203">
        <f>'Ceza Medaş'!J40</f>
        <v>0</v>
      </c>
      <c r="K40" s="205">
        <f>'Ceza Medaş'!K40</f>
        <v>0</v>
      </c>
    </row>
    <row r="41" spans="1:12" ht="35" customHeight="1" thickBot="1" x14ac:dyDescent="0.3">
      <c r="A41" s="340"/>
      <c r="B41" s="345"/>
      <c r="C41" s="346"/>
      <c r="D41" s="144" t="s">
        <v>69</v>
      </c>
      <c r="E41" s="209">
        <f>'Ceza Medaş'!E41</f>
        <v>200</v>
      </c>
      <c r="F41" s="244">
        <f>'Ceza Medaş'!F41</f>
        <v>0</v>
      </c>
      <c r="G41" s="244">
        <f>'Ceza Medaş'!G41</f>
        <v>0</v>
      </c>
      <c r="H41" s="244">
        <f>'Ceza Medaş'!H41</f>
        <v>0</v>
      </c>
      <c r="I41" s="209">
        <f>'Ceza Medaş'!I41</f>
        <v>0</v>
      </c>
      <c r="J41" s="209">
        <f>'Ceza Medaş'!J41</f>
        <v>0</v>
      </c>
      <c r="K41" s="211">
        <f>'Ceza Medaş'!K41</f>
        <v>0</v>
      </c>
    </row>
    <row r="42" spans="1:12" ht="35" customHeight="1" x14ac:dyDescent="0.25">
      <c r="A42" s="340"/>
      <c r="B42" s="360" t="s">
        <v>153</v>
      </c>
      <c r="C42" s="361"/>
      <c r="D42" s="94" t="s">
        <v>6</v>
      </c>
      <c r="E42" s="203">
        <f>'Ceza Medaş'!E42</f>
        <v>1390.4</v>
      </c>
      <c r="F42" s="242">
        <f>'Ceza Medaş'!F42</f>
        <v>0</v>
      </c>
      <c r="G42" s="242">
        <f>'Ceza Medaş'!G42</f>
        <v>0</v>
      </c>
      <c r="H42" s="242">
        <f>'Ceza Medaş'!H42</f>
        <v>0</v>
      </c>
      <c r="I42" s="203">
        <f>'Ceza Medaş'!I42</f>
        <v>0</v>
      </c>
      <c r="J42" s="203">
        <f>'Ceza Medaş'!J42</f>
        <v>0</v>
      </c>
      <c r="K42" s="205">
        <f>'Ceza Medaş'!K42</f>
        <v>0</v>
      </c>
    </row>
    <row r="43" spans="1:12" ht="35" customHeight="1" x14ac:dyDescent="0.25">
      <c r="A43" s="340"/>
      <c r="B43" s="362"/>
      <c r="C43" s="363"/>
      <c r="D43" s="96" t="s">
        <v>5</v>
      </c>
      <c r="E43" s="206">
        <f>'Ceza Medaş'!E43</f>
        <v>1208</v>
      </c>
      <c r="F43" s="243">
        <f>'Ceza Medaş'!F43</f>
        <v>0</v>
      </c>
      <c r="G43" s="243">
        <f>'Ceza Medaş'!G43</f>
        <v>0</v>
      </c>
      <c r="H43" s="243">
        <f>'Ceza Medaş'!H43</f>
        <v>0</v>
      </c>
      <c r="I43" s="206">
        <f>'Ceza Medaş'!I43</f>
        <v>0</v>
      </c>
      <c r="J43" s="206">
        <f>'Ceza Medaş'!J43</f>
        <v>0</v>
      </c>
      <c r="K43" s="208">
        <f>'Ceza Medaş'!K43</f>
        <v>0</v>
      </c>
    </row>
    <row r="44" spans="1:12" ht="35" customHeight="1" x14ac:dyDescent="0.25">
      <c r="A44" s="340"/>
      <c r="B44" s="362"/>
      <c r="C44" s="363"/>
      <c r="D44" s="96" t="s">
        <v>59</v>
      </c>
      <c r="E44" s="206">
        <f>'Ceza Medaş'!E44</f>
        <v>2605.4</v>
      </c>
      <c r="F44" s="243">
        <f>'Ceza Medaş'!F44</f>
        <v>0</v>
      </c>
      <c r="G44" s="243">
        <f>'Ceza Medaş'!G44</f>
        <v>0</v>
      </c>
      <c r="H44" s="243">
        <f>'Ceza Medaş'!H44</f>
        <v>0</v>
      </c>
      <c r="I44" s="206">
        <f>'Ceza Medaş'!I44</f>
        <v>0</v>
      </c>
      <c r="J44" s="206">
        <f>'Ceza Medaş'!J44</f>
        <v>0</v>
      </c>
      <c r="K44" s="208">
        <f>'Ceza Medaş'!K44</f>
        <v>0</v>
      </c>
    </row>
    <row r="45" spans="1:12" ht="35" customHeight="1" thickBot="1" x14ac:dyDescent="0.3">
      <c r="A45" s="340"/>
      <c r="B45" s="401"/>
      <c r="C45" s="402"/>
      <c r="D45" s="98" t="s">
        <v>60</v>
      </c>
      <c r="E45" s="209">
        <f>'Ceza Medaş'!E45</f>
        <v>4343</v>
      </c>
      <c r="F45" s="244">
        <f>'Ceza Medaş'!F45</f>
        <v>0</v>
      </c>
      <c r="G45" s="244">
        <f>'Ceza Medaş'!G45</f>
        <v>0</v>
      </c>
      <c r="H45" s="244">
        <f>'Ceza Medaş'!H45</f>
        <v>0</v>
      </c>
      <c r="I45" s="209">
        <f>'Ceza Medaş'!I45</f>
        <v>0</v>
      </c>
      <c r="J45" s="209">
        <f>'Ceza Medaş'!J45</f>
        <v>0</v>
      </c>
      <c r="K45" s="211">
        <f>'Ceza Medaş'!K45</f>
        <v>0</v>
      </c>
    </row>
    <row r="46" spans="1:12" ht="40.25" customHeight="1" thickBot="1" x14ac:dyDescent="0.3">
      <c r="A46" s="340"/>
      <c r="B46" s="403" t="s">
        <v>154</v>
      </c>
      <c r="C46" s="404"/>
      <c r="D46" s="404"/>
      <c r="E46" s="249">
        <f>'Ceza Medaş'!E46</f>
        <v>0</v>
      </c>
      <c r="F46" s="245">
        <f>'Ceza Medaş'!F46</f>
        <v>0</v>
      </c>
      <c r="G46" s="245">
        <f>'Ceza Medaş'!G46</f>
        <v>0</v>
      </c>
      <c r="H46" s="245">
        <f>'Ceza Medaş'!H46</f>
        <v>0</v>
      </c>
      <c r="I46" s="249">
        <f>'Ceza Medaş'!I46</f>
        <v>0</v>
      </c>
      <c r="J46" s="249">
        <f>'Ceza Medaş'!J46</f>
        <v>0</v>
      </c>
      <c r="K46" s="250">
        <f>'Ceza Medaş'!K46</f>
        <v>0</v>
      </c>
    </row>
    <row r="47" spans="1:12" ht="40.25" customHeight="1" thickBot="1" x14ac:dyDescent="0.3">
      <c r="A47" s="340"/>
      <c r="B47" s="403" t="s">
        <v>155</v>
      </c>
      <c r="C47" s="404"/>
      <c r="D47" s="404"/>
      <c r="E47" s="249">
        <f>'Ceza Medaş'!E47</f>
        <v>0</v>
      </c>
      <c r="F47" s="245">
        <f>'Ceza Medaş'!F47</f>
        <v>0</v>
      </c>
      <c r="G47" s="245">
        <f>'Ceza Medaş'!G47</f>
        <v>0</v>
      </c>
      <c r="H47" s="245">
        <f>'Ceza Medaş'!H47</f>
        <v>0</v>
      </c>
      <c r="I47" s="249">
        <f>'Ceza Medaş'!I47</f>
        <v>0</v>
      </c>
      <c r="J47" s="249">
        <f>'Ceza Medaş'!J47</f>
        <v>0</v>
      </c>
      <c r="K47" s="250">
        <f>'Ceza Medaş'!K47</f>
        <v>0</v>
      </c>
    </row>
    <row r="48" spans="1:12" ht="40.25" customHeight="1" thickBot="1" x14ac:dyDescent="0.3">
      <c r="A48" s="340"/>
      <c r="B48" s="405" t="s">
        <v>156</v>
      </c>
      <c r="C48" s="406"/>
      <c r="D48" s="406"/>
      <c r="E48" s="249">
        <f>'Ceza Medaş'!E48</f>
        <v>500</v>
      </c>
      <c r="F48" s="245">
        <f>'Ceza Medaş'!F48</f>
        <v>0</v>
      </c>
      <c r="G48" s="245">
        <f>'Ceza Medaş'!G48</f>
        <v>0</v>
      </c>
      <c r="H48" s="245">
        <f>'Ceza Medaş'!H48</f>
        <v>0</v>
      </c>
      <c r="I48" s="249">
        <f>'Ceza Medaş'!I48</f>
        <v>0</v>
      </c>
      <c r="J48" s="249">
        <f>'Ceza Medaş'!J48</f>
        <v>0</v>
      </c>
      <c r="K48" s="250">
        <f>'Ceza Medaş'!K48</f>
        <v>0</v>
      </c>
    </row>
    <row r="49" spans="1:13" ht="50" customHeight="1" thickBot="1" x14ac:dyDescent="0.3">
      <c r="A49" s="347"/>
      <c r="B49" s="405" t="s">
        <v>157</v>
      </c>
      <c r="C49" s="406"/>
      <c r="D49" s="406"/>
      <c r="E49" s="249">
        <f>'Ceza Medaş'!E49</f>
        <v>0</v>
      </c>
      <c r="F49" s="245">
        <f>'Ceza Medaş'!F49</f>
        <v>0</v>
      </c>
      <c r="G49" s="245">
        <f>'Ceza Medaş'!G49</f>
        <v>0</v>
      </c>
      <c r="H49" s="245">
        <f>'Ceza Medaş'!H49</f>
        <v>0</v>
      </c>
      <c r="I49" s="249">
        <f>'Ceza Medaş'!I49</f>
        <v>0</v>
      </c>
      <c r="J49" s="249">
        <f>'Ceza Medaş'!J49</f>
        <v>0</v>
      </c>
      <c r="K49" s="250">
        <f>'Ceza Medaş'!K49</f>
        <v>0</v>
      </c>
      <c r="L49" s="350"/>
      <c r="M49" s="350"/>
    </row>
    <row r="50" spans="1:13" ht="42.75" customHeight="1" thickBot="1" x14ac:dyDescent="0.3">
      <c r="H50" s="57" t="s">
        <v>56</v>
      </c>
      <c r="I50" s="172">
        <f>SUM(I7:I49)</f>
        <v>833.4</v>
      </c>
      <c r="J50" s="172">
        <f>SUM(J7:J49)</f>
        <v>531.4</v>
      </c>
      <c r="K50" s="173">
        <f>SUM(K7:K49)</f>
        <v>302</v>
      </c>
    </row>
    <row r="51" spans="1:13" ht="20" x14ac:dyDescent="0.4">
      <c r="B51" s="62"/>
      <c r="J51" s="14"/>
      <c r="K51" s="15"/>
    </row>
    <row r="52" spans="1:13" x14ac:dyDescent="0.25">
      <c r="G52" s="12" t="s">
        <v>13</v>
      </c>
    </row>
    <row r="62" spans="1:13" x14ac:dyDescent="0.25">
      <c r="C62" s="141"/>
      <c r="E62" s="141"/>
      <c r="F62" s="141"/>
    </row>
    <row r="63" spans="1:13" x14ac:dyDescent="0.25">
      <c r="C63" s="77"/>
      <c r="E63" s="77"/>
    </row>
  </sheetData>
  <mergeCells count="32">
    <mergeCell ref="B1:J1"/>
    <mergeCell ref="K1:K2"/>
    <mergeCell ref="B2:J2"/>
    <mergeCell ref="B3:D3"/>
    <mergeCell ref="E3:G3"/>
    <mergeCell ref="H3:J3"/>
    <mergeCell ref="K3:K5"/>
    <mergeCell ref="B4:D4"/>
    <mergeCell ref="E4:G4"/>
    <mergeCell ref="H4:J4"/>
    <mergeCell ref="B5:C5"/>
    <mergeCell ref="D5:J5"/>
    <mergeCell ref="B6:C6"/>
    <mergeCell ref="A7:A18"/>
    <mergeCell ref="B7:C10"/>
    <mergeCell ref="B11:C14"/>
    <mergeCell ref="B15:C18"/>
    <mergeCell ref="L49:M49"/>
    <mergeCell ref="A19:A30"/>
    <mergeCell ref="B19:C22"/>
    <mergeCell ref="B23:C26"/>
    <mergeCell ref="B27:C30"/>
    <mergeCell ref="A31:A49"/>
    <mergeCell ref="B31:C32"/>
    <mergeCell ref="B33:C35"/>
    <mergeCell ref="B36:C39"/>
    <mergeCell ref="B40:C41"/>
    <mergeCell ref="B42:C45"/>
    <mergeCell ref="B46:D46"/>
    <mergeCell ref="B47:D47"/>
    <mergeCell ref="B48:D48"/>
    <mergeCell ref="B49:D49"/>
  </mergeCells>
  <conditionalFormatting sqref="K6">
    <cfRule type="containsText" dxfId="1" priority="1" operator="containsText" text="YANLIŞ">
      <formula>NOT(ISERROR(SEARCH("YANLIŞ",K6)))</formula>
    </cfRule>
  </conditionalFormatting>
  <printOptions horizontalCentered="1" verticalCentered="1"/>
  <pageMargins left="0.31496062992125984" right="0.19685039370078741" top="0.27559055118110237" bottom="0" header="0" footer="0"/>
  <pageSetup paperSize="9" scale="33" orientation="portrait" r:id="rId1"/>
  <headerFooter alignWithMargins="0"/>
  <rowBreaks count="1" manualBreakCount="1">
    <brk id="69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1"/>
  <sheetViews>
    <sheetView view="pageBreakPreview" zoomScale="40" zoomScaleNormal="100" zoomScaleSheetLayoutView="40" workbookViewId="0">
      <selection activeCell="I34" sqref="I34"/>
    </sheetView>
  </sheetViews>
  <sheetFormatPr defaultColWidth="9.08984375" defaultRowHeight="12.5" x14ac:dyDescent="0.25"/>
  <cols>
    <col min="1" max="1" width="6.6328125" style="8" bestFit="1" customWidth="1"/>
    <col min="2" max="2" width="19.54296875" style="8" customWidth="1"/>
    <col min="3" max="3" width="17.54296875" style="8" customWidth="1"/>
    <col min="4" max="4" width="67.6328125" style="8" customWidth="1"/>
    <col min="5" max="7" width="23.453125" style="8" customWidth="1"/>
    <col min="8" max="8" width="23.36328125" style="8" customWidth="1"/>
    <col min="9" max="9" width="23.453125" style="8" customWidth="1"/>
    <col min="10" max="10" width="21.90625" style="8" customWidth="1"/>
    <col min="11" max="11" width="27.54296875" style="8" customWidth="1"/>
    <col min="12" max="16384" width="9.08984375" style="8"/>
  </cols>
  <sheetData>
    <row r="1" spans="1:13" ht="41" customHeight="1" x14ac:dyDescent="0.25">
      <c r="B1" s="370" t="str">
        <f>'ÜST KAPAK'!B4:I4</f>
        <v>AKSARAY-2 İŞLETMESİ</v>
      </c>
      <c r="C1" s="371"/>
      <c r="D1" s="371"/>
      <c r="E1" s="371"/>
      <c r="F1" s="371"/>
      <c r="G1" s="371"/>
      <c r="H1" s="371"/>
      <c r="I1" s="371"/>
      <c r="J1" s="372"/>
      <c r="K1" s="364" t="s">
        <v>42</v>
      </c>
    </row>
    <row r="2" spans="1:13" ht="38.4" customHeight="1" x14ac:dyDescent="0.25">
      <c r="B2" s="373" t="str">
        <f>'ÜST KAPAK'!B5:I5</f>
        <v>KESME, AÇMA VE TESİSAT KONTROL İŞLERİ HİZMET ALIMI İSTİHKAK RAPORU</v>
      </c>
      <c r="C2" s="374"/>
      <c r="D2" s="374"/>
      <c r="E2" s="374"/>
      <c r="F2" s="374"/>
      <c r="G2" s="374"/>
      <c r="H2" s="374"/>
      <c r="I2" s="374"/>
      <c r="J2" s="375"/>
      <c r="K2" s="364"/>
    </row>
    <row r="3" spans="1:13" ht="30" customHeight="1" x14ac:dyDescent="0.25">
      <c r="B3" s="355" t="s">
        <v>39</v>
      </c>
      <c r="C3" s="355"/>
      <c r="D3" s="355"/>
      <c r="E3" s="355" t="s">
        <v>40</v>
      </c>
      <c r="F3" s="355"/>
      <c r="G3" s="355"/>
      <c r="H3" s="355" t="s">
        <v>41</v>
      </c>
      <c r="I3" s="355"/>
      <c r="J3" s="355"/>
      <c r="K3" s="399" t="s">
        <v>176</v>
      </c>
    </row>
    <row r="4" spans="1:13" ht="30" customHeight="1" x14ac:dyDescent="0.25">
      <c r="B4" s="367" t="str">
        <f>'ÜST KAPAK'!F9</f>
        <v>31.08.2022</v>
      </c>
      <c r="C4" s="367"/>
      <c r="D4" s="367"/>
      <c r="E4" s="367" t="str">
        <f>'ÜST KAPAK'!F10</f>
        <v>01.08.2022 - 31.08.2022</v>
      </c>
      <c r="F4" s="368"/>
      <c r="G4" s="368"/>
      <c r="H4" s="369">
        <f>'ÜST KAPAK'!F8</f>
        <v>5</v>
      </c>
      <c r="I4" s="369"/>
      <c r="J4" s="369"/>
      <c r="K4" s="399"/>
    </row>
    <row r="5" spans="1:13" ht="51.75" customHeight="1" thickBot="1" x14ac:dyDescent="0.3">
      <c r="B5" s="377" t="s">
        <v>1</v>
      </c>
      <c r="C5" s="378"/>
      <c r="D5" s="376" t="str">
        <f>'ÜST KAPAK'!F12</f>
        <v xml:space="preserve">TOPRAKİŞ İNŞAAT HARFİYAT TAAHHÜT SANAYİ VE TİCARET LİMİTED .ŞTİ. </v>
      </c>
      <c r="E5" s="376"/>
      <c r="F5" s="376"/>
      <c r="G5" s="376"/>
      <c r="H5" s="376"/>
      <c r="I5" s="376"/>
      <c r="J5" s="376"/>
      <c r="K5" s="400"/>
    </row>
    <row r="6" spans="1:13" ht="61.5" customHeight="1" thickBot="1" x14ac:dyDescent="0.3">
      <c r="A6" s="140"/>
      <c r="B6" s="295" t="s">
        <v>170</v>
      </c>
      <c r="C6" s="296"/>
      <c r="D6" s="138" t="s">
        <v>169</v>
      </c>
      <c r="E6" s="235" t="s">
        <v>11</v>
      </c>
      <c r="F6" s="235" t="s">
        <v>136</v>
      </c>
      <c r="G6" s="235" t="s">
        <v>137</v>
      </c>
      <c r="H6" s="235" t="s">
        <v>138</v>
      </c>
      <c r="I6" s="235" t="s">
        <v>139</v>
      </c>
      <c r="J6" s="235" t="s">
        <v>140</v>
      </c>
      <c r="K6" s="236" t="s">
        <v>141</v>
      </c>
    </row>
    <row r="7" spans="1:13" ht="30" customHeight="1" x14ac:dyDescent="0.25">
      <c r="A7" s="379" t="s">
        <v>147</v>
      </c>
      <c r="B7" s="341" t="s">
        <v>3</v>
      </c>
      <c r="C7" s="342"/>
      <c r="D7" s="94" t="s">
        <v>6</v>
      </c>
      <c r="E7" s="203">
        <f>'İade Medaş'!E7</f>
        <v>3.06</v>
      </c>
      <c r="F7" s="242">
        <f>'İade Medaş'!F7</f>
        <v>1</v>
      </c>
      <c r="G7" s="242">
        <f>'İade Medaş'!G7</f>
        <v>1</v>
      </c>
      <c r="H7" s="242">
        <f>'İade Medaş'!H7</f>
        <v>0</v>
      </c>
      <c r="I7" s="203">
        <f>'İade Medaş'!I7</f>
        <v>3.06</v>
      </c>
      <c r="J7" s="203">
        <f>'İade Medaş'!J7</f>
        <v>3.06</v>
      </c>
      <c r="K7" s="205">
        <f>'İade Medaş'!K7</f>
        <v>0</v>
      </c>
    </row>
    <row r="8" spans="1:13" ht="30" customHeight="1" x14ac:dyDescent="0.25">
      <c r="A8" s="380"/>
      <c r="B8" s="343"/>
      <c r="C8" s="344"/>
      <c r="D8" s="96" t="s">
        <v>5</v>
      </c>
      <c r="E8" s="206">
        <f>'İade Medaş'!E8</f>
        <v>3.02</v>
      </c>
      <c r="F8" s="243">
        <f>'İade Medaş'!F8</f>
        <v>8</v>
      </c>
      <c r="G8" s="243">
        <f>'İade Medaş'!G8</f>
        <v>3</v>
      </c>
      <c r="H8" s="243">
        <f>'İade Medaş'!H8</f>
        <v>5</v>
      </c>
      <c r="I8" s="206">
        <f>'İade Medaş'!I8</f>
        <v>23.68</v>
      </c>
      <c r="J8" s="206">
        <f>'İade Medaş'!J8</f>
        <v>8.58</v>
      </c>
      <c r="K8" s="208">
        <f>'İade Medaş'!K8</f>
        <v>15.1</v>
      </c>
    </row>
    <row r="9" spans="1:13" ht="30" customHeight="1" x14ac:dyDescent="0.25">
      <c r="A9" s="380"/>
      <c r="B9" s="343"/>
      <c r="C9" s="344"/>
      <c r="D9" s="96" t="s">
        <v>59</v>
      </c>
      <c r="E9" s="206">
        <f>'İade Medaş'!E9</f>
        <v>12.78</v>
      </c>
      <c r="F9" s="243">
        <f>'İade Medaş'!F9</f>
        <v>0</v>
      </c>
      <c r="G9" s="243">
        <f>'İade Medaş'!G9</f>
        <v>0</v>
      </c>
      <c r="H9" s="243">
        <f>'İade Medaş'!H9</f>
        <v>0</v>
      </c>
      <c r="I9" s="206">
        <f>'İade Medaş'!I9</f>
        <v>0</v>
      </c>
      <c r="J9" s="206">
        <f>'İade Medaş'!J9</f>
        <v>0</v>
      </c>
      <c r="K9" s="208">
        <f>'İade Medaş'!K9</f>
        <v>0</v>
      </c>
    </row>
    <row r="10" spans="1:13" ht="30" customHeight="1" thickBot="1" x14ac:dyDescent="0.3">
      <c r="A10" s="380"/>
      <c r="B10" s="345"/>
      <c r="C10" s="346"/>
      <c r="D10" s="98" t="s">
        <v>60</v>
      </c>
      <c r="E10" s="209">
        <f>'İade Medaş'!E10</f>
        <v>21.3</v>
      </c>
      <c r="F10" s="244">
        <f>'İade Medaş'!F10</f>
        <v>2</v>
      </c>
      <c r="G10" s="244">
        <f>'İade Medaş'!G10</f>
        <v>2</v>
      </c>
      <c r="H10" s="244">
        <f>'İade Medaş'!H10</f>
        <v>0</v>
      </c>
      <c r="I10" s="209">
        <f>'İade Medaş'!I10</f>
        <v>38.200000000000003</v>
      </c>
      <c r="J10" s="209">
        <f>'İade Medaş'!J10</f>
        <v>38.200000000000003</v>
      </c>
      <c r="K10" s="211">
        <f>'İade Medaş'!K10</f>
        <v>0</v>
      </c>
    </row>
    <row r="11" spans="1:13" ht="30" customHeight="1" x14ac:dyDescent="0.25">
      <c r="A11" s="380"/>
      <c r="B11" s="341" t="s">
        <v>4</v>
      </c>
      <c r="C11" s="342"/>
      <c r="D11" s="94" t="s">
        <v>6</v>
      </c>
      <c r="E11" s="203">
        <f>'İade Medaş'!E11</f>
        <v>0</v>
      </c>
      <c r="F11" s="242">
        <f>'İade Medaş'!F11</f>
        <v>0</v>
      </c>
      <c r="G11" s="242">
        <f>'İade Medaş'!G11</f>
        <v>0</v>
      </c>
      <c r="H11" s="242">
        <f>'İade Medaş'!H11</f>
        <v>0</v>
      </c>
      <c r="I11" s="203">
        <f>'İade Medaş'!I11</f>
        <v>0</v>
      </c>
      <c r="J11" s="203">
        <f>'İade Medaş'!J11</f>
        <v>0</v>
      </c>
      <c r="K11" s="205">
        <f>'İade Medaş'!K11</f>
        <v>0</v>
      </c>
      <c r="L11" s="83"/>
      <c r="M11" s="83"/>
    </row>
    <row r="12" spans="1:13" ht="30" customHeight="1" x14ac:dyDescent="0.25">
      <c r="A12" s="380"/>
      <c r="B12" s="343"/>
      <c r="C12" s="344"/>
      <c r="D12" s="96" t="s">
        <v>5</v>
      </c>
      <c r="E12" s="206">
        <f>'İade Medaş'!E12</f>
        <v>0</v>
      </c>
      <c r="F12" s="243">
        <f>'İade Medaş'!F12</f>
        <v>0</v>
      </c>
      <c r="G12" s="243">
        <f>'İade Medaş'!G12</f>
        <v>0</v>
      </c>
      <c r="H12" s="243">
        <f>'İade Medaş'!H12</f>
        <v>0</v>
      </c>
      <c r="I12" s="206">
        <f>'İade Medaş'!I12</f>
        <v>0</v>
      </c>
      <c r="J12" s="206">
        <f>'İade Medaş'!J12</f>
        <v>0</v>
      </c>
      <c r="K12" s="208">
        <f>'İade Medaş'!K12</f>
        <v>0</v>
      </c>
    </row>
    <row r="13" spans="1:13" ht="30" customHeight="1" x14ac:dyDescent="0.25">
      <c r="A13" s="380"/>
      <c r="B13" s="343"/>
      <c r="C13" s="344"/>
      <c r="D13" s="96" t="s">
        <v>59</v>
      </c>
      <c r="E13" s="206">
        <f>'İade Medaş'!E13</f>
        <v>0</v>
      </c>
      <c r="F13" s="243">
        <f>'İade Medaş'!F13</f>
        <v>0</v>
      </c>
      <c r="G13" s="243">
        <f>'İade Medaş'!G13</f>
        <v>0</v>
      </c>
      <c r="H13" s="243">
        <f>'İade Medaş'!H13</f>
        <v>0</v>
      </c>
      <c r="I13" s="206">
        <f>'İade Medaş'!I13</f>
        <v>0</v>
      </c>
      <c r="J13" s="206">
        <f>'İade Medaş'!J13</f>
        <v>0</v>
      </c>
      <c r="K13" s="208">
        <f>'İade Medaş'!K13</f>
        <v>0</v>
      </c>
    </row>
    <row r="14" spans="1:13" ht="30" customHeight="1" thickBot="1" x14ac:dyDescent="0.3">
      <c r="A14" s="380"/>
      <c r="B14" s="345"/>
      <c r="C14" s="346"/>
      <c r="D14" s="98" t="s">
        <v>60</v>
      </c>
      <c r="E14" s="209">
        <f>'İade Medaş'!E14</f>
        <v>0</v>
      </c>
      <c r="F14" s="244">
        <f>'İade Medaş'!F14</f>
        <v>0</v>
      </c>
      <c r="G14" s="244">
        <f>'İade Medaş'!G14</f>
        <v>0</v>
      </c>
      <c r="H14" s="244">
        <f>'İade Medaş'!H14</f>
        <v>0</v>
      </c>
      <c r="I14" s="209">
        <f>'İade Medaş'!I14</f>
        <v>0</v>
      </c>
      <c r="J14" s="209">
        <f>'İade Medaş'!J14</f>
        <v>0</v>
      </c>
      <c r="K14" s="211">
        <f>'İade Medaş'!K14</f>
        <v>0</v>
      </c>
    </row>
    <row r="15" spans="1:13" ht="30" customHeight="1" x14ac:dyDescent="0.25">
      <c r="A15" s="380"/>
      <c r="B15" s="382" t="s">
        <v>143</v>
      </c>
      <c r="C15" s="383"/>
      <c r="D15" s="94" t="s">
        <v>6</v>
      </c>
      <c r="E15" s="203">
        <f>'İade Medaş'!E15</f>
        <v>3.65</v>
      </c>
      <c r="F15" s="242">
        <f>'İade Medaş'!F15</f>
        <v>150</v>
      </c>
      <c r="G15" s="242">
        <f>'İade Medaş'!G15</f>
        <v>143</v>
      </c>
      <c r="H15" s="242">
        <f>'İade Medaş'!H15</f>
        <v>7</v>
      </c>
      <c r="I15" s="203">
        <f>'İade Medaş'!I15</f>
        <v>480.64</v>
      </c>
      <c r="J15" s="203">
        <f>'İade Medaş'!J15</f>
        <v>455.09</v>
      </c>
      <c r="K15" s="205">
        <f>'İade Medaş'!K15</f>
        <v>25.55</v>
      </c>
    </row>
    <row r="16" spans="1:13" ht="30" customHeight="1" x14ac:dyDescent="0.25">
      <c r="A16" s="380"/>
      <c r="B16" s="384"/>
      <c r="C16" s="385"/>
      <c r="D16" s="96" t="s">
        <v>5</v>
      </c>
      <c r="E16" s="206">
        <f>'İade Medaş'!E16</f>
        <v>3.17</v>
      </c>
      <c r="F16" s="243">
        <f>'İade Medaş'!F16</f>
        <v>494</v>
      </c>
      <c r="G16" s="243">
        <f>'İade Medaş'!G16</f>
        <v>219</v>
      </c>
      <c r="H16" s="243">
        <f>'İade Medaş'!H16</f>
        <v>275</v>
      </c>
      <c r="I16" s="206">
        <f>'İade Medaş'!I16</f>
        <v>1491.13</v>
      </c>
      <c r="J16" s="206">
        <f>'İade Medaş'!J16</f>
        <v>619.38</v>
      </c>
      <c r="K16" s="208">
        <f>'İade Medaş'!K16</f>
        <v>871.75</v>
      </c>
    </row>
    <row r="17" spans="1:11" ht="30" customHeight="1" x14ac:dyDescent="0.25">
      <c r="A17" s="380"/>
      <c r="B17" s="384"/>
      <c r="C17" s="385"/>
      <c r="D17" s="96" t="s">
        <v>59</v>
      </c>
      <c r="E17" s="206">
        <f>'İade Medaş'!E17</f>
        <v>12.9</v>
      </c>
      <c r="F17" s="243">
        <f>'İade Medaş'!F17</f>
        <v>75</v>
      </c>
      <c r="G17" s="243">
        <f>'İade Medaş'!G17</f>
        <v>68</v>
      </c>
      <c r="H17" s="243">
        <f>'İade Medaş'!H17</f>
        <v>7</v>
      </c>
      <c r="I17" s="206">
        <f>'İade Medaş'!I17</f>
        <v>871.52</v>
      </c>
      <c r="J17" s="206">
        <f>'İade Medaş'!J17</f>
        <v>781.22</v>
      </c>
      <c r="K17" s="208">
        <f>'İade Medaş'!K17</f>
        <v>90.3</v>
      </c>
    </row>
    <row r="18" spans="1:11" ht="30" customHeight="1" thickBot="1" x14ac:dyDescent="0.3">
      <c r="A18" s="380"/>
      <c r="B18" s="386"/>
      <c r="C18" s="387"/>
      <c r="D18" s="98" t="s">
        <v>60</v>
      </c>
      <c r="E18" s="209">
        <f>'İade Medaş'!E18</f>
        <v>14.33</v>
      </c>
      <c r="F18" s="244">
        <f>'İade Medaş'!F18</f>
        <v>18</v>
      </c>
      <c r="G18" s="244">
        <f>'İade Medaş'!G18</f>
        <v>14</v>
      </c>
      <c r="H18" s="244">
        <f>'İade Medaş'!H18</f>
        <v>4</v>
      </c>
      <c r="I18" s="209">
        <f>'İade Medaş'!I18</f>
        <v>236.92</v>
      </c>
      <c r="J18" s="209">
        <f>'İade Medaş'!J18</f>
        <v>179.6</v>
      </c>
      <c r="K18" s="211">
        <f>'İade Medaş'!K18</f>
        <v>57.32</v>
      </c>
    </row>
    <row r="19" spans="1:11" ht="30" customHeight="1" x14ac:dyDescent="0.25">
      <c r="A19" s="380"/>
      <c r="B19" s="382" t="s">
        <v>144</v>
      </c>
      <c r="C19" s="383"/>
      <c r="D19" s="94" t="s">
        <v>6</v>
      </c>
      <c r="E19" s="203">
        <f>'İade Medaş'!E19</f>
        <v>2.29</v>
      </c>
      <c r="F19" s="242">
        <f>'İade Medaş'!F19</f>
        <v>47</v>
      </c>
      <c r="G19" s="242">
        <f>'İade Medaş'!G19</f>
        <v>47</v>
      </c>
      <c r="H19" s="242">
        <f>'İade Medaş'!H19</f>
        <v>0</v>
      </c>
      <c r="I19" s="203">
        <f>'İade Medaş'!I19</f>
        <v>107.19</v>
      </c>
      <c r="J19" s="203">
        <f>'İade Medaş'!J19</f>
        <v>107.19</v>
      </c>
      <c r="K19" s="205">
        <f>'İade Medaş'!K19</f>
        <v>0</v>
      </c>
    </row>
    <row r="20" spans="1:11" ht="30" customHeight="1" x14ac:dyDescent="0.25">
      <c r="A20" s="380"/>
      <c r="B20" s="384"/>
      <c r="C20" s="385"/>
      <c r="D20" s="96" t="s">
        <v>5</v>
      </c>
      <c r="E20" s="206">
        <f>'İade Medaş'!E20</f>
        <v>2.1800000000000002</v>
      </c>
      <c r="F20" s="243">
        <f>'İade Medaş'!F20</f>
        <v>120</v>
      </c>
      <c r="G20" s="243">
        <f>'İade Medaş'!G20</f>
        <v>120</v>
      </c>
      <c r="H20" s="243">
        <f>'İade Medaş'!H20</f>
        <v>0</v>
      </c>
      <c r="I20" s="206">
        <f>'İade Medaş'!I20</f>
        <v>244.73</v>
      </c>
      <c r="J20" s="206">
        <f>'İade Medaş'!J20</f>
        <v>244.73</v>
      </c>
      <c r="K20" s="208">
        <f>'İade Medaş'!K20</f>
        <v>0</v>
      </c>
    </row>
    <row r="21" spans="1:11" ht="30" customHeight="1" x14ac:dyDescent="0.25">
      <c r="A21" s="380"/>
      <c r="B21" s="384"/>
      <c r="C21" s="385"/>
      <c r="D21" s="96" t="s">
        <v>59</v>
      </c>
      <c r="E21" s="206">
        <f>'İade Medaş'!E21</f>
        <v>0</v>
      </c>
      <c r="F21" s="243">
        <f>'İade Medaş'!F21</f>
        <v>0</v>
      </c>
      <c r="G21" s="243">
        <f>'İade Medaş'!G21</f>
        <v>0</v>
      </c>
      <c r="H21" s="243">
        <f>'İade Medaş'!H21</f>
        <v>0</v>
      </c>
      <c r="I21" s="206">
        <f>'İade Medaş'!I21</f>
        <v>0</v>
      </c>
      <c r="J21" s="206">
        <f>'İade Medaş'!J21</f>
        <v>0</v>
      </c>
      <c r="K21" s="208">
        <f>'İade Medaş'!K21</f>
        <v>0</v>
      </c>
    </row>
    <row r="22" spans="1:11" ht="30" customHeight="1" thickBot="1" x14ac:dyDescent="0.3">
      <c r="A22" s="381"/>
      <c r="B22" s="386"/>
      <c r="C22" s="387"/>
      <c r="D22" s="98" t="s">
        <v>60</v>
      </c>
      <c r="E22" s="209">
        <f>'İade Medaş'!E22</f>
        <v>8.99</v>
      </c>
      <c r="F22" s="244">
        <f>'İade Medaş'!F22</f>
        <v>104</v>
      </c>
      <c r="G22" s="244">
        <f>'İade Medaş'!G22</f>
        <v>104</v>
      </c>
      <c r="H22" s="244">
        <f>'İade Medaş'!H22</f>
        <v>0</v>
      </c>
      <c r="I22" s="209">
        <f>'İade Medaş'!I22</f>
        <v>934.96</v>
      </c>
      <c r="J22" s="209">
        <f>'İade Medaş'!J22</f>
        <v>934.96</v>
      </c>
      <c r="K22" s="211">
        <f>'İade Medaş'!K22</f>
        <v>0</v>
      </c>
    </row>
    <row r="23" spans="1:11" ht="42.75" customHeight="1" thickBot="1" x14ac:dyDescent="0.3">
      <c r="H23" s="57" t="s">
        <v>56</v>
      </c>
      <c r="I23" s="172">
        <f>SUM(I7:I22)</f>
        <v>4432.0300000000007</v>
      </c>
      <c r="J23" s="172">
        <f>SUM(J7:J22)</f>
        <v>3372.01</v>
      </c>
      <c r="K23" s="173">
        <f>SUM(K7:K22)</f>
        <v>1060.02</v>
      </c>
    </row>
    <row r="24" spans="1:11" ht="20" x14ac:dyDescent="0.4">
      <c r="B24" s="62"/>
      <c r="J24" s="14"/>
      <c r="K24" s="15"/>
    </row>
    <row r="25" spans="1:11" ht="20" x14ac:dyDescent="0.4">
      <c r="B25" s="62"/>
      <c r="J25" s="14"/>
      <c r="K25" s="15"/>
    </row>
    <row r="26" spans="1:11" ht="20" x14ac:dyDescent="0.4">
      <c r="B26" s="62"/>
      <c r="J26" s="14"/>
      <c r="K26" s="15"/>
    </row>
    <row r="27" spans="1:11" ht="20" x14ac:dyDescent="0.4">
      <c r="B27" s="62"/>
      <c r="J27" s="14"/>
      <c r="K27" s="15"/>
    </row>
    <row r="28" spans="1:11" ht="20" x14ac:dyDescent="0.4">
      <c r="B28" s="62"/>
      <c r="J28" s="14"/>
      <c r="K28" s="15"/>
    </row>
    <row r="29" spans="1:11" ht="20" x14ac:dyDescent="0.4">
      <c r="B29" s="62"/>
      <c r="J29" s="14"/>
      <c r="K29" s="15"/>
    </row>
    <row r="30" spans="1:11" ht="20" x14ac:dyDescent="0.4">
      <c r="B30" s="62"/>
      <c r="J30" s="14"/>
      <c r="K30" s="15"/>
    </row>
    <row r="31" spans="1:11" ht="20" x14ac:dyDescent="0.4">
      <c r="B31" s="62"/>
      <c r="J31" s="14"/>
      <c r="K31" s="15"/>
    </row>
    <row r="32" spans="1:11" x14ac:dyDescent="0.25">
      <c r="G32" s="12" t="s">
        <v>13</v>
      </c>
    </row>
    <row r="41" spans="2:3" x14ac:dyDescent="0.25">
      <c r="B41" s="13"/>
      <c r="C41" s="13"/>
    </row>
  </sheetData>
  <mergeCells count="18">
    <mergeCell ref="B1:J1"/>
    <mergeCell ref="K1:K2"/>
    <mergeCell ref="B2:J2"/>
    <mergeCell ref="B3:D3"/>
    <mergeCell ref="E3:G3"/>
    <mergeCell ref="H3:J3"/>
    <mergeCell ref="K3:K5"/>
    <mergeCell ref="B4:D4"/>
    <mergeCell ref="E4:G4"/>
    <mergeCell ref="H4:J4"/>
    <mergeCell ref="B5:C5"/>
    <mergeCell ref="D5:J5"/>
    <mergeCell ref="B6:C6"/>
    <mergeCell ref="A7:A22"/>
    <mergeCell ref="B7:C10"/>
    <mergeCell ref="B11:C14"/>
    <mergeCell ref="B15:C18"/>
    <mergeCell ref="B19:C22"/>
  </mergeCells>
  <conditionalFormatting sqref="K6">
    <cfRule type="containsText" dxfId="0" priority="3" operator="containsText" text="YANLIŞ">
      <formula>NOT(ISERROR(SEARCH("YANLIŞ",K6)))</formula>
    </cfRule>
  </conditionalFormatting>
  <printOptions horizontalCentered="1" verticalCentered="1"/>
  <pageMargins left="0.31496062992125984" right="0.19685039370078741" top="0.27559055118110237" bottom="0" header="0" footer="0"/>
  <pageSetup paperSize="9" scale="3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"/>
  <sheetViews>
    <sheetView view="pageBreakPreview" zoomScale="70" zoomScaleNormal="100" zoomScaleSheetLayoutView="70" workbookViewId="0">
      <selection activeCell="J30" sqref="J30"/>
    </sheetView>
  </sheetViews>
  <sheetFormatPr defaultColWidth="9.08984375" defaultRowHeight="14.5" x14ac:dyDescent="0.35"/>
  <cols>
    <col min="1" max="1" width="25.08984375" style="84" bestFit="1" customWidth="1"/>
    <col min="2" max="2" width="14" style="84" bestFit="1" customWidth="1"/>
    <col min="3" max="3" width="27" style="84" hidden="1" customWidth="1"/>
    <col min="4" max="4" width="15.08984375" style="84" bestFit="1" customWidth="1"/>
    <col min="5" max="5" width="17.54296875" style="84" customWidth="1"/>
    <col min="6" max="6" width="26.36328125" style="84" hidden="1" customWidth="1"/>
    <col min="7" max="7" width="14.453125" style="84" bestFit="1" customWidth="1"/>
    <col min="8" max="8" width="13.90625" style="85" hidden="1" customWidth="1"/>
    <col min="9" max="9" width="14.36328125" style="85" customWidth="1"/>
    <col min="10" max="10" width="12.08984375" style="84" customWidth="1"/>
    <col min="11" max="11" width="12.36328125" style="84" bestFit="1" customWidth="1"/>
    <col min="12" max="12" width="14.08984375" style="84" bestFit="1" customWidth="1"/>
    <col min="13" max="16384" width="9.08984375" style="84"/>
  </cols>
  <sheetData>
    <row r="1" spans="1:12" ht="36.75" customHeight="1" x14ac:dyDescent="0.35">
      <c r="A1" s="391" t="s">
        <v>48</v>
      </c>
      <c r="B1" s="391"/>
      <c r="C1" s="391"/>
      <c r="D1" s="391"/>
      <c r="E1" s="391"/>
      <c r="F1" s="391"/>
      <c r="G1" s="391"/>
      <c r="H1" s="391"/>
      <c r="I1" s="391"/>
      <c r="J1" s="391"/>
      <c r="K1" s="392"/>
      <c r="L1" s="149" t="s">
        <v>42</v>
      </c>
    </row>
    <row r="2" spans="1:12" ht="40.25" customHeight="1" x14ac:dyDescent="0.35">
      <c r="A2" s="390" t="str">
        <f>'ÜST KAPAK'!B4</f>
        <v>AKSARAY-2 İŞLETMESİ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147" t="s">
        <v>176</v>
      </c>
    </row>
    <row r="3" spans="1:12" ht="36" customHeight="1" x14ac:dyDescent="0.35">
      <c r="A3" s="390" t="str">
        <f>'ÜST KAPAK'!B5</f>
        <v>KESME, AÇMA VE TESİSAT KONTROL İŞLERİ HİZMET ALIMI İSTİHKAK RAPORU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</row>
    <row r="4" spans="1:12" ht="26.25" customHeight="1" x14ac:dyDescent="0.35">
      <c r="A4" s="194" t="s">
        <v>178</v>
      </c>
      <c r="B4" s="195" t="str">
        <f>'ÜST KAPAK'!F9</f>
        <v>31.08.2022</v>
      </c>
      <c r="C4" s="410"/>
      <c r="D4" s="410"/>
      <c r="E4" s="411" t="s">
        <v>53</v>
      </c>
      <c r="F4" s="411"/>
      <c r="G4" s="412" t="str">
        <f>'ÜST KAPAK'!F10</f>
        <v>01.08.2022 - 31.08.2022</v>
      </c>
      <c r="H4" s="411"/>
      <c r="I4" s="411"/>
      <c r="K4" s="192" t="s">
        <v>49</v>
      </c>
      <c r="L4" s="192">
        <f>'ÜST KAPAK'!F8</f>
        <v>5</v>
      </c>
    </row>
    <row r="5" spans="1:12" ht="15" customHeight="1" thickBot="1" x14ac:dyDescent="0.4">
      <c r="A5" s="86"/>
      <c r="B5" s="87"/>
      <c r="C5" s="87"/>
      <c r="D5" s="87"/>
      <c r="E5" s="87"/>
      <c r="F5" s="87"/>
    </row>
    <row r="6" spans="1:12" ht="15" customHeight="1" thickBot="1" x14ac:dyDescent="0.4">
      <c r="A6" s="115" t="s">
        <v>47</v>
      </c>
      <c r="B6" s="116" t="s">
        <v>46</v>
      </c>
      <c r="C6" s="116" t="s">
        <v>64</v>
      </c>
      <c r="D6" s="116" t="s">
        <v>45</v>
      </c>
      <c r="E6" s="116" t="s">
        <v>51</v>
      </c>
      <c r="F6" s="116" t="s">
        <v>65</v>
      </c>
      <c r="G6" s="116" t="s">
        <v>52</v>
      </c>
      <c r="H6" s="117" t="s">
        <v>133</v>
      </c>
      <c r="I6" s="117" t="s">
        <v>61</v>
      </c>
      <c r="J6" s="117" t="s">
        <v>132</v>
      </c>
      <c r="K6" s="117" t="s">
        <v>134</v>
      </c>
      <c r="L6" s="148" t="s">
        <v>135</v>
      </c>
    </row>
    <row r="7" spans="1:12" ht="50" customHeight="1" x14ac:dyDescent="0.35">
      <c r="A7" s="113" t="s">
        <v>44</v>
      </c>
      <c r="B7" s="114">
        <f>'İcmal Medaş'!B7</f>
        <v>3830</v>
      </c>
      <c r="C7" s="246">
        <f>'İcmal Medaş'!C7</f>
        <v>137939.03999999998</v>
      </c>
      <c r="D7" s="246">
        <f>'İcmal Medaş'!D7</f>
        <v>117809.70000000001</v>
      </c>
      <c r="E7" s="114">
        <f>'İcmal Medaş'!E7</f>
        <v>1069</v>
      </c>
      <c r="F7" s="246">
        <f>'İcmal Medaş'!F7</f>
        <v>39758.870000000003</v>
      </c>
      <c r="G7" s="246">
        <f>'İcmal Medaş'!G7</f>
        <v>34795.54</v>
      </c>
      <c r="H7" s="246">
        <f>'İcmal Medaş'!H7</f>
        <v>4963.33</v>
      </c>
      <c r="I7" s="246">
        <f>'İcmal Medaş'!I7</f>
        <v>3583.63</v>
      </c>
      <c r="J7" s="246">
        <f>'İcmal Medaş'!J7</f>
        <v>1379.7</v>
      </c>
      <c r="K7" s="246">
        <f>'İcmal Medaş'!K7</f>
        <v>15.1</v>
      </c>
      <c r="L7" s="409">
        <f>'İcmal Medaş'!L7:L12</f>
        <v>302</v>
      </c>
    </row>
    <row r="8" spans="1:12" ht="50" customHeight="1" x14ac:dyDescent="0.35">
      <c r="A8" s="88" t="s">
        <v>4</v>
      </c>
      <c r="B8" s="114">
        <f>'İcmal Medaş'!B8</f>
        <v>5968</v>
      </c>
      <c r="C8" s="246">
        <f>'İcmal Medaş'!C8</f>
        <v>282660.07999999996</v>
      </c>
      <c r="D8" s="246">
        <f>'İcmal Medaş'!D8</f>
        <v>243466.39999999997</v>
      </c>
      <c r="E8" s="114">
        <f>'İcmal Medaş'!E8</f>
        <v>1444</v>
      </c>
      <c r="F8" s="246">
        <f>'İcmal Medaş'!F8</f>
        <v>54253.8</v>
      </c>
      <c r="G8" s="246">
        <f>'İcmal Medaş'!G8</f>
        <v>47480.98</v>
      </c>
      <c r="H8" s="246">
        <f>'İcmal Medaş'!H8</f>
        <v>6772.82</v>
      </c>
      <c r="I8" s="246">
        <f>'İcmal Medaş'!I8</f>
        <v>4890.12</v>
      </c>
      <c r="J8" s="246">
        <f>'İcmal Medaş'!J8</f>
        <v>1882.7</v>
      </c>
      <c r="K8" s="246">
        <f>'İcmal Medaş'!K8</f>
        <v>0</v>
      </c>
      <c r="L8" s="409"/>
    </row>
    <row r="9" spans="1:12" ht="50" customHeight="1" x14ac:dyDescent="0.35">
      <c r="A9" s="89" t="s">
        <v>145</v>
      </c>
      <c r="B9" s="114">
        <f>'İcmal Medaş'!B9</f>
        <v>3861</v>
      </c>
      <c r="C9" s="246">
        <f>'İcmal Medaş'!C9</f>
        <v>169995.07</v>
      </c>
      <c r="D9" s="246">
        <f>'İcmal Medaş'!D9</f>
        <v>146423.53</v>
      </c>
      <c r="E9" s="114">
        <f>'İcmal Medaş'!E9</f>
        <v>718</v>
      </c>
      <c r="F9" s="246">
        <f>'İcmal Medaş'!F9</f>
        <v>37640.65</v>
      </c>
      <c r="G9" s="246">
        <f>'İcmal Medaş'!G9</f>
        <v>32941.75</v>
      </c>
      <c r="H9" s="246">
        <f>'İcmal Medaş'!H9</f>
        <v>4698.8999999999996</v>
      </c>
      <c r="I9" s="246">
        <f>'İcmal Medaş'!I9</f>
        <v>3392.71</v>
      </c>
      <c r="J9" s="246">
        <f>'İcmal Medaş'!J9</f>
        <v>1306.19</v>
      </c>
      <c r="K9" s="246">
        <f>'İcmal Medaş'!K9</f>
        <v>1044.9199999999998</v>
      </c>
      <c r="L9" s="409"/>
    </row>
    <row r="10" spans="1:12" ht="50" customHeight="1" x14ac:dyDescent="0.35">
      <c r="A10" s="90" t="s">
        <v>50</v>
      </c>
      <c r="B10" s="114" t="str">
        <f>'İcmal Medaş'!B10</f>
        <v>-</v>
      </c>
      <c r="C10" s="246">
        <f>'İcmal Medaş'!C10</f>
        <v>10916.470000000001</v>
      </c>
      <c r="D10" s="246">
        <f>'İcmal Medaş'!D10</f>
        <v>10916.470000000001</v>
      </c>
      <c r="E10" s="114" t="str">
        <f>'İcmal Medaş'!E10</f>
        <v>-</v>
      </c>
      <c r="F10" s="246">
        <f>'İcmal Medaş'!F10</f>
        <v>1761.75</v>
      </c>
      <c r="G10" s="246">
        <f>'İcmal Medaş'!G10</f>
        <v>1761.75</v>
      </c>
      <c r="H10" s="246">
        <f>'İcmal Medaş'!H10</f>
        <v>0</v>
      </c>
      <c r="I10" s="246">
        <f>'İcmal Medaş'!I10</f>
        <v>0</v>
      </c>
      <c r="J10" s="246">
        <f>'İcmal Medaş'!J10</f>
        <v>0</v>
      </c>
      <c r="K10" s="246">
        <f>'İcmal Medaş'!K10</f>
        <v>0</v>
      </c>
      <c r="L10" s="409"/>
    </row>
    <row r="11" spans="1:12" ht="50" customHeight="1" x14ac:dyDescent="0.35">
      <c r="A11" s="91" t="s">
        <v>7</v>
      </c>
      <c r="B11" s="114">
        <f>'İcmal Medaş'!B11</f>
        <v>186</v>
      </c>
      <c r="C11" s="246">
        <f>'İcmal Medaş'!C11</f>
        <v>8712.92</v>
      </c>
      <c r="D11" s="246">
        <f>'İcmal Medaş'!D11</f>
        <v>8507.48</v>
      </c>
      <c r="E11" s="114">
        <f>'İcmal Medaş'!E11</f>
        <v>29</v>
      </c>
      <c r="F11" s="246">
        <f>'İcmal Medaş'!F11</f>
        <v>1481.61</v>
      </c>
      <c r="G11" s="246">
        <f>'İcmal Medaş'!G11</f>
        <v>1296.6599999999999</v>
      </c>
      <c r="H11" s="246">
        <f>'İcmal Medaş'!H11</f>
        <v>184.95</v>
      </c>
      <c r="I11" s="246">
        <f>'İcmal Medaş'!I11</f>
        <v>133.54</v>
      </c>
      <c r="J11" s="246">
        <f>'İcmal Medaş'!J11</f>
        <v>51.41</v>
      </c>
      <c r="K11" s="246">
        <f>'İcmal Medaş'!K11</f>
        <v>0</v>
      </c>
      <c r="L11" s="409"/>
    </row>
    <row r="12" spans="1:12" s="2" customFormat="1" ht="50" customHeight="1" thickBot="1" x14ac:dyDescent="0.4">
      <c r="A12" s="112" t="s">
        <v>158</v>
      </c>
      <c r="B12" s="237">
        <f>'İcmal Medaş'!B12</f>
        <v>0</v>
      </c>
      <c r="C12" s="247">
        <f>'İcmal Medaş'!C12</f>
        <v>0</v>
      </c>
      <c r="D12" s="247">
        <f>'İcmal Medaş'!D12</f>
        <v>0</v>
      </c>
      <c r="E12" s="237">
        <f>'İcmal Medaş'!E12</f>
        <v>0</v>
      </c>
      <c r="F12" s="247">
        <f>'İcmal Medaş'!F12</f>
        <v>0</v>
      </c>
      <c r="G12" s="247">
        <f>'İcmal Medaş'!G12</f>
        <v>0</v>
      </c>
      <c r="H12" s="247">
        <f>'İcmal Medaş'!H12</f>
        <v>0</v>
      </c>
      <c r="I12" s="247">
        <f>'İcmal Medaş'!I12</f>
        <v>0</v>
      </c>
      <c r="J12" s="247">
        <f>'İcmal Medaş'!J12</f>
        <v>0</v>
      </c>
      <c r="K12" s="247">
        <f>'İcmal Medaş'!K12</f>
        <v>0</v>
      </c>
      <c r="L12" s="409"/>
    </row>
    <row r="13" spans="1:12" ht="35.25" customHeight="1" thickBot="1" x14ac:dyDescent="0.4">
      <c r="A13" s="115" t="s">
        <v>43</v>
      </c>
      <c r="B13" s="238">
        <f>'İcmal Medaş'!B13</f>
        <v>13845</v>
      </c>
      <c r="C13" s="248">
        <f>'İcmal Medaş'!C13</f>
        <v>610223.57999999996</v>
      </c>
      <c r="D13" s="248">
        <f>'İcmal Medaş'!D13</f>
        <v>527123.57999999996</v>
      </c>
      <c r="E13" s="238">
        <f>'İcmal Medaş'!E13</f>
        <v>3260</v>
      </c>
      <c r="F13" s="248">
        <f>'İcmal Medaş'!F13</f>
        <v>134896.68</v>
      </c>
      <c r="G13" s="248">
        <f>'İcmal Medaş'!G13</f>
        <v>118276.68000000001</v>
      </c>
      <c r="H13" s="248">
        <f>'İcmal Medaş'!H13</f>
        <v>16620</v>
      </c>
      <c r="I13" s="248">
        <f>'İcmal Medaş'!I13</f>
        <v>12000</v>
      </c>
      <c r="J13" s="248">
        <f>'İcmal Medaş'!J13</f>
        <v>4620</v>
      </c>
      <c r="K13" s="248">
        <f>'İcmal Medaş'!K13</f>
        <v>1060.0199999999998</v>
      </c>
      <c r="L13" s="218">
        <f>L7</f>
        <v>302</v>
      </c>
    </row>
    <row r="14" spans="1:12" x14ac:dyDescent="0.35">
      <c r="A14" s="407"/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</row>
    <row r="15" spans="1:12" x14ac:dyDescent="0.35">
      <c r="A15" s="408"/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</row>
    <row r="16" spans="1:12" x14ac:dyDescent="0.35">
      <c r="A16" s="408"/>
      <c r="B16" s="408"/>
      <c r="C16" s="408"/>
      <c r="D16" s="408"/>
      <c r="E16" s="408"/>
      <c r="F16" s="408"/>
      <c r="G16" s="408"/>
      <c r="H16" s="408"/>
      <c r="I16" s="408"/>
      <c r="J16" s="408"/>
      <c r="K16" s="408"/>
      <c r="L16" s="408"/>
    </row>
    <row r="17" spans="1:12" x14ac:dyDescent="0.35">
      <c r="A17" s="408"/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408"/>
    </row>
    <row r="18" spans="1:12" x14ac:dyDescent="0.35">
      <c r="A18" s="408"/>
      <c r="B18" s="408"/>
      <c r="C18" s="408"/>
      <c r="D18" s="408"/>
      <c r="E18" s="408"/>
      <c r="F18" s="408"/>
      <c r="G18" s="408"/>
      <c r="H18" s="408"/>
      <c r="I18" s="408"/>
      <c r="J18" s="408"/>
      <c r="K18" s="408"/>
      <c r="L18" s="408"/>
    </row>
    <row r="19" spans="1:12" x14ac:dyDescent="0.35">
      <c r="A19" s="408"/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</row>
    <row r="20" spans="1:12" x14ac:dyDescent="0.35">
      <c r="A20" s="408"/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</row>
    <row r="21" spans="1:12" x14ac:dyDescent="0.35">
      <c r="A21" s="408"/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</row>
    <row r="22" spans="1:12" x14ac:dyDescent="0.35">
      <c r="A22" s="408"/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</row>
  </sheetData>
  <mergeCells count="8">
    <mergeCell ref="A14:L22"/>
    <mergeCell ref="A3:L3"/>
    <mergeCell ref="A2:K2"/>
    <mergeCell ref="A1:K1"/>
    <mergeCell ref="L7:L12"/>
    <mergeCell ref="C4:D4"/>
    <mergeCell ref="E4:F4"/>
    <mergeCell ref="G4:I4"/>
  </mergeCells>
  <pageMargins left="0.98425196850393704" right="0.70866141732283472" top="0.31" bottom="0.74803149606299213" header="0.77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12</vt:i4>
      </vt:variant>
    </vt:vector>
  </HeadingPairs>
  <TitlesOfParts>
    <vt:vector size="22" baseType="lpstr">
      <vt:lpstr>ÜST KAPAK</vt:lpstr>
      <vt:lpstr>İstihkak Medaş</vt:lpstr>
      <vt:lpstr>Ceza Medaş</vt:lpstr>
      <vt:lpstr>İade Medaş</vt:lpstr>
      <vt:lpstr>İcmal Medaş</vt:lpstr>
      <vt:lpstr>İstihkak Firma</vt:lpstr>
      <vt:lpstr>Ceza Firma</vt:lpstr>
      <vt:lpstr>İade Firma</vt:lpstr>
      <vt:lpstr>İcmal Firma</vt:lpstr>
      <vt:lpstr>Birim Fiyatlar</vt:lpstr>
      <vt:lpstr>'Ceza Firma'!Yazdırma_Alanı</vt:lpstr>
      <vt:lpstr>'Ceza Medaş'!Yazdırma_Alanı</vt:lpstr>
      <vt:lpstr>'İade Firma'!Yazdırma_Alanı</vt:lpstr>
      <vt:lpstr>'İade Medaş'!Yazdırma_Alanı</vt:lpstr>
      <vt:lpstr>'İcmal Firma'!Yazdırma_Alanı</vt:lpstr>
      <vt:lpstr>'İcmal Medaş'!Yazdırma_Alanı</vt:lpstr>
      <vt:lpstr>'İstihkak Medaş'!Yazdırma_Alanı</vt:lpstr>
      <vt:lpstr>'ÜST KAPAK'!Yazdırma_Alanı</vt:lpstr>
      <vt:lpstr>'Ceza Firma'!Yazdırma_Başlıkları</vt:lpstr>
      <vt:lpstr>'Ceza Medaş'!Yazdırma_Başlıkları</vt:lpstr>
      <vt:lpstr>'İade Firma'!Yazdırma_Başlıkları</vt:lpstr>
      <vt:lpstr>'İade Medaş'!Yazdırma_Başlıkları</vt:lpstr>
    </vt:vector>
  </TitlesOfParts>
  <Company>F_s_M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yasar.ozdemir</dc:creator>
  <cp:lastModifiedBy>Veysi Beğde</cp:lastModifiedBy>
  <cp:lastPrinted>2022-11-18T05:56:04Z</cp:lastPrinted>
  <dcterms:created xsi:type="dcterms:W3CDTF">2010-06-11T07:05:58Z</dcterms:created>
  <dcterms:modified xsi:type="dcterms:W3CDTF">2023-01-24T08:37:18Z</dcterms:modified>
</cp:coreProperties>
</file>