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school work\data analyst\EXCEL\files\capstone project\"/>
    </mc:Choice>
  </mc:AlternateContent>
  <bookViews>
    <workbookView xWindow="0" yWindow="0" windowWidth="23040" windowHeight="9972"/>
  </bookViews>
  <sheets>
    <sheet name="MASTER SHEET" sheetId="10" r:id="rId1"/>
    <sheet name="Region" sheetId="9" r:id="rId2"/>
    <sheet name="Quarterly" sheetId="4" r:id="rId3"/>
    <sheet name="Data" sheetId="2" r:id="rId4"/>
  </sheets>
  <definedNames>
    <definedName name="_xlnm._FilterDatabase" localSheetId="3" hidden="1">Data!$A$1:$F$193</definedName>
    <definedName name="QUARTER">Region!$Q$9:$Q$13</definedName>
  </definedNames>
  <calcPr calcId="152511"/>
</workbook>
</file>

<file path=xl/calcChain.xml><?xml version="1.0" encoding="utf-8"?>
<calcChain xmlns="http://schemas.openxmlformats.org/spreadsheetml/2006/main">
  <c r="D29" i="9" l="1"/>
  <c r="C34" i="10"/>
  <c r="L29" i="9"/>
  <c r="M29" i="9"/>
  <c r="N29" i="9"/>
  <c r="O29" i="9"/>
  <c r="L30" i="9"/>
  <c r="M30" i="9"/>
  <c r="N30" i="9"/>
  <c r="O30" i="9"/>
  <c r="L31" i="9"/>
  <c r="M31" i="9"/>
  <c r="N31" i="9"/>
  <c r="O31" i="9"/>
  <c r="L32" i="9"/>
  <c r="M32" i="9"/>
  <c r="N32" i="9"/>
  <c r="O32" i="9"/>
  <c r="L33" i="9"/>
  <c r="M33" i="9"/>
  <c r="N33" i="9"/>
  <c r="O33" i="9"/>
  <c r="L34" i="9"/>
  <c r="M34" i="9"/>
  <c r="N34" i="9"/>
  <c r="O34" i="9"/>
  <c r="L35" i="9"/>
  <c r="M35" i="9"/>
  <c r="N35" i="9"/>
  <c r="O35" i="9"/>
  <c r="L36" i="9"/>
  <c r="M36" i="9"/>
  <c r="N36" i="9"/>
  <c r="O36" i="9"/>
  <c r="L37" i="9"/>
  <c r="M37" i="9"/>
  <c r="N37" i="9"/>
  <c r="O37" i="9"/>
  <c r="K30" i="9"/>
  <c r="K31" i="9"/>
  <c r="K32" i="9"/>
  <c r="K33" i="9"/>
  <c r="K34" i="9"/>
  <c r="K35" i="9"/>
  <c r="K36" i="9"/>
  <c r="K37" i="9"/>
  <c r="K29" i="9"/>
  <c r="F31" i="9"/>
  <c r="E29" i="9"/>
  <c r="F29" i="9"/>
  <c r="G29" i="9"/>
  <c r="H29" i="9"/>
  <c r="E30" i="9"/>
  <c r="F30" i="9"/>
  <c r="G30" i="9"/>
  <c r="H30" i="9"/>
  <c r="E31" i="9"/>
  <c r="G31" i="9"/>
  <c r="H31" i="9"/>
  <c r="E32" i="9"/>
  <c r="F32" i="9"/>
  <c r="G32" i="9"/>
  <c r="H32" i="9"/>
  <c r="E33" i="9"/>
  <c r="F33" i="9"/>
  <c r="G33" i="9"/>
  <c r="H33" i="9"/>
  <c r="E34" i="9"/>
  <c r="F34" i="9"/>
  <c r="G34" i="9"/>
  <c r="H34" i="9"/>
  <c r="E35" i="9"/>
  <c r="F35" i="9"/>
  <c r="G35" i="9"/>
  <c r="H35" i="9"/>
  <c r="E36" i="9"/>
  <c r="F36" i="9"/>
  <c r="G36" i="9"/>
  <c r="H36" i="9"/>
  <c r="E37" i="9"/>
  <c r="F37" i="9"/>
  <c r="G37" i="9"/>
  <c r="H37" i="9"/>
  <c r="D30" i="9"/>
  <c r="D31" i="9"/>
  <c r="D32" i="9"/>
  <c r="D33" i="9"/>
  <c r="D34" i="9"/>
  <c r="D35" i="9"/>
  <c r="D36" i="9"/>
  <c r="D37" i="9"/>
  <c r="D37" i="10" l="1"/>
  <c r="K4" i="10"/>
  <c r="E44" i="10"/>
  <c r="E43" i="10"/>
  <c r="E40" i="10"/>
  <c r="E39" i="10"/>
  <c r="E42" i="10"/>
  <c r="E38" i="10"/>
  <c r="E36" i="10"/>
  <c r="E41" i="10"/>
  <c r="E37" i="10"/>
  <c r="D36" i="10"/>
  <c r="D41" i="10"/>
  <c r="D44" i="10"/>
  <c r="D40" i="10"/>
  <c r="D43" i="10"/>
  <c r="D39" i="10"/>
  <c r="D42" i="10"/>
  <c r="D38" i="10"/>
  <c r="F37" i="10" l="1"/>
  <c r="F41" i="10"/>
  <c r="F39" i="10"/>
  <c r="F40" i="10"/>
  <c r="D45" i="10"/>
  <c r="F38" i="10"/>
  <c r="F43" i="10"/>
  <c r="E45" i="10"/>
  <c r="F36" i="10"/>
  <c r="F42" i="10"/>
  <c r="F44" i="10"/>
  <c r="F45" i="10" l="1"/>
  <c r="L4" i="10" s="1"/>
  <c r="E19" i="4"/>
  <c r="E20" i="4"/>
  <c r="E21" i="4"/>
  <c r="D20" i="4"/>
  <c r="D21" i="4"/>
  <c r="D19" i="4"/>
  <c r="D15" i="4"/>
  <c r="D16" i="4"/>
  <c r="E16" i="4"/>
  <c r="D17" i="4"/>
  <c r="E17" i="4"/>
  <c r="E15" i="4"/>
  <c r="E11" i="4"/>
  <c r="E12" i="4"/>
  <c r="F12" i="4" s="1"/>
  <c r="E13" i="4"/>
  <c r="F13" i="4" s="1"/>
  <c r="D12" i="4"/>
  <c r="D13" i="4"/>
  <c r="D11" i="4"/>
  <c r="D9" i="4"/>
  <c r="E7" i="4"/>
  <c r="E8" i="4"/>
  <c r="E9" i="4"/>
  <c r="D8" i="4"/>
  <c r="D7" i="4"/>
  <c r="F16" i="4"/>
  <c r="D15" i="9"/>
  <c r="E10" i="4" l="1"/>
  <c r="F21" i="4"/>
  <c r="E22" i="4"/>
  <c r="E14" i="4"/>
  <c r="E23" i="4" s="1"/>
  <c r="F17" i="4"/>
  <c r="F11" i="4"/>
  <c r="F19" i="4"/>
  <c r="F20" i="4"/>
  <c r="D22" i="4"/>
  <c r="E18" i="4"/>
  <c r="F15" i="4"/>
  <c r="D18" i="4"/>
  <c r="D14" i="4"/>
  <c r="F7" i="4"/>
  <c r="F9" i="4"/>
  <c r="F8" i="4"/>
  <c r="D10" i="4"/>
  <c r="F10" i="4" s="1"/>
  <c r="H10" i="4" s="1"/>
  <c r="I15" i="9"/>
  <c r="E8" i="9"/>
  <c r="E7" i="9"/>
  <c r="E9" i="9"/>
  <c r="E10" i="9"/>
  <c r="E11" i="9"/>
  <c r="E12" i="9"/>
  <c r="E13" i="9"/>
  <c r="E14" i="9"/>
  <c r="E15" i="9"/>
  <c r="D8" i="9"/>
  <c r="D9" i="9"/>
  <c r="D10" i="9"/>
  <c r="D11" i="9"/>
  <c r="D12" i="9"/>
  <c r="D13" i="9"/>
  <c r="D14" i="9"/>
  <c r="D7" i="9"/>
  <c r="F12" i="9" l="1"/>
  <c r="F22" i="4"/>
  <c r="H22" i="4" s="1"/>
  <c r="F14" i="4"/>
  <c r="H14" i="4" s="1"/>
  <c r="F18" i="4"/>
  <c r="H18" i="4" s="1"/>
  <c r="D23" i="4"/>
  <c r="F23" i="4" s="1"/>
  <c r="H23" i="4" s="1"/>
  <c r="F13" i="9"/>
  <c r="F8" i="9"/>
  <c r="F9" i="9"/>
  <c r="D16" i="9"/>
  <c r="E16" i="9"/>
  <c r="F7" i="9"/>
  <c r="F15" i="9"/>
  <c r="F11" i="9"/>
  <c r="F14" i="9"/>
  <c r="F10" i="9"/>
  <c r="E26" i="4" l="1"/>
  <c r="F26" i="4"/>
  <c r="K7" i="9"/>
  <c r="K9" i="9" s="1"/>
  <c r="F16" i="9"/>
  <c r="J15" i="9" s="1"/>
  <c r="I7" i="9"/>
  <c r="I9" i="9" s="1"/>
  <c r="V10" i="9" l="1"/>
  <c r="V11" i="9"/>
  <c r="V12" i="9"/>
  <c r="V13" i="9"/>
  <c r="V14" i="9"/>
  <c r="V15" i="9"/>
  <c r="V16" i="9"/>
  <c r="V17" i="9"/>
  <c r="V9" i="9"/>
</calcChain>
</file>

<file path=xl/comments1.xml><?xml version="1.0" encoding="utf-8"?>
<comments xmlns="http://schemas.openxmlformats.org/spreadsheetml/2006/main">
  <authors>
    <author xml:space="preserve">KARTIK 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KARTIK :</t>
        </r>
        <r>
          <rPr>
            <sz val="9"/>
            <color indexed="81"/>
            <rFont val="Tahoma"/>
            <family val="2"/>
          </rPr>
          <t xml:space="preserve">
IN CASE OF NO OVER BUDGET i.e. NO NEGATIVE DIFFERENCE,
 NONE IS OUTPUT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KARTIK :</t>
        </r>
        <r>
          <rPr>
            <sz val="9"/>
            <color indexed="81"/>
            <rFont val="Tahoma"/>
            <family val="2"/>
          </rPr>
          <t xml:space="preserve">
CHECK CONDITIONAL FORMATTING HERE</t>
        </r>
      </text>
    </comment>
  </commentList>
</comments>
</file>

<file path=xl/sharedStrings.xml><?xml version="1.0" encoding="utf-8"?>
<sst xmlns="http://schemas.openxmlformats.org/spreadsheetml/2006/main" count="691" uniqueCount="74">
  <si>
    <t>Q1</t>
  </si>
  <si>
    <t>Q2</t>
  </si>
  <si>
    <t>Q3</t>
  </si>
  <si>
    <t>Q4</t>
  </si>
  <si>
    <t>Region</t>
  </si>
  <si>
    <t>Month</t>
  </si>
  <si>
    <t>Budget</t>
  </si>
  <si>
    <t>Sales Mth</t>
  </si>
  <si>
    <t>England</t>
  </si>
  <si>
    <t>Germany</t>
  </si>
  <si>
    <t>France</t>
  </si>
  <si>
    <t>Spain</t>
  </si>
  <si>
    <t>Italy</t>
  </si>
  <si>
    <t>Sweeden</t>
  </si>
  <si>
    <t>Switzerland</t>
  </si>
  <si>
    <t>Greece</t>
  </si>
  <si>
    <t>Norway</t>
  </si>
  <si>
    <t>Pin Rouge</t>
  </si>
  <si>
    <t>Keepers Court</t>
  </si>
  <si>
    <t>Ten Aces</t>
  </si>
  <si>
    <t>Disco Bling</t>
  </si>
  <si>
    <t>Ringmeister</t>
  </si>
  <si>
    <t>Guest Wing</t>
  </si>
  <si>
    <t>Brandy Lane</t>
  </si>
  <si>
    <t>Dempsey</t>
  </si>
  <si>
    <t>Trustee Brown</t>
  </si>
  <si>
    <t>The Corporation</t>
  </si>
  <si>
    <t>Born To Excel</t>
  </si>
  <si>
    <t>Beltane</t>
  </si>
  <si>
    <t>My Bonny Lad</t>
  </si>
  <si>
    <t>Ultimate Fighter</t>
  </si>
  <si>
    <t>Lets Lighten Up</t>
  </si>
  <si>
    <t>Hey Blondie</t>
  </si>
  <si>
    <t>The Blues</t>
  </si>
  <si>
    <t>Festival Star</t>
  </si>
  <si>
    <t>Arctic Ocean</t>
  </si>
  <si>
    <t>Redhage</t>
  </si>
  <si>
    <t>Catlantic</t>
  </si>
  <si>
    <t>Coolism</t>
  </si>
  <si>
    <t>Love You Like That</t>
  </si>
  <si>
    <t>Teen Idol</t>
  </si>
  <si>
    <t>Honest Lies</t>
  </si>
  <si>
    <t>Kalahaar</t>
  </si>
  <si>
    <t>Babieca Noire</t>
  </si>
  <si>
    <t>Acorns</t>
  </si>
  <si>
    <t>Geiger Rio</t>
  </si>
  <si>
    <t>Megems Boy</t>
  </si>
  <si>
    <t>Metal Talk</t>
  </si>
  <si>
    <t>Even Astar</t>
  </si>
  <si>
    <t>Clients</t>
  </si>
  <si>
    <t>Quarter</t>
  </si>
  <si>
    <t>Row Labels</t>
  </si>
  <si>
    <t>Grand Total</t>
  </si>
  <si>
    <t>Sum of Budget</t>
  </si>
  <si>
    <t>Sum of Sales Mth</t>
  </si>
  <si>
    <t>Difference</t>
  </si>
  <si>
    <t>All</t>
  </si>
  <si>
    <t>Total</t>
  </si>
  <si>
    <t>MAX UNDER BUDGET</t>
  </si>
  <si>
    <t>MAX OVER BUDGET</t>
  </si>
  <si>
    <t>DIFFERENCE</t>
  </si>
  <si>
    <t>REGION</t>
  </si>
  <si>
    <t xml:space="preserve">OVERALL    IN </t>
  </si>
  <si>
    <t xml:space="preserve">QUARTER  </t>
  </si>
  <si>
    <t xml:space="preserve"> Total</t>
  </si>
  <si>
    <t>For Difference:-         1.  &gt;10  is supposed to be overbudgeted.                   2. -10 to 10 is supposed to be  within budget.             3. &lt;-10 is supposed to be underbudgeted.</t>
  </si>
  <si>
    <t>Conclusion    :                    Yearly  budget  is  needed  to  be</t>
  </si>
  <si>
    <t>NOTE:   "DEC"   means budget needs to be decreased according to sales.</t>
  </si>
  <si>
    <t>NOTE:    "INC"  means budget needs to be incresed due to more sales.</t>
  </si>
  <si>
    <t>Sum Of Budget</t>
  </si>
  <si>
    <t>Sum Of Sales Mth</t>
  </si>
  <si>
    <t>TOTAL</t>
  </si>
  <si>
    <t>QUARTERWISE BUDGETED ANALYSIS</t>
  </si>
  <si>
    <r>
      <rPr>
        <b/>
        <sz val="14"/>
        <color theme="1"/>
        <rFont val="Comic Sans MS"/>
        <family val="4"/>
      </rPr>
      <t>OVERALL IN</t>
    </r>
    <r>
      <rPr>
        <b/>
        <sz val="14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</si>
</sst>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AR JULIAN"/>
    </font>
    <font>
      <b/>
      <sz val="11"/>
      <color theme="0"/>
      <name val="Calibri"/>
      <family val="2"/>
      <scheme val="minor"/>
    </font>
    <font>
      <b/>
      <sz val="14"/>
      <color theme="1"/>
      <name val="Comic Sans MS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5" fillId="2" borderId="0" applyNumberFormat="0" applyBorder="0" applyAlignment="0" applyProtection="0"/>
    <xf numFmtId="0" fontId="11" fillId="5" borderId="2" applyNumberFormat="0" applyAlignment="0" applyProtection="0"/>
    <xf numFmtId="0" fontId="1" fillId="6" borderId="3" applyNumberFormat="0" applyFont="0" applyAlignment="0" applyProtection="0"/>
  </cellStyleXfs>
  <cellXfs count="153">
    <xf numFmtId="0" fontId="0" fillId="0" borderId="0" xfId="0"/>
    <xf numFmtId="0" fontId="3" fillId="0" borderId="0" xfId="0" applyFont="1"/>
    <xf numFmtId="165" fontId="3" fillId="0" borderId="0" xfId="1" applyNumberFormat="1" applyFont="1"/>
    <xf numFmtId="166" fontId="4" fillId="0" borderId="0" xfId="1" applyNumberFormat="1" applyFont="1"/>
    <xf numFmtId="166" fontId="4" fillId="0" borderId="0" xfId="1" applyNumberFormat="1" applyFont="1" applyFill="1"/>
    <xf numFmtId="166" fontId="4" fillId="0" borderId="0" xfId="1" applyNumberFormat="1" applyFont="1" applyBorder="1"/>
    <xf numFmtId="0" fontId="4" fillId="0" borderId="0" xfId="0" applyFont="1"/>
    <xf numFmtId="17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3" fontId="4" fillId="0" borderId="0" xfId="0" applyNumberFormat="1" applyFont="1"/>
    <xf numFmtId="166" fontId="4" fillId="0" borderId="0" xfId="1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6" fillId="3" borderId="1" xfId="0" applyFont="1" applyFill="1" applyBorder="1"/>
    <xf numFmtId="0" fontId="6" fillId="3" borderId="0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2" borderId="13" xfId="3" applyBorder="1"/>
    <xf numFmtId="0" fontId="5" fillId="2" borderId="14" xfId="3" applyBorder="1"/>
    <xf numFmtId="0" fontId="5" fillId="2" borderId="15" xfId="3" applyBorder="1"/>
    <xf numFmtId="0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7" fontId="0" fillId="0" borderId="14" xfId="0" applyNumberFormat="1" applyBorder="1" applyAlignment="1">
      <alignment horizontal="center" vertical="center" wrapText="1"/>
    </xf>
    <xf numFmtId="0" fontId="6" fillId="9" borderId="31" xfId="0" applyNumberFormat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6" fillId="3" borderId="31" xfId="0" applyFont="1" applyFill="1" applyBorder="1" applyAlignment="1">
      <alignment horizontal="center" vertical="center"/>
    </xf>
    <xf numFmtId="0" fontId="6" fillId="3" borderId="4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13" fillId="0" borderId="0" xfId="0" applyFont="1"/>
    <xf numFmtId="0" fontId="6" fillId="9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6" fillId="9" borderId="4" xfId="0" applyNumberFormat="1" applyFont="1" applyFill="1" applyBorder="1" applyAlignment="1">
      <alignment horizontal="center" vertical="center"/>
    </xf>
    <xf numFmtId="0" fontId="6" fillId="9" borderId="40" xfId="0" applyNumberFormat="1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center" vertical="center"/>
    </xf>
    <xf numFmtId="0" fontId="0" fillId="0" borderId="26" xfId="0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Font="1"/>
    <xf numFmtId="0" fontId="16" fillId="0" borderId="0" xfId="0" applyFont="1"/>
    <xf numFmtId="0" fontId="0" fillId="11" borderId="0" xfId="0" applyFill="1"/>
    <xf numFmtId="0" fontId="0" fillId="11" borderId="0" xfId="0" applyFill="1" applyBorder="1"/>
    <xf numFmtId="0" fontId="0" fillId="11" borderId="20" xfId="0" applyFill="1" applyBorder="1"/>
    <xf numFmtId="0" fontId="0" fillId="11" borderId="0" xfId="0" applyFill="1" applyAlignment="1">
      <alignment horizontal="left"/>
    </xf>
    <xf numFmtId="0" fontId="0" fillId="11" borderId="0" xfId="0" applyNumberFormat="1" applyFill="1"/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0" borderId="0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0" borderId="24" xfId="0" applyFill="1" applyBorder="1"/>
    <xf numFmtId="0" fontId="12" fillId="10" borderId="55" xfId="0" applyFont="1" applyFill="1" applyBorder="1" applyAlignment="1">
      <alignment horizontal="center"/>
    </xf>
    <xf numFmtId="0" fontId="12" fillId="10" borderId="56" xfId="0" applyFont="1" applyFill="1" applyBorder="1" applyAlignment="1">
      <alignment horizontal="center"/>
    </xf>
    <xf numFmtId="0" fontId="12" fillId="10" borderId="28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12" borderId="17" xfId="0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6" fillId="12" borderId="23" xfId="0" applyFont="1" applyFill="1" applyBorder="1" applyAlignment="1">
      <alignment horizontal="center" vertical="center"/>
    </xf>
    <xf numFmtId="0" fontId="17" fillId="12" borderId="18" xfId="0" applyFont="1" applyFill="1" applyBorder="1" applyAlignment="1">
      <alignment horizontal="center" vertical="center"/>
    </xf>
    <xf numFmtId="0" fontId="17" fillId="12" borderId="0" xfId="0" applyFont="1" applyFill="1" applyBorder="1" applyAlignment="1">
      <alignment horizontal="center" vertical="center"/>
    </xf>
    <xf numFmtId="0" fontId="17" fillId="12" borderId="23" xfId="0" applyFont="1" applyFill="1" applyBorder="1" applyAlignment="1">
      <alignment horizontal="center" vertical="center"/>
    </xf>
    <xf numFmtId="0" fontId="17" fillId="12" borderId="19" xfId="0" applyFont="1" applyFill="1" applyBorder="1" applyAlignment="1">
      <alignment horizontal="center" vertical="center"/>
    </xf>
    <xf numFmtId="0" fontId="17" fillId="12" borderId="21" xfId="0" applyFont="1" applyFill="1" applyBorder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/>
    </xf>
    <xf numFmtId="0" fontId="12" fillId="10" borderId="23" xfId="0" applyFont="1" applyFill="1" applyBorder="1" applyAlignment="1">
      <alignment horizontal="center"/>
    </xf>
    <xf numFmtId="0" fontId="15" fillId="10" borderId="25" xfId="0" applyFont="1" applyFill="1" applyBorder="1" applyAlignment="1">
      <alignment horizontal="center" vertical="center"/>
    </xf>
    <xf numFmtId="0" fontId="12" fillId="10" borderId="26" xfId="0" applyFont="1" applyFill="1" applyBorder="1" applyAlignment="1">
      <alignment horizontal="center" vertical="center"/>
    </xf>
    <xf numFmtId="0" fontId="12" fillId="10" borderId="2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1" fillId="5" borderId="2" xfId="4" applyAlignment="1">
      <alignment horizontal="left" vertical="center" inden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6" fillId="8" borderId="55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10" fillId="6" borderId="49" xfId="5" applyFont="1" applyBorder="1" applyAlignment="1">
      <alignment horizontal="left" vertical="center"/>
    </xf>
    <xf numFmtId="0" fontId="10" fillId="6" borderId="50" xfId="5" applyFont="1" applyBorder="1" applyAlignment="1">
      <alignment horizontal="left" vertical="center"/>
    </xf>
    <xf numFmtId="0" fontId="10" fillId="6" borderId="51" xfId="5" applyFont="1" applyBorder="1" applyAlignment="1">
      <alignment horizontal="left" vertical="center"/>
    </xf>
    <xf numFmtId="0" fontId="10" fillId="6" borderId="52" xfId="5" applyFont="1" applyBorder="1" applyAlignment="1">
      <alignment horizontal="left" vertical="center"/>
    </xf>
    <xf numFmtId="0" fontId="10" fillId="6" borderId="53" xfId="5" applyFont="1" applyBorder="1" applyAlignment="1">
      <alignment horizontal="left" vertical="center"/>
    </xf>
    <xf numFmtId="0" fontId="10" fillId="6" borderId="54" xfId="5" applyFont="1" applyBorder="1" applyAlignment="1">
      <alignment horizontal="left" vertical="center"/>
    </xf>
    <xf numFmtId="0" fontId="6" fillId="8" borderId="35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46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9" borderId="36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right" vertical="center"/>
    </xf>
    <xf numFmtId="0" fontId="9" fillId="7" borderId="26" xfId="0" applyFont="1" applyFill="1" applyBorder="1" applyAlignment="1">
      <alignment horizontal="right" vertical="center"/>
    </xf>
    <xf numFmtId="0" fontId="6" fillId="9" borderId="37" xfId="0" applyNumberFormat="1" applyFont="1" applyFill="1" applyBorder="1" applyAlignment="1">
      <alignment horizontal="center" vertical="center"/>
    </xf>
    <xf numFmtId="0" fontId="6" fillId="9" borderId="33" xfId="0" applyNumberFormat="1" applyFont="1" applyFill="1" applyBorder="1" applyAlignment="1">
      <alignment horizontal="center" vertical="center"/>
    </xf>
    <xf numFmtId="0" fontId="6" fillId="9" borderId="47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43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44" xfId="0" applyFont="1" applyFill="1" applyBorder="1" applyAlignment="1">
      <alignment horizontal="center" vertical="center" wrapText="1"/>
    </xf>
    <xf numFmtId="0" fontId="6" fillId="8" borderId="39" xfId="0" applyNumberFormat="1" applyFont="1" applyFill="1" applyBorder="1" applyAlignment="1">
      <alignment horizontal="center" vertical="center"/>
    </xf>
    <xf numFmtId="0" fontId="6" fillId="8" borderId="45" xfId="0" applyNumberFormat="1" applyFont="1" applyFill="1" applyBorder="1" applyAlignment="1">
      <alignment horizontal="center" vertical="center"/>
    </xf>
    <xf numFmtId="0" fontId="6" fillId="8" borderId="18" xfId="0" applyNumberFormat="1" applyFont="1" applyFill="1" applyBorder="1" applyAlignment="1">
      <alignment horizontal="center" vertical="center"/>
    </xf>
    <xf numFmtId="0" fontId="6" fillId="8" borderId="23" xfId="0" applyNumberFormat="1" applyFont="1" applyFill="1" applyBorder="1" applyAlignment="1">
      <alignment horizontal="center" vertical="center"/>
    </xf>
    <xf numFmtId="0" fontId="6" fillId="9" borderId="30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6">
    <cellStyle name="Comma" xfId="1" builtinId="3"/>
    <cellStyle name="Good" xfId="3" builtinId="26"/>
    <cellStyle name="Normal" xfId="0" builtinId="0"/>
    <cellStyle name="Normal - Style1" xfId="2"/>
    <cellStyle name="Note" xfId="5" builtinId="10"/>
    <cellStyle name="Output" xfId="4" builtinId="2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theme="2" tint="-9.9948118533890809E-2"/>
      </font>
      <fill>
        <patternFill>
          <bgColor theme="6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QUARTERLY BUDGETED ANALYSIS</a:t>
            </a:r>
          </a:p>
        </c:rich>
      </c:tx>
      <c:layout>
        <c:manualLayout>
          <c:xMode val="edge"/>
          <c:yMode val="edge"/>
          <c:x val="0.24914727547990195"/>
          <c:y val="3.5697130925083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49604608352319"/>
          <c:y val="0.1547973929594314"/>
          <c:w val="0.85990195251909585"/>
          <c:h val="0.5666627523705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'MASTER SHEET'!$D$35</c:f>
              <c:strCache>
                <c:ptCount val="1"/>
                <c:pt idx="0">
                  <c:v>Sum Of Budget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0"/>
                    <a:lumOff val="100000"/>
                  </a:schemeClr>
                </a:gs>
                <a:gs pos="35000">
                  <a:schemeClr val="accent5">
                    <a:lumMod val="0"/>
                    <a:lumOff val="100000"/>
                  </a:schemeClr>
                </a:gs>
                <a:gs pos="100000">
                  <a:schemeClr val="accent5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'MASTER SHEET'!$C$36:$C$44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'MASTER SHEET'!$D$36:$D$44</c:f>
              <c:numCache>
                <c:formatCode>General</c:formatCode>
                <c:ptCount val="9"/>
                <c:pt idx="0">
                  <c:v>1603.2851620339461</c:v>
                </c:pt>
                <c:pt idx="1">
                  <c:v>1902.7670055743311</c:v>
                </c:pt>
                <c:pt idx="2">
                  <c:v>2605.5831528863496</c:v>
                </c:pt>
                <c:pt idx="3">
                  <c:v>2253.9053358088627</c:v>
                </c:pt>
                <c:pt idx="4">
                  <c:v>1827.3772071560677</c:v>
                </c:pt>
                <c:pt idx="5">
                  <c:v>447.54688440452583</c:v>
                </c:pt>
                <c:pt idx="6">
                  <c:v>2622.862461752261</c:v>
                </c:pt>
                <c:pt idx="7">
                  <c:v>1620.7293711610678</c:v>
                </c:pt>
                <c:pt idx="8">
                  <c:v>2934.1049716612406</c:v>
                </c:pt>
              </c:numCache>
            </c:numRef>
          </c:val>
        </c:ser>
        <c:ser>
          <c:idx val="1"/>
          <c:order val="1"/>
          <c:tx>
            <c:strRef>
              <c:f>'MASTER SHEET'!$E$35</c:f>
              <c:strCache>
                <c:ptCount val="1"/>
                <c:pt idx="0">
                  <c:v>Sum Of Sales Mth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0"/>
                    <a:lumOff val="100000"/>
                  </a:schemeClr>
                </a:gs>
                <a:gs pos="35000">
                  <a:schemeClr val="accent2">
                    <a:lumMod val="0"/>
                    <a:lumOff val="100000"/>
                  </a:schemeClr>
                </a:gs>
                <a:gs pos="100000">
                  <a:schemeClr val="accent2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'MASTER SHEET'!$C$36:$C$44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'MASTER SHEET'!$E$36:$E$44</c:f>
              <c:numCache>
                <c:formatCode>General</c:formatCode>
                <c:ptCount val="9"/>
                <c:pt idx="0">
                  <c:v>1684.2598617228443</c:v>
                </c:pt>
                <c:pt idx="1">
                  <c:v>1741.2758616523454</c:v>
                </c:pt>
                <c:pt idx="2">
                  <c:v>2318.5620575593407</c:v>
                </c:pt>
                <c:pt idx="3">
                  <c:v>2357.6293215689657</c:v>
                </c:pt>
                <c:pt idx="4">
                  <c:v>1678.5215028375587</c:v>
                </c:pt>
                <c:pt idx="5">
                  <c:v>426.94803576440472</c:v>
                </c:pt>
                <c:pt idx="6">
                  <c:v>2661.7828394044996</c:v>
                </c:pt>
                <c:pt idx="7">
                  <c:v>1562.8665074899404</c:v>
                </c:pt>
                <c:pt idx="8">
                  <c:v>3044.3478270563874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66685792"/>
        <c:axId val="-1066679264"/>
      </c:barChart>
      <c:catAx>
        <c:axId val="-106668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REGIONS</a:t>
                </a:r>
              </a:p>
            </c:rich>
          </c:tx>
          <c:layout>
            <c:manualLayout>
              <c:xMode val="edge"/>
              <c:yMode val="edge"/>
              <c:x val="0.4365132172410876"/>
              <c:y val="0.84700099047848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679264"/>
        <c:crosses val="autoZero"/>
        <c:auto val="1"/>
        <c:lblAlgn val="ctr"/>
        <c:lblOffset val="100"/>
        <c:noMultiLvlLbl val="0"/>
      </c:catAx>
      <c:valAx>
        <c:axId val="-106667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VALUES</a:t>
                </a:r>
              </a:p>
            </c:rich>
          </c:tx>
          <c:layout>
            <c:manualLayout>
              <c:xMode val="edge"/>
              <c:yMode val="edge"/>
              <c:x val="4.4803868819061803E-3"/>
              <c:y val="0.31725740371554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6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8515856378554"/>
          <c:y val="0.92672647374274708"/>
          <c:w val="0.42429682872428914"/>
          <c:h val="7.3273526257252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REQUIRED</a:t>
            </a:r>
            <a:r>
              <a:rPr lang="en-IN" baseline="0"/>
              <a:t> INC/DEC IN BUDGET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719849272791E-2"/>
          <c:y val="0.22919644740634473"/>
          <c:w val="0.88454029937943468"/>
          <c:h val="0.436619463090231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'MASTER SHEET'!$C$36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SHEET'!$F$36</c:f>
              <c:numCache>
                <c:formatCode>General</c:formatCode>
                <c:ptCount val="1"/>
                <c:pt idx="0">
                  <c:v>80.974699688898227</c:v>
                </c:pt>
              </c:numCache>
            </c:numRef>
          </c:val>
        </c:ser>
        <c:ser>
          <c:idx val="1"/>
          <c:order val="1"/>
          <c:tx>
            <c:strRef>
              <c:f>'MASTER SHEET'!$C$37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SHEET'!$F$37</c:f>
              <c:numCache>
                <c:formatCode>General</c:formatCode>
                <c:ptCount val="1"/>
                <c:pt idx="0">
                  <c:v>-161.49114392198567</c:v>
                </c:pt>
              </c:numCache>
            </c:numRef>
          </c:val>
        </c:ser>
        <c:ser>
          <c:idx val="2"/>
          <c:order val="2"/>
          <c:tx>
            <c:strRef>
              <c:f>'MASTER SHEET'!$C$38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SHEET'!$F$38</c:f>
              <c:numCache>
                <c:formatCode>General</c:formatCode>
                <c:ptCount val="1"/>
                <c:pt idx="0">
                  <c:v>-287.02109532700888</c:v>
                </c:pt>
              </c:numCache>
            </c:numRef>
          </c:val>
        </c:ser>
        <c:ser>
          <c:idx val="3"/>
          <c:order val="3"/>
          <c:tx>
            <c:strRef>
              <c:f>'MASTER SHEET'!$C$39</c:f>
              <c:strCache>
                <c:ptCount val="1"/>
                <c:pt idx="0">
                  <c:v>Greece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SHEET'!$F$39</c:f>
              <c:numCache>
                <c:formatCode>General</c:formatCode>
                <c:ptCount val="1"/>
                <c:pt idx="0">
                  <c:v>103.72398576010301</c:v>
                </c:pt>
              </c:numCache>
            </c:numRef>
          </c:val>
        </c:ser>
        <c:ser>
          <c:idx val="4"/>
          <c:order val="4"/>
          <c:tx>
            <c:strRef>
              <c:f>'MASTER SHEET'!$C$40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SHEET'!$F$40</c:f>
              <c:numCache>
                <c:formatCode>General</c:formatCode>
                <c:ptCount val="1"/>
                <c:pt idx="0">
                  <c:v>-148.85570431850897</c:v>
                </c:pt>
              </c:numCache>
            </c:numRef>
          </c:val>
        </c:ser>
        <c:ser>
          <c:idx val="5"/>
          <c:order val="5"/>
          <c:tx>
            <c:strRef>
              <c:f>'MASTER SHEET'!$C$41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SHEET'!$F$41</c:f>
              <c:numCache>
                <c:formatCode>General</c:formatCode>
                <c:ptCount val="1"/>
                <c:pt idx="0">
                  <c:v>-20.598848640121105</c:v>
                </c:pt>
              </c:numCache>
            </c:numRef>
          </c:val>
        </c:ser>
        <c:ser>
          <c:idx val="6"/>
          <c:order val="6"/>
          <c:tx>
            <c:strRef>
              <c:f>'MASTER SHEET'!$C$42</c:f>
              <c:strCache>
                <c:ptCount val="1"/>
                <c:pt idx="0">
                  <c:v>Spain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SHEET'!$F$42</c:f>
              <c:numCache>
                <c:formatCode>General</c:formatCode>
                <c:ptCount val="1"/>
                <c:pt idx="0">
                  <c:v>38.920377652238585</c:v>
                </c:pt>
              </c:numCache>
            </c:numRef>
          </c:val>
        </c:ser>
        <c:ser>
          <c:idx val="7"/>
          <c:order val="7"/>
          <c:tx>
            <c:strRef>
              <c:f>'MASTER SHEET'!$C$43</c:f>
              <c:strCache>
                <c:ptCount val="1"/>
                <c:pt idx="0">
                  <c:v>Sweeden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SHEET'!$F$43</c:f>
              <c:numCache>
                <c:formatCode>General</c:formatCode>
                <c:ptCount val="1"/>
                <c:pt idx="0">
                  <c:v>-57.862863671127343</c:v>
                </c:pt>
              </c:numCache>
            </c:numRef>
          </c:val>
        </c:ser>
        <c:ser>
          <c:idx val="8"/>
          <c:order val="8"/>
          <c:tx>
            <c:strRef>
              <c:f>'MASTER SHEET'!$C$44</c:f>
              <c:strCache>
                <c:ptCount val="1"/>
                <c:pt idx="0">
                  <c:v>Switzerland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'MASTER SHEET'!$F$35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'MASTER SHEET'!$F$44</c:f>
              <c:numCache>
                <c:formatCode>General</c:formatCode>
                <c:ptCount val="1"/>
                <c:pt idx="0">
                  <c:v>110.24285539514676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1066684160"/>
        <c:axId val="-1066683616"/>
      </c:barChart>
      <c:catAx>
        <c:axId val="-106668416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066683616"/>
        <c:crosses val="autoZero"/>
        <c:auto val="1"/>
        <c:lblAlgn val="ctr"/>
        <c:lblOffset val="100"/>
        <c:noMultiLvlLbl val="0"/>
      </c:catAx>
      <c:valAx>
        <c:axId val="-1066683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DIFFERENCE</a:t>
                </a:r>
              </a:p>
            </c:rich>
          </c:tx>
          <c:layout>
            <c:manualLayout>
              <c:xMode val="edge"/>
              <c:yMode val="edge"/>
              <c:x val="0.42550734495043624"/>
              <c:y val="0.76798204617202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6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List" dx="26" fmlaLink="$G$34" fmlaRange="$I$35:$I$39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gion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hyperlink" Target="#Quarterly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MASTER SHEET'!A1"/><Relationship Id="rId1" Type="http://schemas.openxmlformats.org/officeDocument/2006/relationships/hyperlink" Target="#Quarterly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Region!A1"/><Relationship Id="rId1" Type="http://schemas.openxmlformats.org/officeDocument/2006/relationships/hyperlink" Target="#'MASTER SHEET'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7620</xdr:rowOff>
        </xdr:from>
        <xdr:to>
          <xdr:col>7</xdr:col>
          <xdr:colOff>388620</xdr:colOff>
          <xdr:row>7</xdr:row>
          <xdr:rowOff>22860</xdr:rowOff>
        </xdr:to>
        <xdr:sp macro="" textlink="">
          <xdr:nvSpPr>
            <xdr:cNvPr id="11271" name="List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153939</xdr:colOff>
      <xdr:row>10</xdr:row>
      <xdr:rowOff>146242</xdr:rowOff>
    </xdr:from>
    <xdr:to>
      <xdr:col>9</xdr:col>
      <xdr:colOff>438728</xdr:colOff>
      <xdr:row>26</xdr:row>
      <xdr:rowOff>115454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492607</xdr:colOff>
      <xdr:row>10</xdr:row>
      <xdr:rowOff>76969</xdr:rowOff>
    </xdr:from>
    <xdr:to>
      <xdr:col>18</xdr:col>
      <xdr:colOff>354061</xdr:colOff>
      <xdr:row>26</xdr:row>
      <xdr:rowOff>46181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438725</xdr:colOff>
      <xdr:row>13</xdr:row>
      <xdr:rowOff>1</xdr:rowOff>
    </xdr:from>
    <xdr:to>
      <xdr:col>23</xdr:col>
      <xdr:colOff>223212</xdr:colOff>
      <xdr:row>17</xdr:row>
      <xdr:rowOff>15394</xdr:rowOff>
    </xdr:to>
    <xdr:sp macro="" textlink="">
      <xdr:nvSpPr>
        <xdr:cNvPr id="2" name="Rounded Rectangle 1">
          <a:hlinkClick xmlns:r="http://schemas.openxmlformats.org/officeDocument/2006/relationships" r:id="rId3"/>
        </xdr:cNvPr>
        <xdr:cNvSpPr/>
      </xdr:nvSpPr>
      <xdr:spPr>
        <a:xfrm>
          <a:off x="11976483" y="2470728"/>
          <a:ext cx="1608668" cy="75430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>
                  <a:lumMod val="50000"/>
                </a:schemeClr>
              </a:solidFill>
              <a:latin typeface="Comic Sans MS" panose="030F0702030302020204" pitchFamily="66" charset="0"/>
            </a:rPr>
            <a:t>REGION</a:t>
          </a:r>
        </a:p>
      </xdr:txBody>
    </xdr:sp>
    <xdr:clientData/>
  </xdr:twoCellAnchor>
  <xdr:twoCellAnchor>
    <xdr:from>
      <xdr:col>20</xdr:col>
      <xdr:colOff>454122</xdr:colOff>
      <xdr:row>20</xdr:row>
      <xdr:rowOff>107758</xdr:rowOff>
    </xdr:from>
    <xdr:to>
      <xdr:col>23</xdr:col>
      <xdr:colOff>223213</xdr:colOff>
      <xdr:row>24</xdr:row>
      <xdr:rowOff>177031</xdr:rowOff>
    </xdr:to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11991880" y="3871576"/>
          <a:ext cx="1593272" cy="8081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>
                  <a:lumMod val="75000"/>
                </a:schemeClr>
              </a:solidFill>
              <a:latin typeface="Comic Sans MS" panose="030F0702030302020204" pitchFamily="66" charset="0"/>
            </a:rPr>
            <a:t>QUARTERLY</a:t>
          </a:r>
        </a:p>
      </xdr:txBody>
    </xdr:sp>
    <xdr:clientData/>
  </xdr:twoCellAnchor>
  <xdr:twoCellAnchor>
    <xdr:from>
      <xdr:col>20</xdr:col>
      <xdr:colOff>407939</xdr:colOff>
      <xdr:row>3</xdr:row>
      <xdr:rowOff>23090</xdr:rowOff>
    </xdr:from>
    <xdr:to>
      <xdr:col>23</xdr:col>
      <xdr:colOff>192426</xdr:colOff>
      <xdr:row>7</xdr:row>
      <xdr:rowOff>30786</xdr:rowOff>
    </xdr:to>
    <xdr:sp macro="" textlink="">
      <xdr:nvSpPr>
        <xdr:cNvPr id="9" name="Folded Corner 8"/>
        <xdr:cNvSpPr/>
      </xdr:nvSpPr>
      <xdr:spPr>
        <a:xfrm>
          <a:off x="11945697" y="631151"/>
          <a:ext cx="1608668" cy="754302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2">
                  <a:lumMod val="50000"/>
                </a:schemeClr>
              </a:solidFill>
              <a:latin typeface="Comic Sans MS" panose="030F0702030302020204" pitchFamily="66" charset="0"/>
            </a:rPr>
            <a:t>REPORTS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464820</xdr:colOff>
      <xdr:row>1</xdr:row>
      <xdr:rowOff>60960</xdr:rowOff>
    </xdr:from>
    <xdr:to>
      <xdr:col>14</xdr:col>
      <xdr:colOff>975360</xdr:colOff>
      <xdr:row>4</xdr:row>
      <xdr:rowOff>76200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2039600" y="243840"/>
          <a:ext cx="1264920" cy="5638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Comic Sans MS" panose="030F0702030302020204" pitchFamily="66" charset="0"/>
            </a:rPr>
            <a:t>QUARTER</a:t>
          </a:r>
          <a:endParaRPr lang="en-IN" sz="2000" b="1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13</xdr:col>
      <xdr:colOff>495300</xdr:colOff>
      <xdr:row>7</xdr:row>
      <xdr:rowOff>152400</xdr:rowOff>
    </xdr:from>
    <xdr:to>
      <xdr:col>15</xdr:col>
      <xdr:colOff>30480</xdr:colOff>
      <xdr:row>11</xdr:row>
      <xdr:rowOff>22782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2070080" y="1432560"/>
          <a:ext cx="1272540" cy="60190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>
                  <a:lumMod val="50000"/>
                </a:schemeClr>
              </a:solidFill>
              <a:latin typeface="Comic Sans MS" panose="030F0702030302020204" pitchFamily="66" charset="0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161365</xdr:colOff>
      <xdr:row>9</xdr:row>
      <xdr:rowOff>89648</xdr:rowOff>
    </xdr:from>
    <xdr:to>
      <xdr:col>19</xdr:col>
      <xdr:colOff>550833</xdr:colOff>
      <xdr:row>13</xdr:row>
      <xdr:rowOff>10232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4352494" y="1999130"/>
          <a:ext cx="1608668" cy="75430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>
                  <a:lumMod val="50000"/>
                </a:schemeClr>
              </a:solidFill>
              <a:latin typeface="Comic Sans MS" panose="030F0702030302020204" pitchFamily="66" charset="0"/>
            </a:rPr>
            <a:t>MASTER</a:t>
          </a:r>
        </a:p>
      </xdr:txBody>
    </xdr:sp>
    <xdr:clientData/>
  </xdr:twoCellAnchor>
  <xdr:twoCellAnchor>
    <xdr:from>
      <xdr:col>17</xdr:col>
      <xdr:colOff>143435</xdr:colOff>
      <xdr:row>2</xdr:row>
      <xdr:rowOff>98612</xdr:rowOff>
    </xdr:from>
    <xdr:to>
      <xdr:col>19</xdr:col>
      <xdr:colOff>532903</xdr:colOff>
      <xdr:row>5</xdr:row>
      <xdr:rowOff>306067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14334564" y="457200"/>
          <a:ext cx="1608668" cy="75430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>
                  <a:lumMod val="50000"/>
                </a:schemeClr>
              </a:solidFill>
              <a:latin typeface="Comic Sans MS" panose="030F0702030302020204" pitchFamily="66" charset="0"/>
            </a:rPr>
            <a:t>REGION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47"/>
  <sheetViews>
    <sheetView showGridLines="0" tabSelected="1" zoomScale="99" zoomScaleNormal="99" workbookViewId="0"/>
  </sheetViews>
  <sheetFormatPr defaultRowHeight="14.4" x14ac:dyDescent="0.3"/>
  <cols>
    <col min="1" max="1" width="0.6640625" customWidth="1"/>
    <col min="2" max="2" width="3.6640625" customWidth="1"/>
    <col min="3" max="3" width="10.109375" customWidth="1"/>
    <col min="4" max="4" width="9.33203125" customWidth="1"/>
    <col min="5" max="5" width="9.88671875" customWidth="1"/>
    <col min="6" max="6" width="13.44140625" bestFit="1" customWidth="1"/>
    <col min="7" max="7" width="8.5546875" customWidth="1"/>
    <col min="8" max="8" width="8.77734375" customWidth="1"/>
    <col min="18" max="18" width="7.88671875" customWidth="1"/>
    <col min="19" max="19" width="8.33203125" customWidth="1"/>
    <col min="20" max="20" width="7.88671875" customWidth="1"/>
    <col min="25" max="25" width="3.6640625" customWidth="1"/>
  </cols>
  <sheetData>
    <row r="1" spans="2:25" ht="2.4" customHeight="1" thickBot="1" x14ac:dyDescent="0.35"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2:25" ht="30" customHeight="1" thickBot="1" x14ac:dyDescent="0.35">
      <c r="B2" s="65"/>
      <c r="C2" s="83" t="s">
        <v>72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5"/>
      <c r="Y2" s="65"/>
    </row>
    <row r="3" spans="2:25" ht="15" thickBot="1" x14ac:dyDescent="0.35">
      <c r="B3" s="66"/>
      <c r="C3" s="52"/>
      <c r="D3" s="53"/>
      <c r="E3" s="53"/>
      <c r="F3" s="53"/>
      <c r="G3" s="53"/>
      <c r="H3" s="53"/>
      <c r="I3" s="53"/>
      <c r="J3" s="53"/>
      <c r="K3" s="53"/>
      <c r="L3" s="53"/>
      <c r="M3" s="52"/>
      <c r="N3" s="52"/>
      <c r="O3" s="52"/>
      <c r="P3" s="52"/>
      <c r="Q3" s="52"/>
      <c r="R3" s="52"/>
      <c r="S3" s="53"/>
      <c r="T3" s="57"/>
      <c r="U3" s="61"/>
      <c r="V3" s="61"/>
      <c r="W3" s="61"/>
      <c r="X3" s="61"/>
      <c r="Y3" s="66"/>
    </row>
    <row r="4" spans="2:25" ht="14.4" customHeight="1" x14ac:dyDescent="0.3">
      <c r="B4" s="66"/>
      <c r="C4" s="54"/>
      <c r="D4" s="53"/>
      <c r="E4" s="53"/>
      <c r="F4" s="53"/>
      <c r="G4" s="53"/>
      <c r="H4" s="53"/>
      <c r="I4" s="69" t="s">
        <v>73</v>
      </c>
      <c r="J4" s="70"/>
      <c r="K4" s="75" t="str">
        <f>C34</f>
        <v>Q1</v>
      </c>
      <c r="L4" s="75" t="str">
        <f>IF(F45&gt;10,"SALES   ARE   UNDERBUDGETED",IF(F45&lt;-10,"SALES   ARE   OVERBUDGTED","SALES   ARE   IN  BUDGET"))</f>
        <v>SALES   ARE   OVERBUDGTED</v>
      </c>
      <c r="M4" s="75"/>
      <c r="N4" s="75"/>
      <c r="O4" s="75"/>
      <c r="P4" s="75"/>
      <c r="Q4" s="78"/>
      <c r="R4" s="52"/>
      <c r="S4" s="53"/>
      <c r="T4" s="57"/>
      <c r="U4" s="61"/>
      <c r="V4" s="61"/>
      <c r="W4" s="61"/>
      <c r="X4" s="61"/>
      <c r="Y4" s="66"/>
    </row>
    <row r="5" spans="2:25" ht="14.4" customHeight="1" x14ac:dyDescent="0.3">
      <c r="B5" s="66"/>
      <c r="C5" s="54"/>
      <c r="D5" s="53"/>
      <c r="E5" s="53"/>
      <c r="F5" s="53"/>
      <c r="G5" s="53"/>
      <c r="H5" s="53"/>
      <c r="I5" s="71"/>
      <c r="J5" s="72"/>
      <c r="K5" s="76"/>
      <c r="L5" s="76"/>
      <c r="M5" s="76"/>
      <c r="N5" s="76"/>
      <c r="O5" s="76"/>
      <c r="P5" s="76"/>
      <c r="Q5" s="79"/>
      <c r="R5" s="53"/>
      <c r="S5" s="53"/>
      <c r="T5" s="57"/>
      <c r="U5" s="61"/>
      <c r="V5" s="61"/>
      <c r="W5" s="61"/>
      <c r="X5" s="61"/>
      <c r="Y5" s="66"/>
    </row>
    <row r="6" spans="2:25" ht="14.4" customHeight="1" x14ac:dyDescent="0.3">
      <c r="B6" s="66"/>
      <c r="C6" s="54"/>
      <c r="D6" s="53"/>
      <c r="E6" s="53"/>
      <c r="F6" s="53"/>
      <c r="G6" s="53"/>
      <c r="H6" s="53"/>
      <c r="I6" s="71"/>
      <c r="J6" s="72"/>
      <c r="K6" s="76"/>
      <c r="L6" s="76"/>
      <c r="M6" s="76"/>
      <c r="N6" s="76"/>
      <c r="O6" s="76"/>
      <c r="P6" s="76"/>
      <c r="Q6" s="79"/>
      <c r="R6" s="52"/>
      <c r="S6" s="53"/>
      <c r="T6" s="57"/>
      <c r="U6" s="61"/>
      <c r="V6" s="61"/>
      <c r="W6" s="61"/>
      <c r="X6" s="61"/>
      <c r="Y6" s="66"/>
    </row>
    <row r="7" spans="2:25" ht="15" customHeight="1" thickBot="1" x14ac:dyDescent="0.35">
      <c r="B7" s="66"/>
      <c r="C7" s="54"/>
      <c r="D7" s="53"/>
      <c r="E7" s="53"/>
      <c r="F7" s="53"/>
      <c r="G7" s="53"/>
      <c r="H7" s="53"/>
      <c r="I7" s="73"/>
      <c r="J7" s="74"/>
      <c r="K7" s="77"/>
      <c r="L7" s="77"/>
      <c r="M7" s="77"/>
      <c r="N7" s="77"/>
      <c r="O7" s="77"/>
      <c r="P7" s="77"/>
      <c r="Q7" s="80"/>
      <c r="R7" s="53"/>
      <c r="S7" s="53"/>
      <c r="T7" s="57"/>
      <c r="U7" s="61"/>
      <c r="V7" s="61"/>
      <c r="W7" s="61"/>
      <c r="X7" s="61"/>
      <c r="Y7" s="66"/>
    </row>
    <row r="8" spans="2:25" ht="15" thickBot="1" x14ac:dyDescent="0.35">
      <c r="B8" s="66"/>
      <c r="C8" s="54"/>
      <c r="D8" s="53"/>
      <c r="E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7"/>
      <c r="U8" s="62"/>
      <c r="V8" s="63"/>
      <c r="W8" s="63"/>
      <c r="X8" s="64"/>
      <c r="Y8" s="66"/>
    </row>
    <row r="9" spans="2:25" x14ac:dyDescent="0.3">
      <c r="B9" s="66"/>
      <c r="C9" s="54"/>
      <c r="D9" s="53"/>
      <c r="E9" s="53"/>
      <c r="F9" s="52"/>
      <c r="G9" s="52"/>
      <c r="H9" s="52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7"/>
      <c r="U9" s="61"/>
      <c r="V9" s="61"/>
      <c r="W9" s="61"/>
      <c r="X9" s="61"/>
      <c r="Y9" s="66"/>
    </row>
    <row r="10" spans="2:25" x14ac:dyDescent="0.3">
      <c r="B10" s="66"/>
      <c r="C10" s="54"/>
      <c r="D10" s="53"/>
      <c r="E10" s="53"/>
      <c r="F10" s="55"/>
      <c r="G10" s="56"/>
      <c r="H10" s="56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7"/>
      <c r="U10" s="61"/>
      <c r="V10" s="61"/>
      <c r="W10" s="61"/>
      <c r="X10" s="61"/>
      <c r="Y10" s="66"/>
    </row>
    <row r="11" spans="2:25" x14ac:dyDescent="0.3">
      <c r="B11" s="66"/>
      <c r="C11" s="54"/>
      <c r="D11" s="53"/>
      <c r="E11" s="53"/>
      <c r="F11" s="55"/>
      <c r="G11" s="56"/>
      <c r="H11" s="56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7"/>
      <c r="U11" s="61"/>
      <c r="V11" s="61"/>
      <c r="W11" s="61"/>
      <c r="X11" s="61"/>
      <c r="Y11" s="66"/>
    </row>
    <row r="12" spans="2:25" x14ac:dyDescent="0.3">
      <c r="B12" s="66"/>
      <c r="C12" s="54"/>
      <c r="D12" s="53"/>
      <c r="E12" s="53"/>
      <c r="F12" s="55"/>
      <c r="G12" s="56"/>
      <c r="H12" s="56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7"/>
      <c r="U12" s="61"/>
      <c r="V12" s="61"/>
      <c r="W12" s="61"/>
      <c r="X12" s="61"/>
      <c r="Y12" s="66"/>
    </row>
    <row r="13" spans="2:25" x14ac:dyDescent="0.3">
      <c r="B13" s="66"/>
      <c r="C13" s="54"/>
      <c r="D13" s="53"/>
      <c r="E13" s="53"/>
      <c r="F13" s="55"/>
      <c r="G13" s="56"/>
      <c r="H13" s="56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7"/>
      <c r="U13" s="61"/>
      <c r="V13" s="61"/>
      <c r="W13" s="61"/>
      <c r="X13" s="61"/>
      <c r="Y13" s="66"/>
    </row>
    <row r="14" spans="2:25" x14ac:dyDescent="0.3">
      <c r="B14" s="66"/>
      <c r="C14" s="54"/>
      <c r="D14" s="53"/>
      <c r="E14" s="53"/>
      <c r="F14" s="55"/>
      <c r="G14" s="56"/>
      <c r="H14" s="56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7"/>
      <c r="U14" s="61"/>
      <c r="V14" s="61"/>
      <c r="W14" s="61"/>
      <c r="X14" s="61"/>
      <c r="Y14" s="66"/>
    </row>
    <row r="15" spans="2:25" x14ac:dyDescent="0.3">
      <c r="B15" s="66"/>
      <c r="C15" s="54"/>
      <c r="D15" s="53"/>
      <c r="E15" s="53"/>
      <c r="F15" s="55"/>
      <c r="G15" s="56"/>
      <c r="H15" s="56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7"/>
      <c r="U15" s="61"/>
      <c r="V15" s="61"/>
      <c r="W15" s="61"/>
      <c r="X15" s="61"/>
      <c r="Y15" s="66"/>
    </row>
    <row r="16" spans="2:25" x14ac:dyDescent="0.3">
      <c r="B16" s="66"/>
      <c r="C16" s="54"/>
      <c r="D16" s="53"/>
      <c r="E16" s="53"/>
      <c r="F16" s="55"/>
      <c r="G16" s="56"/>
      <c r="H16" s="56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7"/>
      <c r="U16" s="61"/>
      <c r="V16" s="61"/>
      <c r="W16" s="61"/>
      <c r="X16" s="61"/>
      <c r="Y16" s="66"/>
    </row>
    <row r="17" spans="2:25" x14ac:dyDescent="0.3">
      <c r="B17" s="66"/>
      <c r="C17" s="54"/>
      <c r="D17" s="53"/>
      <c r="E17" s="53"/>
      <c r="F17" s="55"/>
      <c r="G17" s="56"/>
      <c r="H17" s="56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7"/>
      <c r="U17" s="61"/>
      <c r="V17" s="61"/>
      <c r="W17" s="61"/>
      <c r="X17" s="61"/>
      <c r="Y17" s="66"/>
    </row>
    <row r="18" spans="2:25" x14ac:dyDescent="0.3">
      <c r="B18" s="66"/>
      <c r="C18" s="54"/>
      <c r="D18" s="53"/>
      <c r="E18" s="53"/>
      <c r="F18" s="55"/>
      <c r="G18" s="56"/>
      <c r="H18" s="56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7"/>
      <c r="U18" s="61"/>
      <c r="V18" s="61"/>
      <c r="W18" s="61"/>
      <c r="X18" s="61"/>
      <c r="Y18" s="66"/>
    </row>
    <row r="19" spans="2:25" x14ac:dyDescent="0.3">
      <c r="B19" s="66"/>
      <c r="C19" s="54"/>
      <c r="D19" s="53"/>
      <c r="E19" s="53"/>
      <c r="F19" s="55"/>
      <c r="G19" s="56"/>
      <c r="H19" s="56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7"/>
      <c r="U19" s="61"/>
      <c r="V19" s="61"/>
      <c r="W19" s="61"/>
      <c r="X19" s="61"/>
      <c r="Y19" s="66"/>
    </row>
    <row r="20" spans="2:25" x14ac:dyDescent="0.3">
      <c r="B20" s="66"/>
      <c r="C20" s="54"/>
      <c r="D20" s="53"/>
      <c r="E20" s="53"/>
      <c r="F20" s="52"/>
      <c r="G20" s="52"/>
      <c r="H20" s="52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7"/>
      <c r="U20" s="61"/>
      <c r="V20" s="61"/>
      <c r="W20" s="61"/>
      <c r="X20" s="61"/>
      <c r="Y20" s="66"/>
    </row>
    <row r="21" spans="2:25" x14ac:dyDescent="0.3">
      <c r="B21" s="66"/>
      <c r="C21" s="54"/>
      <c r="D21" s="53"/>
      <c r="E21" s="53"/>
      <c r="F21" s="52"/>
      <c r="G21" s="52"/>
      <c r="H21" s="52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7"/>
      <c r="U21" s="61"/>
      <c r="V21" s="61"/>
      <c r="W21" s="61"/>
      <c r="X21" s="61"/>
      <c r="Y21" s="66"/>
    </row>
    <row r="22" spans="2:25" x14ac:dyDescent="0.3">
      <c r="B22" s="66"/>
      <c r="C22" s="54"/>
      <c r="D22" s="53"/>
      <c r="E22" s="53"/>
      <c r="F22" s="52"/>
      <c r="G22" s="52"/>
      <c r="H22" s="52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7"/>
      <c r="U22" s="61"/>
      <c r="V22" s="61"/>
      <c r="W22" s="61"/>
      <c r="X22" s="61"/>
      <c r="Y22" s="66"/>
    </row>
    <row r="23" spans="2:25" x14ac:dyDescent="0.3">
      <c r="B23" s="66"/>
      <c r="C23" s="54"/>
      <c r="D23" s="53"/>
      <c r="E23" s="53"/>
      <c r="F23" s="52"/>
      <c r="G23" s="52"/>
      <c r="H23" s="5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7"/>
      <c r="U23" s="61"/>
      <c r="V23" s="61"/>
      <c r="W23" s="61"/>
      <c r="X23" s="61"/>
      <c r="Y23" s="66"/>
    </row>
    <row r="24" spans="2:25" x14ac:dyDescent="0.3">
      <c r="B24" s="66"/>
      <c r="C24" s="54"/>
      <c r="D24" s="53"/>
      <c r="E24" s="53"/>
      <c r="F24" s="52"/>
      <c r="G24" s="52"/>
      <c r="H24" s="52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7"/>
      <c r="U24" s="61"/>
      <c r="V24" s="61"/>
      <c r="W24" s="61"/>
      <c r="X24" s="61"/>
      <c r="Y24" s="66"/>
    </row>
    <row r="25" spans="2:25" x14ac:dyDescent="0.3">
      <c r="B25" s="66"/>
      <c r="C25" s="54"/>
      <c r="D25" s="53"/>
      <c r="E25" s="53"/>
      <c r="F25" s="52"/>
      <c r="G25" s="52"/>
      <c r="H25" s="5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7"/>
      <c r="U25" s="61"/>
      <c r="V25" s="61"/>
      <c r="W25" s="61"/>
      <c r="X25" s="61"/>
      <c r="Y25" s="66"/>
    </row>
    <row r="26" spans="2:25" x14ac:dyDescent="0.3">
      <c r="B26" s="66"/>
      <c r="C26" s="54"/>
      <c r="D26" s="53"/>
      <c r="E26" s="53"/>
      <c r="F26" s="52"/>
      <c r="G26" s="52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7"/>
      <c r="U26" s="61"/>
      <c r="V26" s="61"/>
      <c r="W26" s="61"/>
      <c r="X26" s="61"/>
      <c r="Y26" s="66"/>
    </row>
    <row r="27" spans="2:25" x14ac:dyDescent="0.3">
      <c r="B27" s="66"/>
      <c r="C27" s="54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7"/>
      <c r="U27" s="61"/>
      <c r="V27" s="61"/>
      <c r="W27" s="61"/>
      <c r="X27" s="61"/>
      <c r="Y27" s="66"/>
    </row>
    <row r="28" spans="2:25" x14ac:dyDescent="0.3">
      <c r="B28" s="66"/>
      <c r="C28" s="54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7"/>
      <c r="U28" s="61"/>
      <c r="V28" s="61"/>
      <c r="W28" s="61"/>
      <c r="X28" s="61"/>
      <c r="Y28" s="66"/>
    </row>
    <row r="29" spans="2:25" x14ac:dyDescent="0.3">
      <c r="B29" s="66"/>
      <c r="C29" s="54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7"/>
      <c r="U29" s="61"/>
      <c r="V29" s="61"/>
      <c r="W29" s="61"/>
      <c r="X29" s="61"/>
      <c r="Y29" s="66"/>
    </row>
    <row r="30" spans="2:25" x14ac:dyDescent="0.3">
      <c r="B30" s="66"/>
      <c r="C30" s="54"/>
      <c r="D30" s="53"/>
      <c r="E30" s="53"/>
      <c r="F30" s="53"/>
      <c r="G30" s="53"/>
      <c r="H30" s="53"/>
      <c r="I30" s="53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7"/>
      <c r="U30" s="61"/>
      <c r="V30" s="61"/>
      <c r="W30" s="61"/>
      <c r="X30" s="61"/>
      <c r="Y30" s="66"/>
    </row>
    <row r="31" spans="2:25" ht="15" thickBot="1" x14ac:dyDescent="0.35">
      <c r="B31" s="66"/>
      <c r="C31" s="58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/>
      <c r="U31" s="63"/>
      <c r="V31" s="63"/>
      <c r="W31" s="63"/>
      <c r="X31" s="64"/>
      <c r="Y31" s="66"/>
    </row>
    <row r="32" spans="2:25" ht="15" thickBot="1" x14ac:dyDescent="0.35">
      <c r="B32" s="67"/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67"/>
    </row>
    <row r="33" spans="2:10" x14ac:dyDescent="0.3">
      <c r="B33" s="48"/>
      <c r="C33" s="48"/>
      <c r="D33" s="48"/>
      <c r="E33" s="48"/>
      <c r="F33" s="48"/>
      <c r="G33" s="48"/>
      <c r="H33" s="48"/>
      <c r="I33" s="48"/>
      <c r="J33" s="48"/>
    </row>
    <row r="34" spans="2:10" x14ac:dyDescent="0.3">
      <c r="B34" s="48"/>
      <c r="C34" s="68" t="str">
        <f>VLOOKUP($G$34,$H$35:$I$39,2,0)</f>
        <v>Q1</v>
      </c>
      <c r="D34" s="68"/>
      <c r="E34" s="68"/>
      <c r="F34" s="68"/>
      <c r="G34" s="48">
        <v>2</v>
      </c>
      <c r="H34" s="48"/>
      <c r="I34" s="48"/>
      <c r="J34" s="48"/>
    </row>
    <row r="35" spans="2:10" x14ac:dyDescent="0.3">
      <c r="B35" s="48">
        <v>1</v>
      </c>
      <c r="C35" s="51" t="s">
        <v>4</v>
      </c>
      <c r="D35" s="51" t="s">
        <v>69</v>
      </c>
      <c r="E35" s="51" t="s">
        <v>70</v>
      </c>
      <c r="F35" s="51" t="s">
        <v>55</v>
      </c>
      <c r="G35" s="48"/>
      <c r="H35" s="48">
        <v>1</v>
      </c>
      <c r="I35" s="48" t="s">
        <v>56</v>
      </c>
      <c r="J35" s="48"/>
    </row>
    <row r="36" spans="2:10" x14ac:dyDescent="0.3">
      <c r="B36" s="48">
        <v>2</v>
      </c>
      <c r="C36" s="48" t="s">
        <v>8</v>
      </c>
      <c r="D36" s="48">
        <f>HLOOKUP($C$34,Region!$C$28:$H$37,'MASTER SHEET'!$B36,0)</f>
        <v>1603.2851620339461</v>
      </c>
      <c r="E36" s="48">
        <f>HLOOKUP($C$34,Region!$J$28:$O$37,'MASTER SHEET'!$B36,0)</f>
        <v>1684.2598617228443</v>
      </c>
      <c r="F36" s="48">
        <f>E36-D36</f>
        <v>80.974699688898227</v>
      </c>
      <c r="G36" s="48"/>
      <c r="H36" s="48">
        <v>2</v>
      </c>
      <c r="I36" s="48" t="s">
        <v>0</v>
      </c>
      <c r="J36" s="48"/>
    </row>
    <row r="37" spans="2:10" x14ac:dyDescent="0.3">
      <c r="B37" s="48">
        <v>3</v>
      </c>
      <c r="C37" s="48" t="s">
        <v>10</v>
      </c>
      <c r="D37" s="48">
        <f>HLOOKUP($C$34,Region!$C$28:$H$37,'MASTER SHEET'!$B37,0)</f>
        <v>1902.7670055743311</v>
      </c>
      <c r="E37" s="48">
        <f>HLOOKUP($C$34,Region!$J$28:$O$37,'MASTER SHEET'!$B37,0)</f>
        <v>1741.2758616523454</v>
      </c>
      <c r="F37" s="48">
        <f t="shared" ref="F37:F44" si="0">E37-D37</f>
        <v>-161.49114392198567</v>
      </c>
      <c r="G37" s="48"/>
      <c r="H37" s="48">
        <v>3</v>
      </c>
      <c r="I37" s="48" t="s">
        <v>1</v>
      </c>
      <c r="J37" s="48"/>
    </row>
    <row r="38" spans="2:10" x14ac:dyDescent="0.3">
      <c r="B38" s="48">
        <v>4</v>
      </c>
      <c r="C38" s="48" t="s">
        <v>9</v>
      </c>
      <c r="D38" s="48">
        <f>HLOOKUP($C$34,Region!$C$28:$H$37,'MASTER SHEET'!$B38,0)</f>
        <v>2605.5831528863496</v>
      </c>
      <c r="E38" s="48">
        <f>HLOOKUP($C$34,Region!$J$28:$O$37,'MASTER SHEET'!$B38,0)</f>
        <v>2318.5620575593407</v>
      </c>
      <c r="F38" s="48">
        <f t="shared" si="0"/>
        <v>-287.02109532700888</v>
      </c>
      <c r="G38" s="48"/>
      <c r="H38" s="48">
        <v>4</v>
      </c>
      <c r="I38" s="48" t="s">
        <v>2</v>
      </c>
      <c r="J38" s="48"/>
    </row>
    <row r="39" spans="2:10" x14ac:dyDescent="0.3">
      <c r="B39" s="48">
        <v>5</v>
      </c>
      <c r="C39" s="48" t="s">
        <v>15</v>
      </c>
      <c r="D39" s="48">
        <f>HLOOKUP($C$34,Region!$C$28:$H$37,'MASTER SHEET'!$B39,0)</f>
        <v>2253.9053358088627</v>
      </c>
      <c r="E39" s="48">
        <f>HLOOKUP($C$34,Region!$J$28:$O$37,'MASTER SHEET'!$B39,0)</f>
        <v>2357.6293215689657</v>
      </c>
      <c r="F39" s="48">
        <f t="shared" si="0"/>
        <v>103.72398576010301</v>
      </c>
      <c r="G39" s="48"/>
      <c r="H39" s="48">
        <v>5</v>
      </c>
      <c r="I39" s="48" t="s">
        <v>3</v>
      </c>
      <c r="J39" s="48"/>
    </row>
    <row r="40" spans="2:10" x14ac:dyDescent="0.3">
      <c r="B40" s="48">
        <v>6</v>
      </c>
      <c r="C40" s="48" t="s">
        <v>12</v>
      </c>
      <c r="D40" s="48">
        <f>HLOOKUP($C$34,Region!$C$28:$H$37,'MASTER SHEET'!$B40,0)</f>
        <v>1827.3772071560677</v>
      </c>
      <c r="E40" s="48">
        <f>HLOOKUP($C$34,Region!$J$28:$O$37,'MASTER SHEET'!$B40,0)</f>
        <v>1678.5215028375587</v>
      </c>
      <c r="F40" s="48">
        <f t="shared" si="0"/>
        <v>-148.85570431850897</v>
      </c>
      <c r="G40" s="48"/>
      <c r="H40" s="48"/>
      <c r="I40" s="48"/>
      <c r="J40" s="48"/>
    </row>
    <row r="41" spans="2:10" x14ac:dyDescent="0.3">
      <c r="B41" s="48">
        <v>7</v>
      </c>
      <c r="C41" s="48" t="s">
        <v>16</v>
      </c>
      <c r="D41" s="48">
        <f>HLOOKUP($C$34,Region!$C$28:$H$37,'MASTER SHEET'!$B41,0)</f>
        <v>447.54688440452583</v>
      </c>
      <c r="E41" s="48">
        <f>HLOOKUP($C$34,Region!$J$28:$O$37,'MASTER SHEET'!$B41,0)</f>
        <v>426.94803576440472</v>
      </c>
      <c r="F41" s="48">
        <f t="shared" si="0"/>
        <v>-20.598848640121105</v>
      </c>
      <c r="G41" s="48"/>
      <c r="H41" s="48"/>
      <c r="I41" s="48"/>
      <c r="J41" s="48"/>
    </row>
    <row r="42" spans="2:10" x14ac:dyDescent="0.3">
      <c r="B42" s="48">
        <v>8</v>
      </c>
      <c r="C42" s="48" t="s">
        <v>11</v>
      </c>
      <c r="D42" s="48">
        <f>HLOOKUP($C$34,Region!$C$28:$H$37,'MASTER SHEET'!$B42,0)</f>
        <v>2622.862461752261</v>
      </c>
      <c r="E42" s="48">
        <f>HLOOKUP($C$34,Region!$J$28:$O$37,'MASTER SHEET'!$B42,0)</f>
        <v>2661.7828394044996</v>
      </c>
      <c r="F42" s="48">
        <f t="shared" si="0"/>
        <v>38.920377652238585</v>
      </c>
      <c r="G42" s="48"/>
      <c r="H42" s="48"/>
      <c r="I42" s="48"/>
      <c r="J42" s="48"/>
    </row>
    <row r="43" spans="2:10" x14ac:dyDescent="0.3">
      <c r="B43" s="48">
        <v>9</v>
      </c>
      <c r="C43" s="48" t="s">
        <v>13</v>
      </c>
      <c r="D43" s="48">
        <f>HLOOKUP($C$34,Region!$C$28:$H$37,'MASTER SHEET'!$B43,0)</f>
        <v>1620.7293711610678</v>
      </c>
      <c r="E43" s="48">
        <f>HLOOKUP($C$34,Region!$J$28:$O$37,'MASTER SHEET'!$B43,0)</f>
        <v>1562.8665074899404</v>
      </c>
      <c r="F43" s="48">
        <f t="shared" si="0"/>
        <v>-57.862863671127343</v>
      </c>
      <c r="G43" s="48"/>
      <c r="H43" s="48"/>
      <c r="I43" s="48"/>
      <c r="J43" s="48"/>
    </row>
    <row r="44" spans="2:10" x14ac:dyDescent="0.3">
      <c r="B44" s="48">
        <v>10</v>
      </c>
      <c r="C44" s="48" t="s">
        <v>14</v>
      </c>
      <c r="D44" s="48">
        <f>HLOOKUP($C$34,Region!$C$28:$H$37,'MASTER SHEET'!$B44,0)</f>
        <v>2934.1049716612406</v>
      </c>
      <c r="E44" s="48">
        <f>HLOOKUP($C$34,Region!$J$28:$O$37,'MASTER SHEET'!$B44,0)</f>
        <v>3044.3478270563874</v>
      </c>
      <c r="F44" s="48">
        <f t="shared" si="0"/>
        <v>110.24285539514676</v>
      </c>
      <c r="G44" s="48"/>
      <c r="H44" s="48"/>
      <c r="I44" s="48"/>
      <c r="J44" s="48"/>
    </row>
    <row r="45" spans="2:10" x14ac:dyDescent="0.3">
      <c r="B45" s="48"/>
      <c r="C45" s="51" t="s">
        <v>71</v>
      </c>
      <c r="D45" s="51">
        <f>SUM(D36:D44)</f>
        <v>17818.161552438651</v>
      </c>
      <c r="E45" s="51">
        <f>SUM(E36:E44)</f>
        <v>17476.193815056286</v>
      </c>
      <c r="F45" s="51">
        <f>SUM(F36:F44)</f>
        <v>-341.96773738236539</v>
      </c>
      <c r="G45" s="48"/>
      <c r="H45" s="48"/>
      <c r="I45" s="48"/>
      <c r="J45" s="48"/>
    </row>
    <row r="46" spans="2:10" x14ac:dyDescent="0.3">
      <c r="B46" s="48"/>
      <c r="C46" s="48"/>
      <c r="D46" s="48"/>
      <c r="E46" s="48"/>
      <c r="F46" s="48"/>
      <c r="G46" s="48"/>
      <c r="H46" s="48"/>
      <c r="I46" s="48"/>
      <c r="J46" s="48"/>
    </row>
    <row r="47" spans="2:10" x14ac:dyDescent="0.3">
      <c r="B47" s="48"/>
      <c r="C47" s="48"/>
      <c r="D47" s="48"/>
      <c r="E47" s="48"/>
      <c r="F47" s="48"/>
      <c r="G47" s="48"/>
      <c r="H47" s="48"/>
      <c r="I47" s="48"/>
      <c r="J47" s="48"/>
    </row>
  </sheetData>
  <mergeCells count="8">
    <mergeCell ref="Y2:Y32"/>
    <mergeCell ref="C32:X32"/>
    <mergeCell ref="C2:X2"/>
    <mergeCell ref="B2:B32"/>
    <mergeCell ref="C34:F34"/>
    <mergeCell ref="I4:J7"/>
    <mergeCell ref="K4:K7"/>
    <mergeCell ref="L4:Q7"/>
  </mergeCells>
  <conditionalFormatting sqref="K4:L4 I4">
    <cfRule type="expression" dxfId="10" priority="1">
      <formula>$F$45&gt;10</formula>
    </cfRule>
    <cfRule type="expression" dxfId="9" priority="2">
      <formula>$F$45&gt;-10</formula>
    </cfRule>
    <cfRule type="expression" dxfId="8" priority="3">
      <formula>$F$45&lt;=-10</formula>
    </cfRule>
  </conditionalFormatting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1" r:id="rId4" name="List Box 7">
              <controlPr defaultSize="0" autoLine="0" autoPict="0">
                <anchor moveWithCells="1">
                  <from>
                    <xdr:col>6</xdr:col>
                    <xdr:colOff>76200</xdr:colOff>
                    <xdr:row>3</xdr:row>
                    <xdr:rowOff>7620</xdr:rowOff>
                  </from>
                  <to>
                    <xdr:col>7</xdr:col>
                    <xdr:colOff>388620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V37"/>
  <sheetViews>
    <sheetView showGridLines="0" workbookViewId="0">
      <selection activeCell="D3" sqref="D3:E4"/>
    </sheetView>
  </sheetViews>
  <sheetFormatPr defaultRowHeight="14.4" x14ac:dyDescent="0.3"/>
  <cols>
    <col min="3" max="3" width="12.21875" customWidth="1"/>
    <col min="4" max="4" width="18.88671875" customWidth="1"/>
    <col min="5" max="5" width="18.5546875" customWidth="1"/>
    <col min="6" max="7" width="17.6640625" customWidth="1"/>
    <col min="8" max="8" width="13.109375" customWidth="1"/>
    <col min="9" max="10" width="11.77734375" customWidth="1"/>
    <col min="12" max="12" width="11.21875" customWidth="1"/>
    <col min="13" max="13" width="9.21875" customWidth="1"/>
    <col min="14" max="14" width="11" customWidth="1"/>
    <col min="15" max="15" width="14.33203125" customWidth="1"/>
    <col min="16" max="16" width="29.77734375" customWidth="1"/>
    <col min="17" max="17" width="10.33203125" bestFit="1" customWidth="1"/>
    <col min="18" max="18" width="13.5546875" bestFit="1" customWidth="1"/>
    <col min="19" max="19" width="15.77734375" bestFit="1" customWidth="1"/>
    <col min="20" max="20" width="12.6640625" bestFit="1" customWidth="1"/>
    <col min="23" max="23" width="12.77734375" customWidth="1"/>
    <col min="24" max="24" width="14.33203125" customWidth="1"/>
    <col min="25" max="25" width="15.77734375" bestFit="1" customWidth="1"/>
    <col min="26" max="26" width="12.6640625" bestFit="1" customWidth="1"/>
  </cols>
  <sheetData>
    <row r="3" spans="3:22" x14ac:dyDescent="0.3">
      <c r="C3" s="86" t="s">
        <v>63</v>
      </c>
      <c r="D3" s="97" t="s">
        <v>56</v>
      </c>
      <c r="E3" s="98"/>
    </row>
    <row r="4" spans="3:22" x14ac:dyDescent="0.3">
      <c r="C4" s="87"/>
      <c r="D4" s="99"/>
      <c r="E4" s="100"/>
    </row>
    <row r="6" spans="3:22" x14ac:dyDescent="0.3">
      <c r="C6" s="26" t="s">
        <v>4</v>
      </c>
      <c r="D6" s="27" t="s">
        <v>53</v>
      </c>
      <c r="E6" s="28" t="s">
        <v>54</v>
      </c>
      <c r="F6" s="29" t="s">
        <v>55</v>
      </c>
      <c r="H6" s="16"/>
      <c r="I6" s="91" t="s">
        <v>58</v>
      </c>
      <c r="J6" s="91"/>
      <c r="K6" s="101" t="s">
        <v>59</v>
      </c>
      <c r="L6" s="102"/>
    </row>
    <row r="7" spans="3:22" x14ac:dyDescent="0.3">
      <c r="C7" s="30" t="s">
        <v>8</v>
      </c>
      <c r="D7" s="33">
        <f>IF($D$3="All",SUMIFS(Data!E$2:E$193,Data!$C$2:$C$193,Region!$C7),SUMIFS(Data!E$2:E$193,Data!$C$2:$C$193,Region!$C7,Data!$B$2:$B$193,Region!$D$3))</f>
        <v>5990.4285611200703</v>
      </c>
      <c r="E7" s="33">
        <f>IF($D$3="All",SUMIFS(Data!F$2:F$193,Data!$C$2:$C$193,Region!$C7),SUMIFS(Data!F$2:F$193,Data!$C$2:$C$193,Region!$C7,Data!$B$2:$B$193,Region!$D$3))</f>
        <v>6205.7254461935308</v>
      </c>
      <c r="F7" s="23">
        <f>E7-D7</f>
        <v>215.29688507346054</v>
      </c>
      <c r="H7" s="17" t="s">
        <v>60</v>
      </c>
      <c r="I7" s="103">
        <f>MAX(F7:F15)</f>
        <v>403.34397542467923</v>
      </c>
      <c r="J7" s="103"/>
      <c r="K7" s="103">
        <f>IF(MIN(F7:F15)&gt;=0,"None",MIN(F7:F15))</f>
        <v>-169.48912788171583</v>
      </c>
      <c r="L7" s="106"/>
    </row>
    <row r="8" spans="3:22" x14ac:dyDescent="0.3">
      <c r="C8" s="31" t="s">
        <v>10</v>
      </c>
      <c r="D8" s="34">
        <f>IF($D$3="All",SUMIFS(Data!E$2:E$193,Data!$C$2:$C$193,Region!$C8),SUMIFS(Data!E$2:E$193,Data!$C$2:$C$193,Region!$C8,Data!$B$2:$B$193,Region!$D$3))</f>
        <v>5966.1277001419039</v>
      </c>
      <c r="E8" s="34">
        <f>IF($D$3="All",SUMIFS(Data!F$2:F$193,Data!$C$2:$C$193,Region!$C8),SUMIFS(Data!F$2:F$193,Data!$C$2:$C$193,Region!$C8,Data!$B$2:$B$193,Region!$D$3))</f>
        <v>5940.2026094712792</v>
      </c>
      <c r="F8" s="23">
        <f t="shared" ref="F8:F15" si="0">E8-D8</f>
        <v>-25.925090670624741</v>
      </c>
      <c r="H8" s="17"/>
      <c r="I8" s="104"/>
      <c r="J8" s="104"/>
      <c r="K8" s="104"/>
      <c r="L8" s="107"/>
      <c r="Q8" s="19" t="s">
        <v>50</v>
      </c>
      <c r="S8" s="14" t="s">
        <v>51</v>
      </c>
      <c r="T8" s="14" t="s">
        <v>53</v>
      </c>
      <c r="U8" s="14" t="s">
        <v>54</v>
      </c>
      <c r="V8" s="15" t="s">
        <v>55</v>
      </c>
    </row>
    <row r="9" spans="3:22" x14ac:dyDescent="0.3">
      <c r="C9" s="31" t="s">
        <v>9</v>
      </c>
      <c r="D9" s="34">
        <f>IF($D$3="All",SUMIFS(Data!E$2:E$193,Data!$C$2:$C$193,Region!$C9),SUMIFS(Data!E$2:E$193,Data!$C$2:$C$193,Region!$C9,Data!$B$2:$B$193,Region!$D$3))</f>
        <v>6196.3537977201104</v>
      </c>
      <c r="E9" s="34">
        <f>IF($D$3="All",SUMIFS(Data!F$2:F$193,Data!$C$2:$C$193,Region!$C9),SUMIFS(Data!F$2:F$193,Data!$C$2:$C$193,Region!$C9,Data!$B$2:$B$193,Region!$D$3))</f>
        <v>6026.8646698383945</v>
      </c>
      <c r="F9" s="23">
        <f t="shared" si="0"/>
        <v>-169.48912788171583</v>
      </c>
      <c r="H9" s="18" t="s">
        <v>61</v>
      </c>
      <c r="I9" s="105" t="str">
        <f>INDEX($C$6:$F$15,MATCH(I$7,$F$6:$F$15,0),MATCH($H$9,$C$6:$F$6,0))</f>
        <v>Switzerland</v>
      </c>
      <c r="J9" s="105"/>
      <c r="K9" s="105" t="str">
        <f>IF(K7="None","None",INDEX($C$6:$F$15,MATCH(K$7,$F$6:$F$15,0),MATCH($H$9,$C$6:$F$6,0)))</f>
        <v>Germany</v>
      </c>
      <c r="L9" s="108"/>
      <c r="Q9" s="20" t="s">
        <v>56</v>
      </c>
      <c r="S9" s="12" t="s">
        <v>8</v>
      </c>
      <c r="T9" s="13">
        <v>5990.4285611200703</v>
      </c>
      <c r="U9" s="13">
        <v>6205.7254461935308</v>
      </c>
      <c r="V9">
        <f t="shared" ref="V9:V17" si="1">U9-T9</f>
        <v>215.29688507346054</v>
      </c>
    </row>
    <row r="10" spans="3:22" x14ac:dyDescent="0.3">
      <c r="C10" s="31" t="s">
        <v>15</v>
      </c>
      <c r="D10" s="34">
        <f>IF($D$3="All",SUMIFS(Data!E$2:E$193,Data!$C$2:$C$193,Region!$C10),SUMIFS(Data!E$2:E$193,Data!$C$2:$C$193,Region!$C10,Data!$B$2:$B$193,Region!$D$3))</f>
        <v>5906.0037620705634</v>
      </c>
      <c r="E10" s="34">
        <f>IF($D$3="All",SUMIFS(Data!F$2:F$193,Data!$C$2:$C$193,Region!$C10),SUMIFS(Data!F$2:F$193,Data!$C$2:$C$193,Region!$C10,Data!$B$2:$B$193,Region!$D$3))</f>
        <v>6115.3336021974283</v>
      </c>
      <c r="F10" s="23">
        <f t="shared" si="0"/>
        <v>209.32984012686484</v>
      </c>
      <c r="Q10" s="20" t="s">
        <v>0</v>
      </c>
      <c r="S10" s="12" t="s">
        <v>10</v>
      </c>
      <c r="T10" s="13">
        <v>5966.1277001419039</v>
      </c>
      <c r="U10" s="13">
        <v>5940.2026094712792</v>
      </c>
      <c r="V10">
        <f t="shared" si="1"/>
        <v>-25.925090670624741</v>
      </c>
    </row>
    <row r="11" spans="3:22" x14ac:dyDescent="0.3">
      <c r="C11" s="31" t="s">
        <v>12</v>
      </c>
      <c r="D11" s="34">
        <f>IF($D$3="All",SUMIFS(Data!E$2:E$193,Data!$C$2:$C$193,Region!$C11),SUMIFS(Data!E$2:E$193,Data!$C$2:$C$193,Region!$C11,Data!$B$2:$B$193,Region!$D$3))</f>
        <v>6325.3944264235361</v>
      </c>
      <c r="E11" s="34">
        <f>IF($D$3="All",SUMIFS(Data!F$2:F$193,Data!$C$2:$C$193,Region!$C11),SUMIFS(Data!F$2:F$193,Data!$C$2:$C$193,Region!$C11,Data!$B$2:$B$193,Region!$D$3))</f>
        <v>6330.8625329726374</v>
      </c>
      <c r="F11" s="23">
        <f t="shared" si="0"/>
        <v>5.4681065491013214</v>
      </c>
      <c r="Q11" s="20" t="s">
        <v>1</v>
      </c>
      <c r="S11" s="12" t="s">
        <v>9</v>
      </c>
      <c r="T11" s="13">
        <v>6196.3537977201104</v>
      </c>
      <c r="U11" s="13">
        <v>6026.8646698383945</v>
      </c>
      <c r="V11">
        <f t="shared" si="1"/>
        <v>-169.48912788171583</v>
      </c>
    </row>
    <row r="12" spans="3:22" x14ac:dyDescent="0.3">
      <c r="C12" s="31" t="s">
        <v>16</v>
      </c>
      <c r="D12" s="34">
        <f>IF($D$3="All",SUMIFS(Data!E$2:E$193,Data!$C$2:$C$193,Region!$C12),SUMIFS(Data!E$2:E$193,Data!$C$2:$C$193,Region!$C12,Data!$B$2:$B$193,Region!$D$3))</f>
        <v>4690.4843239220781</v>
      </c>
      <c r="E12" s="34">
        <f>IF($D$3="All",SUMIFS(Data!F$2:F$193,Data!$C$2:$C$193,Region!$C12),SUMIFS(Data!F$2:F$193,Data!$C$2:$C$193,Region!$C12,Data!$B$2:$B$193,Region!$D$3))</f>
        <v>4824.7564235078817</v>
      </c>
      <c r="F12" s="23">
        <f t="shared" si="0"/>
        <v>134.27209958580352</v>
      </c>
      <c r="Q12" s="20" t="s">
        <v>2</v>
      </c>
      <c r="S12" s="12" t="s">
        <v>15</v>
      </c>
      <c r="T12" s="13">
        <v>5906.0037620705634</v>
      </c>
      <c r="U12" s="13">
        <v>6115.3336021974283</v>
      </c>
      <c r="V12">
        <f t="shared" si="1"/>
        <v>209.32984012686484</v>
      </c>
    </row>
    <row r="13" spans="3:22" x14ac:dyDescent="0.3">
      <c r="C13" s="31" t="s">
        <v>11</v>
      </c>
      <c r="D13" s="34">
        <f>IF($D$3="All",SUMIFS(Data!E$2:E$193,Data!$C$2:$C$193,Region!$C13),SUMIFS(Data!E$2:E$193,Data!$C$2:$C$193,Region!$C13,Data!$B$2:$B$193,Region!$D$3))</f>
        <v>9700.4646976704698</v>
      </c>
      <c r="E13" s="34">
        <f>IF($D$3="All",SUMIFS(Data!F$2:F$193,Data!$C$2:$C$193,Region!$C13),SUMIFS(Data!F$2:F$193,Data!$C$2:$C$193,Region!$C13,Data!$B$2:$B$193,Region!$D$3))</f>
        <v>10003.353012738555</v>
      </c>
      <c r="F13" s="23">
        <f t="shared" si="0"/>
        <v>302.88831506808492</v>
      </c>
      <c r="Q13" s="21" t="s">
        <v>3</v>
      </c>
      <c r="S13" s="12" t="s">
        <v>12</v>
      </c>
      <c r="T13" s="13">
        <v>6325.3944264235361</v>
      </c>
      <c r="U13" s="13">
        <v>6330.8625329726374</v>
      </c>
      <c r="V13">
        <f t="shared" si="1"/>
        <v>5.4681065491013214</v>
      </c>
    </row>
    <row r="14" spans="3:22" x14ac:dyDescent="0.3">
      <c r="C14" s="31" t="s">
        <v>13</v>
      </c>
      <c r="D14" s="34">
        <f>IF($D$3="All",SUMIFS(Data!E$2:E$193,Data!$C$2:$C$193,Region!$C14),SUMIFS(Data!E$2:E$193,Data!$C$2:$C$193,Region!$C14,Data!$B$2:$B$193,Region!$D$3))</f>
        <v>4900.6903927252069</v>
      </c>
      <c r="E14" s="34">
        <f>IF($D$3="All",SUMIFS(Data!F$2:F$193,Data!$C$2:$C$193,Region!$C14),SUMIFS(Data!F$2:F$193,Data!$C$2:$C$193,Region!$C14,Data!$B$2:$B$193,Region!$D$3))</f>
        <v>5024.517539880113</v>
      </c>
      <c r="F14" s="23">
        <f t="shared" si="0"/>
        <v>123.82714715490602</v>
      </c>
      <c r="H14" s="36"/>
      <c r="S14" s="12" t="s">
        <v>16</v>
      </c>
      <c r="T14" s="13">
        <v>4690.4843239220781</v>
      </c>
      <c r="U14" s="13">
        <v>4824.7564235078817</v>
      </c>
      <c r="V14">
        <f t="shared" si="1"/>
        <v>134.27209958580352</v>
      </c>
    </row>
    <row r="15" spans="3:22" x14ac:dyDescent="0.3">
      <c r="C15" s="32" t="s">
        <v>14</v>
      </c>
      <c r="D15" s="35">
        <f>IF($D$3="All",SUMIFS(Data!E$2:E$193,Data!$C$2:$C$193,Region!$C15),SUMIFS(Data!E$2:E$193,Data!$C$2:$C$193,Region!$C15,Data!$B$2:$B$193,Region!$D$3))</f>
        <v>11413.541354843752</v>
      </c>
      <c r="E15" s="35">
        <f>IF($D$3="All",SUMIFS(Data!F$2:F$193,Data!$C$2:$C$193,Region!$C15),SUMIFS(Data!F$2:F$193,Data!$C$2:$C$193,Region!$C15,Data!$B$2:$B$193,Region!$D$3))</f>
        <v>11816.885330268431</v>
      </c>
      <c r="F15" s="23">
        <f t="shared" si="0"/>
        <v>403.34397542467923</v>
      </c>
      <c r="H15" s="89" t="s">
        <v>62</v>
      </c>
      <c r="I15" s="91" t="str">
        <f>D3</f>
        <v>All</v>
      </c>
      <c r="J15" s="93" t="str">
        <f>IF(F16&gt;10,"SALES ARE UNDERBUDGETED",IF(F16&lt;-10,"SALES ARE OVERBUDGTED","SALES ARE IN BUDGET"))</f>
        <v>SALES ARE UNDERBUDGETED</v>
      </c>
      <c r="K15" s="93"/>
      <c r="L15" s="94"/>
      <c r="S15" s="12" t="s">
        <v>11</v>
      </c>
      <c r="T15" s="13">
        <v>9700.4646976704698</v>
      </c>
      <c r="U15" s="13">
        <v>10003.353012738555</v>
      </c>
      <c r="V15">
        <f t="shared" si="1"/>
        <v>302.88831506808492</v>
      </c>
    </row>
    <row r="16" spans="3:22" x14ac:dyDescent="0.3">
      <c r="C16" s="26" t="s">
        <v>57</v>
      </c>
      <c r="D16" s="27">
        <f>SUM(D7:D15)</f>
        <v>61089.489016637686</v>
      </c>
      <c r="E16" s="27">
        <f>SUM(E7:E15)</f>
        <v>62288.501167068251</v>
      </c>
      <c r="F16" s="29">
        <f>SUM(F7:F15)</f>
        <v>1199.0121504305598</v>
      </c>
      <c r="H16" s="90"/>
      <c r="I16" s="92"/>
      <c r="J16" s="95"/>
      <c r="K16" s="95"/>
      <c r="L16" s="96"/>
      <c r="S16" s="12" t="s">
        <v>13</v>
      </c>
      <c r="T16" s="13">
        <v>4900.6903927252069</v>
      </c>
      <c r="U16" s="13">
        <v>5024.517539880113</v>
      </c>
      <c r="V16">
        <f t="shared" si="1"/>
        <v>123.82714715490602</v>
      </c>
    </row>
    <row r="17" spans="3:22" x14ac:dyDescent="0.3">
      <c r="S17" s="12" t="s">
        <v>14</v>
      </c>
      <c r="T17" s="13">
        <v>11413.541354843752</v>
      </c>
      <c r="U17" s="13">
        <v>11816.885330268431</v>
      </c>
      <c r="V17">
        <f t="shared" si="1"/>
        <v>403.34397542467923</v>
      </c>
    </row>
    <row r="22" spans="3:22" x14ac:dyDescent="0.3">
      <c r="C22" s="88" t="s">
        <v>65</v>
      </c>
      <c r="D22" s="88"/>
      <c r="E22" s="88"/>
      <c r="F22" s="88"/>
      <c r="G22" s="88"/>
      <c r="H22" s="88"/>
      <c r="I22" s="88"/>
      <c r="J22" s="88"/>
      <c r="K22" s="88"/>
      <c r="L22" s="88"/>
    </row>
    <row r="23" spans="3:22" x14ac:dyDescent="0.3">
      <c r="C23" s="88"/>
      <c r="D23" s="88"/>
      <c r="E23" s="88"/>
      <c r="F23" s="88"/>
      <c r="G23" s="88"/>
      <c r="H23" s="88"/>
      <c r="I23" s="88"/>
      <c r="J23" s="88"/>
      <c r="K23" s="88"/>
      <c r="L23" s="88"/>
    </row>
    <row r="24" spans="3:22" x14ac:dyDescent="0.3">
      <c r="C24" s="88"/>
      <c r="D24" s="88"/>
      <c r="E24" s="88"/>
      <c r="F24" s="88"/>
      <c r="G24" s="88"/>
      <c r="H24" s="88"/>
      <c r="I24" s="88"/>
      <c r="J24" s="88"/>
      <c r="K24" s="88"/>
      <c r="L24" s="88"/>
    </row>
    <row r="27" spans="3:22" x14ac:dyDescent="0.3"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3:22" x14ac:dyDescent="0.3">
      <c r="C28" s="48" t="s">
        <v>4</v>
      </c>
      <c r="D28" s="49" t="s">
        <v>56</v>
      </c>
      <c r="E28" s="49" t="s">
        <v>0</v>
      </c>
      <c r="F28" s="49" t="s">
        <v>1</v>
      </c>
      <c r="G28" s="49" t="s">
        <v>2</v>
      </c>
      <c r="H28" s="49" t="s">
        <v>3</v>
      </c>
      <c r="I28" s="48"/>
      <c r="J28" s="48" t="s">
        <v>4</v>
      </c>
      <c r="K28" s="48" t="s">
        <v>56</v>
      </c>
      <c r="L28" s="48" t="s">
        <v>0</v>
      </c>
      <c r="M28" s="48" t="s">
        <v>1</v>
      </c>
      <c r="N28" s="48" t="s">
        <v>2</v>
      </c>
      <c r="O28" s="48" t="s">
        <v>3</v>
      </c>
      <c r="P28" s="50"/>
      <c r="Q28" s="50"/>
      <c r="R28" s="50"/>
    </row>
    <row r="29" spans="3:22" x14ac:dyDescent="0.3">
      <c r="C29" s="48" t="s">
        <v>8</v>
      </c>
      <c r="D29" s="48">
        <f>IF(D$28="All",SUMIFS(Data!$E$2:$E$193,Data!$C$2:$C$193,Region!$C29),SUMIFS(Data!$E$2:$E$193,Data!$C$2:$C$193,Region!$C29,Data!$B$2:$B$193,Region!D$28))</f>
        <v>5990.4285611200703</v>
      </c>
      <c r="E29" s="48">
        <f>IF(E$28="All",SUMIFS(Data!$E$2:$E$193,Data!$C$2:$C$193,Region!$C29),SUMIFS(Data!$E$2:$E$193,Data!$C$2:$C$193,Region!$C29,Data!$B$2:$B$193,Region!E$28))</f>
        <v>1603.2851620339461</v>
      </c>
      <c r="F29" s="48">
        <f>IF(F$28="All",SUMIFS(Data!$E$2:$E$193,Data!$C$2:$C$193,Region!$C29),SUMIFS(Data!$E$2:$E$193,Data!$C$2:$C$193,Region!$C29,Data!$B$2:$B$193,Region!F$28))</f>
        <v>623.34418549568693</v>
      </c>
      <c r="G29" s="48">
        <f>IF(G$28="All",SUMIFS(Data!$E$2:$E$193,Data!$C$2:$C$193,Region!$C29),SUMIFS(Data!$E$2:$E$193,Data!$C$2:$C$193,Region!$C29,Data!$B$2:$B$193,Region!G$28))</f>
        <v>1486.008726679029</v>
      </c>
      <c r="H29" s="48">
        <f>IF(H$28="All",SUMIFS(Data!$E$2:$E$193,Data!$C$2:$C$193,Region!$C29),SUMIFS(Data!$E$2:$E$193,Data!$C$2:$C$193,Region!$C29,Data!$B$2:$B$193,Region!H$28))</f>
        <v>2277.7904869114082</v>
      </c>
      <c r="I29" s="48"/>
      <c r="J29" s="48" t="s">
        <v>8</v>
      </c>
      <c r="K29" s="48">
        <f>IF(K$28="All",SUMIFS(Data!$F$2:$F$193,Data!$C$2:$C$193,Region!$J29),SUMIFS(Data!$F$2:$F$193,Data!$C$2:$C$193,Region!$J29,Data!$B$2:$B$193,Region!K$28))</f>
        <v>6205.7254461935308</v>
      </c>
      <c r="L29" s="48">
        <f>IF(L$28="All",SUMIFS(Data!$F$2:$F$193,Data!$C$2:$C$193,Region!$J29),SUMIFS(Data!$F$2:$F$193,Data!$C$2:$C$193,Region!$J29,Data!$B$2:$B$193,Region!L$28))</f>
        <v>1684.2598617228443</v>
      </c>
      <c r="M29" s="48">
        <f>IF(M$28="All",SUMIFS(Data!$F$2:$F$193,Data!$C$2:$C$193,Region!$J29),SUMIFS(Data!$F$2:$F$193,Data!$C$2:$C$193,Region!$J29,Data!$B$2:$B$193,Region!M$28))</f>
        <v>637.99402457287283</v>
      </c>
      <c r="N29" s="48">
        <f>IF(N$28="All",SUMIFS(Data!$F$2:$F$193,Data!$C$2:$C$193,Region!$J29),SUMIFS(Data!$F$2:$F$193,Data!$C$2:$C$193,Region!$J29,Data!$B$2:$B$193,Region!N$28))</f>
        <v>1565.6547168744896</v>
      </c>
      <c r="O29" s="48">
        <f>IF(O$28="All",SUMIFS(Data!$F$2:$F$193,Data!$C$2:$C$193,Region!$J29),SUMIFS(Data!$F$2:$F$193,Data!$C$2:$C$193,Region!$J29,Data!$B$2:$B$193,Region!O$28))</f>
        <v>2317.816843023325</v>
      </c>
      <c r="P29" s="50"/>
      <c r="Q29" s="50"/>
      <c r="R29" s="50"/>
    </row>
    <row r="30" spans="3:22" x14ac:dyDescent="0.3">
      <c r="C30" s="48" t="s">
        <v>10</v>
      </c>
      <c r="D30" s="48">
        <f>IF(D$28="All",SUMIFS(Data!$E$2:$E$193,Data!$C$2:$C$193,Region!$C30),SUMIFS(Data!$E$2:$E$193,Data!$C$2:$C$193,Region!$C30,Data!$B$2:$B$193,Region!D$28))</f>
        <v>5966.1277001419039</v>
      </c>
      <c r="E30" s="48">
        <f>IF(E$28="All",SUMIFS(Data!$E$2:$E$193,Data!$C$2:$C$193,Region!$C30),SUMIFS(Data!$E$2:$E$193,Data!$C$2:$C$193,Region!$C30,Data!$B$2:$B$193,Region!E$28))</f>
        <v>1902.7670055743311</v>
      </c>
      <c r="F30" s="48">
        <f>IF(F$28="All",SUMIFS(Data!$E$2:$E$193,Data!$C$2:$C$193,Region!$C30),SUMIFS(Data!$E$2:$E$193,Data!$C$2:$C$193,Region!$C30,Data!$B$2:$B$193,Region!F$28))</f>
        <v>391.76241339900298</v>
      </c>
      <c r="G30" s="48">
        <f>IF(G$28="All",SUMIFS(Data!$E$2:$E$193,Data!$C$2:$C$193,Region!$C30),SUMIFS(Data!$E$2:$E$193,Data!$C$2:$C$193,Region!$C30,Data!$B$2:$B$193,Region!G$28))</f>
        <v>2029.584347760102</v>
      </c>
      <c r="H30" s="48">
        <f>IF(H$28="All",SUMIFS(Data!$E$2:$E$193,Data!$C$2:$C$193,Region!$C30),SUMIFS(Data!$E$2:$E$193,Data!$C$2:$C$193,Region!$C30,Data!$B$2:$B$193,Region!H$28))</f>
        <v>1642.0139334084681</v>
      </c>
      <c r="I30" s="48"/>
      <c r="J30" s="48" t="s">
        <v>10</v>
      </c>
      <c r="K30" s="48">
        <f>IF(K$28="All",SUMIFS(Data!$F$2:$F$193,Data!$C$2:$C$193,Region!$J30),SUMIFS(Data!$F$2:$F$193,Data!$C$2:$C$193,Region!$J30,Data!$B$2:$B$193,Region!K$28))</f>
        <v>5940.2026094712792</v>
      </c>
      <c r="L30" s="48">
        <f>IF(L$28="All",SUMIFS(Data!$F$2:$F$193,Data!$C$2:$C$193,Region!$J30),SUMIFS(Data!$F$2:$F$193,Data!$C$2:$C$193,Region!$J30,Data!$B$2:$B$193,Region!L$28))</f>
        <v>1741.2758616523454</v>
      </c>
      <c r="M30" s="48">
        <f>IF(M$28="All",SUMIFS(Data!$F$2:$F$193,Data!$C$2:$C$193,Region!$J30),SUMIFS(Data!$F$2:$F$193,Data!$C$2:$C$193,Region!$J30,Data!$B$2:$B$193,Region!M$28))</f>
        <v>401.4641569753731</v>
      </c>
      <c r="N30" s="48">
        <f>IF(N$28="All",SUMIFS(Data!$F$2:$F$193,Data!$C$2:$C$193,Region!$J30),SUMIFS(Data!$F$2:$F$193,Data!$C$2:$C$193,Region!$J30,Data!$B$2:$B$193,Region!N$28))</f>
        <v>2136.4263169011624</v>
      </c>
      <c r="O30" s="48">
        <f>IF(O$28="All",SUMIFS(Data!$F$2:$F$193,Data!$C$2:$C$193,Region!$J30),SUMIFS(Data!$F$2:$F$193,Data!$C$2:$C$193,Region!$J30,Data!$B$2:$B$193,Region!O$28))</f>
        <v>1661.0362739423979</v>
      </c>
      <c r="P30" s="50"/>
      <c r="Q30" s="50"/>
      <c r="R30" s="50"/>
    </row>
    <row r="31" spans="3:22" x14ac:dyDescent="0.3">
      <c r="C31" s="48" t="s">
        <v>9</v>
      </c>
      <c r="D31" s="48">
        <f>IF(D$28="All",SUMIFS(Data!$E$2:$E$193,Data!$C$2:$C$193,Region!$C31),SUMIFS(Data!$E$2:$E$193,Data!$C$2:$C$193,Region!$C31,Data!$B$2:$B$193,Region!D$28))</f>
        <v>6196.3537977201104</v>
      </c>
      <c r="E31" s="48">
        <f>IF(E$28="All",SUMIFS(Data!$E$2:$E$193,Data!$C$2:$C$193,Region!$C31),SUMIFS(Data!$E$2:$E$193,Data!$C$2:$C$193,Region!$C31,Data!$B$2:$B$193,Region!E$28))</f>
        <v>2605.5831528863496</v>
      </c>
      <c r="F31" s="48">
        <f>IF(F$28="All",SUMIFS(Data!$E$2:$E$193,Data!$C$2:$C$193,Region!$C31),SUMIFS(Data!$E$2:$E$193,Data!$C$2:$C$193,Region!$C31,Data!$B$2:$B$193,Region!F$28))</f>
        <v>517.75377987831064</v>
      </c>
      <c r="G31" s="48">
        <f>IF(G$28="All",SUMIFS(Data!$E$2:$E$193,Data!$C$2:$C$193,Region!$C31),SUMIFS(Data!$E$2:$E$193,Data!$C$2:$C$193,Region!$C31,Data!$B$2:$B$193,Region!G$28))</f>
        <v>1343.8161372970822</v>
      </c>
      <c r="H31" s="48">
        <f>IF(H$28="All",SUMIFS(Data!$E$2:$E$193,Data!$C$2:$C$193,Region!$C31),SUMIFS(Data!$E$2:$E$193,Data!$C$2:$C$193,Region!$C31,Data!$B$2:$B$193,Region!H$28))</f>
        <v>1729.2007276583688</v>
      </c>
      <c r="I31" s="48"/>
      <c r="J31" s="48" t="s">
        <v>9</v>
      </c>
      <c r="K31" s="48">
        <f>IF(K$28="All",SUMIFS(Data!$F$2:$F$193,Data!$C$2:$C$193,Region!$J31),SUMIFS(Data!$F$2:$F$193,Data!$C$2:$C$193,Region!$J31,Data!$B$2:$B$193,Region!K$28))</f>
        <v>6026.8646698383945</v>
      </c>
      <c r="L31" s="48">
        <f>IF(L$28="All",SUMIFS(Data!$F$2:$F$193,Data!$C$2:$C$193,Region!$J31),SUMIFS(Data!$F$2:$F$193,Data!$C$2:$C$193,Region!$J31,Data!$B$2:$B$193,Region!L$28))</f>
        <v>2318.5620575593407</v>
      </c>
      <c r="M31" s="48">
        <f>IF(M$28="All",SUMIFS(Data!$F$2:$F$193,Data!$C$2:$C$193,Region!$J31),SUMIFS(Data!$F$2:$F$193,Data!$C$2:$C$193,Region!$J31,Data!$B$2:$B$193,Region!M$28))</f>
        <v>528.98873634203392</v>
      </c>
      <c r="N31" s="48">
        <f>IF(N$28="All",SUMIFS(Data!$F$2:$F$193,Data!$C$2:$C$193,Region!$J31),SUMIFS(Data!$F$2:$F$193,Data!$C$2:$C$193,Region!$J31,Data!$B$2:$B$193,Region!N$28))</f>
        <v>1425.404364938049</v>
      </c>
      <c r="O31" s="48">
        <f>IF(O$28="All",SUMIFS(Data!$F$2:$F$193,Data!$C$2:$C$193,Region!$J31),SUMIFS(Data!$F$2:$F$193,Data!$C$2:$C$193,Region!$J31,Data!$B$2:$B$193,Region!O$28))</f>
        <v>1753.9095109989698</v>
      </c>
      <c r="P31" s="50"/>
      <c r="Q31" s="50"/>
      <c r="R31" s="50"/>
    </row>
    <row r="32" spans="3:22" x14ac:dyDescent="0.3">
      <c r="C32" s="48" t="s">
        <v>15</v>
      </c>
      <c r="D32" s="48">
        <f>IF(D$28="All",SUMIFS(Data!$E$2:$E$193,Data!$C$2:$C$193,Region!$C32),SUMIFS(Data!$E$2:$E$193,Data!$C$2:$C$193,Region!$C32,Data!$B$2:$B$193,Region!D$28))</f>
        <v>5906.0037620705634</v>
      </c>
      <c r="E32" s="48">
        <f>IF(E$28="All",SUMIFS(Data!$E$2:$E$193,Data!$C$2:$C$193,Region!$C32),SUMIFS(Data!$E$2:$E$193,Data!$C$2:$C$193,Region!$C32,Data!$B$2:$B$193,Region!E$28))</f>
        <v>2253.9053358088627</v>
      </c>
      <c r="F32" s="48">
        <f>IF(F$28="All",SUMIFS(Data!$E$2:$E$193,Data!$C$2:$C$193,Region!$C32),SUMIFS(Data!$E$2:$E$193,Data!$C$2:$C$193,Region!$C32,Data!$B$2:$B$193,Region!F$28))</f>
        <v>1568.9001371310519</v>
      </c>
      <c r="G32" s="48">
        <f>IF(G$28="All",SUMIFS(Data!$E$2:$E$193,Data!$C$2:$C$193,Region!$C32),SUMIFS(Data!$E$2:$E$193,Data!$C$2:$C$193,Region!$C32,Data!$B$2:$B$193,Region!G$28))</f>
        <v>554.90779586080259</v>
      </c>
      <c r="H32" s="48">
        <f>IF(H$28="All",SUMIFS(Data!$E$2:$E$193,Data!$C$2:$C$193,Region!$C32),SUMIFS(Data!$E$2:$E$193,Data!$C$2:$C$193,Region!$C32,Data!$B$2:$B$193,Region!H$28))</f>
        <v>1528.2904932698466</v>
      </c>
      <c r="I32" s="48"/>
      <c r="J32" s="48" t="s">
        <v>15</v>
      </c>
      <c r="K32" s="48">
        <f>IF(K$28="All",SUMIFS(Data!$F$2:$F$193,Data!$C$2:$C$193,Region!$J32),SUMIFS(Data!$F$2:$F$193,Data!$C$2:$C$193,Region!$J32,Data!$B$2:$B$193,Region!K$28))</f>
        <v>6115.3336021974283</v>
      </c>
      <c r="L32" s="48">
        <f>IF(L$28="All",SUMIFS(Data!$F$2:$F$193,Data!$C$2:$C$193,Region!$J32),SUMIFS(Data!$F$2:$F$193,Data!$C$2:$C$193,Region!$J32,Data!$B$2:$B$193,Region!L$28))</f>
        <v>2357.6293215689657</v>
      </c>
      <c r="M32" s="48">
        <f>IF(M$28="All",SUMIFS(Data!$F$2:$F$193,Data!$C$2:$C$193,Region!$J32),SUMIFS(Data!$F$2:$F$193,Data!$C$2:$C$193,Region!$J32,Data!$B$2:$B$193,Region!M$28))</f>
        <v>1600.9317553192911</v>
      </c>
      <c r="N32" s="48">
        <f>IF(N$28="All",SUMIFS(Data!$F$2:$F$193,Data!$C$2:$C$193,Region!$J32),SUMIFS(Data!$F$2:$F$193,Data!$C$2:$C$193,Region!$J32,Data!$B$2:$B$193,Region!N$28))</f>
        <v>600.90390269898512</v>
      </c>
      <c r="O32" s="48">
        <f>IF(O$28="All",SUMIFS(Data!$F$2:$F$193,Data!$C$2:$C$193,Region!$J32),SUMIFS(Data!$F$2:$F$193,Data!$C$2:$C$193,Region!$J32,Data!$B$2:$B$193,Region!O$28))</f>
        <v>1555.8686226101863</v>
      </c>
      <c r="P32" s="50"/>
      <c r="Q32" s="50"/>
      <c r="R32" s="50"/>
    </row>
    <row r="33" spans="3:18" x14ac:dyDescent="0.3">
      <c r="C33" s="48" t="s">
        <v>12</v>
      </c>
      <c r="D33" s="48">
        <f>IF(D$28="All",SUMIFS(Data!$E$2:$E$193,Data!$C$2:$C$193,Region!$C33),SUMIFS(Data!$E$2:$E$193,Data!$C$2:$C$193,Region!$C33,Data!$B$2:$B$193,Region!D$28))</f>
        <v>6325.3944264235361</v>
      </c>
      <c r="E33" s="48">
        <f>IF(E$28="All",SUMIFS(Data!$E$2:$E$193,Data!$C$2:$C$193,Region!$C33),SUMIFS(Data!$E$2:$E$193,Data!$C$2:$C$193,Region!$C33,Data!$B$2:$B$193,Region!E$28))</f>
        <v>1827.3772071560677</v>
      </c>
      <c r="F33" s="48">
        <f>IF(F$28="All",SUMIFS(Data!$E$2:$E$193,Data!$C$2:$C$193,Region!$C33),SUMIFS(Data!$E$2:$E$193,Data!$C$2:$C$193,Region!$C33,Data!$B$2:$B$193,Region!F$28))</f>
        <v>539.87513170880959</v>
      </c>
      <c r="G33" s="48">
        <f>IF(G$28="All",SUMIFS(Data!$E$2:$E$193,Data!$C$2:$C$193,Region!$C33),SUMIFS(Data!$E$2:$E$193,Data!$C$2:$C$193,Region!$C33,Data!$B$2:$B$193,Region!G$28))</f>
        <v>1665.3108483495507</v>
      </c>
      <c r="H33" s="48">
        <f>IF(H$28="All",SUMIFS(Data!$E$2:$E$193,Data!$C$2:$C$193,Region!$C33),SUMIFS(Data!$E$2:$E$193,Data!$C$2:$C$193,Region!$C33,Data!$B$2:$B$193,Region!H$28))</f>
        <v>2292.831239209107</v>
      </c>
      <c r="I33" s="48"/>
      <c r="J33" s="48" t="s">
        <v>12</v>
      </c>
      <c r="K33" s="48">
        <f>IF(K$28="All",SUMIFS(Data!$F$2:$F$193,Data!$C$2:$C$193,Region!$J33),SUMIFS(Data!$F$2:$F$193,Data!$C$2:$C$193,Region!$J33,Data!$B$2:$B$193,Region!K$28))</f>
        <v>6330.8625329726374</v>
      </c>
      <c r="L33" s="48">
        <f>IF(L$28="All",SUMIFS(Data!$F$2:$F$193,Data!$C$2:$C$193,Region!$J33),SUMIFS(Data!$F$2:$F$193,Data!$C$2:$C$193,Region!$J33,Data!$B$2:$B$193,Region!L$28))</f>
        <v>1678.5215028375587</v>
      </c>
      <c r="M33" s="48">
        <f>IF(M$28="All",SUMIFS(Data!$F$2:$F$193,Data!$C$2:$C$193,Region!$J33),SUMIFS(Data!$F$2:$F$193,Data!$C$2:$C$193,Region!$J33,Data!$B$2:$B$193,Region!M$28))</f>
        <v>551.04591211909371</v>
      </c>
      <c r="N33" s="48">
        <f>IF(N$28="All",SUMIFS(Data!$F$2:$F$193,Data!$C$2:$C$193,Region!$J33),SUMIFS(Data!$F$2:$F$193,Data!$C$2:$C$193,Region!$J33,Data!$B$2:$B$193,Region!N$28))</f>
        <v>1762.5699493270365</v>
      </c>
      <c r="O33" s="48">
        <f>IF(O$28="All",SUMIFS(Data!$F$2:$F$193,Data!$C$2:$C$193,Region!$J33),SUMIFS(Data!$F$2:$F$193,Data!$C$2:$C$193,Region!$J33,Data!$B$2:$B$193,Region!O$28))</f>
        <v>2338.7251686889495</v>
      </c>
      <c r="P33" s="50"/>
      <c r="Q33" s="50"/>
      <c r="R33" s="50"/>
    </row>
    <row r="34" spans="3:18" x14ac:dyDescent="0.3">
      <c r="C34" s="48" t="s">
        <v>16</v>
      </c>
      <c r="D34" s="48">
        <f>IF(D$28="All",SUMIFS(Data!$E$2:$E$193,Data!$C$2:$C$193,Region!$C34),SUMIFS(Data!$E$2:$E$193,Data!$C$2:$C$193,Region!$C34,Data!$B$2:$B$193,Region!D$28))</f>
        <v>4690.4843239220781</v>
      </c>
      <c r="E34" s="48">
        <f>IF(E$28="All",SUMIFS(Data!$E$2:$E$193,Data!$C$2:$C$193,Region!$C34),SUMIFS(Data!$E$2:$E$193,Data!$C$2:$C$193,Region!$C34,Data!$B$2:$B$193,Region!E$28))</f>
        <v>447.54688440452583</v>
      </c>
      <c r="F34" s="48">
        <f>IF(F$28="All",SUMIFS(Data!$E$2:$E$193,Data!$C$2:$C$193,Region!$C34),SUMIFS(Data!$E$2:$E$193,Data!$C$2:$C$193,Region!$C34,Data!$B$2:$B$193,Region!F$28))</f>
        <v>1882.3794656843381</v>
      </c>
      <c r="G34" s="48">
        <f>IF(G$28="All",SUMIFS(Data!$E$2:$E$193,Data!$C$2:$C$193,Region!$C34),SUMIFS(Data!$E$2:$E$193,Data!$C$2:$C$193,Region!$C34,Data!$B$2:$B$193,Region!G$28))</f>
        <v>1695.0254226304171</v>
      </c>
      <c r="H34" s="48">
        <f>IF(H$28="All",SUMIFS(Data!$E$2:$E$193,Data!$C$2:$C$193,Region!$C34),SUMIFS(Data!$E$2:$E$193,Data!$C$2:$C$193,Region!$C34,Data!$B$2:$B$193,Region!H$28))</f>
        <v>665.53255120279653</v>
      </c>
      <c r="I34" s="48"/>
      <c r="J34" s="48" t="s">
        <v>16</v>
      </c>
      <c r="K34" s="48">
        <f>IF(K$28="All",SUMIFS(Data!$F$2:$F$193,Data!$C$2:$C$193,Region!$J34),SUMIFS(Data!$F$2:$F$193,Data!$C$2:$C$193,Region!$J34,Data!$B$2:$B$193,Region!K$28))</f>
        <v>4824.7564235078817</v>
      </c>
      <c r="L34" s="48">
        <f>IF(L$28="All",SUMIFS(Data!$F$2:$F$193,Data!$C$2:$C$193,Region!$J34),SUMIFS(Data!$F$2:$F$193,Data!$C$2:$C$193,Region!$J34,Data!$B$2:$B$193,Region!L$28))</f>
        <v>426.94803576440472</v>
      </c>
      <c r="M34" s="48">
        <f>IF(M$28="All",SUMIFS(Data!$F$2:$F$193,Data!$C$2:$C$193,Region!$J34),SUMIFS(Data!$F$2:$F$193,Data!$C$2:$C$193,Region!$J34,Data!$B$2:$B$193,Region!M$28))</f>
        <v>1939.8837187761276</v>
      </c>
      <c r="N34" s="48">
        <f>IF(N$28="All",SUMIFS(Data!$F$2:$F$193,Data!$C$2:$C$193,Region!$J34),SUMIFS(Data!$F$2:$F$193,Data!$C$2:$C$193,Region!$J34,Data!$B$2:$B$193,Region!N$28))</f>
        <v>1785.0985028744174</v>
      </c>
      <c r="O34" s="48">
        <f>IF(O$28="All",SUMIFS(Data!$F$2:$F$193,Data!$C$2:$C$193,Region!$J34),SUMIFS(Data!$F$2:$F$193,Data!$C$2:$C$193,Region!$J34,Data!$B$2:$B$193,Region!O$28))</f>
        <v>672.82616609293189</v>
      </c>
      <c r="P34" s="50"/>
      <c r="Q34" s="50"/>
      <c r="R34" s="50"/>
    </row>
    <row r="35" spans="3:18" x14ac:dyDescent="0.3">
      <c r="C35" s="48" t="s">
        <v>11</v>
      </c>
      <c r="D35" s="48">
        <f>IF(D$28="All",SUMIFS(Data!$E$2:$E$193,Data!$C$2:$C$193,Region!$C35),SUMIFS(Data!$E$2:$E$193,Data!$C$2:$C$193,Region!$C35,Data!$B$2:$B$193,Region!D$28))</f>
        <v>9700.4646976704698</v>
      </c>
      <c r="E35" s="48">
        <f>IF(E$28="All",SUMIFS(Data!$E$2:$E$193,Data!$C$2:$C$193,Region!$C35),SUMIFS(Data!$E$2:$E$193,Data!$C$2:$C$193,Region!$C35,Data!$B$2:$B$193,Region!E$28))</f>
        <v>2622.862461752261</v>
      </c>
      <c r="F35" s="48">
        <f>IF(F$28="All",SUMIFS(Data!$E$2:$E$193,Data!$C$2:$C$193,Region!$C35),SUMIFS(Data!$E$2:$E$193,Data!$C$2:$C$193,Region!$C35,Data!$B$2:$B$193,Region!F$28))</f>
        <v>2819.3888509853523</v>
      </c>
      <c r="G35" s="48">
        <f>IF(G$28="All",SUMIFS(Data!$E$2:$E$193,Data!$C$2:$C$193,Region!$C35),SUMIFS(Data!$E$2:$E$193,Data!$C$2:$C$193,Region!$C35,Data!$B$2:$B$193,Region!G$28))</f>
        <v>2361.8154228831354</v>
      </c>
      <c r="H35" s="48">
        <f>IF(H$28="All",SUMIFS(Data!$E$2:$E$193,Data!$C$2:$C$193,Region!$C35),SUMIFS(Data!$E$2:$E$193,Data!$C$2:$C$193,Region!$C35,Data!$B$2:$B$193,Region!H$28))</f>
        <v>1896.3979620497207</v>
      </c>
      <c r="I35" s="48"/>
      <c r="J35" s="48" t="s">
        <v>11</v>
      </c>
      <c r="K35" s="48">
        <f>IF(K$28="All",SUMIFS(Data!$F$2:$F$193,Data!$C$2:$C$193,Region!$J35),SUMIFS(Data!$F$2:$F$193,Data!$C$2:$C$193,Region!$J35,Data!$B$2:$B$193,Region!K$28))</f>
        <v>10003.353012738555</v>
      </c>
      <c r="L35" s="48">
        <f>IF(L$28="All",SUMIFS(Data!$F$2:$F$193,Data!$C$2:$C$193,Region!$J35),SUMIFS(Data!$F$2:$F$193,Data!$C$2:$C$193,Region!$J35,Data!$B$2:$B$193,Region!L$28))</f>
        <v>2661.7828394044996</v>
      </c>
      <c r="M35" s="48">
        <f>IF(M$28="All",SUMIFS(Data!$F$2:$F$193,Data!$C$2:$C$193,Region!$J35),SUMIFS(Data!$F$2:$F$193,Data!$C$2:$C$193,Region!$J35,Data!$B$2:$B$193,Region!M$28))</f>
        <v>2892.3629879444898</v>
      </c>
      <c r="N35" s="48">
        <f>IF(N$28="All",SUMIFS(Data!$F$2:$F$193,Data!$C$2:$C$193,Region!$J35),SUMIFS(Data!$F$2:$F$193,Data!$C$2:$C$193,Region!$J35,Data!$B$2:$B$193,Region!N$28))</f>
        <v>2557.9463496049734</v>
      </c>
      <c r="O35" s="48">
        <f>IF(O$28="All",SUMIFS(Data!$F$2:$F$193,Data!$C$2:$C$193,Region!$J35),SUMIFS(Data!$F$2:$F$193,Data!$C$2:$C$193,Region!$J35,Data!$B$2:$B$193,Region!O$28))</f>
        <v>1891.2608357845904</v>
      </c>
      <c r="P35" s="50"/>
      <c r="Q35" s="50"/>
      <c r="R35" s="50"/>
    </row>
    <row r="36" spans="3:18" x14ac:dyDescent="0.3">
      <c r="C36" s="48" t="s">
        <v>13</v>
      </c>
      <c r="D36" s="48">
        <f>IF(D$28="All",SUMIFS(Data!$E$2:$E$193,Data!$C$2:$C$193,Region!$C36),SUMIFS(Data!$E$2:$E$193,Data!$C$2:$C$193,Region!$C36,Data!$B$2:$B$193,Region!D$28))</f>
        <v>4900.6903927252069</v>
      </c>
      <c r="E36" s="48">
        <f>IF(E$28="All",SUMIFS(Data!$E$2:$E$193,Data!$C$2:$C$193,Region!$C36),SUMIFS(Data!$E$2:$E$193,Data!$C$2:$C$193,Region!$C36,Data!$B$2:$B$193,Region!E$28))</f>
        <v>1620.7293711610678</v>
      </c>
      <c r="F36" s="48">
        <f>IF(F$28="All",SUMIFS(Data!$E$2:$E$193,Data!$C$2:$C$193,Region!$C36),SUMIFS(Data!$E$2:$E$193,Data!$C$2:$C$193,Region!$C36,Data!$B$2:$B$193,Region!F$28))</f>
        <v>1081.8310911472424</v>
      </c>
      <c r="G36" s="48">
        <f>IF(G$28="All",SUMIFS(Data!$E$2:$E$193,Data!$C$2:$C$193,Region!$C36),SUMIFS(Data!$E$2:$E$193,Data!$C$2:$C$193,Region!$C36,Data!$B$2:$B$193,Region!G$28))</f>
        <v>973.12887418863306</v>
      </c>
      <c r="H36" s="48">
        <f>IF(H$28="All",SUMIFS(Data!$E$2:$E$193,Data!$C$2:$C$193,Region!$C36),SUMIFS(Data!$E$2:$E$193,Data!$C$2:$C$193,Region!$C36,Data!$B$2:$B$193,Region!H$28))</f>
        <v>1225.0010562282653</v>
      </c>
      <c r="I36" s="48"/>
      <c r="J36" s="48" t="s">
        <v>13</v>
      </c>
      <c r="K36" s="48">
        <f>IF(K$28="All",SUMIFS(Data!$F$2:$F$193,Data!$C$2:$C$193,Region!$J36),SUMIFS(Data!$F$2:$F$193,Data!$C$2:$C$193,Region!$J36,Data!$B$2:$B$193,Region!K$28))</f>
        <v>5024.517539880113</v>
      </c>
      <c r="L36" s="48">
        <f>IF(L$28="All",SUMIFS(Data!$F$2:$F$193,Data!$C$2:$C$193,Region!$J36),SUMIFS(Data!$F$2:$F$193,Data!$C$2:$C$193,Region!$J36,Data!$B$2:$B$193,Region!L$28))</f>
        <v>1562.8665074899404</v>
      </c>
      <c r="M36" s="48">
        <f>IF(M$28="All",SUMIFS(Data!$F$2:$F$193,Data!$C$2:$C$193,Region!$J36),SUMIFS(Data!$F$2:$F$193,Data!$C$2:$C$193,Region!$J36,Data!$B$2:$B$193,Region!M$28))</f>
        <v>1161.8126637529492</v>
      </c>
      <c r="N36" s="48">
        <f>IF(N$28="All",SUMIFS(Data!$F$2:$F$193,Data!$C$2:$C$193,Region!$J36),SUMIFS(Data!$F$2:$F$193,Data!$C$2:$C$193,Region!$J36,Data!$B$2:$B$193,Region!N$28))</f>
        <v>1052.0299422022226</v>
      </c>
      <c r="O36" s="48">
        <f>IF(O$28="All",SUMIFS(Data!$F$2:$F$193,Data!$C$2:$C$193,Region!$J36),SUMIFS(Data!$F$2:$F$193,Data!$C$2:$C$193,Region!$J36,Data!$B$2:$B$193,Region!O$28))</f>
        <v>1247.8084264349998</v>
      </c>
    </row>
    <row r="37" spans="3:18" x14ac:dyDescent="0.3">
      <c r="C37" s="48" t="s">
        <v>14</v>
      </c>
      <c r="D37" s="48">
        <f>IF(D$28="All",SUMIFS(Data!$E$2:$E$193,Data!$C$2:$C$193,Region!$C37),SUMIFS(Data!$E$2:$E$193,Data!$C$2:$C$193,Region!$C37,Data!$B$2:$B$193,Region!D$28))</f>
        <v>11413.541354843752</v>
      </c>
      <c r="E37" s="48">
        <f>IF(E$28="All",SUMIFS(Data!$E$2:$E$193,Data!$C$2:$C$193,Region!$C37),SUMIFS(Data!$E$2:$E$193,Data!$C$2:$C$193,Region!$C37,Data!$B$2:$B$193,Region!E$28))</f>
        <v>2934.1049716612406</v>
      </c>
      <c r="F37" s="48">
        <f>IF(F$28="All",SUMIFS(Data!$E$2:$E$193,Data!$C$2:$C$193,Region!$C37),SUMIFS(Data!$E$2:$E$193,Data!$C$2:$C$193,Region!$C37,Data!$B$2:$B$193,Region!F$28))</f>
        <v>4356.582460202043</v>
      </c>
      <c r="G37" s="48">
        <f>IF(G$28="All",SUMIFS(Data!$E$2:$E$193,Data!$C$2:$C$193,Region!$C37),SUMIFS(Data!$E$2:$E$193,Data!$C$2:$C$193,Region!$C37,Data!$B$2:$B$193,Region!G$28))</f>
        <v>2149.1277066317152</v>
      </c>
      <c r="H37" s="48">
        <f>IF(H$28="All",SUMIFS(Data!$E$2:$E$193,Data!$C$2:$C$193,Region!$C37),SUMIFS(Data!$E$2:$E$193,Data!$C$2:$C$193,Region!$C37,Data!$B$2:$B$193,Region!H$28))</f>
        <v>1973.726216348753</v>
      </c>
      <c r="J37" s="48" t="s">
        <v>14</v>
      </c>
      <c r="K37" s="48">
        <f>IF(K$28="All",SUMIFS(Data!$F$2:$F$193,Data!$C$2:$C$193,Region!$J37),SUMIFS(Data!$F$2:$F$193,Data!$C$2:$C$193,Region!$J37,Data!$B$2:$B$193,Region!K$28))</f>
        <v>11816.885330268431</v>
      </c>
      <c r="L37" s="48">
        <f>IF(L$28="All",SUMIFS(Data!$F$2:$F$193,Data!$C$2:$C$193,Region!$J37),SUMIFS(Data!$F$2:$F$193,Data!$C$2:$C$193,Region!$J37,Data!$B$2:$B$193,Region!L$28))</f>
        <v>3044.3478270563874</v>
      </c>
      <c r="M37" s="48">
        <f>IF(M$28="All",SUMIFS(Data!$F$2:$F$193,Data!$C$2:$C$193,Region!$J37),SUMIFS(Data!$F$2:$F$193,Data!$C$2:$C$193,Region!$J37,Data!$B$2:$B$193,Region!M$28))</f>
        <v>4447.7486703663999</v>
      </c>
      <c r="N37" s="48">
        <f>IF(N$28="All",SUMIFS(Data!$F$2:$F$193,Data!$C$2:$C$193,Region!$J37),SUMIFS(Data!$F$2:$F$193,Data!$C$2:$C$193,Region!$J37,Data!$B$2:$B$193,Region!N$28))</f>
        <v>2347.1264381187889</v>
      </c>
      <c r="O37" s="48">
        <f>IF(O$28="All",SUMIFS(Data!$F$2:$F$193,Data!$C$2:$C$193,Region!$J37),SUMIFS(Data!$F$2:$F$193,Data!$C$2:$C$193,Region!$J37,Data!$B$2:$B$193,Region!O$28))</f>
        <v>1977.662394726852</v>
      </c>
    </row>
  </sheetData>
  <mergeCells count="14">
    <mergeCell ref="C3:C4"/>
    <mergeCell ref="C22:L24"/>
    <mergeCell ref="H15:H16"/>
    <mergeCell ref="I15:I16"/>
    <mergeCell ref="J15:L16"/>
    <mergeCell ref="D3:E4"/>
    <mergeCell ref="I6:J6"/>
    <mergeCell ref="K6:L6"/>
    <mergeCell ref="I7:J7"/>
    <mergeCell ref="I8:J8"/>
    <mergeCell ref="I9:J9"/>
    <mergeCell ref="K7:L7"/>
    <mergeCell ref="K8:L8"/>
    <mergeCell ref="K9:L9"/>
  </mergeCells>
  <conditionalFormatting sqref="H15:J15">
    <cfRule type="expression" dxfId="7" priority="10">
      <formula>$F$16&gt;10</formula>
    </cfRule>
    <cfRule type="expression" dxfId="6" priority="11">
      <formula>$F$16&gt;-10</formula>
    </cfRule>
    <cfRule type="expression" dxfId="5" priority="12">
      <formula>$F$16&lt;=-10</formula>
    </cfRule>
  </conditionalFormatting>
  <conditionalFormatting sqref="Q9:Q13">
    <cfRule type="cellIs" dxfId="4" priority="13" operator="equal">
      <formula>$D$3</formula>
    </cfRule>
  </conditionalFormatting>
  <conditionalFormatting sqref="F7:F15">
    <cfRule type="cellIs" dxfId="3" priority="3" operator="equal">
      <formula>$K$7</formula>
    </cfRule>
    <cfRule type="cellIs" dxfId="2" priority="4" operator="equal">
      <formula>$I$7</formula>
    </cfRule>
  </conditionalFormatting>
  <dataValidations count="1">
    <dataValidation type="list" allowBlank="1" showInputMessage="1" showErrorMessage="1" sqref="D3">
      <formula1>QUARTER</formula1>
    </dataValidation>
  </dataValidations>
  <pageMargins left="0.7" right="0.7" top="0.75" bottom="0.75" header="0.3" footer="0.3"/>
  <pageSetup paperSize="9" orientation="portrait" horizontalDpi="4294967294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8583879-72B2-4622-9180-718D646F2CB6}">
            <xm:f>NOT(ISERROR(SEARCH($K$9,C7)))</xm:f>
            <xm:f>$K$9</xm:f>
            <x14:dxf>
              <font>
                <color rgb="FF9C0006"/>
              </font>
              <fill>
                <patternFill>
                  <bgColor theme="6" tint="0.39994506668294322"/>
                </patternFill>
              </fill>
            </x14:dxf>
          </x14:cfRule>
          <x14:cfRule type="containsText" priority="2" operator="containsText" id="{B9139BB7-D5C1-4F2D-8BF9-10EC31B5393A}">
            <xm:f>NOT(ISERROR(SEARCH($I$9,C7)))</xm:f>
            <xm:f>$I$9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C7:C15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6"/>
  <sheetViews>
    <sheetView showGridLines="0" zoomScale="85" zoomScaleNormal="85" workbookViewId="0"/>
  </sheetViews>
  <sheetFormatPr defaultRowHeight="14.4" x14ac:dyDescent="0.3"/>
  <cols>
    <col min="2" max="2" width="17" customWidth="1"/>
    <col min="3" max="3" width="18.5546875" customWidth="1"/>
    <col min="4" max="4" width="23.21875" customWidth="1"/>
    <col min="5" max="5" width="23.6640625" customWidth="1"/>
    <col min="8" max="8" width="13.109375" customWidth="1"/>
    <col min="9" max="9" width="6" customWidth="1"/>
    <col min="10" max="10" width="12.21875" customWidth="1"/>
    <col min="15" max="15" width="13.109375" customWidth="1"/>
  </cols>
  <sheetData>
    <row r="5" spans="1:15" ht="15" thickBot="1" x14ac:dyDescent="0.35">
      <c r="F5" s="38"/>
      <c r="G5" s="38"/>
    </row>
    <row r="6" spans="1:15" ht="36" customHeight="1" thickBot="1" x14ac:dyDescent="0.35">
      <c r="A6" s="6"/>
      <c r="B6" s="39" t="s">
        <v>50</v>
      </c>
      <c r="C6" s="40" t="s">
        <v>5</v>
      </c>
      <c r="D6" s="41" t="s">
        <v>53</v>
      </c>
      <c r="E6" s="42" t="s">
        <v>54</v>
      </c>
      <c r="F6" s="149" t="s">
        <v>55</v>
      </c>
      <c r="G6" s="150"/>
      <c r="H6" s="38"/>
    </row>
    <row r="7" spans="1:15" x14ac:dyDescent="0.3">
      <c r="A7" s="6"/>
      <c r="B7" s="147" t="s">
        <v>0</v>
      </c>
      <c r="C7" s="24">
        <v>41275</v>
      </c>
      <c r="D7" s="34">
        <f>SUMIFS(Data!E$2:E$193,Data!$A$2:$A$193,Quarterly!$C7)</f>
        <v>4767.8795595337169</v>
      </c>
      <c r="E7" s="22">
        <f>SUMIFS(Data!F$2:F$193,Data!$A$2:$A$193,Quarterly!$C7)</f>
        <v>5017.0011166888853</v>
      </c>
      <c r="F7" s="151">
        <f>E7-D7</f>
        <v>249.12155715516838</v>
      </c>
      <c r="G7" s="152"/>
    </row>
    <row r="8" spans="1:15" x14ac:dyDescent="0.3">
      <c r="A8" s="6"/>
      <c r="B8" s="148"/>
      <c r="C8" s="24">
        <v>41306</v>
      </c>
      <c r="D8" s="34">
        <f>SUMIFS(Data!E$2:E$193,Data!$A$2:$A$193,Quarterly!$C8)</f>
        <v>5918.6010317245164</v>
      </c>
      <c r="E8" s="22">
        <f>SUMIFS(Data!F$2:F$193,Data!$A$2:$A$193,Quarterly!$C8)</f>
        <v>6230.1063491837003</v>
      </c>
      <c r="F8" s="151">
        <f t="shared" ref="F8:F9" si="0">E8-D8</f>
        <v>311.50531745918397</v>
      </c>
      <c r="G8" s="152"/>
    </row>
    <row r="9" spans="1:15" ht="15" thickBot="1" x14ac:dyDescent="0.35">
      <c r="A9" s="6"/>
      <c r="B9" s="148"/>
      <c r="C9" s="24">
        <v>41334</v>
      </c>
      <c r="D9" s="34">
        <f>SUMIFS(Data!E$2:E$193,Data!$A$2:$A$193,Quarterly!$C9)</f>
        <v>7131.6809611804201</v>
      </c>
      <c r="E9" s="22">
        <f>SUMIFS(Data!F$2:F$193,Data!$A$2:$A$193,Quarterly!$C9)</f>
        <v>6229.0863491837008</v>
      </c>
      <c r="F9" s="151">
        <f t="shared" si="0"/>
        <v>-902.59461199671932</v>
      </c>
      <c r="G9" s="152"/>
    </row>
    <row r="10" spans="1:15" ht="22.2" customHeight="1" thickBot="1" x14ac:dyDescent="0.35">
      <c r="A10" s="6"/>
      <c r="B10" s="145" t="s">
        <v>64</v>
      </c>
      <c r="C10" s="146"/>
      <c r="D10" s="43">
        <f>SUM(D7:D9)</f>
        <v>17818.161552438654</v>
      </c>
      <c r="E10" s="25">
        <f>SUM(E7:E9)</f>
        <v>17476.193815056286</v>
      </c>
      <c r="F10" s="129">
        <f>E10-D10</f>
        <v>-341.9677373823688</v>
      </c>
      <c r="G10" s="130"/>
      <c r="H10" s="46" t="str">
        <f>IF(F10&lt;0,"DEC","INC")</f>
        <v>DEC</v>
      </c>
      <c r="J10" s="113" t="s">
        <v>67</v>
      </c>
      <c r="K10" s="114"/>
      <c r="L10" s="114"/>
      <c r="M10" s="114"/>
      <c r="N10" s="114"/>
      <c r="O10" s="115"/>
    </row>
    <row r="11" spans="1:15" ht="15" thickBot="1" x14ac:dyDescent="0.35">
      <c r="A11" s="6"/>
      <c r="B11" s="147" t="s">
        <v>1</v>
      </c>
      <c r="C11" s="24">
        <v>41365</v>
      </c>
      <c r="D11" s="34">
        <f>SUMIFS(Data!E$2:E$193,Data!$A$2:$A$193,Quarterly!$C11)</f>
        <v>4374.9744273017868</v>
      </c>
      <c r="E11" s="34">
        <f>SUMIFS(Data!F$2:F$193,Data!$A$2:$A$193,Quarterly!$C11)</f>
        <v>4539.0458013420493</v>
      </c>
      <c r="F11" s="123">
        <f>E11-D11</f>
        <v>164.07137404026253</v>
      </c>
      <c r="G11" s="124"/>
      <c r="J11" s="116"/>
      <c r="K11" s="117"/>
      <c r="L11" s="117"/>
      <c r="M11" s="117"/>
      <c r="N11" s="117"/>
      <c r="O11" s="118"/>
    </row>
    <row r="12" spans="1:15" x14ac:dyDescent="0.3">
      <c r="A12" s="6"/>
      <c r="B12" s="148"/>
      <c r="C12" s="24">
        <v>41395</v>
      </c>
      <c r="D12" s="34">
        <f>SUMIFS(Data!E$2:E$193,Data!$A$2:$A$193,Quarterly!$C12)</f>
        <v>4698.648129580969</v>
      </c>
      <c r="E12" s="34">
        <f>SUMIFS(Data!F$2:F$193,Data!$A$2:$A$193,Quarterly!$C12)</f>
        <v>4804.498091409152</v>
      </c>
      <c r="F12" s="125">
        <f t="shared" ref="F12:F13" si="1">E12-D12</f>
        <v>105.84996182818304</v>
      </c>
      <c r="G12" s="126"/>
    </row>
    <row r="13" spans="1:15" ht="15" thickBot="1" x14ac:dyDescent="0.35">
      <c r="A13" s="6"/>
      <c r="B13" s="148"/>
      <c r="C13" s="24">
        <v>41426</v>
      </c>
      <c r="D13" s="34">
        <f>SUMIFS(Data!E$2:E$193,Data!$A$2:$A$193,Quarterly!$C13)</f>
        <v>4708.1949587490826</v>
      </c>
      <c r="E13" s="34">
        <f>SUMIFS(Data!F$2:F$193,Data!$A$2:$A$193,Quarterly!$C13)</f>
        <v>4818.6887334174307</v>
      </c>
      <c r="F13" s="127">
        <f t="shared" si="1"/>
        <v>110.49377466834812</v>
      </c>
      <c r="G13" s="128"/>
    </row>
    <row r="14" spans="1:15" ht="19.8" customHeight="1" thickBot="1" x14ac:dyDescent="0.35">
      <c r="A14" s="6"/>
      <c r="B14" s="145" t="s">
        <v>64</v>
      </c>
      <c r="C14" s="146"/>
      <c r="D14" s="43">
        <f>SUM(D11:D13)</f>
        <v>13781.817515631839</v>
      </c>
      <c r="E14" s="25">
        <f>SUM(E11:E13)</f>
        <v>14162.232626168632</v>
      </c>
      <c r="F14" s="129">
        <f>E14-D14</f>
        <v>380.41511053679278</v>
      </c>
      <c r="G14" s="130"/>
      <c r="H14" s="46" t="str">
        <f>IF(F14&lt;0,"DEC","INC")</f>
        <v>INC</v>
      </c>
    </row>
    <row r="15" spans="1:15" x14ac:dyDescent="0.3">
      <c r="A15" s="6"/>
      <c r="B15" s="147" t="s">
        <v>2</v>
      </c>
      <c r="C15" s="24">
        <v>41456</v>
      </c>
      <c r="D15" s="34">
        <f>SUMIFS(Data!E$2:E$193,Data!$A$2:$A$193,Quarterly!$C15)</f>
        <v>5942.9868234728001</v>
      </c>
      <c r="E15" s="34">
        <f>SUMIFS(Data!F$2:F$193,Data!$A$2:$A$193,Quarterly!$C15)</f>
        <v>6255.7756036555802</v>
      </c>
      <c r="F15" s="123">
        <f>E15-D15</f>
        <v>312.7887801827801</v>
      </c>
      <c r="G15" s="124"/>
    </row>
    <row r="16" spans="1:15" x14ac:dyDescent="0.3">
      <c r="A16" s="6"/>
      <c r="B16" s="148"/>
      <c r="C16" s="24">
        <v>41487</v>
      </c>
      <c r="D16" s="34">
        <f>SUMIFS(Data!E$2:E$193,Data!$A$2:$A$193,Quarterly!$C16)</f>
        <v>4352.7743155430544</v>
      </c>
      <c r="E16" s="34">
        <f>SUMIFS(Data!F$2:F$193,Data!$A$2:$A$193,Quarterly!$C16)</f>
        <v>4581.8677005716372</v>
      </c>
      <c r="F16" s="125">
        <f t="shared" ref="F16:F17" si="2">E16-D16</f>
        <v>229.09338502858282</v>
      </c>
      <c r="G16" s="126"/>
    </row>
    <row r="17" spans="1:15" ht="15" thickBot="1" x14ac:dyDescent="0.35">
      <c r="A17" s="6"/>
      <c r="B17" s="148"/>
      <c r="C17" s="24">
        <v>41518</v>
      </c>
      <c r="D17" s="34">
        <f>SUMIFS(Data!E$2:E$193,Data!$A$2:$A$193,Quarterly!$C17)</f>
        <v>3962.9641432646122</v>
      </c>
      <c r="E17" s="34">
        <f>SUMIFS(Data!F$2:F$193,Data!$A$2:$A$193,Quarterly!$C17)</f>
        <v>4395.5171793129084</v>
      </c>
      <c r="F17" s="127">
        <f t="shared" si="2"/>
        <v>432.55303604829624</v>
      </c>
      <c r="G17" s="128"/>
    </row>
    <row r="18" spans="1:15" ht="22.2" customHeight="1" thickBot="1" x14ac:dyDescent="0.35">
      <c r="A18" s="6"/>
      <c r="B18" s="145" t="s">
        <v>64</v>
      </c>
      <c r="C18" s="146"/>
      <c r="D18" s="43">
        <f>SUM(D15:D17)</f>
        <v>14258.725282280466</v>
      </c>
      <c r="E18" s="25">
        <f>SUM(E15:E17)</f>
        <v>15233.160483540127</v>
      </c>
      <c r="F18" s="129">
        <f>E18-D18</f>
        <v>974.43520125966097</v>
      </c>
      <c r="G18" s="130"/>
      <c r="H18" s="46" t="str">
        <f>IF(F18&lt;0,"DEC","INC")</f>
        <v>INC</v>
      </c>
      <c r="J18" s="113" t="s">
        <v>68</v>
      </c>
      <c r="K18" s="114"/>
      <c r="L18" s="114"/>
      <c r="M18" s="114"/>
      <c r="N18" s="114"/>
      <c r="O18" s="115"/>
    </row>
    <row r="19" spans="1:15" ht="15" thickBot="1" x14ac:dyDescent="0.35">
      <c r="A19" s="6"/>
      <c r="B19" s="147" t="s">
        <v>3</v>
      </c>
      <c r="C19" s="24">
        <v>41548</v>
      </c>
      <c r="D19" s="34">
        <f>SUMIFS(Data!E$2:E$193,Data!$A$2:$A$193,Quarterly!$C19)</f>
        <v>4184.1509619889775</v>
      </c>
      <c r="E19" s="34">
        <f>SUMIFS(Data!F$2:F$193,Data!$A$2:$A$193,Quarterly!$C19)</f>
        <v>4144.8390338361032</v>
      </c>
      <c r="F19" s="123">
        <f>E19-D19</f>
        <v>-39.311928152874316</v>
      </c>
      <c r="G19" s="124"/>
      <c r="J19" s="116"/>
      <c r="K19" s="117"/>
      <c r="L19" s="117"/>
      <c r="M19" s="117"/>
      <c r="N19" s="117"/>
      <c r="O19" s="118"/>
    </row>
    <row r="20" spans="1:15" x14ac:dyDescent="0.3">
      <c r="A20" s="6"/>
      <c r="B20" s="148"/>
      <c r="C20" s="24">
        <v>41579</v>
      </c>
      <c r="D20" s="34">
        <f>SUMIFS(Data!E$2:E$193,Data!$A$2:$A$193,Quarterly!$C20)</f>
        <v>5984.8084531372815</v>
      </c>
      <c r="E20" s="34">
        <f>SUMIFS(Data!F$2:F$193,Data!$A$2:$A$193,Quarterly!$C20)</f>
        <v>6106.9474011604925</v>
      </c>
      <c r="F20" s="125">
        <f t="shared" ref="F20:F21" si="3">E20-D20</f>
        <v>122.13894802321101</v>
      </c>
      <c r="G20" s="126"/>
    </row>
    <row r="21" spans="1:15" ht="15" thickBot="1" x14ac:dyDescent="0.35">
      <c r="A21" s="6"/>
      <c r="B21" s="148"/>
      <c r="C21" s="24">
        <v>41609</v>
      </c>
      <c r="D21" s="34">
        <f>SUMIFS(Data!E$2:E$193,Data!$A$2:$A$193,Quarterly!$C21)</f>
        <v>5061.8252511604742</v>
      </c>
      <c r="E21" s="34">
        <f>SUMIFS(Data!F$2:F$193,Data!$A$2:$A$193,Quarterly!$C21)</f>
        <v>5165.1278073066069</v>
      </c>
      <c r="F21" s="127">
        <f t="shared" si="3"/>
        <v>103.3025561461327</v>
      </c>
      <c r="G21" s="128"/>
    </row>
    <row r="22" spans="1:15" ht="22.2" customHeight="1" thickBot="1" x14ac:dyDescent="0.35">
      <c r="A22" s="6"/>
      <c r="B22" s="135" t="s">
        <v>64</v>
      </c>
      <c r="C22" s="136"/>
      <c r="D22" s="44">
        <f>SUM(D19:D21)</f>
        <v>15230.784666286734</v>
      </c>
      <c r="E22" s="37">
        <f>SUM(E19:E21)</f>
        <v>15416.914242303203</v>
      </c>
      <c r="F22" s="133">
        <f>E22-D22</f>
        <v>186.12957601646849</v>
      </c>
      <c r="G22" s="134"/>
      <c r="H22" s="46" t="str">
        <f>IF(F22&lt;0,"DEC","INC")</f>
        <v>INC</v>
      </c>
    </row>
    <row r="23" spans="1:15" x14ac:dyDescent="0.3">
      <c r="A23" s="6"/>
      <c r="B23" s="137" t="s">
        <v>52</v>
      </c>
      <c r="C23" s="138"/>
      <c r="D23" s="141">
        <f>SUM(D10,D14,D18,D22)</f>
        <v>61089.489016637701</v>
      </c>
      <c r="E23" s="143">
        <f>SUM(E10,E14,E18,E22)</f>
        <v>62288.501167068243</v>
      </c>
      <c r="F23" s="119">
        <f>E23-D23</f>
        <v>1199.0121504305425</v>
      </c>
      <c r="G23" s="120"/>
      <c r="H23" s="109" t="str">
        <f>IF(F23&lt;0,"DEC","INC")</f>
        <v>INC</v>
      </c>
    </row>
    <row r="24" spans="1:15" ht="15" thickBot="1" x14ac:dyDescent="0.35">
      <c r="A24" s="6"/>
      <c r="B24" s="139"/>
      <c r="C24" s="140"/>
      <c r="D24" s="142"/>
      <c r="E24" s="144"/>
      <c r="F24" s="121"/>
      <c r="G24" s="122"/>
      <c r="H24" s="110"/>
    </row>
    <row r="25" spans="1:15" ht="15" thickBot="1" x14ac:dyDescent="0.35"/>
    <row r="26" spans="1:15" ht="27" customHeight="1" thickBot="1" x14ac:dyDescent="0.35">
      <c r="B26" s="131" t="s">
        <v>66</v>
      </c>
      <c r="C26" s="132"/>
      <c r="D26" s="132"/>
      <c r="E26" s="45" t="str">
        <f>IF(F23&gt;0," increased by ","decreased by")</f>
        <v xml:space="preserve"> increased by </v>
      </c>
      <c r="F26" s="111">
        <f>F23</f>
        <v>1199.0121504305425</v>
      </c>
      <c r="G26" s="112"/>
    </row>
  </sheetData>
  <mergeCells count="34">
    <mergeCell ref="B7:B9"/>
    <mergeCell ref="B10:C10"/>
    <mergeCell ref="B11:B13"/>
    <mergeCell ref="B14:C14"/>
    <mergeCell ref="B15:B17"/>
    <mergeCell ref="F6:G6"/>
    <mergeCell ref="F7:G7"/>
    <mergeCell ref="F8:G8"/>
    <mergeCell ref="F9:G9"/>
    <mergeCell ref="F10:G10"/>
    <mergeCell ref="B26:D26"/>
    <mergeCell ref="F17:G17"/>
    <mergeCell ref="F18:G18"/>
    <mergeCell ref="F19:G19"/>
    <mergeCell ref="F20:G20"/>
    <mergeCell ref="F21:G21"/>
    <mergeCell ref="F22:G22"/>
    <mergeCell ref="B22:C22"/>
    <mergeCell ref="B23:C24"/>
    <mergeCell ref="D23:D24"/>
    <mergeCell ref="E23:E24"/>
    <mergeCell ref="B18:C18"/>
    <mergeCell ref="B19:B21"/>
    <mergeCell ref="H23:H24"/>
    <mergeCell ref="F26:G26"/>
    <mergeCell ref="J10:O11"/>
    <mergeCell ref="J18:O19"/>
    <mergeCell ref="F23:G24"/>
    <mergeCell ref="F11:G11"/>
    <mergeCell ref="F12:G12"/>
    <mergeCell ref="F13:G13"/>
    <mergeCell ref="F14:G14"/>
    <mergeCell ref="F15:G15"/>
    <mergeCell ref="F16:G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09"/>
  <sheetViews>
    <sheetView workbookViewId="0">
      <pane ySplit="1" topLeftCell="A163" activePane="bottomLeft" state="frozen"/>
      <selection pane="bottomLeft" activeCell="D194" sqref="D194"/>
    </sheetView>
  </sheetViews>
  <sheetFormatPr defaultColWidth="9.109375" defaultRowHeight="13.8" x14ac:dyDescent="0.3"/>
  <cols>
    <col min="1" max="2" width="9.109375" style="6"/>
    <col min="3" max="3" width="14.109375" style="6" bestFit="1" customWidth="1"/>
    <col min="4" max="4" width="19.6640625" style="6" customWidth="1"/>
    <col min="5" max="5" width="9.5546875" style="6" bestFit="1" customWidth="1"/>
    <col min="6" max="6" width="11.109375" style="6" bestFit="1" customWidth="1"/>
    <col min="7" max="9" width="9.109375" style="6"/>
    <col min="10" max="10" width="16.77734375" style="6" customWidth="1"/>
    <col min="11" max="11" width="11.21875" style="6" customWidth="1"/>
    <col min="12" max="12" width="13.5546875" style="6" customWidth="1"/>
    <col min="13" max="13" width="15.77734375" style="6" bestFit="1" customWidth="1"/>
    <col min="14" max="14" width="9.109375" style="6"/>
    <col min="15" max="15" width="44.5546875" style="6" bestFit="1" customWidth="1"/>
    <col min="16" max="16384" width="9.109375" style="6"/>
  </cols>
  <sheetData>
    <row r="1" spans="1:16" x14ac:dyDescent="0.3">
      <c r="A1" s="1" t="s">
        <v>5</v>
      </c>
      <c r="B1" s="1" t="s">
        <v>50</v>
      </c>
      <c r="C1" s="1" t="s">
        <v>4</v>
      </c>
      <c r="D1" s="1" t="s">
        <v>49</v>
      </c>
      <c r="E1" s="2" t="s">
        <v>6</v>
      </c>
      <c r="F1" s="2" t="s">
        <v>7</v>
      </c>
    </row>
    <row r="2" spans="1:16" x14ac:dyDescent="0.3">
      <c r="A2" s="7">
        <v>41275</v>
      </c>
      <c r="B2" s="7" t="s">
        <v>0</v>
      </c>
      <c r="C2" s="8" t="s">
        <v>8</v>
      </c>
      <c r="D2" s="6" t="s">
        <v>17</v>
      </c>
      <c r="E2" s="3">
        <v>4.4402836494074993</v>
      </c>
      <c r="F2" s="3">
        <v>4.6739827888499992</v>
      </c>
    </row>
    <row r="3" spans="1:16" x14ac:dyDescent="0.3">
      <c r="A3" s="7">
        <v>41275</v>
      </c>
      <c r="B3" s="7" t="s">
        <v>0</v>
      </c>
      <c r="C3" s="8" t="s">
        <v>10</v>
      </c>
      <c r="D3" s="9" t="s">
        <v>18</v>
      </c>
      <c r="E3" s="4">
        <v>4.8585368767049992</v>
      </c>
      <c r="F3" s="4">
        <v>5.1142493438999992</v>
      </c>
    </row>
    <row r="4" spans="1:16" x14ac:dyDescent="0.3">
      <c r="A4" s="7">
        <v>41275</v>
      </c>
      <c r="B4" s="7" t="s">
        <v>0</v>
      </c>
      <c r="C4" s="8" t="s">
        <v>9</v>
      </c>
      <c r="D4" s="9" t="s">
        <v>19</v>
      </c>
      <c r="E4" s="4">
        <v>2.4548135601924601</v>
      </c>
      <c r="F4" s="4">
        <v>2.5840142738868002</v>
      </c>
    </row>
    <row r="5" spans="1:16" x14ac:dyDescent="0.3">
      <c r="A5" s="7">
        <v>41275</v>
      </c>
      <c r="B5" s="7" t="s">
        <v>0</v>
      </c>
      <c r="C5" s="8" t="s">
        <v>12</v>
      </c>
      <c r="D5" s="9" t="s">
        <v>20</v>
      </c>
      <c r="E5" s="4">
        <v>1.3406443218349999</v>
      </c>
      <c r="F5" s="4">
        <v>1.4112045493000001</v>
      </c>
    </row>
    <row r="6" spans="1:16" x14ac:dyDescent="0.3">
      <c r="A6" s="7">
        <v>41275</v>
      </c>
      <c r="B6" s="7" t="s">
        <v>0</v>
      </c>
      <c r="C6" s="8" t="s">
        <v>13</v>
      </c>
      <c r="D6" s="9" t="s">
        <v>21</v>
      </c>
      <c r="E6" s="4">
        <v>195.15876700457179</v>
      </c>
      <c r="F6" s="4">
        <v>205.43028105744401</v>
      </c>
    </row>
    <row r="7" spans="1:16" x14ac:dyDescent="0.3">
      <c r="A7" s="7">
        <v>41275</v>
      </c>
      <c r="B7" s="7" t="s">
        <v>0</v>
      </c>
      <c r="C7" s="8" t="s">
        <v>16</v>
      </c>
      <c r="D7" s="9" t="s">
        <v>22</v>
      </c>
      <c r="E7" s="4">
        <v>172.69971902386757</v>
      </c>
      <c r="F7" s="4">
        <v>181.78917791986061</v>
      </c>
      <c r="P7" s="10"/>
    </row>
    <row r="8" spans="1:16" x14ac:dyDescent="0.3">
      <c r="A8" s="7">
        <v>41275</v>
      </c>
      <c r="B8" s="7" t="s">
        <v>0</v>
      </c>
      <c r="C8" s="8" t="s">
        <v>11</v>
      </c>
      <c r="D8" s="9" t="s">
        <v>23</v>
      </c>
      <c r="E8" s="4">
        <v>67.654635873743061</v>
      </c>
      <c r="F8" s="4">
        <v>71.215406182887435</v>
      </c>
      <c r="P8" s="10"/>
    </row>
    <row r="9" spans="1:16" x14ac:dyDescent="0.3">
      <c r="A9" s="7">
        <v>41275</v>
      </c>
      <c r="B9" s="7" t="s">
        <v>0</v>
      </c>
      <c r="C9" s="8" t="s">
        <v>13</v>
      </c>
      <c r="D9" s="9" t="s">
        <v>24</v>
      </c>
      <c r="E9" s="4">
        <v>15.474897772520764</v>
      </c>
      <c r="F9" s="4">
        <v>16.289366076337647</v>
      </c>
      <c r="P9" s="10"/>
    </row>
    <row r="10" spans="1:16" x14ac:dyDescent="0.3">
      <c r="A10" s="7">
        <v>41275</v>
      </c>
      <c r="B10" s="7" t="s">
        <v>0</v>
      </c>
      <c r="C10" s="8" t="s">
        <v>14</v>
      </c>
      <c r="D10" s="9" t="s">
        <v>25</v>
      </c>
      <c r="E10" s="4">
        <v>1187.7744753688296</v>
      </c>
      <c r="F10" s="4">
        <v>1250.2889214408733</v>
      </c>
      <c r="P10" s="10"/>
    </row>
    <row r="11" spans="1:16" x14ac:dyDescent="0.3">
      <c r="A11" s="7">
        <v>41275</v>
      </c>
      <c r="B11" s="7" t="s">
        <v>0</v>
      </c>
      <c r="C11" s="8" t="s">
        <v>11</v>
      </c>
      <c r="D11" s="9" t="s">
        <v>26</v>
      </c>
      <c r="E11" s="4">
        <v>1931.6575848319114</v>
      </c>
      <c r="F11" s="4">
        <v>2033.3237735072753</v>
      </c>
      <c r="P11" s="10"/>
    </row>
    <row r="12" spans="1:16" x14ac:dyDescent="0.3">
      <c r="A12" s="7">
        <v>41275</v>
      </c>
      <c r="B12" s="7" t="s">
        <v>0</v>
      </c>
      <c r="C12" s="8" t="s">
        <v>13</v>
      </c>
      <c r="D12" s="9" t="s">
        <v>27</v>
      </c>
      <c r="E12" s="4">
        <v>79</v>
      </c>
      <c r="F12" s="4">
        <v>80</v>
      </c>
      <c r="P12" s="10"/>
    </row>
    <row r="13" spans="1:16" x14ac:dyDescent="0.3">
      <c r="A13" s="7">
        <v>41275</v>
      </c>
      <c r="B13" s="7" t="s">
        <v>0</v>
      </c>
      <c r="C13" s="8" t="s">
        <v>14</v>
      </c>
      <c r="D13" s="9" t="s">
        <v>28</v>
      </c>
      <c r="E13" s="4">
        <v>112.07603187569002</v>
      </c>
      <c r="F13" s="4">
        <v>117.97477039546318</v>
      </c>
      <c r="P13" s="10"/>
    </row>
    <row r="14" spans="1:16" x14ac:dyDescent="0.3">
      <c r="A14" s="7">
        <v>41275</v>
      </c>
      <c r="B14" s="7" t="s">
        <v>0</v>
      </c>
      <c r="C14" s="8" t="s">
        <v>15</v>
      </c>
      <c r="D14" s="9" t="s">
        <v>29</v>
      </c>
      <c r="E14" s="4">
        <v>200.44939037074957</v>
      </c>
      <c r="F14" s="4">
        <v>210.99935828499954</v>
      </c>
      <c r="P14" s="10"/>
    </row>
    <row r="15" spans="1:16" x14ac:dyDescent="0.3">
      <c r="A15" s="7">
        <v>41275</v>
      </c>
      <c r="B15" s="7" t="s">
        <v>0</v>
      </c>
      <c r="C15" s="8" t="s">
        <v>8</v>
      </c>
      <c r="D15" s="9" t="s">
        <v>30</v>
      </c>
      <c r="E15" s="4">
        <v>445.17523960633633</v>
      </c>
      <c r="F15" s="4">
        <v>468.60551537509087</v>
      </c>
      <c r="P15" s="10"/>
    </row>
    <row r="16" spans="1:16" x14ac:dyDescent="0.3">
      <c r="A16" s="7">
        <v>41275</v>
      </c>
      <c r="B16" s="7" t="s">
        <v>0</v>
      </c>
      <c r="C16" s="8" t="s">
        <v>10</v>
      </c>
      <c r="D16" s="9" t="s">
        <v>31</v>
      </c>
      <c r="E16" s="4">
        <v>323.5060143036132</v>
      </c>
      <c r="F16" s="4">
        <v>340.53264663538232</v>
      </c>
      <c r="P16" s="10"/>
    </row>
    <row r="17" spans="1:16" x14ac:dyDescent="0.3">
      <c r="A17" s="7">
        <v>41275</v>
      </c>
      <c r="B17" s="7" t="s">
        <v>0</v>
      </c>
      <c r="C17" s="8" t="s">
        <v>9</v>
      </c>
      <c r="D17" s="9" t="s">
        <v>32</v>
      </c>
      <c r="E17" s="4">
        <v>24.158525093743329</v>
      </c>
      <c r="F17" s="4">
        <v>26.768448857333333</v>
      </c>
      <c r="P17" s="10"/>
    </row>
    <row r="18" spans="1:16" x14ac:dyDescent="0.3">
      <c r="A18" s="7">
        <v>41306</v>
      </c>
      <c r="B18" s="7" t="s">
        <v>0</v>
      </c>
      <c r="C18" s="8" t="s">
        <v>12</v>
      </c>
      <c r="D18" s="9" t="s">
        <v>33</v>
      </c>
      <c r="E18" s="4">
        <v>4.5290893223956488</v>
      </c>
      <c r="F18" s="4">
        <v>4.7674624446269993</v>
      </c>
      <c r="P18" s="10"/>
    </row>
    <row r="19" spans="1:16" x14ac:dyDescent="0.3">
      <c r="A19" s="7">
        <v>41306</v>
      </c>
      <c r="B19" s="7" t="s">
        <v>0</v>
      </c>
      <c r="C19" s="8" t="s">
        <v>13</v>
      </c>
      <c r="D19" s="9" t="s">
        <v>34</v>
      </c>
      <c r="E19" s="4">
        <v>4.955707614239099</v>
      </c>
      <c r="F19" s="4">
        <v>5.216534330777999</v>
      </c>
      <c r="P19" s="10"/>
    </row>
    <row r="20" spans="1:16" x14ac:dyDescent="0.3">
      <c r="A20" s="7">
        <v>41306</v>
      </c>
      <c r="B20" s="7" t="s">
        <v>0</v>
      </c>
      <c r="C20" s="8" t="s">
        <v>16</v>
      </c>
      <c r="D20" s="9" t="s">
        <v>35</v>
      </c>
      <c r="E20" s="4">
        <v>2.5039098313963093</v>
      </c>
      <c r="F20" s="4">
        <v>2.635694559364536</v>
      </c>
      <c r="P20" s="10"/>
    </row>
    <row r="21" spans="1:16" x14ac:dyDescent="0.3">
      <c r="A21" s="7">
        <v>41306</v>
      </c>
      <c r="B21" s="7" t="s">
        <v>0</v>
      </c>
      <c r="C21" s="8" t="s">
        <v>11</v>
      </c>
      <c r="D21" s="9" t="s">
        <v>36</v>
      </c>
      <c r="E21" s="4">
        <v>1.3674572082717</v>
      </c>
      <c r="F21" s="4">
        <v>1.4394286402860001</v>
      </c>
      <c r="P21" s="10"/>
    </row>
    <row r="22" spans="1:16" x14ac:dyDescent="0.3">
      <c r="A22" s="7">
        <v>41306</v>
      </c>
      <c r="B22" s="7" t="s">
        <v>0</v>
      </c>
      <c r="C22" s="8" t="s">
        <v>13</v>
      </c>
      <c r="D22" s="9" t="s">
        <v>37</v>
      </c>
      <c r="E22" s="4">
        <v>199.06194234466324</v>
      </c>
      <c r="F22" s="4">
        <v>209.53888667859289</v>
      </c>
      <c r="P22" s="10"/>
    </row>
    <row r="23" spans="1:16" x14ac:dyDescent="0.3">
      <c r="A23" s="7">
        <v>41306</v>
      </c>
      <c r="B23" s="7" t="s">
        <v>0</v>
      </c>
      <c r="C23" s="8" t="s">
        <v>14</v>
      </c>
      <c r="D23" s="9" t="s">
        <v>38</v>
      </c>
      <c r="E23" s="4">
        <v>176.15371340434493</v>
      </c>
      <c r="F23" s="4">
        <v>185.42496147825781</v>
      </c>
      <c r="P23" s="10"/>
    </row>
    <row r="24" spans="1:16" x14ac:dyDescent="0.3">
      <c r="A24" s="7">
        <v>41306</v>
      </c>
      <c r="B24" s="7" t="s">
        <v>0</v>
      </c>
      <c r="C24" s="8" t="s">
        <v>11</v>
      </c>
      <c r="D24" s="9" t="s">
        <v>39</v>
      </c>
      <c r="E24" s="4">
        <v>69.007728591217926</v>
      </c>
      <c r="F24" s="4">
        <v>72.639714306545187</v>
      </c>
      <c r="P24" s="10"/>
    </row>
    <row r="25" spans="1:16" x14ac:dyDescent="0.3">
      <c r="A25" s="7">
        <v>41306</v>
      </c>
      <c r="B25" s="7" t="s">
        <v>0</v>
      </c>
      <c r="C25" s="8" t="s">
        <v>13</v>
      </c>
      <c r="D25" s="9" t="s">
        <v>40</v>
      </c>
      <c r="E25" s="4">
        <v>15.78439572797118</v>
      </c>
      <c r="F25" s="4">
        <v>16.6151533978644</v>
      </c>
      <c r="P25" s="10"/>
    </row>
    <row r="26" spans="1:16" x14ac:dyDescent="0.3">
      <c r="A26" s="7">
        <v>41306</v>
      </c>
      <c r="B26" s="7" t="s">
        <v>0</v>
      </c>
      <c r="C26" s="8" t="s">
        <v>14</v>
      </c>
      <c r="D26" s="9" t="s">
        <v>41</v>
      </c>
      <c r="E26" s="4">
        <v>1211.5299648762061</v>
      </c>
      <c r="F26" s="4">
        <v>1275.2946998696907</v>
      </c>
      <c r="P26" s="10"/>
    </row>
    <row r="27" spans="1:16" x14ac:dyDescent="0.3">
      <c r="A27" s="7">
        <v>41306</v>
      </c>
      <c r="B27" s="7" t="s">
        <v>0</v>
      </c>
      <c r="C27" s="8" t="s">
        <v>15</v>
      </c>
      <c r="D27" s="9" t="s">
        <v>42</v>
      </c>
      <c r="E27" s="4">
        <v>1970.2907365285496</v>
      </c>
      <c r="F27" s="4">
        <v>2073.9902489774208</v>
      </c>
      <c r="P27" s="10"/>
    </row>
    <row r="28" spans="1:16" x14ac:dyDescent="0.3">
      <c r="A28" s="7">
        <v>41306</v>
      </c>
      <c r="B28" s="7" t="s">
        <v>0</v>
      </c>
      <c r="C28" s="8" t="s">
        <v>8</v>
      </c>
      <c r="D28" s="9" t="s">
        <v>43</v>
      </c>
      <c r="E28" s="4">
        <v>1134.6469496529871</v>
      </c>
      <c r="F28" s="4">
        <v>1194.3652101610392</v>
      </c>
      <c r="P28" s="10"/>
    </row>
    <row r="29" spans="1:16" x14ac:dyDescent="0.3">
      <c r="A29" s="7">
        <v>41306</v>
      </c>
      <c r="B29" s="7" t="s">
        <v>0</v>
      </c>
      <c r="C29" s="8" t="s">
        <v>10</v>
      </c>
      <c r="D29" s="9" t="s">
        <v>44</v>
      </c>
      <c r="E29" s="4">
        <v>114.31755251320382</v>
      </c>
      <c r="F29" s="4">
        <v>120.33426580337245</v>
      </c>
      <c r="P29" s="10"/>
    </row>
    <row r="30" spans="1:16" x14ac:dyDescent="0.3">
      <c r="A30" s="7">
        <v>41306</v>
      </c>
      <c r="B30" s="7" t="s">
        <v>0</v>
      </c>
      <c r="C30" s="8" t="s">
        <v>9</v>
      </c>
      <c r="D30" s="9" t="s">
        <v>45</v>
      </c>
      <c r="E30" s="4">
        <v>204.45837817816454</v>
      </c>
      <c r="F30" s="4">
        <v>215.21934545069954</v>
      </c>
      <c r="P30" s="10"/>
    </row>
    <row r="31" spans="1:16" x14ac:dyDescent="0.3">
      <c r="A31" s="7">
        <v>41306</v>
      </c>
      <c r="B31" s="7" t="s">
        <v>0</v>
      </c>
      <c r="C31" s="8" t="s">
        <v>12</v>
      </c>
      <c r="D31" s="9" t="s">
        <v>46</v>
      </c>
      <c r="E31" s="4">
        <v>454.07874439846307</v>
      </c>
      <c r="F31" s="4">
        <v>477.9776256825927</v>
      </c>
      <c r="P31" s="10"/>
    </row>
    <row r="32" spans="1:16" x14ac:dyDescent="0.3">
      <c r="A32" s="7">
        <v>41306</v>
      </c>
      <c r="B32" s="7" t="s">
        <v>0</v>
      </c>
      <c r="C32" s="8" t="s">
        <v>13</v>
      </c>
      <c r="D32" s="9" t="s">
        <v>47</v>
      </c>
      <c r="E32" s="4">
        <v>329.97613458968544</v>
      </c>
      <c r="F32" s="4">
        <v>347.34329956808995</v>
      </c>
      <c r="P32" s="10"/>
    </row>
    <row r="33" spans="1:6" x14ac:dyDescent="0.3">
      <c r="A33" s="7">
        <v>41306</v>
      </c>
      <c r="B33" s="7" t="s">
        <v>0</v>
      </c>
      <c r="C33" s="8" t="s">
        <v>16</v>
      </c>
      <c r="D33" s="9" t="s">
        <v>48</v>
      </c>
      <c r="E33" s="4">
        <v>25.938626942755999</v>
      </c>
      <c r="F33" s="4">
        <v>27.30381783448</v>
      </c>
    </row>
    <row r="34" spans="1:6" x14ac:dyDescent="0.3">
      <c r="A34" s="7">
        <v>41334</v>
      </c>
      <c r="B34" s="7" t="s">
        <v>0</v>
      </c>
      <c r="C34" s="8" t="s">
        <v>11</v>
      </c>
      <c r="D34" s="6" t="s">
        <v>17</v>
      </c>
      <c r="E34" s="4">
        <v>5.4582677528534527</v>
      </c>
      <c r="F34" s="4">
        <v>4.7674624446269993</v>
      </c>
    </row>
    <row r="35" spans="1:6" x14ac:dyDescent="0.3">
      <c r="A35" s="7">
        <v>41334</v>
      </c>
      <c r="B35" s="7" t="s">
        <v>0</v>
      </c>
      <c r="C35" s="8" t="s">
        <v>13</v>
      </c>
      <c r="D35" s="9" t="s">
        <v>18</v>
      </c>
      <c r="E35" s="4">
        <v>5.9724101553077311</v>
      </c>
      <c r="F35" s="4">
        <v>5.216534330777999</v>
      </c>
    </row>
    <row r="36" spans="1:6" x14ac:dyDescent="0.3">
      <c r="A36" s="7">
        <v>41334</v>
      </c>
      <c r="B36" s="7" t="s">
        <v>0</v>
      </c>
      <c r="C36" s="8" t="s">
        <v>14</v>
      </c>
      <c r="D36" s="9" t="s">
        <v>19</v>
      </c>
      <c r="E36" s="4">
        <v>3.0176067010164576</v>
      </c>
      <c r="F36" s="4">
        <v>2.635694559364536</v>
      </c>
    </row>
    <row r="37" spans="1:6" x14ac:dyDescent="0.3">
      <c r="A37" s="7">
        <v>41334</v>
      </c>
      <c r="B37" s="7" t="s">
        <v>0</v>
      </c>
      <c r="C37" s="8" t="s">
        <v>11</v>
      </c>
      <c r="D37" s="9" t="s">
        <v>20</v>
      </c>
      <c r="E37" s="4">
        <v>0.48020385026344148</v>
      </c>
      <c r="F37" s="4">
        <v>0.41942864028600002</v>
      </c>
    </row>
    <row r="38" spans="1:6" x14ac:dyDescent="0.3">
      <c r="A38" s="7">
        <v>41334</v>
      </c>
      <c r="B38" s="7" t="s">
        <v>0</v>
      </c>
      <c r="C38" s="8" t="s">
        <v>13</v>
      </c>
      <c r="D38" s="9" t="s">
        <v>21</v>
      </c>
      <c r="E38" s="4">
        <v>239.90107135832105</v>
      </c>
      <c r="F38" s="4">
        <v>209.53888667859289</v>
      </c>
    </row>
    <row r="39" spans="1:6" x14ac:dyDescent="0.3">
      <c r="A39" s="7">
        <v>41334</v>
      </c>
      <c r="B39" s="7" t="s">
        <v>0</v>
      </c>
      <c r="C39" s="8" t="s">
        <v>14</v>
      </c>
      <c r="D39" s="9" t="s">
        <v>22</v>
      </c>
      <c r="E39" s="4">
        <v>212.2930383964574</v>
      </c>
      <c r="F39" s="4">
        <v>185.42496147825781</v>
      </c>
    </row>
    <row r="40" spans="1:6" x14ac:dyDescent="0.3">
      <c r="A40" s="7">
        <v>41334</v>
      </c>
      <c r="B40" s="7" t="s">
        <v>0</v>
      </c>
      <c r="C40" s="8" t="s">
        <v>15</v>
      </c>
      <c r="D40" s="9" t="s">
        <v>23</v>
      </c>
      <c r="E40" s="4">
        <v>83.165208909563603</v>
      </c>
      <c r="F40" s="4">
        <v>72.639714306545187</v>
      </c>
    </row>
    <row r="41" spans="1:6" x14ac:dyDescent="0.3">
      <c r="A41" s="7">
        <v>41334</v>
      </c>
      <c r="B41" s="7" t="s">
        <v>0</v>
      </c>
      <c r="C41" s="8" t="s">
        <v>8</v>
      </c>
      <c r="D41" s="9" t="s">
        <v>24</v>
      </c>
      <c r="E41" s="4">
        <v>19.022689125214953</v>
      </c>
      <c r="F41" s="4">
        <v>16.6151533978644</v>
      </c>
    </row>
    <row r="42" spans="1:6" x14ac:dyDescent="0.3">
      <c r="A42" s="7">
        <v>41334</v>
      </c>
      <c r="B42" s="7" t="s">
        <v>0</v>
      </c>
      <c r="C42" s="8" t="s">
        <v>10</v>
      </c>
      <c r="D42" s="9" t="s">
        <v>25</v>
      </c>
      <c r="E42" s="4">
        <v>1460.084901880809</v>
      </c>
      <c r="F42" s="4">
        <v>1275.2946998696907</v>
      </c>
    </row>
    <row r="43" spans="1:6" x14ac:dyDescent="0.3">
      <c r="A43" s="7">
        <v>41334</v>
      </c>
      <c r="B43" s="7" t="s">
        <v>0</v>
      </c>
      <c r="C43" s="8" t="s">
        <v>9</v>
      </c>
      <c r="D43" s="9" t="s">
        <v>26</v>
      </c>
      <c r="E43" s="4">
        <v>2374.5114360542493</v>
      </c>
      <c r="F43" s="4">
        <v>2073.9902489774208</v>
      </c>
    </row>
    <row r="44" spans="1:6" x14ac:dyDescent="0.3">
      <c r="A44" s="7">
        <v>41334</v>
      </c>
      <c r="B44" s="7" t="s">
        <v>0</v>
      </c>
      <c r="C44" s="8" t="s">
        <v>12</v>
      </c>
      <c r="D44" s="9" t="s">
        <v>27</v>
      </c>
      <c r="E44" s="4">
        <v>1367.4287291133739</v>
      </c>
      <c r="F44" s="4">
        <v>1194.3652101610392</v>
      </c>
    </row>
    <row r="45" spans="1:6" x14ac:dyDescent="0.3">
      <c r="A45" s="7">
        <v>41334</v>
      </c>
      <c r="B45" s="7" t="s">
        <v>0</v>
      </c>
      <c r="C45" s="8" t="s">
        <v>13</v>
      </c>
      <c r="D45" s="9" t="s">
        <v>28</v>
      </c>
      <c r="E45" s="4">
        <v>137.77070091828114</v>
      </c>
      <c r="F45" s="4">
        <v>120.33426580337245</v>
      </c>
    </row>
    <row r="46" spans="1:6" x14ac:dyDescent="0.3">
      <c r="A46" s="7">
        <v>41334</v>
      </c>
      <c r="B46" s="7" t="s">
        <v>0</v>
      </c>
      <c r="C46" s="8" t="s">
        <v>16</v>
      </c>
      <c r="D46" s="9" t="s">
        <v>29</v>
      </c>
      <c r="E46" s="4">
        <v>246.40462860650592</v>
      </c>
      <c r="F46" s="4">
        <v>215.21934545069954</v>
      </c>
    </row>
    <row r="47" spans="1:6" x14ac:dyDescent="0.3">
      <c r="A47" s="7">
        <v>41334</v>
      </c>
      <c r="B47" s="7" t="s">
        <v>0</v>
      </c>
      <c r="C47" s="8" t="s">
        <v>11</v>
      </c>
      <c r="D47" s="9" t="s">
        <v>30</v>
      </c>
      <c r="E47" s="4">
        <v>547.23658364400046</v>
      </c>
      <c r="F47" s="4">
        <v>477.9776256825927</v>
      </c>
    </row>
    <row r="48" spans="1:6" x14ac:dyDescent="0.3">
      <c r="A48" s="7">
        <v>41334</v>
      </c>
      <c r="B48" s="7" t="s">
        <v>0</v>
      </c>
      <c r="C48" s="8" t="s">
        <v>13</v>
      </c>
      <c r="D48" s="9" t="s">
        <v>31</v>
      </c>
      <c r="E48" s="4">
        <v>397.6733436755062</v>
      </c>
      <c r="F48" s="4">
        <v>347.34329956808995</v>
      </c>
    </row>
    <row r="49" spans="1:6" x14ac:dyDescent="0.3">
      <c r="A49" s="7">
        <v>41334</v>
      </c>
      <c r="B49" s="7" t="s">
        <v>0</v>
      </c>
      <c r="C49" s="8" t="s">
        <v>14</v>
      </c>
      <c r="D49" s="9" t="s">
        <v>32</v>
      </c>
      <c r="E49" s="4">
        <v>31.260141038696155</v>
      </c>
      <c r="F49" s="4">
        <v>27.30381783448</v>
      </c>
    </row>
    <row r="50" spans="1:6" x14ac:dyDescent="0.3">
      <c r="A50" s="7">
        <v>41365</v>
      </c>
      <c r="B50" s="7" t="s">
        <v>1</v>
      </c>
      <c r="C50" s="8" t="s">
        <v>11</v>
      </c>
      <c r="D50" s="9" t="s">
        <v>33</v>
      </c>
      <c r="E50" s="4">
        <v>4.1710622407697393</v>
      </c>
      <c r="F50" s="4">
        <v>4.3000641657419996</v>
      </c>
    </row>
    <row r="51" spans="1:6" x14ac:dyDescent="0.3">
      <c r="A51" s="7">
        <v>41365</v>
      </c>
      <c r="B51" s="7" t="s">
        <v>1</v>
      </c>
      <c r="C51" s="8" t="s">
        <v>13</v>
      </c>
      <c r="D51" s="9" t="s">
        <v>34</v>
      </c>
      <c r="E51" s="4">
        <v>4.5639561144963592</v>
      </c>
      <c r="F51" s="4">
        <v>4.7051093963879991</v>
      </c>
    </row>
    <row r="52" spans="1:6" x14ac:dyDescent="0.3">
      <c r="A52" s="7">
        <v>41365</v>
      </c>
      <c r="B52" s="7" t="s">
        <v>1</v>
      </c>
      <c r="C52" s="8" t="s">
        <v>14</v>
      </c>
      <c r="D52" s="9" t="s">
        <v>35</v>
      </c>
      <c r="E52" s="4">
        <v>2.3059743380165805</v>
      </c>
      <c r="F52" s="4">
        <v>2.3772931319758563</v>
      </c>
    </row>
    <row r="53" spans="1:6" x14ac:dyDescent="0.3">
      <c r="A53" s="7">
        <v>41365</v>
      </c>
      <c r="B53" s="7" t="s">
        <v>1</v>
      </c>
      <c r="C53" s="8" t="s">
        <v>15</v>
      </c>
      <c r="D53" s="9" t="s">
        <v>36</v>
      </c>
      <c r="E53" s="4">
        <v>1.25935893979532</v>
      </c>
      <c r="F53" s="4">
        <v>1.2983081853560001</v>
      </c>
    </row>
    <row r="54" spans="1:6" x14ac:dyDescent="0.3">
      <c r="A54" s="7">
        <v>41365</v>
      </c>
      <c r="B54" s="7" t="s">
        <v>1</v>
      </c>
      <c r="C54" s="8" t="s">
        <v>8</v>
      </c>
      <c r="D54" s="9" t="s">
        <v>37</v>
      </c>
      <c r="E54" s="4">
        <v>183.32598281566305</v>
      </c>
      <c r="F54" s="4">
        <v>188.9958585728485</v>
      </c>
    </row>
    <row r="55" spans="1:6" x14ac:dyDescent="0.3">
      <c r="A55" s="7">
        <v>41365</v>
      </c>
      <c r="B55" s="7" t="s">
        <v>1</v>
      </c>
      <c r="C55" s="8" t="s">
        <v>10</v>
      </c>
      <c r="D55" s="9" t="s">
        <v>38</v>
      </c>
      <c r="E55" s="4">
        <v>162.22866237568363</v>
      </c>
      <c r="F55" s="4">
        <v>167.24604368627178</v>
      </c>
    </row>
    <row r="56" spans="1:6" x14ac:dyDescent="0.3">
      <c r="A56" s="7">
        <v>41365</v>
      </c>
      <c r="B56" s="7" t="s">
        <v>1</v>
      </c>
      <c r="C56" s="8" t="s">
        <v>9</v>
      </c>
      <c r="D56" s="9" t="s">
        <v>39</v>
      </c>
      <c r="E56" s="4">
        <v>63.552628477608742</v>
      </c>
      <c r="F56" s="4">
        <v>65.518173688256439</v>
      </c>
    </row>
    <row r="57" spans="1:6" x14ac:dyDescent="0.3">
      <c r="A57" s="7">
        <v>41365</v>
      </c>
      <c r="B57" s="7" t="s">
        <v>1</v>
      </c>
      <c r="C57" s="8" t="s">
        <v>12</v>
      </c>
      <c r="D57" s="9" t="s">
        <v>40</v>
      </c>
      <c r="E57" s="4">
        <v>14.536630286523716</v>
      </c>
      <c r="F57" s="4">
        <v>14.986216790230635</v>
      </c>
    </row>
    <row r="58" spans="1:6" x14ac:dyDescent="0.3">
      <c r="A58" s="7">
        <v>41365</v>
      </c>
      <c r="B58" s="7" t="s">
        <v>1</v>
      </c>
      <c r="C58" s="8" t="s">
        <v>13</v>
      </c>
      <c r="D58" s="9" t="s">
        <v>41</v>
      </c>
      <c r="E58" s="4">
        <v>40</v>
      </c>
      <c r="F58" s="4">
        <v>70</v>
      </c>
    </row>
    <row r="59" spans="1:6" x14ac:dyDescent="0.3">
      <c r="A59" s="7">
        <v>41365</v>
      </c>
      <c r="B59" s="7" t="s">
        <v>1</v>
      </c>
      <c r="C59" s="8" t="s">
        <v>16</v>
      </c>
      <c r="D59" s="9" t="s">
        <v>42</v>
      </c>
      <c r="E59" s="4">
        <v>1814.5381354778924</v>
      </c>
      <c r="F59" s="4">
        <v>1870.6578716266933</v>
      </c>
    </row>
    <row r="60" spans="1:6" x14ac:dyDescent="0.3">
      <c r="A60" s="7">
        <v>41365</v>
      </c>
      <c r="B60" s="7" t="s">
        <v>1</v>
      </c>
      <c r="C60" s="8" t="s">
        <v>11</v>
      </c>
      <c r="D60" s="9" t="s">
        <v>43</v>
      </c>
      <c r="E60" s="4">
        <v>1044.9524642624622</v>
      </c>
      <c r="F60" s="4">
        <v>1077.2705817138785</v>
      </c>
    </row>
    <row r="61" spans="1:6" x14ac:dyDescent="0.3">
      <c r="A61" s="7">
        <v>41365</v>
      </c>
      <c r="B61" s="7" t="s">
        <v>1</v>
      </c>
      <c r="C61" s="8" t="s">
        <v>13</v>
      </c>
      <c r="D61" s="9" t="s">
        <v>44</v>
      </c>
      <c r="E61" s="4">
        <v>105.28068510091136</v>
      </c>
      <c r="F61" s="4">
        <v>108.53678876382614</v>
      </c>
    </row>
    <row r="62" spans="1:6" x14ac:dyDescent="0.3">
      <c r="A62" s="7">
        <v>41365</v>
      </c>
      <c r="B62" s="7" t="s">
        <v>1</v>
      </c>
      <c r="C62" s="8" t="s">
        <v>14</v>
      </c>
      <c r="D62" s="9" t="s">
        <v>45</v>
      </c>
      <c r="E62" s="4">
        <v>188.29582733353359</v>
      </c>
      <c r="F62" s="4">
        <v>194.11940962219958</v>
      </c>
    </row>
    <row r="63" spans="1:6" x14ac:dyDescent="0.3">
      <c r="A63" s="7">
        <v>41365</v>
      </c>
      <c r="B63" s="7" t="s">
        <v>1</v>
      </c>
      <c r="C63" s="8" t="s">
        <v>11</v>
      </c>
      <c r="D63" s="9" t="s">
        <v>46</v>
      </c>
      <c r="E63" s="4">
        <v>418.18356192073111</v>
      </c>
      <c r="F63" s="4">
        <v>431.11707414508362</v>
      </c>
    </row>
    <row r="64" spans="1:6" x14ac:dyDescent="0.3">
      <c r="A64" s="7">
        <v>41365</v>
      </c>
      <c r="B64" s="7" t="s">
        <v>1</v>
      </c>
      <c r="C64" s="8" t="s">
        <v>13</v>
      </c>
      <c r="D64" s="9" t="s">
        <v>47</v>
      </c>
      <c r="E64" s="4">
        <v>303.89133385741519</v>
      </c>
      <c r="F64" s="4">
        <v>313.29003490455176</v>
      </c>
    </row>
    <row r="65" spans="1:6" x14ac:dyDescent="0.3">
      <c r="A65" s="7">
        <v>41365</v>
      </c>
      <c r="B65" s="7" t="s">
        <v>1</v>
      </c>
      <c r="C65" s="8" t="s">
        <v>14</v>
      </c>
      <c r="D65" s="9" t="s">
        <v>48</v>
      </c>
      <c r="E65" s="4">
        <v>23.888163760284264</v>
      </c>
      <c r="F65" s="4">
        <v>24.626972948746666</v>
      </c>
    </row>
    <row r="66" spans="1:6" x14ac:dyDescent="0.3">
      <c r="A66" s="7">
        <v>41395</v>
      </c>
      <c r="B66" s="7" t="s">
        <v>1</v>
      </c>
      <c r="C66" s="8" t="s">
        <v>15</v>
      </c>
      <c r="D66" s="6" t="s">
        <v>17</v>
      </c>
      <c r="E66" s="4">
        <v>4.4247660265485171</v>
      </c>
      <c r="F66" s="4">
        <v>4.5150673740290994</v>
      </c>
    </row>
    <row r="67" spans="1:6" x14ac:dyDescent="0.3">
      <c r="A67" s="7">
        <v>41395</v>
      </c>
      <c r="B67" s="7" t="s">
        <v>1</v>
      </c>
      <c r="C67" s="8" t="s">
        <v>8</v>
      </c>
      <c r="D67" s="9" t="s">
        <v>18</v>
      </c>
      <c r="E67" s="4">
        <v>4.8415575688832506</v>
      </c>
      <c r="F67" s="4">
        <v>4.9403648662073989</v>
      </c>
    </row>
    <row r="68" spans="1:6" x14ac:dyDescent="0.3">
      <c r="A68" s="7">
        <v>41395</v>
      </c>
      <c r="B68" s="7" t="s">
        <v>1</v>
      </c>
      <c r="C68" s="8" t="s">
        <v>10</v>
      </c>
      <c r="D68" s="9" t="s">
        <v>19</v>
      </c>
      <c r="E68" s="4">
        <v>2.4462346328031561</v>
      </c>
      <c r="F68" s="4">
        <v>2.4961577885746493</v>
      </c>
    </row>
    <row r="69" spans="1:6" x14ac:dyDescent="0.3">
      <c r="A69" s="7">
        <v>41395</v>
      </c>
      <c r="B69" s="7" t="s">
        <v>1</v>
      </c>
      <c r="C69" s="8" t="s">
        <v>9</v>
      </c>
      <c r="D69" s="9" t="s">
        <v>20</v>
      </c>
      <c r="E69" s="4">
        <v>1.3359591227313243</v>
      </c>
      <c r="F69" s="4">
        <v>1.3632235946238003</v>
      </c>
    </row>
    <row r="70" spans="1:6" x14ac:dyDescent="0.3">
      <c r="A70" s="7">
        <v>41395</v>
      </c>
      <c r="B70" s="7" t="s">
        <v>1</v>
      </c>
      <c r="C70" s="8" t="s">
        <v>12</v>
      </c>
      <c r="D70" s="9" t="s">
        <v>21</v>
      </c>
      <c r="E70" s="4">
        <v>194.47673847146112</v>
      </c>
      <c r="F70" s="4">
        <v>198.44565150149094</v>
      </c>
    </row>
    <row r="71" spans="1:6" x14ac:dyDescent="0.3">
      <c r="A71" s="7">
        <v>41395</v>
      </c>
      <c r="B71" s="7" t="s">
        <v>1</v>
      </c>
      <c r="C71" s="8" t="s">
        <v>13</v>
      </c>
      <c r="D71" s="9" t="s">
        <v>22</v>
      </c>
      <c r="E71" s="4">
        <v>172.09617895317365</v>
      </c>
      <c r="F71" s="4">
        <v>175.60834587058537</v>
      </c>
    </row>
    <row r="72" spans="1:6" x14ac:dyDescent="0.3">
      <c r="A72" s="7">
        <v>41395</v>
      </c>
      <c r="B72" s="7" t="s">
        <v>1</v>
      </c>
      <c r="C72" s="8" t="s">
        <v>16</v>
      </c>
      <c r="D72" s="9" t="s">
        <v>23</v>
      </c>
      <c r="E72" s="4">
        <v>67.418200725215883</v>
      </c>
      <c r="F72" s="4">
        <v>68.794082372669266</v>
      </c>
    </row>
    <row r="73" spans="1:6" x14ac:dyDescent="0.3">
      <c r="A73" s="7">
        <v>41395</v>
      </c>
      <c r="B73" s="7" t="s">
        <v>1</v>
      </c>
      <c r="C73" s="8" t="s">
        <v>11</v>
      </c>
      <c r="D73" s="9" t="s">
        <v>24</v>
      </c>
      <c r="E73" s="4">
        <v>15.420817077147323</v>
      </c>
      <c r="F73" s="4">
        <v>15.735527629742167</v>
      </c>
    </row>
    <row r="74" spans="1:6" x14ac:dyDescent="0.3">
      <c r="A74" s="7">
        <v>41395</v>
      </c>
      <c r="B74" s="7" t="s">
        <v>1</v>
      </c>
      <c r="C74" s="8" t="s">
        <v>13</v>
      </c>
      <c r="D74" s="9" t="s">
        <v>25</v>
      </c>
      <c r="E74" s="4">
        <v>100</v>
      </c>
      <c r="F74" s="4">
        <v>112</v>
      </c>
    </row>
    <row r="75" spans="1:6" x14ac:dyDescent="0.3">
      <c r="A75" s="7">
        <v>41395</v>
      </c>
      <c r="B75" s="7" t="s">
        <v>1</v>
      </c>
      <c r="C75" s="8" t="s">
        <v>14</v>
      </c>
      <c r="D75" s="9" t="s">
        <v>26</v>
      </c>
      <c r="E75" s="4">
        <v>1924.9069499038676</v>
      </c>
      <c r="F75" s="4">
        <v>1964.1907652080281</v>
      </c>
    </row>
    <row r="76" spans="1:6" x14ac:dyDescent="0.3">
      <c r="A76" s="7">
        <v>41395</v>
      </c>
      <c r="B76" s="7" t="s">
        <v>1</v>
      </c>
      <c r="C76" s="8" t="s">
        <v>11</v>
      </c>
      <c r="D76" s="9" t="s">
        <v>27</v>
      </c>
      <c r="E76" s="4">
        <v>1108.5114285835809</v>
      </c>
      <c r="F76" s="4">
        <v>1131.1341107995725</v>
      </c>
    </row>
    <row r="77" spans="1:6" x14ac:dyDescent="0.3">
      <c r="A77" s="7">
        <v>41395</v>
      </c>
      <c r="B77" s="7" t="s">
        <v>1</v>
      </c>
      <c r="C77" s="8" t="s">
        <v>13</v>
      </c>
      <c r="D77" s="9" t="s">
        <v>28</v>
      </c>
      <c r="E77" s="4">
        <v>111.68435563797709</v>
      </c>
      <c r="F77" s="4">
        <v>113.96362820201745</v>
      </c>
    </row>
    <row r="78" spans="1:6" x14ac:dyDescent="0.3">
      <c r="A78" s="7">
        <v>41395</v>
      </c>
      <c r="B78" s="7" t="s">
        <v>1</v>
      </c>
      <c r="C78" s="8" t="s">
        <v>14</v>
      </c>
      <c r="D78" s="9" t="s">
        <v>29</v>
      </c>
      <c r="E78" s="4">
        <v>199.7488725012434</v>
      </c>
      <c r="F78" s="4">
        <v>203.82538010330958</v>
      </c>
    </row>
    <row r="79" spans="1:6" x14ac:dyDescent="0.3">
      <c r="A79" s="7">
        <v>41395</v>
      </c>
      <c r="B79" s="7" t="s">
        <v>1</v>
      </c>
      <c r="C79" s="8" t="s">
        <v>15</v>
      </c>
      <c r="D79" s="9" t="s">
        <v>30</v>
      </c>
      <c r="E79" s="4">
        <v>443.61946929529103</v>
      </c>
      <c r="F79" s="4">
        <v>452.67292785233781</v>
      </c>
    </row>
    <row r="80" spans="1:6" x14ac:dyDescent="0.3">
      <c r="A80" s="7">
        <v>41395</v>
      </c>
      <c r="B80" s="7" t="s">
        <v>1</v>
      </c>
      <c r="C80" s="8" t="s">
        <v>8</v>
      </c>
      <c r="D80" s="9" t="s">
        <v>31</v>
      </c>
      <c r="E80" s="4">
        <v>322.37544591678375</v>
      </c>
      <c r="F80" s="4">
        <v>328.95453664977936</v>
      </c>
    </row>
    <row r="81" spans="1:6" x14ac:dyDescent="0.3">
      <c r="A81" s="7">
        <v>41395</v>
      </c>
      <c r="B81" s="7" t="s">
        <v>1</v>
      </c>
      <c r="C81" s="8" t="s">
        <v>10</v>
      </c>
      <c r="D81" s="9" t="s">
        <v>32</v>
      </c>
      <c r="E81" s="4">
        <v>25.341155164260318</v>
      </c>
      <c r="F81" s="4">
        <v>25.858321596183998</v>
      </c>
    </row>
    <row r="82" spans="1:6" x14ac:dyDescent="0.3">
      <c r="A82" s="7">
        <v>41426</v>
      </c>
      <c r="B82" s="7" t="s">
        <v>1</v>
      </c>
      <c r="C82" s="8" t="s">
        <v>9</v>
      </c>
      <c r="D82" s="9" t="s">
        <v>33</v>
      </c>
      <c r="E82" s="4">
        <v>4.8095282897266491</v>
      </c>
      <c r="F82" s="4">
        <v>4.9076819282924991</v>
      </c>
    </row>
    <row r="83" spans="1:6" x14ac:dyDescent="0.3">
      <c r="A83" s="7">
        <v>41426</v>
      </c>
      <c r="B83" s="7" t="s">
        <v>1</v>
      </c>
      <c r="C83" s="8" t="s">
        <v>12</v>
      </c>
      <c r="D83" s="9" t="s">
        <v>34</v>
      </c>
      <c r="E83" s="4">
        <v>5.2625625748730993</v>
      </c>
      <c r="F83" s="4">
        <v>5.3699618110949991</v>
      </c>
    </row>
    <row r="84" spans="1:6" x14ac:dyDescent="0.3">
      <c r="A84" s="7">
        <v>41426</v>
      </c>
      <c r="B84" s="7" t="s">
        <v>1</v>
      </c>
      <c r="C84" s="8" t="s">
        <v>13</v>
      </c>
      <c r="D84" s="9" t="s">
        <v>35</v>
      </c>
      <c r="E84" s="4">
        <v>2.6589506878295173</v>
      </c>
      <c r="F84" s="4">
        <v>2.7132149875811402</v>
      </c>
    </row>
    <row r="85" spans="1:6" x14ac:dyDescent="0.3">
      <c r="A85" s="7">
        <v>41426</v>
      </c>
      <c r="B85" s="7" t="s">
        <v>1</v>
      </c>
      <c r="C85" s="8" t="s">
        <v>16</v>
      </c>
      <c r="D85" s="9" t="s">
        <v>36</v>
      </c>
      <c r="E85" s="4">
        <v>0.42312948122970001</v>
      </c>
      <c r="F85" s="4">
        <v>0.43176477676500002</v>
      </c>
    </row>
    <row r="86" spans="1:6" x14ac:dyDescent="0.3">
      <c r="A86" s="7">
        <v>41426</v>
      </c>
      <c r="B86" s="7" t="s">
        <v>1</v>
      </c>
      <c r="C86" s="8" t="s">
        <v>11</v>
      </c>
      <c r="D86" s="9" t="s">
        <v>37</v>
      </c>
      <c r="E86" s="4">
        <v>211.38775920810988</v>
      </c>
      <c r="F86" s="4">
        <v>215.70179511031623</v>
      </c>
    </row>
    <row r="87" spans="1:6" x14ac:dyDescent="0.3">
      <c r="A87" s="7">
        <v>41426</v>
      </c>
      <c r="B87" s="7" t="s">
        <v>1</v>
      </c>
      <c r="C87" s="8" t="s">
        <v>13</v>
      </c>
      <c r="D87" s="9" t="s">
        <v>38</v>
      </c>
      <c r="E87" s="4">
        <v>187.06106407953655</v>
      </c>
      <c r="F87" s="4">
        <v>190.87863681585364</v>
      </c>
    </row>
    <row r="88" spans="1:6" x14ac:dyDescent="0.3">
      <c r="A88" s="7">
        <v>41426</v>
      </c>
      <c r="B88" s="7" t="s">
        <v>1</v>
      </c>
      <c r="C88" s="8" t="s">
        <v>14</v>
      </c>
      <c r="D88" s="9" t="s">
        <v>39</v>
      </c>
      <c r="E88" s="4">
        <v>73.280652962191169</v>
      </c>
      <c r="F88" s="4">
        <v>74.776176492031809</v>
      </c>
    </row>
    <row r="89" spans="1:6" x14ac:dyDescent="0.3">
      <c r="A89" s="7">
        <v>41426</v>
      </c>
      <c r="B89" s="7" t="s">
        <v>1</v>
      </c>
      <c r="C89" s="8" t="s">
        <v>11</v>
      </c>
      <c r="D89" s="9" t="s">
        <v>40</v>
      </c>
      <c r="E89" s="4">
        <v>16.761757692551441</v>
      </c>
      <c r="F89" s="4">
        <v>17.103834380154531</v>
      </c>
    </row>
    <row r="90" spans="1:6" x14ac:dyDescent="0.3">
      <c r="A90" s="7">
        <v>41426</v>
      </c>
      <c r="B90" s="7" t="s">
        <v>1</v>
      </c>
      <c r="C90" s="8" t="s">
        <v>13</v>
      </c>
      <c r="D90" s="9" t="s">
        <v>41</v>
      </c>
      <c r="E90" s="4">
        <v>29</v>
      </c>
      <c r="F90" s="4">
        <v>44</v>
      </c>
    </row>
    <row r="91" spans="1:6" x14ac:dyDescent="0.3">
      <c r="A91" s="7">
        <v>41426</v>
      </c>
      <c r="B91" s="7" t="s">
        <v>1</v>
      </c>
      <c r="C91" s="8" t="s">
        <v>14</v>
      </c>
      <c r="D91" s="9" t="s">
        <v>42</v>
      </c>
      <c r="E91" s="4">
        <v>1944.1560194029062</v>
      </c>
      <c r="F91" s="4">
        <v>1983.8326728601085</v>
      </c>
    </row>
    <row r="92" spans="1:6" x14ac:dyDescent="0.3">
      <c r="A92" s="7">
        <v>41426</v>
      </c>
      <c r="B92" s="7" t="s">
        <v>1</v>
      </c>
      <c r="C92" s="8" t="s">
        <v>15</v>
      </c>
      <c r="D92" s="9" t="s">
        <v>43</v>
      </c>
      <c r="E92" s="4">
        <v>1119.5965428694169</v>
      </c>
      <c r="F92" s="4">
        <v>1142.4454519075682</v>
      </c>
    </row>
    <row r="93" spans="1:6" x14ac:dyDescent="0.3">
      <c r="A93" s="7">
        <v>41426</v>
      </c>
      <c r="B93" s="7" t="s">
        <v>1</v>
      </c>
      <c r="C93" s="8" t="s">
        <v>8</v>
      </c>
      <c r="D93" s="9" t="s">
        <v>44</v>
      </c>
      <c r="E93" s="4">
        <v>112.80119919435687</v>
      </c>
      <c r="F93" s="4">
        <v>115.10326448403762</v>
      </c>
    </row>
    <row r="94" spans="1:6" x14ac:dyDescent="0.3">
      <c r="A94" s="7">
        <v>41426</v>
      </c>
      <c r="B94" s="7" t="s">
        <v>1</v>
      </c>
      <c r="C94" s="8" t="s">
        <v>10</v>
      </c>
      <c r="D94" s="9" t="s">
        <v>45</v>
      </c>
      <c r="E94" s="4">
        <v>201.74636122625583</v>
      </c>
      <c r="F94" s="4">
        <v>205.86363390434269</v>
      </c>
    </row>
    <row r="95" spans="1:6" x14ac:dyDescent="0.3">
      <c r="A95" s="7">
        <v>41426</v>
      </c>
      <c r="B95" s="7" t="s">
        <v>1</v>
      </c>
      <c r="C95" s="8" t="s">
        <v>9</v>
      </c>
      <c r="D95" s="9" t="s">
        <v>46</v>
      </c>
      <c r="E95" s="4">
        <v>448.05566398824396</v>
      </c>
      <c r="F95" s="4">
        <v>457.19965713086117</v>
      </c>
    </row>
    <row r="96" spans="1:6" x14ac:dyDescent="0.3">
      <c r="A96" s="7">
        <v>41426</v>
      </c>
      <c r="B96" s="7" t="s">
        <v>1</v>
      </c>
      <c r="C96" s="8" t="s">
        <v>12</v>
      </c>
      <c r="D96" s="9" t="s">
        <v>47</v>
      </c>
      <c r="E96" s="4">
        <v>325.59920037595163</v>
      </c>
      <c r="F96" s="4">
        <v>332.24408201627716</v>
      </c>
    </row>
    <row r="97" spans="1:6" x14ac:dyDescent="0.3">
      <c r="A97" s="7">
        <v>41426</v>
      </c>
      <c r="B97" s="7" t="s">
        <v>1</v>
      </c>
      <c r="C97" s="8" t="s">
        <v>13</v>
      </c>
      <c r="D97" s="9" t="s">
        <v>48</v>
      </c>
      <c r="E97" s="4">
        <v>25.594566715902921</v>
      </c>
      <c r="F97" s="4">
        <v>26.11690481214584</v>
      </c>
    </row>
    <row r="98" spans="1:6" x14ac:dyDescent="0.3">
      <c r="A98" s="7">
        <v>41456</v>
      </c>
      <c r="B98" s="7" t="s">
        <v>2</v>
      </c>
      <c r="C98" s="8" t="s">
        <v>16</v>
      </c>
      <c r="D98" s="6" t="s">
        <v>17</v>
      </c>
      <c r="E98" s="4">
        <v>4.7089208101966529</v>
      </c>
      <c r="F98" s="4">
        <v>4.9567587475754245</v>
      </c>
    </row>
    <row r="99" spans="1:6" x14ac:dyDescent="0.3">
      <c r="A99" s="7">
        <v>41456</v>
      </c>
      <c r="B99" s="7" t="s">
        <v>2</v>
      </c>
      <c r="C99" s="8" t="s">
        <v>11</v>
      </c>
      <c r="D99" s="9" t="s">
        <v>18</v>
      </c>
      <c r="E99" s="4">
        <v>5.1524783577456512</v>
      </c>
      <c r="F99" s="4">
        <v>5.4236614292059491</v>
      </c>
    </row>
    <row r="100" spans="1:6" x14ac:dyDescent="0.3">
      <c r="A100" s="7">
        <v>41456</v>
      </c>
      <c r="B100" s="7" t="s">
        <v>2</v>
      </c>
      <c r="C100" s="8" t="s">
        <v>13</v>
      </c>
      <c r="D100" s="9" t="s">
        <v>19</v>
      </c>
      <c r="E100" s="4">
        <v>2.6033297805841036</v>
      </c>
      <c r="F100" s="4">
        <v>2.7403471374569515</v>
      </c>
    </row>
    <row r="101" spans="1:6" x14ac:dyDescent="0.3">
      <c r="A101" s="7">
        <v>41456</v>
      </c>
      <c r="B101" s="7" t="s">
        <v>2</v>
      </c>
      <c r="C101" s="8" t="s">
        <v>14</v>
      </c>
      <c r="D101" s="9" t="s">
        <v>20</v>
      </c>
      <c r="E101" s="4">
        <v>0.4142783033060175</v>
      </c>
      <c r="F101" s="4">
        <v>0.43608242453265</v>
      </c>
    </row>
    <row r="102" spans="1:6" x14ac:dyDescent="0.3">
      <c r="A102" s="7">
        <v>41456</v>
      </c>
      <c r="B102" s="7" t="s">
        <v>2</v>
      </c>
      <c r="C102" s="8" t="s">
        <v>11</v>
      </c>
      <c r="D102" s="9" t="s">
        <v>21</v>
      </c>
      <c r="E102" s="4">
        <v>206.96587240834842</v>
      </c>
      <c r="F102" s="4">
        <v>217.8588130614194</v>
      </c>
    </row>
    <row r="103" spans="1:6" x14ac:dyDescent="0.3">
      <c r="A103" s="7">
        <v>41456</v>
      </c>
      <c r="B103" s="7" t="s">
        <v>2</v>
      </c>
      <c r="C103" s="8" t="s">
        <v>13</v>
      </c>
      <c r="D103" s="9" t="s">
        <v>22</v>
      </c>
      <c r="E103" s="4">
        <v>183.14805202481156</v>
      </c>
      <c r="F103" s="4">
        <v>192.78742318401217</v>
      </c>
    </row>
    <row r="104" spans="1:6" x14ac:dyDescent="0.3">
      <c r="A104" s="7">
        <v>41456</v>
      </c>
      <c r="B104" s="7" t="s">
        <v>2</v>
      </c>
      <c r="C104" s="8" t="s">
        <v>14</v>
      </c>
      <c r="D104" s="9" t="s">
        <v>23</v>
      </c>
      <c r="E104" s="4">
        <v>71.747741344104512</v>
      </c>
      <c r="F104" s="4">
        <v>75.523938256952121</v>
      </c>
    </row>
    <row r="105" spans="1:6" x14ac:dyDescent="0.3">
      <c r="A105" s="7">
        <v>41456</v>
      </c>
      <c r="B105" s="7" t="s">
        <v>2</v>
      </c>
      <c r="C105" s="8" t="s">
        <v>15</v>
      </c>
      <c r="D105" s="9" t="s">
        <v>24</v>
      </c>
      <c r="E105" s="4">
        <v>16.411129087758273</v>
      </c>
      <c r="F105" s="4">
        <v>17.274872723956076</v>
      </c>
    </row>
    <row r="106" spans="1:6" x14ac:dyDescent="0.3">
      <c r="A106" s="7">
        <v>41456</v>
      </c>
      <c r="B106" s="7" t="s">
        <v>2</v>
      </c>
      <c r="C106" s="8" t="s">
        <v>8</v>
      </c>
      <c r="D106" s="9" t="s">
        <v>25</v>
      </c>
      <c r="E106" s="4">
        <v>1259.6348311286438</v>
      </c>
      <c r="F106" s="4">
        <v>1325.9314011880463</v>
      </c>
    </row>
    <row r="107" spans="1:6" x14ac:dyDescent="0.3">
      <c r="A107" s="7">
        <v>41456</v>
      </c>
      <c r="B107" s="7" t="s">
        <v>2</v>
      </c>
      <c r="C107" s="8" t="s">
        <v>10</v>
      </c>
      <c r="D107" s="9" t="s">
        <v>26</v>
      </c>
      <c r="E107" s="4">
        <v>1950.9741606802304</v>
      </c>
      <c r="F107" s="4">
        <v>2053.6570112423478</v>
      </c>
    </row>
    <row r="108" spans="1:6" x14ac:dyDescent="0.3">
      <c r="A108" s="7">
        <v>41456</v>
      </c>
      <c r="B108" s="7" t="s">
        <v>2</v>
      </c>
      <c r="C108" s="8" t="s">
        <v>9</v>
      </c>
      <c r="D108" s="9" t="s">
        <v>27</v>
      </c>
      <c r="E108" s="4">
        <v>1123.5229599505067</v>
      </c>
      <c r="F108" s="4">
        <v>1182.655747316323</v>
      </c>
    </row>
    <row r="109" spans="1:6" x14ac:dyDescent="0.3">
      <c r="A109" s="7">
        <v>41456</v>
      </c>
      <c r="B109" s="7" t="s">
        <v>2</v>
      </c>
      <c r="C109" s="8" t="s">
        <v>12</v>
      </c>
      <c r="D109" s="9" t="s">
        <v>28</v>
      </c>
      <c r="E109" s="4">
        <v>113.19679219444691</v>
      </c>
      <c r="F109" s="4">
        <v>119.15451809941781</v>
      </c>
    </row>
    <row r="110" spans="1:6" x14ac:dyDescent="0.3">
      <c r="A110" s="7">
        <v>41456</v>
      </c>
      <c r="B110" s="7" t="s">
        <v>2</v>
      </c>
      <c r="C110" s="8" t="s">
        <v>13</v>
      </c>
      <c r="D110" s="9" t="s">
        <v>29</v>
      </c>
      <c r="E110" s="4">
        <v>202.45388427445707</v>
      </c>
      <c r="F110" s="4">
        <v>213.10935186784954</v>
      </c>
    </row>
    <row r="111" spans="1:6" x14ac:dyDescent="0.3">
      <c r="A111" s="7">
        <v>41456</v>
      </c>
      <c r="B111" s="7" t="s">
        <v>2</v>
      </c>
      <c r="C111" s="8" t="s">
        <v>16</v>
      </c>
      <c r="D111" s="9" t="s">
        <v>30</v>
      </c>
      <c r="E111" s="4">
        <v>449.62699200239967</v>
      </c>
      <c r="F111" s="4">
        <v>473.29157052884176</v>
      </c>
    </row>
    <row r="112" spans="1:6" x14ac:dyDescent="0.3">
      <c r="A112" s="7">
        <v>41456</v>
      </c>
      <c r="B112" s="7" t="s">
        <v>2</v>
      </c>
      <c r="C112" s="8" t="s">
        <v>11</v>
      </c>
      <c r="D112" s="9" t="s">
        <v>31</v>
      </c>
      <c r="E112" s="4">
        <v>326.74107444664929</v>
      </c>
      <c r="F112" s="4">
        <v>343.93797310173613</v>
      </c>
    </row>
    <row r="113" spans="1:6" x14ac:dyDescent="0.3">
      <c r="A113" s="7">
        <v>41456</v>
      </c>
      <c r="B113" s="7" t="s">
        <v>2</v>
      </c>
      <c r="C113" s="8" t="s">
        <v>13</v>
      </c>
      <c r="D113" s="9" t="s">
        <v>32</v>
      </c>
      <c r="E113" s="4">
        <v>25.684326678611331</v>
      </c>
      <c r="F113" s="4">
        <v>27.036133345906666</v>
      </c>
    </row>
    <row r="114" spans="1:6" x14ac:dyDescent="0.3">
      <c r="A114" s="7">
        <v>41487</v>
      </c>
      <c r="B114" s="7" t="s">
        <v>2</v>
      </c>
      <c r="C114" s="8" t="s">
        <v>14</v>
      </c>
      <c r="D114" s="9" t="s">
        <v>33</v>
      </c>
      <c r="E114" s="4">
        <v>4.484686485901574</v>
      </c>
      <c r="F114" s="4">
        <v>4.7207226167384988</v>
      </c>
    </row>
    <row r="115" spans="1:6" x14ac:dyDescent="0.3">
      <c r="A115" s="7">
        <v>41487</v>
      </c>
      <c r="B115" s="7" t="s">
        <v>2</v>
      </c>
      <c r="C115" s="8" t="s">
        <v>11</v>
      </c>
      <c r="D115" s="9" t="s">
        <v>34</v>
      </c>
      <c r="E115" s="4">
        <v>4.9071222454720491</v>
      </c>
      <c r="F115" s="4">
        <v>5.1653918373389995</v>
      </c>
    </row>
    <row r="116" spans="1:6" x14ac:dyDescent="0.3">
      <c r="A116" s="7">
        <v>41487</v>
      </c>
      <c r="B116" s="7" t="s">
        <v>2</v>
      </c>
      <c r="C116" s="8" t="s">
        <v>13</v>
      </c>
      <c r="D116" s="9" t="s">
        <v>35</v>
      </c>
      <c r="E116" s="4">
        <v>2.837629460836673</v>
      </c>
      <c r="F116" s="4">
        <v>2.9869783798280771</v>
      </c>
    </row>
    <row r="117" spans="1:6" x14ac:dyDescent="0.3">
      <c r="A117" s="7">
        <v>41487</v>
      </c>
      <c r="B117" s="7" t="s">
        <v>2</v>
      </c>
      <c r="C117" s="8" t="s">
        <v>14</v>
      </c>
      <c r="D117" s="9" t="s">
        <v>36</v>
      </c>
      <c r="E117" s="4">
        <v>0.45156335060355907</v>
      </c>
      <c r="F117" s="4">
        <v>0.47532984274058854</v>
      </c>
    </row>
    <row r="118" spans="1:6" x14ac:dyDescent="0.3">
      <c r="A118" s="7">
        <v>41487</v>
      </c>
      <c r="B118" s="7" t="s">
        <v>2</v>
      </c>
      <c r="C118" s="8" t="s">
        <v>15</v>
      </c>
      <c r="D118" s="9" t="s">
        <v>37</v>
      </c>
      <c r="E118" s="4">
        <v>225.59280092509979</v>
      </c>
      <c r="F118" s="4">
        <v>237.46610623694716</v>
      </c>
    </row>
    <row r="119" spans="1:6" x14ac:dyDescent="0.3">
      <c r="A119" s="7">
        <v>41487</v>
      </c>
      <c r="B119" s="7" t="s">
        <v>2</v>
      </c>
      <c r="C119" s="8" t="s">
        <v>8</v>
      </c>
      <c r="D119" s="9" t="s">
        <v>38</v>
      </c>
      <c r="E119" s="4">
        <v>199.63137670704461</v>
      </c>
      <c r="F119" s="4">
        <v>210.13829127057329</v>
      </c>
    </row>
    <row r="120" spans="1:6" x14ac:dyDescent="0.3">
      <c r="A120" s="7">
        <v>41487</v>
      </c>
      <c r="B120" s="7" t="s">
        <v>2</v>
      </c>
      <c r="C120" s="8" t="s">
        <v>10</v>
      </c>
      <c r="D120" s="9" t="s">
        <v>39</v>
      </c>
      <c r="E120" s="4">
        <v>78.205038065073921</v>
      </c>
      <c r="F120" s="4">
        <v>82.321092700077813</v>
      </c>
    </row>
    <row r="121" spans="1:6" x14ac:dyDescent="0.3">
      <c r="A121" s="7">
        <v>41487</v>
      </c>
      <c r="B121" s="7" t="s">
        <v>2</v>
      </c>
      <c r="C121" s="8" t="s">
        <v>9</v>
      </c>
      <c r="D121" s="9" t="s">
        <v>40</v>
      </c>
      <c r="E121" s="4">
        <v>17.888130705656518</v>
      </c>
      <c r="F121" s="4">
        <v>18.829611269112124</v>
      </c>
    </row>
    <row r="122" spans="1:6" x14ac:dyDescent="0.3">
      <c r="A122" s="7">
        <v>41487</v>
      </c>
      <c r="B122" s="7" t="s">
        <v>2</v>
      </c>
      <c r="C122" s="8" t="s">
        <v>12</v>
      </c>
      <c r="D122" s="9" t="s">
        <v>41</v>
      </c>
      <c r="E122" s="4">
        <v>1373.001965930222</v>
      </c>
      <c r="F122" s="4">
        <v>1445.2652272949706</v>
      </c>
    </row>
    <row r="123" spans="1:6" x14ac:dyDescent="0.3">
      <c r="A123" s="7">
        <v>41487</v>
      </c>
      <c r="B123" s="7" t="s">
        <v>2</v>
      </c>
      <c r="C123" s="8" t="s">
        <v>13</v>
      </c>
      <c r="D123" s="9" t="s">
        <v>42</v>
      </c>
      <c r="E123" s="4">
        <v>2.837629460836673</v>
      </c>
      <c r="F123" s="4">
        <v>2.9869783798280771</v>
      </c>
    </row>
    <row r="124" spans="1:6" x14ac:dyDescent="0.3">
      <c r="A124" s="7">
        <v>41487</v>
      </c>
      <c r="B124" s="7" t="s">
        <v>2</v>
      </c>
      <c r="C124" s="8" t="s">
        <v>16</v>
      </c>
      <c r="D124" s="9" t="s">
        <v>43</v>
      </c>
      <c r="E124" s="4">
        <v>1224.6400263460525</v>
      </c>
      <c r="F124" s="4">
        <v>1289.0947645747922</v>
      </c>
    </row>
    <row r="125" spans="1:6" x14ac:dyDescent="0.3">
      <c r="A125" s="7">
        <v>41487</v>
      </c>
      <c r="B125" s="7" t="s">
        <v>2</v>
      </c>
      <c r="C125" s="8" t="s">
        <v>11</v>
      </c>
      <c r="D125" s="9" t="s">
        <v>44</v>
      </c>
      <c r="E125" s="4">
        <v>123.38450349194714</v>
      </c>
      <c r="F125" s="4">
        <v>129.87842472836542</v>
      </c>
    </row>
    <row r="126" spans="1:6" x14ac:dyDescent="0.3">
      <c r="A126" s="7">
        <v>41487</v>
      </c>
      <c r="B126" s="7" t="s">
        <v>2</v>
      </c>
      <c r="C126" s="8" t="s">
        <v>13</v>
      </c>
      <c r="D126" s="9" t="s">
        <v>45</v>
      </c>
      <c r="E126" s="4">
        <v>220.67473385915818</v>
      </c>
      <c r="F126" s="4">
        <v>232.289193535956</v>
      </c>
    </row>
    <row r="127" spans="1:6" x14ac:dyDescent="0.3">
      <c r="A127" s="7">
        <v>41487</v>
      </c>
      <c r="B127" s="7" t="s">
        <v>2</v>
      </c>
      <c r="C127" s="8" t="s">
        <v>14</v>
      </c>
      <c r="D127" s="9" t="s">
        <v>46</v>
      </c>
      <c r="E127" s="4">
        <v>490.09342128261568</v>
      </c>
      <c r="F127" s="4">
        <v>515.88781187643758</v>
      </c>
    </row>
    <row r="128" spans="1:6" x14ac:dyDescent="0.3">
      <c r="A128" s="7">
        <v>41487</v>
      </c>
      <c r="B128" s="7" t="s">
        <v>2</v>
      </c>
      <c r="C128" s="8" t="s">
        <v>11</v>
      </c>
      <c r="D128" s="9" t="s">
        <v>47</v>
      </c>
      <c r="E128" s="4">
        <v>356.14777114684773</v>
      </c>
      <c r="F128" s="4">
        <v>374.89239068089239</v>
      </c>
    </row>
    <row r="129" spans="1:6" x14ac:dyDescent="0.3">
      <c r="A129" s="7">
        <v>41487</v>
      </c>
      <c r="B129" s="7" t="s">
        <v>2</v>
      </c>
      <c r="C129" s="8" t="s">
        <v>13</v>
      </c>
      <c r="D129" s="9" t="s">
        <v>48</v>
      </c>
      <c r="E129" s="4">
        <v>27.995916079686353</v>
      </c>
      <c r="F129" s="4">
        <v>29.469385347038269</v>
      </c>
    </row>
    <row r="130" spans="1:6" x14ac:dyDescent="0.3">
      <c r="A130" s="7">
        <v>41518</v>
      </c>
      <c r="B130" s="7" t="s">
        <v>2</v>
      </c>
      <c r="C130" s="8" t="s">
        <v>14</v>
      </c>
      <c r="D130" s="6" t="s">
        <v>17</v>
      </c>
      <c r="E130" s="4">
        <v>4.6512036906215091</v>
      </c>
      <c r="F130" s="4">
        <v>5.1455876522449637</v>
      </c>
    </row>
    <row r="131" spans="1:6" x14ac:dyDescent="0.3">
      <c r="A131" s="7">
        <v>41518</v>
      </c>
      <c r="B131" s="7" t="s">
        <v>2</v>
      </c>
      <c r="C131" s="8" t="s">
        <v>15</v>
      </c>
      <c r="D131" s="9" t="s">
        <v>18</v>
      </c>
      <c r="E131" s="4">
        <v>5.089324564876935</v>
      </c>
      <c r="F131" s="4">
        <v>5.6302771026995098</v>
      </c>
    </row>
    <row r="132" spans="1:6" x14ac:dyDescent="0.3">
      <c r="A132" s="7">
        <v>41518</v>
      </c>
      <c r="B132" s="7" t="s">
        <v>2</v>
      </c>
      <c r="C132" s="8" t="s">
        <v>8</v>
      </c>
      <c r="D132" s="9" t="s">
        <v>19</v>
      </c>
      <c r="E132" s="4">
        <v>2.5459612231198201</v>
      </c>
      <c r="F132" s="4">
        <v>2.8165755585366123</v>
      </c>
    </row>
    <row r="133" spans="1:6" x14ac:dyDescent="0.3">
      <c r="A133" s="7">
        <v>41518</v>
      </c>
      <c r="B133" s="7" t="s">
        <v>2</v>
      </c>
      <c r="C133" s="8" t="s">
        <v>10</v>
      </c>
      <c r="D133" s="9" t="s">
        <v>20</v>
      </c>
      <c r="E133" s="4">
        <v>0.40514901479763449</v>
      </c>
      <c r="F133" s="4">
        <v>0.44821295873700001</v>
      </c>
    </row>
    <row r="134" spans="1:6" x14ac:dyDescent="0.3">
      <c r="A134" s="7">
        <v>41518</v>
      </c>
      <c r="B134" s="7" t="s">
        <v>2</v>
      </c>
      <c r="C134" s="8" t="s">
        <v>9</v>
      </c>
      <c r="D134" s="9" t="s">
        <v>21</v>
      </c>
      <c r="E134" s="4">
        <v>202.40504664091907</v>
      </c>
      <c r="F134" s="4">
        <v>223.91900635261399</v>
      </c>
    </row>
    <row r="135" spans="1:6" x14ac:dyDescent="0.3">
      <c r="A135" s="7">
        <v>41518</v>
      </c>
      <c r="B135" s="7" t="s">
        <v>2</v>
      </c>
      <c r="C135" s="8" t="s">
        <v>12</v>
      </c>
      <c r="D135" s="9" t="s">
        <v>22</v>
      </c>
      <c r="E135" s="4">
        <v>179.11209022488171</v>
      </c>
      <c r="F135" s="4">
        <v>198.15020393264808</v>
      </c>
    </row>
    <row r="136" spans="1:6" x14ac:dyDescent="0.3">
      <c r="A136" s="7">
        <v>41518</v>
      </c>
      <c r="B136" s="7" t="s">
        <v>2</v>
      </c>
      <c r="C136" s="8" t="s">
        <v>13</v>
      </c>
      <c r="D136" s="9" t="s">
        <v>23</v>
      </c>
      <c r="E136" s="4">
        <v>70.166664504385665</v>
      </c>
      <c r="F136" s="4">
        <v>77.624792739347313</v>
      </c>
    </row>
    <row r="137" spans="1:6" x14ac:dyDescent="0.3">
      <c r="A137" s="7">
        <v>41518</v>
      </c>
      <c r="B137" s="7" t="s">
        <v>2</v>
      </c>
      <c r="C137" s="8" t="s">
        <v>16</v>
      </c>
      <c r="D137" s="9" t="s">
        <v>24</v>
      </c>
      <c r="E137" s="4">
        <v>16.049483471768113</v>
      </c>
      <c r="F137" s="4">
        <v>17.755409023208035</v>
      </c>
    </row>
    <row r="138" spans="1:6" x14ac:dyDescent="0.3">
      <c r="A138" s="7">
        <v>41518</v>
      </c>
      <c r="B138" s="7" t="s">
        <v>2</v>
      </c>
      <c r="C138" s="8" t="s">
        <v>11</v>
      </c>
      <c r="D138" s="9" t="s">
        <v>25</v>
      </c>
      <c r="E138" s="4">
        <v>1231.8767523279612</v>
      </c>
      <c r="F138" s="4">
        <v>1362.814924370552</v>
      </c>
    </row>
    <row r="139" spans="1:6" x14ac:dyDescent="0.3">
      <c r="A139" s="7">
        <v>41518</v>
      </c>
      <c r="B139" s="7" t="s">
        <v>2</v>
      </c>
      <c r="C139" s="8" t="s">
        <v>13</v>
      </c>
      <c r="D139" s="9" t="s">
        <v>26</v>
      </c>
      <c r="E139" s="4">
        <v>44</v>
      </c>
      <c r="F139" s="4">
        <v>60</v>
      </c>
    </row>
    <row r="140" spans="1:6" x14ac:dyDescent="0.3">
      <c r="A140" s="7">
        <v>41518</v>
      </c>
      <c r="B140" s="7" t="s">
        <v>2</v>
      </c>
      <c r="C140" s="8" t="s">
        <v>14</v>
      </c>
      <c r="D140" s="9" t="s">
        <v>27</v>
      </c>
      <c r="E140" s="4">
        <v>1153.7025413318358</v>
      </c>
      <c r="F140" s="4">
        <v>1276.3314500740516</v>
      </c>
    </row>
    <row r="141" spans="1:6" x14ac:dyDescent="0.3">
      <c r="A141" s="7">
        <v>41518</v>
      </c>
      <c r="B141" s="7" t="s">
        <v>2</v>
      </c>
      <c r="C141" s="8" t="s">
        <v>11</v>
      </c>
      <c r="D141" s="9" t="s">
        <v>28</v>
      </c>
      <c r="E141" s="4">
        <v>106.63984845816411</v>
      </c>
      <c r="F141" s="4">
        <v>117.97477039546318</v>
      </c>
    </row>
    <row r="142" spans="1:6" x14ac:dyDescent="0.3">
      <c r="A142" s="7">
        <v>41518</v>
      </c>
      <c r="B142" s="7" t="s">
        <v>2</v>
      </c>
      <c r="C142" s="8" t="s">
        <v>13</v>
      </c>
      <c r="D142" s="9" t="s">
        <v>29</v>
      </c>
      <c r="E142" s="4">
        <v>190.72670806526546</v>
      </c>
      <c r="F142" s="4">
        <v>210.99935828499954</v>
      </c>
    </row>
    <row r="143" spans="1:6" x14ac:dyDescent="0.3">
      <c r="A143" s="7">
        <v>41518</v>
      </c>
      <c r="B143" s="7" t="s">
        <v>2</v>
      </c>
      <c r="C143" s="8" t="s">
        <v>14</v>
      </c>
      <c r="D143" s="9" t="s">
        <v>30</v>
      </c>
      <c r="E143" s="4">
        <v>423.58227084272676</v>
      </c>
      <c r="F143" s="4">
        <v>468.60551537509087</v>
      </c>
    </row>
    <row r="144" spans="1:6" x14ac:dyDescent="0.3">
      <c r="A144" s="7">
        <v>41518</v>
      </c>
      <c r="B144" s="7" t="s">
        <v>2</v>
      </c>
      <c r="C144" s="8" t="s">
        <v>15</v>
      </c>
      <c r="D144" s="9" t="s">
        <v>31</v>
      </c>
      <c r="E144" s="4">
        <v>307.81454128306763</v>
      </c>
      <c r="F144" s="4">
        <v>340.53264663538232</v>
      </c>
    </row>
    <row r="145" spans="1:6" x14ac:dyDescent="0.3">
      <c r="A145" s="7">
        <v>41518</v>
      </c>
      <c r="B145" s="7" t="s">
        <v>2</v>
      </c>
      <c r="C145" s="8" t="s">
        <v>8</v>
      </c>
      <c r="D145" s="9" t="s">
        <v>32</v>
      </c>
      <c r="E145" s="4">
        <v>24.196557620220791</v>
      </c>
      <c r="F145" s="4">
        <v>26.768448857333333</v>
      </c>
    </row>
    <row r="146" spans="1:6" x14ac:dyDescent="0.3">
      <c r="A146" s="7">
        <v>41548</v>
      </c>
      <c r="B146" s="7" t="s">
        <v>3</v>
      </c>
      <c r="C146" s="8" t="s">
        <v>10</v>
      </c>
      <c r="D146" s="9" t="s">
        <v>33</v>
      </c>
      <c r="E146" s="4">
        <v>4.7207226167384988</v>
      </c>
      <c r="F146" s="4">
        <v>4.6739827888499992</v>
      </c>
    </row>
    <row r="147" spans="1:6" x14ac:dyDescent="0.3">
      <c r="A147" s="7">
        <v>41548</v>
      </c>
      <c r="B147" s="7" t="s">
        <v>3</v>
      </c>
      <c r="C147" s="8" t="s">
        <v>9</v>
      </c>
      <c r="D147" s="9" t="s">
        <v>34</v>
      </c>
      <c r="E147" s="4">
        <v>5.1653918373389995</v>
      </c>
      <c r="F147" s="4">
        <v>5.1142493438999992</v>
      </c>
    </row>
    <row r="148" spans="1:6" x14ac:dyDescent="0.3">
      <c r="A148" s="7">
        <v>41548</v>
      </c>
      <c r="B148" s="7" t="s">
        <v>3</v>
      </c>
      <c r="C148" s="8" t="s">
        <v>12</v>
      </c>
      <c r="D148" s="9" t="s">
        <v>35</v>
      </c>
      <c r="E148" s="4">
        <v>2.6098544166256681</v>
      </c>
      <c r="F148" s="4">
        <v>2.5840142738868002</v>
      </c>
    </row>
    <row r="149" spans="1:6" x14ac:dyDescent="0.3">
      <c r="A149" s="7">
        <v>41548</v>
      </c>
      <c r="B149" s="7" t="s">
        <v>3</v>
      </c>
      <c r="C149" s="8" t="s">
        <v>13</v>
      </c>
      <c r="D149" s="9" t="s">
        <v>36</v>
      </c>
      <c r="E149" s="4">
        <v>0.41531659479299998</v>
      </c>
      <c r="F149" s="4">
        <v>0.4112045493</v>
      </c>
    </row>
    <row r="150" spans="1:6" x14ac:dyDescent="0.3">
      <c r="A150" s="7">
        <v>41548</v>
      </c>
      <c r="B150" s="7" t="s">
        <v>3</v>
      </c>
      <c r="C150" s="8" t="s">
        <v>16</v>
      </c>
      <c r="D150" s="9" t="s">
        <v>37</v>
      </c>
      <c r="E150" s="4">
        <v>207.48458386801846</v>
      </c>
      <c r="F150" s="4">
        <v>205.43028105744401</v>
      </c>
    </row>
    <row r="151" spans="1:6" x14ac:dyDescent="0.3">
      <c r="A151" s="7">
        <v>41548</v>
      </c>
      <c r="B151" s="7" t="s">
        <v>3</v>
      </c>
      <c r="C151" s="8" t="s">
        <v>11</v>
      </c>
      <c r="D151" s="9" t="s">
        <v>38</v>
      </c>
      <c r="E151" s="4">
        <v>183.60706969905922</v>
      </c>
      <c r="F151" s="4">
        <v>181.78917791986061</v>
      </c>
    </row>
    <row r="152" spans="1:6" x14ac:dyDescent="0.3">
      <c r="A152" s="7">
        <v>41548</v>
      </c>
      <c r="B152" s="7" t="s">
        <v>3</v>
      </c>
      <c r="C152" s="8" t="s">
        <v>13</v>
      </c>
      <c r="D152" s="9" t="s">
        <v>39</v>
      </c>
      <c r="E152" s="4">
        <v>71.927560244716304</v>
      </c>
      <c r="F152" s="4">
        <v>71.215406182887435</v>
      </c>
    </row>
    <row r="153" spans="1:6" x14ac:dyDescent="0.3">
      <c r="A153" s="7">
        <v>41548</v>
      </c>
      <c r="B153" s="7" t="s">
        <v>3</v>
      </c>
      <c r="C153" s="8" t="s">
        <v>14</v>
      </c>
      <c r="D153" s="9" t="s">
        <v>40</v>
      </c>
      <c r="E153" s="4">
        <v>16.452259737101024</v>
      </c>
      <c r="F153" s="4">
        <v>16.289366076337647</v>
      </c>
    </row>
    <row r="154" spans="1:6" x14ac:dyDescent="0.3">
      <c r="A154" s="7">
        <v>41548</v>
      </c>
      <c r="B154" s="7" t="s">
        <v>3</v>
      </c>
      <c r="C154" s="8" t="s">
        <v>11</v>
      </c>
      <c r="D154" s="9" t="s">
        <v>41</v>
      </c>
      <c r="E154" s="4">
        <v>1262.791810655282</v>
      </c>
      <c r="F154" s="4">
        <v>1250.2889214408733</v>
      </c>
    </row>
    <row r="155" spans="1:6" x14ac:dyDescent="0.3">
      <c r="A155" s="7">
        <v>41548</v>
      </c>
      <c r="B155" s="7" t="s">
        <v>3</v>
      </c>
      <c r="C155" s="8" t="s">
        <v>13</v>
      </c>
      <c r="D155" s="9" t="s">
        <v>42</v>
      </c>
      <c r="E155" s="4">
        <v>69.791098059229682</v>
      </c>
      <c r="F155" s="4">
        <v>71.215406182887435</v>
      </c>
    </row>
    <row r="156" spans="1:6" x14ac:dyDescent="0.3">
      <c r="A156" s="7">
        <v>41548</v>
      </c>
      <c r="B156" s="7" t="s">
        <v>3</v>
      </c>
      <c r="C156" s="8" t="s">
        <v>14</v>
      </c>
      <c r="D156" s="9" t="s">
        <v>43</v>
      </c>
      <c r="E156" s="4">
        <v>1182.655747316323</v>
      </c>
      <c r="F156" s="4">
        <v>1170.946284471607</v>
      </c>
    </row>
    <row r="157" spans="1:6" x14ac:dyDescent="0.3">
      <c r="A157" s="7">
        <v>41548</v>
      </c>
      <c r="B157" s="7" t="s">
        <v>3</v>
      </c>
      <c r="C157" s="8" t="s">
        <v>15</v>
      </c>
      <c r="D157" s="9" t="s">
        <v>44</v>
      </c>
      <c r="E157" s="4">
        <v>119.15451809941781</v>
      </c>
      <c r="F157" s="4">
        <v>117.97477039546318</v>
      </c>
    </row>
    <row r="158" spans="1:6" x14ac:dyDescent="0.3">
      <c r="A158" s="7">
        <v>41548</v>
      </c>
      <c r="B158" s="7" t="s">
        <v>3</v>
      </c>
      <c r="C158" s="8" t="s">
        <v>8</v>
      </c>
      <c r="D158" s="9" t="s">
        <v>45</v>
      </c>
      <c r="E158" s="4">
        <v>213.10935186784954</v>
      </c>
      <c r="F158" s="4">
        <v>210.99935828499954</v>
      </c>
    </row>
    <row r="159" spans="1:6" x14ac:dyDescent="0.3">
      <c r="A159" s="7">
        <v>41548</v>
      </c>
      <c r="B159" s="7" t="s">
        <v>3</v>
      </c>
      <c r="C159" s="8" t="s">
        <v>10</v>
      </c>
      <c r="D159" s="9" t="s">
        <v>46</v>
      </c>
      <c r="E159" s="4">
        <v>473.29157052884176</v>
      </c>
      <c r="F159" s="4">
        <v>468.60551537509087</v>
      </c>
    </row>
    <row r="160" spans="1:6" x14ac:dyDescent="0.3">
      <c r="A160" s="7">
        <v>41548</v>
      </c>
      <c r="B160" s="7" t="s">
        <v>3</v>
      </c>
      <c r="C160" s="8" t="s">
        <v>9</v>
      </c>
      <c r="D160" s="9" t="s">
        <v>47</v>
      </c>
      <c r="E160" s="4">
        <v>343.93797310173613</v>
      </c>
      <c r="F160" s="4">
        <v>340.53264663538232</v>
      </c>
    </row>
    <row r="161" spans="1:17" x14ac:dyDescent="0.3">
      <c r="A161" s="7">
        <v>41548</v>
      </c>
      <c r="B161" s="7" t="s">
        <v>3</v>
      </c>
      <c r="C161" s="8" t="s">
        <v>12</v>
      </c>
      <c r="D161" s="9" t="s">
        <v>48</v>
      </c>
      <c r="E161" s="4">
        <v>27.036133345906666</v>
      </c>
      <c r="F161" s="4">
        <v>26.768448857333333</v>
      </c>
    </row>
    <row r="162" spans="1:17" x14ac:dyDescent="0.3">
      <c r="A162" s="7">
        <v>41579</v>
      </c>
      <c r="B162" s="7" t="s">
        <v>3</v>
      </c>
      <c r="C162" s="8" t="s">
        <v>13</v>
      </c>
      <c r="D162" s="6" t="s">
        <v>17</v>
      </c>
      <c r="E162" s="4">
        <v>4.5805031330729991</v>
      </c>
      <c r="F162" s="4">
        <v>4.6739827888499992</v>
      </c>
    </row>
    <row r="163" spans="1:17" x14ac:dyDescent="0.3">
      <c r="A163" s="7">
        <v>41579</v>
      </c>
      <c r="B163" s="7" t="s">
        <v>3</v>
      </c>
      <c r="C163" s="8" t="s">
        <v>16</v>
      </c>
      <c r="D163" s="9" t="s">
        <v>18</v>
      </c>
      <c r="E163" s="4">
        <v>5.0119643570219994</v>
      </c>
      <c r="F163" s="4">
        <v>5.1142493438999992</v>
      </c>
    </row>
    <row r="164" spans="1:17" x14ac:dyDescent="0.3">
      <c r="A164" s="7">
        <v>41579</v>
      </c>
      <c r="B164" s="7" t="s">
        <v>3</v>
      </c>
      <c r="C164" s="8" t="s">
        <v>11</v>
      </c>
      <c r="D164" s="9" t="s">
        <v>19</v>
      </c>
      <c r="E164" s="4">
        <v>2.5323339884090643</v>
      </c>
      <c r="F164" s="4">
        <v>2.5840142738868002</v>
      </c>
    </row>
    <row r="165" spans="1:17" x14ac:dyDescent="0.3">
      <c r="A165" s="7">
        <v>41579</v>
      </c>
      <c r="B165" s="7" t="s">
        <v>3</v>
      </c>
      <c r="C165" s="8" t="s">
        <v>13</v>
      </c>
      <c r="D165" s="9" t="s">
        <v>20</v>
      </c>
      <c r="E165" s="4">
        <v>0.40298045831399998</v>
      </c>
      <c r="F165" s="4">
        <v>0.4112045493</v>
      </c>
    </row>
    <row r="166" spans="1:17" x14ac:dyDescent="0.3">
      <c r="A166" s="7">
        <v>41579</v>
      </c>
      <c r="B166" s="7" t="s">
        <v>3</v>
      </c>
      <c r="C166" s="8" t="s">
        <v>14</v>
      </c>
      <c r="D166" s="9" t="s">
        <v>21</v>
      </c>
      <c r="E166" s="4">
        <v>201.32167543629512</v>
      </c>
      <c r="F166" s="4">
        <v>205.43028105744401</v>
      </c>
    </row>
    <row r="167" spans="1:17" x14ac:dyDescent="0.3">
      <c r="A167" s="7">
        <v>41579</v>
      </c>
      <c r="B167" s="7" t="s">
        <v>3</v>
      </c>
      <c r="C167" s="8" t="s">
        <v>11</v>
      </c>
      <c r="D167" s="9" t="s">
        <v>22</v>
      </c>
      <c r="E167" s="4">
        <v>178.1533943614634</v>
      </c>
      <c r="F167" s="4">
        <v>181.78917791986061</v>
      </c>
    </row>
    <row r="168" spans="1:17" x14ac:dyDescent="0.3">
      <c r="A168" s="7">
        <v>41579</v>
      </c>
      <c r="B168" s="7" t="s">
        <v>3</v>
      </c>
      <c r="C168" s="8" t="s">
        <v>13</v>
      </c>
      <c r="D168" s="9" t="s">
        <v>23</v>
      </c>
      <c r="E168" s="4">
        <v>69.791098059229682</v>
      </c>
      <c r="F168" s="4">
        <v>71.215406182887435</v>
      </c>
    </row>
    <row r="169" spans="1:17" x14ac:dyDescent="0.3">
      <c r="A169" s="7">
        <v>41579</v>
      </c>
      <c r="B169" s="7" t="s">
        <v>3</v>
      </c>
      <c r="C169" s="8" t="s">
        <v>14</v>
      </c>
      <c r="D169" s="9" t="s">
        <v>24</v>
      </c>
      <c r="E169" s="4">
        <v>15.963578754810893</v>
      </c>
      <c r="F169" s="4">
        <v>16.289366076337647</v>
      </c>
    </row>
    <row r="170" spans="1:17" ht="14.4" x14ac:dyDescent="0.3">
      <c r="A170" s="7">
        <v>41579</v>
      </c>
      <c r="B170" s="7" t="s">
        <v>3</v>
      </c>
      <c r="C170" s="8" t="s">
        <v>15</v>
      </c>
      <c r="D170" s="9" t="s">
        <v>25</v>
      </c>
      <c r="E170" s="4">
        <v>1225.2831430120559</v>
      </c>
      <c r="F170" s="4">
        <v>1250.2889214408733</v>
      </c>
      <c r="J170"/>
      <c r="K170"/>
      <c r="L170"/>
      <c r="M170"/>
      <c r="N170"/>
      <c r="O170"/>
      <c r="P170"/>
      <c r="Q170"/>
    </row>
    <row r="171" spans="1:17" ht="14.4" x14ac:dyDescent="0.3">
      <c r="A171" s="7">
        <v>41579</v>
      </c>
      <c r="B171" s="7" t="s">
        <v>3</v>
      </c>
      <c r="C171" s="8" t="s">
        <v>8</v>
      </c>
      <c r="D171" s="9" t="s">
        <v>26</v>
      </c>
      <c r="E171" s="4">
        <v>1992.6572980371297</v>
      </c>
      <c r="F171" s="4">
        <v>2033.3237735072753</v>
      </c>
      <c r="J171"/>
      <c r="K171"/>
      <c r="L171"/>
      <c r="M171"/>
      <c r="N171"/>
      <c r="O171"/>
      <c r="P171"/>
      <c r="Q171"/>
    </row>
    <row r="172" spans="1:17" ht="14.4" x14ac:dyDescent="0.3">
      <c r="A172" s="7">
        <v>41579</v>
      </c>
      <c r="B172" s="7" t="s">
        <v>3</v>
      </c>
      <c r="C172" s="8" t="s">
        <v>10</v>
      </c>
      <c r="D172" s="9" t="s">
        <v>27</v>
      </c>
      <c r="E172" s="4">
        <v>1147.5273587821748</v>
      </c>
      <c r="F172" s="4">
        <v>1170.946284471607</v>
      </c>
      <c r="J172"/>
      <c r="K172"/>
      <c r="L172"/>
      <c r="M172"/>
      <c r="N172"/>
      <c r="O172"/>
      <c r="P172"/>
      <c r="Q172"/>
    </row>
    <row r="173" spans="1:17" ht="14.4" x14ac:dyDescent="0.3">
      <c r="A173" s="7">
        <v>41579</v>
      </c>
      <c r="B173" s="7" t="s">
        <v>3</v>
      </c>
      <c r="C173" s="8" t="s">
        <v>9</v>
      </c>
      <c r="D173" s="9" t="s">
        <v>28</v>
      </c>
      <c r="E173" s="4">
        <v>115.61527498755392</v>
      </c>
      <c r="F173" s="4">
        <v>117.97477039546318</v>
      </c>
      <c r="J173"/>
      <c r="K173"/>
      <c r="L173"/>
      <c r="M173"/>
      <c r="N173"/>
      <c r="O173"/>
      <c r="P173"/>
      <c r="Q173"/>
    </row>
    <row r="174" spans="1:17" ht="14.4" x14ac:dyDescent="0.3">
      <c r="A174" s="7">
        <v>41579</v>
      </c>
      <c r="B174" s="7" t="s">
        <v>3</v>
      </c>
      <c r="C174" s="8" t="s">
        <v>12</v>
      </c>
      <c r="D174" s="9" t="s">
        <v>29</v>
      </c>
      <c r="E174" s="4">
        <v>206.77937111929955</v>
      </c>
      <c r="F174" s="4">
        <v>210.99935828499954</v>
      </c>
      <c r="J174"/>
      <c r="K174"/>
      <c r="L174"/>
      <c r="M174"/>
      <c r="N174"/>
      <c r="O174"/>
      <c r="P174"/>
      <c r="Q174"/>
    </row>
    <row r="175" spans="1:17" ht="14.4" x14ac:dyDescent="0.3">
      <c r="A175" s="7">
        <v>41579</v>
      </c>
      <c r="B175" s="7" t="s">
        <v>3</v>
      </c>
      <c r="C175" s="8" t="s">
        <v>13</v>
      </c>
      <c r="D175" s="9" t="s">
        <v>30</v>
      </c>
      <c r="E175" s="4">
        <v>459.23340506758905</v>
      </c>
      <c r="F175" s="4">
        <v>468.60551537509087</v>
      </c>
      <c r="J175"/>
      <c r="K175"/>
      <c r="L175"/>
      <c r="M175"/>
      <c r="N175"/>
      <c r="O175"/>
      <c r="P175"/>
      <c r="Q175"/>
    </row>
    <row r="176" spans="1:17" ht="14.4" x14ac:dyDescent="0.3">
      <c r="A176" s="7">
        <v>41579</v>
      </c>
      <c r="B176" s="7" t="s">
        <v>3</v>
      </c>
      <c r="C176" s="8" t="s">
        <v>16</v>
      </c>
      <c r="D176" s="9" t="s">
        <v>31</v>
      </c>
      <c r="E176" s="4">
        <v>333.72199370267469</v>
      </c>
      <c r="F176" s="4">
        <v>340.53264663538232</v>
      </c>
      <c r="J176"/>
      <c r="K176"/>
      <c r="L176"/>
      <c r="M176"/>
      <c r="N176"/>
      <c r="O176"/>
      <c r="P176"/>
      <c r="Q176"/>
    </row>
    <row r="177" spans="1:17" ht="14.4" x14ac:dyDescent="0.3">
      <c r="A177" s="7">
        <v>41579</v>
      </c>
      <c r="B177" s="7" t="s">
        <v>3</v>
      </c>
      <c r="C177" s="8" t="s">
        <v>11</v>
      </c>
      <c r="D177" s="9" t="s">
        <v>32</v>
      </c>
      <c r="E177" s="4">
        <v>26.233079880186665</v>
      </c>
      <c r="F177" s="4">
        <v>26.768448857333333</v>
      </c>
      <c r="J177"/>
      <c r="K177"/>
      <c r="L177"/>
      <c r="M177"/>
      <c r="N177"/>
      <c r="O177"/>
      <c r="P177"/>
      <c r="Q177"/>
    </row>
    <row r="178" spans="1:17" ht="14.4" x14ac:dyDescent="0.3">
      <c r="A178" s="7">
        <v>41609</v>
      </c>
      <c r="B178" s="7" t="s">
        <v>3</v>
      </c>
      <c r="C178" s="8" t="s">
        <v>13</v>
      </c>
      <c r="D178" s="9" t="s">
        <v>33</v>
      </c>
      <c r="E178" s="3">
        <v>4.7270414169999997</v>
      </c>
      <c r="F178" s="5">
        <v>4.8235116499999995</v>
      </c>
      <c r="J178"/>
      <c r="K178"/>
      <c r="L178"/>
      <c r="M178"/>
      <c r="N178"/>
      <c r="O178"/>
      <c r="P178"/>
      <c r="Q178"/>
    </row>
    <row r="179" spans="1:17" ht="14.4" x14ac:dyDescent="0.3">
      <c r="A179" s="7">
        <v>41609</v>
      </c>
      <c r="B179" s="7" t="s">
        <v>3</v>
      </c>
      <c r="C179" s="8" t="s">
        <v>14</v>
      </c>
      <c r="D179" s="9" t="s">
        <v>34</v>
      </c>
      <c r="E179" s="3">
        <v>5.1723058379999989</v>
      </c>
      <c r="F179" s="5">
        <v>5.2778630999999994</v>
      </c>
      <c r="J179"/>
      <c r="K179"/>
      <c r="L179"/>
      <c r="M179"/>
      <c r="N179"/>
      <c r="O179"/>
      <c r="P179"/>
      <c r="Q179"/>
    </row>
    <row r="180" spans="1:17" ht="14.4" x14ac:dyDescent="0.3">
      <c r="A180" s="7">
        <v>41609</v>
      </c>
      <c r="B180" s="7" t="s">
        <v>3</v>
      </c>
      <c r="C180" s="8" t="s">
        <v>11</v>
      </c>
      <c r="D180" s="9" t="s">
        <v>35</v>
      </c>
      <c r="E180" s="3">
        <v>2.6133477692559999</v>
      </c>
      <c r="F180" s="5">
        <v>2.6666813972000001</v>
      </c>
      <c r="J180"/>
      <c r="K180"/>
      <c r="L180"/>
      <c r="M180"/>
      <c r="N180"/>
      <c r="O180"/>
      <c r="P180"/>
      <c r="Q180"/>
    </row>
    <row r="181" spans="1:17" ht="14.4" x14ac:dyDescent="0.3">
      <c r="A181" s="7">
        <v>41609</v>
      </c>
      <c r="B181" s="7" t="s">
        <v>3</v>
      </c>
      <c r="C181" s="8" t="s">
        <v>13</v>
      </c>
      <c r="D181" s="9" t="s">
        <v>36</v>
      </c>
      <c r="E181" s="3">
        <v>0.41587250599999998</v>
      </c>
      <c r="F181" s="5">
        <v>0.42435970000000001</v>
      </c>
      <c r="J181"/>
      <c r="K181"/>
      <c r="L181"/>
      <c r="M181"/>
      <c r="N181"/>
      <c r="O181"/>
      <c r="P181"/>
      <c r="Q181"/>
    </row>
    <row r="182" spans="1:17" ht="14.4" x14ac:dyDescent="0.3">
      <c r="A182" s="7">
        <v>41609</v>
      </c>
      <c r="B182" s="7" t="s">
        <v>3</v>
      </c>
      <c r="C182" s="8" t="s">
        <v>14</v>
      </c>
      <c r="D182" s="9" t="s">
        <v>37</v>
      </c>
      <c r="E182" s="3">
        <v>207.76230695180098</v>
      </c>
      <c r="F182" s="5">
        <v>212.00235403244997</v>
      </c>
      <c r="J182"/>
      <c r="K182"/>
      <c r="L182"/>
      <c r="M182"/>
      <c r="N182"/>
      <c r="O182"/>
      <c r="P182"/>
      <c r="Q182"/>
    </row>
    <row r="183" spans="1:17" ht="14.4" x14ac:dyDescent="0.3">
      <c r="A183" s="7">
        <v>41609</v>
      </c>
      <c r="B183" s="7" t="s">
        <v>3</v>
      </c>
      <c r="C183" s="8" t="s">
        <v>15</v>
      </c>
      <c r="D183" s="9" t="s">
        <v>38</v>
      </c>
      <c r="E183" s="3">
        <v>183.85283215837296</v>
      </c>
      <c r="F183" s="5">
        <v>187.60493077384996</v>
      </c>
      <c r="J183"/>
      <c r="K183"/>
      <c r="L183"/>
      <c r="M183"/>
      <c r="N183"/>
      <c r="O183"/>
      <c r="P183"/>
      <c r="Q183"/>
    </row>
    <row r="184" spans="1:17" ht="14.4" x14ac:dyDescent="0.3">
      <c r="A184" s="7">
        <v>41609</v>
      </c>
      <c r="B184" s="7" t="s">
        <v>3</v>
      </c>
      <c r="C184" s="8" t="s">
        <v>8</v>
      </c>
      <c r="D184" s="9" t="s">
        <v>39</v>
      </c>
      <c r="E184" s="3">
        <v>72.023837006428991</v>
      </c>
      <c r="F184" s="5">
        <v>73.493711231049986</v>
      </c>
      <c r="J184"/>
      <c r="K184"/>
      <c r="L184"/>
      <c r="M184"/>
      <c r="N184"/>
      <c r="O184"/>
      <c r="P184"/>
      <c r="Q184"/>
    </row>
    <row r="185" spans="1:17" ht="14.4" x14ac:dyDescent="0.3">
      <c r="A185" s="7">
        <v>41609</v>
      </c>
      <c r="B185" s="7" t="s">
        <v>3</v>
      </c>
      <c r="C185" s="8" t="s">
        <v>10</v>
      </c>
      <c r="D185" s="9" t="s">
        <v>40</v>
      </c>
      <c r="E185" s="3">
        <v>16.474281480712996</v>
      </c>
      <c r="F185" s="5">
        <v>16.810491306849997</v>
      </c>
      <c r="J185"/>
      <c r="K185"/>
      <c r="L185"/>
      <c r="M185"/>
      <c r="N185"/>
      <c r="O185"/>
      <c r="P185"/>
      <c r="Q185"/>
    </row>
    <row r="186" spans="1:17" ht="14.4" x14ac:dyDescent="0.3">
      <c r="A186" s="7">
        <v>41609</v>
      </c>
      <c r="B186" s="7" t="s">
        <v>3</v>
      </c>
      <c r="C186" s="8" t="s">
        <v>9</v>
      </c>
      <c r="D186" s="9" t="s">
        <v>41</v>
      </c>
      <c r="E186" s="3">
        <v>1264.4820877317397</v>
      </c>
      <c r="F186" s="11">
        <v>1290.2878446242244</v>
      </c>
      <c r="J186"/>
      <c r="K186"/>
      <c r="L186"/>
      <c r="M186"/>
      <c r="N186"/>
      <c r="O186"/>
      <c r="P186"/>
      <c r="Q186"/>
    </row>
    <row r="187" spans="1:17" ht="14.4" x14ac:dyDescent="0.3">
      <c r="A187" s="7">
        <v>41609</v>
      </c>
      <c r="B187" s="7" t="s">
        <v>3</v>
      </c>
      <c r="C187" s="8" t="s">
        <v>12</v>
      </c>
      <c r="D187" s="9" t="s">
        <v>42</v>
      </c>
      <c r="E187" s="3">
        <v>2056.4058803272751</v>
      </c>
      <c r="F187" s="11">
        <v>2098.3733472727299</v>
      </c>
      <c r="J187"/>
      <c r="K187"/>
      <c r="L187"/>
      <c r="M187"/>
      <c r="N187"/>
      <c r="O187"/>
      <c r="P187"/>
      <c r="Q187"/>
    </row>
    <row r="188" spans="1:17" ht="14.4" x14ac:dyDescent="0.3">
      <c r="A188" s="7">
        <v>41609</v>
      </c>
      <c r="B188" s="7" t="s">
        <v>3</v>
      </c>
      <c r="C188" s="8" t="s">
        <v>13</v>
      </c>
      <c r="D188" s="9" t="s">
        <v>43</v>
      </c>
      <c r="E188" s="4">
        <v>69.791098059229682</v>
      </c>
      <c r="F188" s="4">
        <v>71.215406182887435</v>
      </c>
      <c r="J188"/>
      <c r="K188"/>
      <c r="L188"/>
      <c r="M188"/>
      <c r="N188"/>
      <c r="O188"/>
      <c r="P188"/>
      <c r="Q188"/>
    </row>
    <row r="189" spans="1:17" ht="14.4" x14ac:dyDescent="0.3">
      <c r="A189" s="7">
        <v>41609</v>
      </c>
      <c r="B189" s="7" t="s">
        <v>3</v>
      </c>
      <c r="C189" s="8" t="s">
        <v>16</v>
      </c>
      <c r="D189" s="9" t="s">
        <v>44</v>
      </c>
      <c r="E189" s="3">
        <v>119.31400927508143</v>
      </c>
      <c r="F189" s="11">
        <v>121.74898905620555</v>
      </c>
      <c r="J189"/>
      <c r="K189"/>
      <c r="L189"/>
      <c r="M189"/>
    </row>
    <row r="190" spans="1:17" ht="14.4" x14ac:dyDescent="0.3">
      <c r="A190" s="7">
        <v>41609</v>
      </c>
      <c r="B190" s="7" t="s">
        <v>3</v>
      </c>
      <c r="C190" s="8" t="s">
        <v>11</v>
      </c>
      <c r="D190" s="9" t="s">
        <v>45</v>
      </c>
      <c r="E190" s="3">
        <v>213.39460383828643</v>
      </c>
      <c r="F190" s="5">
        <v>217.7495957533535</v>
      </c>
      <c r="J190"/>
      <c r="K190"/>
      <c r="L190"/>
      <c r="M190"/>
    </row>
    <row r="191" spans="1:17" x14ac:dyDescent="0.3">
      <c r="A191" s="7">
        <v>41609</v>
      </c>
      <c r="B191" s="7" t="s">
        <v>3</v>
      </c>
      <c r="C191" s="8" t="s">
        <v>13</v>
      </c>
      <c r="D191" s="9" t="s">
        <v>46</v>
      </c>
      <c r="E191" s="3">
        <v>473.92508262909092</v>
      </c>
      <c r="F191" s="5">
        <v>483.59702309090909</v>
      </c>
    </row>
    <row r="192" spans="1:17" x14ac:dyDescent="0.3">
      <c r="A192" s="7">
        <v>41609</v>
      </c>
      <c r="B192" s="7" t="s">
        <v>3</v>
      </c>
      <c r="C192" s="8" t="s">
        <v>14</v>
      </c>
      <c r="D192" s="9" t="s">
        <v>47</v>
      </c>
      <c r="E192" s="3">
        <v>344.39834231442171</v>
      </c>
      <c r="F192" s="5">
        <v>351.42687991267525</v>
      </c>
    </row>
    <row r="193" spans="1:6" x14ac:dyDescent="0.3">
      <c r="A193" s="7">
        <v>41609</v>
      </c>
      <c r="B193" s="7" t="s">
        <v>3</v>
      </c>
      <c r="C193" s="8" t="s">
        <v>11</v>
      </c>
      <c r="D193" s="9" t="s">
        <v>48</v>
      </c>
      <c r="E193" s="3">
        <v>27.07232185777778</v>
      </c>
      <c r="F193" s="5">
        <v>27.624818222222224</v>
      </c>
    </row>
    <row r="194" spans="1:6" x14ac:dyDescent="0.3">
      <c r="C194" s="8"/>
    </row>
    <row r="195" spans="1:6" x14ac:dyDescent="0.3">
      <c r="C195" s="8"/>
    </row>
    <row r="196" spans="1:6" x14ac:dyDescent="0.3">
      <c r="C196" s="8"/>
    </row>
    <row r="197" spans="1:6" x14ac:dyDescent="0.3">
      <c r="C197" s="8"/>
    </row>
    <row r="198" spans="1:6" x14ac:dyDescent="0.3">
      <c r="C198" s="8"/>
    </row>
    <row r="199" spans="1:6" x14ac:dyDescent="0.3">
      <c r="C199" s="8"/>
    </row>
    <row r="200" spans="1:6" x14ac:dyDescent="0.3">
      <c r="C200" s="8"/>
    </row>
    <row r="201" spans="1:6" x14ac:dyDescent="0.3">
      <c r="C201" s="8"/>
    </row>
    <row r="202" spans="1:6" x14ac:dyDescent="0.3">
      <c r="C202" s="8"/>
    </row>
    <row r="203" spans="1:6" x14ac:dyDescent="0.3">
      <c r="C203" s="8"/>
    </row>
    <row r="204" spans="1:6" x14ac:dyDescent="0.3">
      <c r="C204" s="8"/>
    </row>
    <row r="205" spans="1:6" x14ac:dyDescent="0.3">
      <c r="C205" s="8"/>
    </row>
    <row r="206" spans="1:6" x14ac:dyDescent="0.3">
      <c r="C206" s="8"/>
    </row>
    <row r="207" spans="1:6" x14ac:dyDescent="0.3">
      <c r="C207" s="8"/>
    </row>
    <row r="208" spans="1:6" x14ac:dyDescent="0.3">
      <c r="C208" s="8"/>
    </row>
    <row r="209" spans="3:3" x14ac:dyDescent="0.3">
      <c r="C20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 SHEET</vt:lpstr>
      <vt:lpstr>Region</vt:lpstr>
      <vt:lpstr>Quarterly</vt:lpstr>
      <vt:lpstr>Data</vt:lpstr>
      <vt:lpstr>QUARTER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</dc:creator>
  <cp:lastModifiedBy>KARTIK </cp:lastModifiedBy>
  <dcterms:created xsi:type="dcterms:W3CDTF">2014-02-27T07:58:34Z</dcterms:created>
  <dcterms:modified xsi:type="dcterms:W3CDTF">2018-04-28T07:07:50Z</dcterms:modified>
</cp:coreProperties>
</file>