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i\Desktop\"/>
    </mc:Choice>
  </mc:AlternateContent>
  <xr:revisionPtr revIDLastSave="0" documentId="13_ncr:1_{68F4B50E-5A46-498E-AEA0-E661F872D17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K3" i="1" l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" i="1"/>
  <c r="CJ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9" i="1"/>
  <c r="CJ20" i="1"/>
  <c r="CJ21" i="1"/>
  <c r="CJ22" i="1"/>
  <c r="CJ23" i="1"/>
  <c r="CJ24" i="1"/>
  <c r="CJ25" i="1"/>
  <c r="CJ18" i="1"/>
  <c r="CD3" i="1"/>
  <c r="CE3" i="1"/>
  <c r="CF3" i="1"/>
  <c r="CG3" i="1"/>
  <c r="CH3" i="1"/>
  <c r="CD4" i="1"/>
  <c r="CE4" i="1"/>
  <c r="CF4" i="1"/>
  <c r="CG4" i="1"/>
  <c r="CH4" i="1"/>
  <c r="CD5" i="1"/>
  <c r="CE5" i="1"/>
  <c r="CF5" i="1"/>
  <c r="CG5" i="1"/>
  <c r="CH5" i="1"/>
  <c r="CD6" i="1"/>
  <c r="CE6" i="1"/>
  <c r="CF6" i="1"/>
  <c r="CG6" i="1"/>
  <c r="CH6" i="1"/>
  <c r="CD7" i="1"/>
  <c r="CE7" i="1"/>
  <c r="CF7" i="1"/>
  <c r="CG7" i="1"/>
  <c r="CH7" i="1"/>
  <c r="CD8" i="1"/>
  <c r="CE8" i="1"/>
  <c r="CF8" i="1"/>
  <c r="CG8" i="1"/>
  <c r="CH8" i="1"/>
  <c r="CD9" i="1"/>
  <c r="CE9" i="1"/>
  <c r="CF9" i="1"/>
  <c r="CG9" i="1"/>
  <c r="CH9" i="1"/>
  <c r="CD10" i="1"/>
  <c r="CE10" i="1"/>
  <c r="CF10" i="1"/>
  <c r="CG10" i="1"/>
  <c r="CH10" i="1"/>
  <c r="CD11" i="1"/>
  <c r="CE11" i="1"/>
  <c r="CF11" i="1"/>
  <c r="CG11" i="1"/>
  <c r="CH11" i="1"/>
  <c r="CD12" i="1"/>
  <c r="CE12" i="1"/>
  <c r="CF12" i="1"/>
  <c r="CG12" i="1"/>
  <c r="CH12" i="1"/>
  <c r="CD13" i="1"/>
  <c r="CE13" i="1"/>
  <c r="CF13" i="1"/>
  <c r="CG13" i="1"/>
  <c r="CH13" i="1"/>
  <c r="CD14" i="1"/>
  <c r="CE14" i="1"/>
  <c r="CF14" i="1"/>
  <c r="CG14" i="1"/>
  <c r="CH14" i="1"/>
  <c r="CD15" i="1"/>
  <c r="CE15" i="1"/>
  <c r="CF15" i="1"/>
  <c r="CG15" i="1"/>
  <c r="CH15" i="1"/>
  <c r="CD16" i="1"/>
  <c r="CE16" i="1"/>
  <c r="CF16" i="1"/>
  <c r="CG16" i="1"/>
  <c r="CH16" i="1"/>
  <c r="CD17" i="1"/>
  <c r="CE17" i="1"/>
  <c r="CF17" i="1"/>
  <c r="CG17" i="1"/>
  <c r="CH17" i="1"/>
  <c r="CD18" i="1"/>
  <c r="CE18" i="1"/>
  <c r="CF18" i="1"/>
  <c r="CG18" i="1"/>
  <c r="CH18" i="1"/>
  <c r="CD19" i="1"/>
  <c r="CE19" i="1"/>
  <c r="CF19" i="1"/>
  <c r="CG19" i="1"/>
  <c r="CH19" i="1"/>
  <c r="CD20" i="1"/>
  <c r="CE20" i="1"/>
  <c r="CF20" i="1"/>
  <c r="CG20" i="1"/>
  <c r="CH20" i="1"/>
  <c r="CD21" i="1"/>
  <c r="CE21" i="1"/>
  <c r="CF21" i="1"/>
  <c r="CG21" i="1"/>
  <c r="CH21" i="1"/>
  <c r="CD22" i="1"/>
  <c r="CE22" i="1"/>
  <c r="CF22" i="1"/>
  <c r="CG22" i="1"/>
  <c r="CH22" i="1"/>
  <c r="CD23" i="1"/>
  <c r="CE23" i="1"/>
  <c r="CF23" i="1"/>
  <c r="CG23" i="1"/>
  <c r="CH23" i="1"/>
  <c r="CD24" i="1"/>
  <c r="CE24" i="1"/>
  <c r="CF24" i="1"/>
  <c r="CG24" i="1"/>
  <c r="CH24" i="1"/>
  <c r="CD25" i="1"/>
  <c r="CE25" i="1"/>
  <c r="CF25" i="1"/>
  <c r="CG25" i="1"/>
  <c r="CH25" i="1"/>
  <c r="BX3" i="1"/>
  <c r="BY3" i="1"/>
  <c r="BZ3" i="1"/>
  <c r="CA3" i="1"/>
  <c r="CB3" i="1"/>
  <c r="BX4" i="1"/>
  <c r="BY4" i="1"/>
  <c r="BZ4" i="1"/>
  <c r="CA4" i="1"/>
  <c r="CB4" i="1"/>
  <c r="BX5" i="1"/>
  <c r="BY5" i="1"/>
  <c r="BZ5" i="1"/>
  <c r="CA5" i="1"/>
  <c r="CB5" i="1"/>
  <c r="BX6" i="1"/>
  <c r="BY6" i="1"/>
  <c r="BZ6" i="1"/>
  <c r="CA6" i="1"/>
  <c r="CB6" i="1"/>
  <c r="BX7" i="1"/>
  <c r="BY7" i="1"/>
  <c r="BZ7" i="1"/>
  <c r="CA7" i="1"/>
  <c r="CB7" i="1"/>
  <c r="BX8" i="1"/>
  <c r="BY8" i="1"/>
  <c r="BZ8" i="1"/>
  <c r="CA8" i="1"/>
  <c r="CB8" i="1"/>
  <c r="BX9" i="1"/>
  <c r="BY9" i="1"/>
  <c r="BZ9" i="1"/>
  <c r="CA9" i="1"/>
  <c r="CB9" i="1"/>
  <c r="BX10" i="1"/>
  <c r="BY10" i="1"/>
  <c r="BZ10" i="1"/>
  <c r="CA10" i="1"/>
  <c r="CB10" i="1"/>
  <c r="BX11" i="1"/>
  <c r="BY11" i="1"/>
  <c r="BZ11" i="1"/>
  <c r="CA11" i="1"/>
  <c r="CB11" i="1"/>
  <c r="BX12" i="1"/>
  <c r="BY12" i="1"/>
  <c r="BZ12" i="1"/>
  <c r="CA12" i="1"/>
  <c r="CB12" i="1"/>
  <c r="BX13" i="1"/>
  <c r="BY13" i="1"/>
  <c r="BZ13" i="1"/>
  <c r="CA13" i="1"/>
  <c r="CB13" i="1"/>
  <c r="BX14" i="1"/>
  <c r="BY14" i="1"/>
  <c r="BZ14" i="1"/>
  <c r="CA14" i="1"/>
  <c r="CB14" i="1"/>
  <c r="BX15" i="1"/>
  <c r="BY15" i="1"/>
  <c r="BZ15" i="1"/>
  <c r="CA15" i="1"/>
  <c r="CB15" i="1"/>
  <c r="BX16" i="1"/>
  <c r="BY16" i="1"/>
  <c r="BZ16" i="1"/>
  <c r="CA16" i="1"/>
  <c r="CB16" i="1"/>
  <c r="BX17" i="1"/>
  <c r="BY17" i="1"/>
  <c r="BZ17" i="1"/>
  <c r="CA17" i="1"/>
  <c r="CB17" i="1"/>
  <c r="BX18" i="1"/>
  <c r="BY18" i="1"/>
  <c r="BZ18" i="1"/>
  <c r="CA18" i="1"/>
  <c r="CB18" i="1"/>
  <c r="BX19" i="1"/>
  <c r="BY19" i="1"/>
  <c r="BZ19" i="1"/>
  <c r="CA19" i="1"/>
  <c r="CB19" i="1"/>
  <c r="BX20" i="1"/>
  <c r="BY20" i="1"/>
  <c r="BZ20" i="1"/>
  <c r="CA20" i="1"/>
  <c r="CB20" i="1"/>
  <c r="BX21" i="1"/>
  <c r="BY21" i="1"/>
  <c r="BZ21" i="1"/>
  <c r="CA21" i="1"/>
  <c r="CB21" i="1"/>
  <c r="BX22" i="1"/>
  <c r="BY22" i="1"/>
  <c r="BZ22" i="1"/>
  <c r="CA22" i="1"/>
  <c r="CB22" i="1"/>
  <c r="BX23" i="1"/>
  <c r="BY23" i="1"/>
  <c r="BZ23" i="1"/>
  <c r="CA23" i="1"/>
  <c r="CB23" i="1"/>
  <c r="BX24" i="1"/>
  <c r="BY24" i="1"/>
  <c r="BZ24" i="1"/>
  <c r="CA24" i="1"/>
  <c r="CB24" i="1"/>
  <c r="BX25" i="1"/>
  <c r="BY25" i="1"/>
  <c r="BZ25" i="1"/>
  <c r="CA25" i="1"/>
  <c r="CB25" i="1"/>
  <c r="CH2" i="1"/>
  <c r="CG2" i="1"/>
  <c r="CF2" i="1"/>
  <c r="CE2" i="1"/>
  <c r="CD2" i="1"/>
  <c r="CB2" i="1"/>
  <c r="CA2" i="1"/>
  <c r="BZ2" i="1"/>
  <c r="BY2" i="1"/>
  <c r="BX2" i="1"/>
  <c r="BU18" i="1"/>
  <c r="BR2" i="1"/>
  <c r="AC18" i="1"/>
  <c r="Z18" i="1" l="1"/>
  <c r="Y18" i="1" s="1"/>
  <c r="AA18" i="1" s="1"/>
  <c r="AI1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2" i="1"/>
  <c r="I23" i="1"/>
  <c r="I24" i="1"/>
  <c r="I25" i="1"/>
  <c r="I18" i="1"/>
  <c r="IY3" i="1" l="1"/>
  <c r="IY4" i="1"/>
  <c r="IY5" i="1"/>
  <c r="IY6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Y20" i="1"/>
  <c r="IY21" i="1"/>
  <c r="IY22" i="1"/>
  <c r="IY23" i="1"/>
  <c r="IY24" i="1"/>
  <c r="IY25" i="1"/>
  <c r="IY2" i="1"/>
  <c r="DB16" i="1"/>
  <c r="DS16" i="1" s="1"/>
  <c r="DA3" i="1"/>
  <c r="GL16" i="1" l="1"/>
  <c r="FU16" i="1"/>
  <c r="HC16" i="1" s="1"/>
  <c r="HT16" i="1" s="1"/>
  <c r="DR3" i="1"/>
  <c r="EJ16" i="1"/>
  <c r="FA16" i="1" s="1"/>
  <c r="DB3" i="1"/>
  <c r="DS3" i="1" s="1"/>
  <c r="EJ3" i="1" s="1"/>
  <c r="FA3" i="1" s="1"/>
  <c r="DA4" i="1"/>
  <c r="DR4" i="1" s="1"/>
  <c r="DB4" i="1"/>
  <c r="DS4" i="1" s="1"/>
  <c r="DA5" i="1"/>
  <c r="DR5" i="1" s="1"/>
  <c r="DB5" i="1"/>
  <c r="DS5" i="1" s="1"/>
  <c r="DA6" i="1"/>
  <c r="DR6" i="1" s="1"/>
  <c r="DB6" i="1"/>
  <c r="DS6" i="1" s="1"/>
  <c r="DA7" i="1"/>
  <c r="DR7" i="1" s="1"/>
  <c r="DB7" i="1"/>
  <c r="DS7" i="1" s="1"/>
  <c r="DA8" i="1"/>
  <c r="DR8" i="1" s="1"/>
  <c r="DB8" i="1"/>
  <c r="DS8" i="1" s="1"/>
  <c r="DA9" i="1"/>
  <c r="DR9" i="1" s="1"/>
  <c r="DB9" i="1"/>
  <c r="DS9" i="1" s="1"/>
  <c r="DA10" i="1"/>
  <c r="DR10" i="1" s="1"/>
  <c r="DB10" i="1"/>
  <c r="DS10" i="1" s="1"/>
  <c r="DA11" i="1"/>
  <c r="DR11" i="1" s="1"/>
  <c r="DB11" i="1"/>
  <c r="DS11" i="1" s="1"/>
  <c r="DA12" i="1"/>
  <c r="DR12" i="1" s="1"/>
  <c r="DB12" i="1"/>
  <c r="DS12" i="1" s="1"/>
  <c r="DA13" i="1"/>
  <c r="DR13" i="1" s="1"/>
  <c r="DB13" i="1"/>
  <c r="DS13" i="1" s="1"/>
  <c r="DA14" i="1"/>
  <c r="DR14" i="1" s="1"/>
  <c r="DB14" i="1"/>
  <c r="DS14" i="1" s="1"/>
  <c r="DA15" i="1"/>
  <c r="DR15" i="1" s="1"/>
  <c r="DB15" i="1"/>
  <c r="DS15" i="1" s="1"/>
  <c r="DA16" i="1"/>
  <c r="DR16" i="1" s="1"/>
  <c r="DA17" i="1"/>
  <c r="DR17" i="1" s="1"/>
  <c r="DB17" i="1"/>
  <c r="DS17" i="1" s="1"/>
  <c r="DA18" i="1"/>
  <c r="DR18" i="1" s="1"/>
  <c r="DB18" i="1"/>
  <c r="DS18" i="1" s="1"/>
  <c r="DA19" i="1"/>
  <c r="DR19" i="1" s="1"/>
  <c r="DB19" i="1"/>
  <c r="DS19" i="1" s="1"/>
  <c r="DA20" i="1"/>
  <c r="DR20" i="1" s="1"/>
  <c r="DB20" i="1"/>
  <c r="DS20" i="1" s="1"/>
  <c r="DA21" i="1"/>
  <c r="DR21" i="1" s="1"/>
  <c r="DB21" i="1"/>
  <c r="DS21" i="1" s="1"/>
  <c r="DA22" i="1"/>
  <c r="DR22" i="1" s="1"/>
  <c r="DB22" i="1"/>
  <c r="DS22" i="1" s="1"/>
  <c r="DA23" i="1"/>
  <c r="DR23" i="1" s="1"/>
  <c r="DB23" i="1"/>
  <c r="DS23" i="1" s="1"/>
  <c r="DA24" i="1"/>
  <c r="DR24" i="1" s="1"/>
  <c r="DB24" i="1"/>
  <c r="DS24" i="1" s="1"/>
  <c r="DA25" i="1"/>
  <c r="DR25" i="1" s="1"/>
  <c r="DB25" i="1"/>
  <c r="DS25" i="1" s="1"/>
  <c r="CX3" i="1"/>
  <c r="DO3" i="1" s="1"/>
  <c r="CY3" i="1"/>
  <c r="DP3" i="1" s="1"/>
  <c r="CX4" i="1"/>
  <c r="DO4" i="1" s="1"/>
  <c r="CY4" i="1"/>
  <c r="DP4" i="1" s="1"/>
  <c r="CX5" i="1"/>
  <c r="DO5" i="1" s="1"/>
  <c r="CY5" i="1"/>
  <c r="DP5" i="1" s="1"/>
  <c r="CX6" i="1"/>
  <c r="DO6" i="1" s="1"/>
  <c r="CY6" i="1"/>
  <c r="DP6" i="1" s="1"/>
  <c r="CX7" i="1"/>
  <c r="DO7" i="1" s="1"/>
  <c r="CY7" i="1"/>
  <c r="DP7" i="1" s="1"/>
  <c r="CX8" i="1"/>
  <c r="DO8" i="1" s="1"/>
  <c r="CY8" i="1"/>
  <c r="DP8" i="1" s="1"/>
  <c r="CX9" i="1"/>
  <c r="DO9" i="1" s="1"/>
  <c r="CY9" i="1"/>
  <c r="DP9" i="1" s="1"/>
  <c r="CX10" i="1"/>
  <c r="DO10" i="1" s="1"/>
  <c r="CY10" i="1"/>
  <c r="DP10" i="1" s="1"/>
  <c r="CX11" i="1"/>
  <c r="DO11" i="1" s="1"/>
  <c r="CY11" i="1"/>
  <c r="DP11" i="1" s="1"/>
  <c r="CX12" i="1"/>
  <c r="DO12" i="1" s="1"/>
  <c r="CY12" i="1"/>
  <c r="DP12" i="1" s="1"/>
  <c r="CX13" i="1"/>
  <c r="DO13" i="1" s="1"/>
  <c r="CY13" i="1"/>
  <c r="DP13" i="1" s="1"/>
  <c r="CX14" i="1"/>
  <c r="DO14" i="1" s="1"/>
  <c r="CY14" i="1"/>
  <c r="DP14" i="1" s="1"/>
  <c r="CX15" i="1"/>
  <c r="DO15" i="1" s="1"/>
  <c r="CY15" i="1"/>
  <c r="DP15" i="1" s="1"/>
  <c r="CX16" i="1"/>
  <c r="DO16" i="1" s="1"/>
  <c r="CY16" i="1"/>
  <c r="DP16" i="1" s="1"/>
  <c r="CX17" i="1"/>
  <c r="DO17" i="1" s="1"/>
  <c r="CY17" i="1"/>
  <c r="DP17" i="1" s="1"/>
  <c r="CX18" i="1"/>
  <c r="DO18" i="1" s="1"/>
  <c r="CY18" i="1"/>
  <c r="DP18" i="1" s="1"/>
  <c r="CX19" i="1"/>
  <c r="DO19" i="1" s="1"/>
  <c r="CY19" i="1"/>
  <c r="DP19" i="1" s="1"/>
  <c r="CX20" i="1"/>
  <c r="DO20" i="1" s="1"/>
  <c r="CY20" i="1"/>
  <c r="DP20" i="1" s="1"/>
  <c r="CX21" i="1"/>
  <c r="DO21" i="1" s="1"/>
  <c r="CY21" i="1"/>
  <c r="DP21" i="1" s="1"/>
  <c r="CX22" i="1"/>
  <c r="DO22" i="1" s="1"/>
  <c r="CY22" i="1"/>
  <c r="DP22" i="1" s="1"/>
  <c r="CX23" i="1"/>
  <c r="DO23" i="1" s="1"/>
  <c r="CY23" i="1"/>
  <c r="DP23" i="1" s="1"/>
  <c r="CX24" i="1"/>
  <c r="DO24" i="1" s="1"/>
  <c r="CY24" i="1"/>
  <c r="DP24" i="1" s="1"/>
  <c r="CX25" i="1"/>
  <c r="DO25" i="1" s="1"/>
  <c r="CY25" i="1"/>
  <c r="DP25" i="1" s="1"/>
  <c r="CU3" i="1"/>
  <c r="DL3" i="1" s="1"/>
  <c r="CV3" i="1"/>
  <c r="DM3" i="1" s="1"/>
  <c r="CU4" i="1"/>
  <c r="DL4" i="1" s="1"/>
  <c r="CV4" i="1"/>
  <c r="DM4" i="1" s="1"/>
  <c r="CU5" i="1"/>
  <c r="DL5" i="1" s="1"/>
  <c r="CV5" i="1"/>
  <c r="DM5" i="1" s="1"/>
  <c r="CU6" i="1"/>
  <c r="DL6" i="1" s="1"/>
  <c r="CV6" i="1"/>
  <c r="DM6" i="1" s="1"/>
  <c r="CU7" i="1"/>
  <c r="DL7" i="1" s="1"/>
  <c r="CV7" i="1"/>
  <c r="DM7" i="1" s="1"/>
  <c r="CU8" i="1"/>
  <c r="DL8" i="1" s="1"/>
  <c r="CV8" i="1"/>
  <c r="DM8" i="1" s="1"/>
  <c r="CU9" i="1"/>
  <c r="DL9" i="1" s="1"/>
  <c r="CV9" i="1"/>
  <c r="DM9" i="1" s="1"/>
  <c r="CU10" i="1"/>
  <c r="DL10" i="1" s="1"/>
  <c r="CV10" i="1"/>
  <c r="DM10" i="1" s="1"/>
  <c r="CU11" i="1"/>
  <c r="DL11" i="1" s="1"/>
  <c r="CV11" i="1"/>
  <c r="DM11" i="1" s="1"/>
  <c r="CU12" i="1"/>
  <c r="DL12" i="1" s="1"/>
  <c r="CV12" i="1"/>
  <c r="DM12" i="1" s="1"/>
  <c r="CU13" i="1"/>
  <c r="DL13" i="1" s="1"/>
  <c r="CV13" i="1"/>
  <c r="DM13" i="1" s="1"/>
  <c r="CU14" i="1"/>
  <c r="DL14" i="1" s="1"/>
  <c r="CV14" i="1"/>
  <c r="DM14" i="1" s="1"/>
  <c r="CU15" i="1"/>
  <c r="DL15" i="1" s="1"/>
  <c r="CV15" i="1"/>
  <c r="DM15" i="1" s="1"/>
  <c r="CU16" i="1"/>
  <c r="DL16" i="1" s="1"/>
  <c r="CV16" i="1"/>
  <c r="DM16" i="1" s="1"/>
  <c r="CU17" i="1"/>
  <c r="DL17" i="1" s="1"/>
  <c r="CV17" i="1"/>
  <c r="DM17" i="1" s="1"/>
  <c r="CU18" i="1"/>
  <c r="DL18" i="1" s="1"/>
  <c r="CV18" i="1"/>
  <c r="DM18" i="1" s="1"/>
  <c r="CU19" i="1"/>
  <c r="DL19" i="1" s="1"/>
  <c r="CV19" i="1"/>
  <c r="DM19" i="1" s="1"/>
  <c r="CU20" i="1"/>
  <c r="DL20" i="1" s="1"/>
  <c r="CV20" i="1"/>
  <c r="DM20" i="1" s="1"/>
  <c r="CU21" i="1"/>
  <c r="DL21" i="1" s="1"/>
  <c r="CV21" i="1"/>
  <c r="DM21" i="1" s="1"/>
  <c r="CU22" i="1"/>
  <c r="DL22" i="1" s="1"/>
  <c r="CV22" i="1"/>
  <c r="DM22" i="1" s="1"/>
  <c r="CU23" i="1"/>
  <c r="DL23" i="1" s="1"/>
  <c r="CV23" i="1"/>
  <c r="DM23" i="1" s="1"/>
  <c r="CU24" i="1"/>
  <c r="DL24" i="1" s="1"/>
  <c r="CV24" i="1"/>
  <c r="DM24" i="1" s="1"/>
  <c r="CU25" i="1"/>
  <c r="DL25" i="1" s="1"/>
  <c r="CV25" i="1"/>
  <c r="DM25" i="1" s="1"/>
  <c r="DB2" i="1"/>
  <c r="DS2" i="1" s="1"/>
  <c r="DA2" i="1"/>
  <c r="DR2" i="1" s="1"/>
  <c r="CY2" i="1"/>
  <c r="DP2" i="1" s="1"/>
  <c r="CX2" i="1"/>
  <c r="DO2" i="1" s="1"/>
  <c r="CV2" i="1"/>
  <c r="DM2" i="1" s="1"/>
  <c r="CU2" i="1"/>
  <c r="DL2" i="1" s="1"/>
  <c r="CR3" i="1"/>
  <c r="DI3" i="1" s="1"/>
  <c r="CS25" i="1"/>
  <c r="DJ25" i="1" s="1"/>
  <c r="CR25" i="1"/>
  <c r="DI25" i="1" s="1"/>
  <c r="CP25" i="1"/>
  <c r="DG25" i="1" s="1"/>
  <c r="CO25" i="1"/>
  <c r="DF25" i="1" s="1"/>
  <c r="CS3" i="1"/>
  <c r="DJ3" i="1" s="1"/>
  <c r="CR4" i="1"/>
  <c r="DI4" i="1" s="1"/>
  <c r="CS4" i="1"/>
  <c r="DJ4" i="1" s="1"/>
  <c r="CR5" i="1"/>
  <c r="DI5" i="1" s="1"/>
  <c r="CS5" i="1"/>
  <c r="DJ5" i="1" s="1"/>
  <c r="CR6" i="1"/>
  <c r="DI6" i="1" s="1"/>
  <c r="CS6" i="1"/>
  <c r="DJ6" i="1" s="1"/>
  <c r="CR7" i="1"/>
  <c r="DI7" i="1" s="1"/>
  <c r="CS7" i="1"/>
  <c r="DJ7" i="1" s="1"/>
  <c r="CR8" i="1"/>
  <c r="DI8" i="1" s="1"/>
  <c r="CS8" i="1"/>
  <c r="DJ8" i="1" s="1"/>
  <c r="CR9" i="1"/>
  <c r="DI9" i="1" s="1"/>
  <c r="CS9" i="1"/>
  <c r="DJ9" i="1" s="1"/>
  <c r="CR10" i="1"/>
  <c r="DI10" i="1" s="1"/>
  <c r="CS10" i="1"/>
  <c r="DJ10" i="1" s="1"/>
  <c r="CR11" i="1"/>
  <c r="DI11" i="1" s="1"/>
  <c r="CS11" i="1"/>
  <c r="DJ11" i="1" s="1"/>
  <c r="CR12" i="1"/>
  <c r="DI12" i="1" s="1"/>
  <c r="CS12" i="1"/>
  <c r="DJ12" i="1" s="1"/>
  <c r="CR13" i="1"/>
  <c r="DI13" i="1" s="1"/>
  <c r="CS13" i="1"/>
  <c r="DJ13" i="1" s="1"/>
  <c r="CR14" i="1"/>
  <c r="DI14" i="1" s="1"/>
  <c r="CS14" i="1"/>
  <c r="DJ14" i="1" s="1"/>
  <c r="CR15" i="1"/>
  <c r="DI15" i="1" s="1"/>
  <c r="CS15" i="1"/>
  <c r="DJ15" i="1" s="1"/>
  <c r="CR16" i="1"/>
  <c r="DI16" i="1" s="1"/>
  <c r="CS16" i="1"/>
  <c r="DJ16" i="1" s="1"/>
  <c r="CR17" i="1"/>
  <c r="DI17" i="1" s="1"/>
  <c r="CS17" i="1"/>
  <c r="DJ17" i="1" s="1"/>
  <c r="CR18" i="1"/>
  <c r="DI18" i="1" s="1"/>
  <c r="CS18" i="1"/>
  <c r="DJ18" i="1" s="1"/>
  <c r="CR19" i="1"/>
  <c r="DI19" i="1" s="1"/>
  <c r="CS19" i="1"/>
  <c r="DJ19" i="1" s="1"/>
  <c r="CR20" i="1"/>
  <c r="DI20" i="1" s="1"/>
  <c r="CS20" i="1"/>
  <c r="DJ20" i="1" s="1"/>
  <c r="CR21" i="1"/>
  <c r="DI21" i="1" s="1"/>
  <c r="CS21" i="1"/>
  <c r="DJ21" i="1" s="1"/>
  <c r="CR22" i="1"/>
  <c r="DI22" i="1" s="1"/>
  <c r="CS22" i="1"/>
  <c r="DJ22" i="1" s="1"/>
  <c r="CR23" i="1"/>
  <c r="DI23" i="1" s="1"/>
  <c r="CS23" i="1"/>
  <c r="DJ23" i="1" s="1"/>
  <c r="CR24" i="1"/>
  <c r="DI24" i="1" s="1"/>
  <c r="CS24" i="1"/>
  <c r="DJ24" i="1" s="1"/>
  <c r="CS2" i="1"/>
  <c r="DJ2" i="1" s="1"/>
  <c r="CO6" i="1"/>
  <c r="DF6" i="1" s="1"/>
  <c r="CR2" i="1"/>
  <c r="DI2" i="1" s="1"/>
  <c r="CP17" i="1"/>
  <c r="DG17" i="1" s="1"/>
  <c r="CO11" i="1"/>
  <c r="DF11" i="1" s="1"/>
  <c r="CO3" i="1"/>
  <c r="DF3" i="1" s="1"/>
  <c r="CP3" i="1"/>
  <c r="DG3" i="1" s="1"/>
  <c r="CO4" i="1"/>
  <c r="DF4" i="1" s="1"/>
  <c r="CP4" i="1"/>
  <c r="DG4" i="1" s="1"/>
  <c r="CO5" i="1"/>
  <c r="DF5" i="1" s="1"/>
  <c r="CP5" i="1"/>
  <c r="DG5" i="1" s="1"/>
  <c r="CP6" i="1"/>
  <c r="DG6" i="1" s="1"/>
  <c r="CO7" i="1"/>
  <c r="DF7" i="1" s="1"/>
  <c r="CP7" i="1"/>
  <c r="DG7" i="1" s="1"/>
  <c r="CO8" i="1"/>
  <c r="DF8" i="1" s="1"/>
  <c r="CP8" i="1"/>
  <c r="DG8" i="1" s="1"/>
  <c r="CO9" i="1"/>
  <c r="DF9" i="1" s="1"/>
  <c r="CP9" i="1"/>
  <c r="DG9" i="1" s="1"/>
  <c r="CO10" i="1"/>
  <c r="DF10" i="1" s="1"/>
  <c r="CP10" i="1"/>
  <c r="DG10" i="1" s="1"/>
  <c r="CP11" i="1"/>
  <c r="DG11" i="1" s="1"/>
  <c r="CO12" i="1"/>
  <c r="DF12" i="1" s="1"/>
  <c r="CP12" i="1"/>
  <c r="DG12" i="1" s="1"/>
  <c r="CO13" i="1"/>
  <c r="DF13" i="1" s="1"/>
  <c r="CP13" i="1"/>
  <c r="DG13" i="1" s="1"/>
  <c r="CO14" i="1"/>
  <c r="DF14" i="1" s="1"/>
  <c r="CP14" i="1"/>
  <c r="DG14" i="1" s="1"/>
  <c r="CO15" i="1"/>
  <c r="DF15" i="1" s="1"/>
  <c r="CP15" i="1"/>
  <c r="DG15" i="1" s="1"/>
  <c r="CO16" i="1"/>
  <c r="DF16" i="1" s="1"/>
  <c r="CP16" i="1"/>
  <c r="DG16" i="1" s="1"/>
  <c r="CO17" i="1"/>
  <c r="DF17" i="1" s="1"/>
  <c r="CO18" i="1"/>
  <c r="DF18" i="1" s="1"/>
  <c r="CP18" i="1"/>
  <c r="DG18" i="1" s="1"/>
  <c r="CO19" i="1"/>
  <c r="DF19" i="1" s="1"/>
  <c r="CP19" i="1"/>
  <c r="DG19" i="1" s="1"/>
  <c r="CO20" i="1"/>
  <c r="DF20" i="1" s="1"/>
  <c r="CP20" i="1"/>
  <c r="DG20" i="1" s="1"/>
  <c r="CO21" i="1"/>
  <c r="DF21" i="1" s="1"/>
  <c r="CP21" i="1"/>
  <c r="DG21" i="1" s="1"/>
  <c r="CO22" i="1"/>
  <c r="DF22" i="1" s="1"/>
  <c r="CP22" i="1"/>
  <c r="DG22" i="1" s="1"/>
  <c r="CO23" i="1"/>
  <c r="DF23" i="1" s="1"/>
  <c r="CP23" i="1"/>
  <c r="DG23" i="1" s="1"/>
  <c r="CO24" i="1"/>
  <c r="DF24" i="1" s="1"/>
  <c r="CP24" i="1"/>
  <c r="DG24" i="1" s="1"/>
  <c r="CP2" i="1"/>
  <c r="DG2" i="1" s="1"/>
  <c r="CO2" i="1"/>
  <c r="DF2" i="1" s="1"/>
  <c r="DW2" i="1" s="1"/>
  <c r="EN2" i="1" s="1"/>
  <c r="BT2" i="1"/>
  <c r="BR3" i="1"/>
  <c r="BS3" i="1"/>
  <c r="BT3" i="1"/>
  <c r="BU3" i="1"/>
  <c r="BR4" i="1"/>
  <c r="BS4" i="1"/>
  <c r="BT4" i="1"/>
  <c r="BU4" i="1"/>
  <c r="BR5" i="1"/>
  <c r="BS5" i="1"/>
  <c r="BT5" i="1"/>
  <c r="BU5" i="1"/>
  <c r="BR6" i="1"/>
  <c r="BS6" i="1"/>
  <c r="BT6" i="1"/>
  <c r="BU6" i="1"/>
  <c r="BR7" i="1"/>
  <c r="BS7" i="1"/>
  <c r="BT7" i="1"/>
  <c r="BU7" i="1"/>
  <c r="BR8" i="1"/>
  <c r="BV8" i="1" s="1"/>
  <c r="BS8" i="1"/>
  <c r="BT8" i="1"/>
  <c r="BU8" i="1"/>
  <c r="BR9" i="1"/>
  <c r="BS9" i="1"/>
  <c r="BT9" i="1"/>
  <c r="BU9" i="1"/>
  <c r="BR10" i="1"/>
  <c r="BS10" i="1"/>
  <c r="BT10" i="1"/>
  <c r="BU10" i="1"/>
  <c r="BR11" i="1"/>
  <c r="BS11" i="1"/>
  <c r="BT11" i="1"/>
  <c r="BU11" i="1"/>
  <c r="BR12" i="1"/>
  <c r="BS12" i="1"/>
  <c r="BT12" i="1"/>
  <c r="BU12" i="1"/>
  <c r="BR13" i="1"/>
  <c r="BS13" i="1"/>
  <c r="BT13" i="1"/>
  <c r="BU13" i="1"/>
  <c r="BR14" i="1"/>
  <c r="BS14" i="1"/>
  <c r="BT14" i="1"/>
  <c r="BU14" i="1"/>
  <c r="BR15" i="1"/>
  <c r="BS15" i="1"/>
  <c r="BT15" i="1"/>
  <c r="BU15" i="1"/>
  <c r="BR16" i="1"/>
  <c r="BS16" i="1"/>
  <c r="BT16" i="1"/>
  <c r="BU16" i="1"/>
  <c r="BR17" i="1"/>
  <c r="BS17" i="1"/>
  <c r="BT17" i="1"/>
  <c r="BU17" i="1"/>
  <c r="BR18" i="1"/>
  <c r="BS18" i="1"/>
  <c r="BT18" i="1"/>
  <c r="BR19" i="1"/>
  <c r="BS19" i="1"/>
  <c r="BT19" i="1"/>
  <c r="BU19" i="1"/>
  <c r="BR20" i="1"/>
  <c r="BS20" i="1"/>
  <c r="BT20" i="1"/>
  <c r="BU20" i="1"/>
  <c r="BR21" i="1"/>
  <c r="BS21" i="1"/>
  <c r="BT21" i="1"/>
  <c r="BU21" i="1"/>
  <c r="BR22" i="1"/>
  <c r="BS22" i="1"/>
  <c r="BT22" i="1"/>
  <c r="BU22" i="1"/>
  <c r="BR23" i="1"/>
  <c r="BS23" i="1"/>
  <c r="BT23" i="1"/>
  <c r="BU23" i="1"/>
  <c r="BR24" i="1"/>
  <c r="BS24" i="1"/>
  <c r="BT24" i="1"/>
  <c r="BU24" i="1"/>
  <c r="BR25" i="1"/>
  <c r="BS25" i="1"/>
  <c r="BT25" i="1"/>
  <c r="BU25" i="1"/>
  <c r="BU2" i="1"/>
  <c r="BS2" i="1"/>
  <c r="AG2" i="1"/>
  <c r="AG3" i="1"/>
  <c r="AH3" i="1"/>
  <c r="AI3" i="1"/>
  <c r="AK3" i="1"/>
  <c r="AJ3" i="1" s="1"/>
  <c r="AL3" i="1" s="1"/>
  <c r="AN3" i="1"/>
  <c r="AG4" i="1"/>
  <c r="AH4" i="1"/>
  <c r="AI4" i="1"/>
  <c r="AK4" i="1"/>
  <c r="AJ4" i="1" s="1"/>
  <c r="AL4" i="1" s="1"/>
  <c r="AM4" i="1" s="1"/>
  <c r="AN4" i="1"/>
  <c r="AG5" i="1"/>
  <c r="AH5" i="1"/>
  <c r="AI5" i="1"/>
  <c r="AK5" i="1"/>
  <c r="AJ5" i="1" s="1"/>
  <c r="AL5" i="1" s="1"/>
  <c r="AM5" i="1" s="1"/>
  <c r="AN5" i="1"/>
  <c r="AG6" i="1"/>
  <c r="AH6" i="1"/>
  <c r="AI6" i="1"/>
  <c r="AK6" i="1"/>
  <c r="AJ6" i="1" s="1"/>
  <c r="AL6" i="1" s="1"/>
  <c r="AM6" i="1" s="1"/>
  <c r="AN6" i="1"/>
  <c r="AG7" i="1"/>
  <c r="AH7" i="1"/>
  <c r="AI7" i="1"/>
  <c r="AK7" i="1"/>
  <c r="AJ7" i="1" s="1"/>
  <c r="AL7" i="1" s="1"/>
  <c r="AM7" i="1" s="1"/>
  <c r="AN7" i="1"/>
  <c r="AG8" i="1"/>
  <c r="AH8" i="1"/>
  <c r="AI8" i="1"/>
  <c r="AK8" i="1"/>
  <c r="AJ8" i="1" s="1"/>
  <c r="AL8" i="1" s="1"/>
  <c r="AM8" i="1" s="1"/>
  <c r="AN8" i="1"/>
  <c r="AG9" i="1"/>
  <c r="AH9" i="1"/>
  <c r="AI9" i="1"/>
  <c r="AK9" i="1"/>
  <c r="AJ9" i="1" s="1"/>
  <c r="AL9" i="1" s="1"/>
  <c r="AM9" i="1" s="1"/>
  <c r="AN9" i="1"/>
  <c r="AG10" i="1"/>
  <c r="AH10" i="1"/>
  <c r="AI10" i="1"/>
  <c r="AK10" i="1"/>
  <c r="AJ10" i="1" s="1"/>
  <c r="AL10" i="1" s="1"/>
  <c r="AM10" i="1" s="1"/>
  <c r="AN10" i="1"/>
  <c r="AG11" i="1"/>
  <c r="AH11" i="1"/>
  <c r="AI11" i="1"/>
  <c r="AK11" i="1"/>
  <c r="AJ11" i="1" s="1"/>
  <c r="AL11" i="1" s="1"/>
  <c r="AN11" i="1"/>
  <c r="AG12" i="1"/>
  <c r="AH12" i="1"/>
  <c r="AI12" i="1"/>
  <c r="AK12" i="1"/>
  <c r="AJ12" i="1" s="1"/>
  <c r="AL12" i="1" s="1"/>
  <c r="AM12" i="1" s="1"/>
  <c r="AN12" i="1"/>
  <c r="AG13" i="1"/>
  <c r="AH13" i="1"/>
  <c r="AI13" i="1"/>
  <c r="AK13" i="1"/>
  <c r="AJ13" i="1" s="1"/>
  <c r="AL13" i="1" s="1"/>
  <c r="AM13" i="1" s="1"/>
  <c r="AN13" i="1"/>
  <c r="AG14" i="1"/>
  <c r="AH14" i="1"/>
  <c r="AI14" i="1"/>
  <c r="AK14" i="1"/>
  <c r="AJ14" i="1" s="1"/>
  <c r="AL14" i="1" s="1"/>
  <c r="AM14" i="1" s="1"/>
  <c r="AN14" i="1"/>
  <c r="AG15" i="1"/>
  <c r="AH15" i="1"/>
  <c r="AI15" i="1"/>
  <c r="AK15" i="1"/>
  <c r="AJ15" i="1" s="1"/>
  <c r="AL15" i="1" s="1"/>
  <c r="AM15" i="1" s="1"/>
  <c r="AN15" i="1"/>
  <c r="AG16" i="1"/>
  <c r="AH16" i="1"/>
  <c r="AI16" i="1"/>
  <c r="AK16" i="1"/>
  <c r="AJ16" i="1" s="1"/>
  <c r="AL16" i="1" s="1"/>
  <c r="AM16" i="1" s="1"/>
  <c r="AN16" i="1"/>
  <c r="AG17" i="1"/>
  <c r="AH17" i="1"/>
  <c r="AI17" i="1"/>
  <c r="AK17" i="1"/>
  <c r="AJ17" i="1" s="1"/>
  <c r="AL17" i="1" s="1"/>
  <c r="AM17" i="1" s="1"/>
  <c r="AN17" i="1"/>
  <c r="AG18" i="1"/>
  <c r="AH18" i="1"/>
  <c r="AK18" i="1"/>
  <c r="AN18" i="1"/>
  <c r="AG19" i="1"/>
  <c r="AH19" i="1"/>
  <c r="AI19" i="1"/>
  <c r="AK19" i="1"/>
  <c r="AJ19" i="1" s="1"/>
  <c r="AL19" i="1" s="1"/>
  <c r="AN19" i="1"/>
  <c r="AG20" i="1"/>
  <c r="AH20" i="1"/>
  <c r="AI20" i="1"/>
  <c r="AK20" i="1"/>
  <c r="AJ20" i="1" s="1"/>
  <c r="AL20" i="1" s="1"/>
  <c r="AM20" i="1" s="1"/>
  <c r="AN20" i="1"/>
  <c r="AG21" i="1"/>
  <c r="AH21" i="1"/>
  <c r="AI21" i="1"/>
  <c r="AK21" i="1"/>
  <c r="AJ21" i="1" s="1"/>
  <c r="AL21" i="1" s="1"/>
  <c r="AM21" i="1" s="1"/>
  <c r="AN21" i="1"/>
  <c r="AG22" i="1"/>
  <c r="AH22" i="1"/>
  <c r="AI22" i="1"/>
  <c r="AK22" i="1"/>
  <c r="AJ22" i="1" s="1"/>
  <c r="AL22" i="1" s="1"/>
  <c r="AM22" i="1" s="1"/>
  <c r="AN22" i="1"/>
  <c r="AG23" i="1"/>
  <c r="AH23" i="1"/>
  <c r="AI23" i="1"/>
  <c r="AK23" i="1"/>
  <c r="AJ23" i="1" s="1"/>
  <c r="AL23" i="1" s="1"/>
  <c r="AM23" i="1" s="1"/>
  <c r="AN23" i="1"/>
  <c r="AG24" i="1"/>
  <c r="AH24" i="1"/>
  <c r="AI24" i="1"/>
  <c r="AK24" i="1"/>
  <c r="AJ24" i="1" s="1"/>
  <c r="AL24" i="1" s="1"/>
  <c r="AM24" i="1" s="1"/>
  <c r="AN24" i="1"/>
  <c r="AG25" i="1"/>
  <c r="AH25" i="1"/>
  <c r="AI25" i="1"/>
  <c r="AK25" i="1"/>
  <c r="AJ25" i="1" s="1"/>
  <c r="AL25" i="1" s="1"/>
  <c r="AM25" i="1" s="1"/>
  <c r="AN25" i="1"/>
  <c r="AN2" i="1"/>
  <c r="AK2" i="1"/>
  <c r="AJ2" i="1" s="1"/>
  <c r="AL2" i="1" s="1"/>
  <c r="AM2" i="1" s="1"/>
  <c r="AI2" i="1"/>
  <c r="AH2" i="1"/>
  <c r="V2" i="1"/>
  <c r="W2" i="1"/>
  <c r="X2" i="1"/>
  <c r="Z2" i="1"/>
  <c r="Y2" i="1" s="1"/>
  <c r="AA2" i="1" s="1"/>
  <c r="AB2" i="1" s="1"/>
  <c r="AC2" i="1"/>
  <c r="V3" i="1"/>
  <c r="W3" i="1"/>
  <c r="X3" i="1"/>
  <c r="Z3" i="1"/>
  <c r="Y3" i="1" s="1"/>
  <c r="AA3" i="1" s="1"/>
  <c r="AC3" i="1"/>
  <c r="V4" i="1"/>
  <c r="W4" i="1"/>
  <c r="X4" i="1"/>
  <c r="Z4" i="1"/>
  <c r="Y4" i="1" s="1"/>
  <c r="AC4" i="1"/>
  <c r="V5" i="1"/>
  <c r="W5" i="1"/>
  <c r="X5" i="1"/>
  <c r="Z5" i="1"/>
  <c r="Y5" i="1" s="1"/>
  <c r="AA5" i="1" s="1"/>
  <c r="AB5" i="1" s="1"/>
  <c r="AC5" i="1"/>
  <c r="V6" i="1"/>
  <c r="W6" i="1"/>
  <c r="X6" i="1"/>
  <c r="Z6" i="1"/>
  <c r="Y6" i="1" s="1"/>
  <c r="AA6" i="1" s="1"/>
  <c r="AB6" i="1" s="1"/>
  <c r="AC6" i="1"/>
  <c r="V7" i="1"/>
  <c r="W7" i="1"/>
  <c r="X7" i="1"/>
  <c r="Z7" i="1"/>
  <c r="Y7" i="1" s="1"/>
  <c r="AA7" i="1" s="1"/>
  <c r="AB7" i="1" s="1"/>
  <c r="AC7" i="1"/>
  <c r="V8" i="1"/>
  <c r="W8" i="1"/>
  <c r="X8" i="1"/>
  <c r="Z8" i="1"/>
  <c r="Y8" i="1" s="1"/>
  <c r="AA8" i="1" s="1"/>
  <c r="AB8" i="1" s="1"/>
  <c r="AC8" i="1"/>
  <c r="V9" i="1"/>
  <c r="W9" i="1"/>
  <c r="X9" i="1"/>
  <c r="Z9" i="1"/>
  <c r="Y9" i="1" s="1"/>
  <c r="AA9" i="1" s="1"/>
  <c r="AB9" i="1" s="1"/>
  <c r="AC9" i="1"/>
  <c r="V10" i="1"/>
  <c r="W10" i="1"/>
  <c r="X10" i="1"/>
  <c r="Z10" i="1"/>
  <c r="Y10" i="1" s="1"/>
  <c r="AA10" i="1" s="1"/>
  <c r="AB10" i="1" s="1"/>
  <c r="AC10" i="1"/>
  <c r="V11" i="1"/>
  <c r="W11" i="1"/>
  <c r="X11" i="1"/>
  <c r="Z11" i="1"/>
  <c r="Y11" i="1" s="1"/>
  <c r="AC11" i="1"/>
  <c r="V12" i="1"/>
  <c r="W12" i="1"/>
  <c r="X12" i="1"/>
  <c r="Z12" i="1"/>
  <c r="Y12" i="1" s="1"/>
  <c r="AA12" i="1" s="1"/>
  <c r="AC12" i="1"/>
  <c r="V13" i="1"/>
  <c r="W13" i="1"/>
  <c r="X13" i="1"/>
  <c r="Z13" i="1"/>
  <c r="Y13" i="1" s="1"/>
  <c r="AA13" i="1" s="1"/>
  <c r="AB13" i="1" s="1"/>
  <c r="AC13" i="1"/>
  <c r="V14" i="1"/>
  <c r="W14" i="1"/>
  <c r="X14" i="1"/>
  <c r="Z14" i="1"/>
  <c r="Y14" i="1" s="1"/>
  <c r="AA14" i="1" s="1"/>
  <c r="AB14" i="1" s="1"/>
  <c r="AC14" i="1"/>
  <c r="V15" i="1"/>
  <c r="W15" i="1"/>
  <c r="X15" i="1"/>
  <c r="Z15" i="1"/>
  <c r="Y15" i="1" s="1"/>
  <c r="AA15" i="1" s="1"/>
  <c r="AB15" i="1" s="1"/>
  <c r="AC15" i="1"/>
  <c r="V16" i="1"/>
  <c r="W16" i="1"/>
  <c r="X16" i="1"/>
  <c r="Z16" i="1"/>
  <c r="Y16" i="1" s="1"/>
  <c r="AA16" i="1" s="1"/>
  <c r="AB16" i="1" s="1"/>
  <c r="AC16" i="1"/>
  <c r="V17" i="1"/>
  <c r="W17" i="1"/>
  <c r="X17" i="1"/>
  <c r="Z17" i="1"/>
  <c r="Y17" i="1" s="1"/>
  <c r="AA17" i="1" s="1"/>
  <c r="AB17" i="1" s="1"/>
  <c r="AC17" i="1"/>
  <c r="V18" i="1"/>
  <c r="W18" i="1"/>
  <c r="X18" i="1"/>
  <c r="AB18" i="1"/>
  <c r="V19" i="1"/>
  <c r="W19" i="1"/>
  <c r="X19" i="1"/>
  <c r="Z19" i="1"/>
  <c r="Y19" i="1" s="1"/>
  <c r="AC19" i="1"/>
  <c r="V20" i="1"/>
  <c r="W20" i="1"/>
  <c r="X20" i="1"/>
  <c r="Z20" i="1"/>
  <c r="Y20" i="1" s="1"/>
  <c r="AA20" i="1" s="1"/>
  <c r="AB20" i="1" s="1"/>
  <c r="AC20" i="1"/>
  <c r="V21" i="1"/>
  <c r="W21" i="1"/>
  <c r="X21" i="1"/>
  <c r="Z21" i="1"/>
  <c r="Y21" i="1" s="1"/>
  <c r="AA21" i="1" s="1"/>
  <c r="AB21" i="1" s="1"/>
  <c r="AC21" i="1"/>
  <c r="V22" i="1"/>
  <c r="W22" i="1"/>
  <c r="X22" i="1"/>
  <c r="Z22" i="1"/>
  <c r="Y22" i="1" s="1"/>
  <c r="AA22" i="1" s="1"/>
  <c r="AB22" i="1" s="1"/>
  <c r="AC22" i="1"/>
  <c r="V23" i="1"/>
  <c r="W23" i="1"/>
  <c r="X23" i="1"/>
  <c r="Z23" i="1"/>
  <c r="Y23" i="1" s="1"/>
  <c r="AC23" i="1"/>
  <c r="V24" i="1"/>
  <c r="W24" i="1"/>
  <c r="X24" i="1"/>
  <c r="Z24" i="1"/>
  <c r="Y24" i="1" s="1"/>
  <c r="AA24" i="1" s="1"/>
  <c r="AB24" i="1" s="1"/>
  <c r="AC24" i="1"/>
  <c r="V25" i="1"/>
  <c r="W25" i="1"/>
  <c r="X25" i="1"/>
  <c r="Z25" i="1"/>
  <c r="Y25" i="1" s="1"/>
  <c r="AC25" i="1"/>
  <c r="S2" i="1"/>
  <c r="S2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BV10" i="1" l="1"/>
  <c r="U20" i="1"/>
  <c r="BV9" i="1"/>
  <c r="U21" i="1"/>
  <c r="BV7" i="1"/>
  <c r="U19" i="1"/>
  <c r="U11" i="1"/>
  <c r="U3" i="1"/>
  <c r="U2" i="1"/>
  <c r="BV3" i="1"/>
  <c r="U13" i="1"/>
  <c r="AD13" i="1" s="1"/>
  <c r="BV16" i="1"/>
  <c r="U4" i="1"/>
  <c r="AF18" i="1"/>
  <c r="AF25" i="1"/>
  <c r="AF17" i="1"/>
  <c r="AF24" i="1"/>
  <c r="AF16" i="1"/>
  <c r="AF8" i="1"/>
  <c r="AO8" i="1" s="1"/>
  <c r="BV15" i="1"/>
  <c r="U5" i="1"/>
  <c r="U12" i="1"/>
  <c r="AF2" i="1"/>
  <c r="AF23" i="1"/>
  <c r="AO23" i="1" s="1"/>
  <c r="AF15" i="1"/>
  <c r="AO15" i="1" s="1"/>
  <c r="AF7" i="1"/>
  <c r="BV23" i="1"/>
  <c r="AF10" i="1"/>
  <c r="AF9" i="1"/>
  <c r="AF22" i="1"/>
  <c r="AF14" i="1"/>
  <c r="AF6" i="1"/>
  <c r="DW23" i="1"/>
  <c r="EN23" i="1" s="1"/>
  <c r="FH23" i="1"/>
  <c r="FY23" i="1"/>
  <c r="DZ18" i="1"/>
  <c r="EQ18" i="1" s="1"/>
  <c r="FK18" i="1"/>
  <c r="GB18" i="1"/>
  <c r="EC14" i="1"/>
  <c r="ET14" i="1" s="1"/>
  <c r="FN14" i="1"/>
  <c r="GE14" i="1"/>
  <c r="DX22" i="1"/>
  <c r="EO22" i="1" s="1"/>
  <c r="FI22" i="1"/>
  <c r="FZ22" i="1"/>
  <c r="DW14" i="1"/>
  <c r="EN14" i="1" s="1"/>
  <c r="FH14" i="1"/>
  <c r="FY14" i="1"/>
  <c r="DX9" i="1"/>
  <c r="EO9" i="1" s="1"/>
  <c r="FI9" i="1"/>
  <c r="FZ9" i="1"/>
  <c r="DW5" i="1"/>
  <c r="EN5" i="1" s="1"/>
  <c r="FY5" i="1"/>
  <c r="FH5" i="1"/>
  <c r="GP5" i="1" s="1"/>
  <c r="HG5" i="1" s="1"/>
  <c r="DW6" i="1"/>
  <c r="EN6" i="1" s="1"/>
  <c r="FH6" i="1"/>
  <c r="FY6" i="1"/>
  <c r="EA21" i="1"/>
  <c r="ER21" i="1" s="1"/>
  <c r="FL21" i="1"/>
  <c r="GC21" i="1"/>
  <c r="EA17" i="1"/>
  <c r="ER17" i="1" s="1"/>
  <c r="FL17" i="1"/>
  <c r="GC17" i="1"/>
  <c r="EA13" i="1"/>
  <c r="ER13" i="1" s="1"/>
  <c r="FL13" i="1"/>
  <c r="GC13" i="1"/>
  <c r="EA9" i="1"/>
  <c r="ER9" i="1" s="1"/>
  <c r="FL9" i="1"/>
  <c r="GC9" i="1"/>
  <c r="EA5" i="1"/>
  <c r="ER5" i="1" s="1"/>
  <c r="FL5" i="1"/>
  <c r="GC5" i="1"/>
  <c r="EA25" i="1"/>
  <c r="ER25" i="1" s="1"/>
  <c r="GC25" i="1"/>
  <c r="FL25" i="1"/>
  <c r="ED25" i="1"/>
  <c r="EU25" i="1" s="1"/>
  <c r="FO25" i="1"/>
  <c r="GF25" i="1"/>
  <c r="ED21" i="1"/>
  <c r="EU21" i="1" s="1"/>
  <c r="FO21" i="1"/>
  <c r="GF21" i="1"/>
  <c r="ED17" i="1"/>
  <c r="EU17" i="1" s="1"/>
  <c r="FO17" i="1"/>
  <c r="GF17" i="1"/>
  <c r="ED13" i="1"/>
  <c r="EU13" i="1" s="1"/>
  <c r="FO13" i="1"/>
  <c r="GW13" i="1" s="1"/>
  <c r="HN13" i="1" s="1"/>
  <c r="GF13" i="1"/>
  <c r="ED9" i="1"/>
  <c r="EU9" i="1" s="1"/>
  <c r="FO9" i="1"/>
  <c r="GF9" i="1"/>
  <c r="ED5" i="1"/>
  <c r="EU5" i="1" s="1"/>
  <c r="FO5" i="1"/>
  <c r="GF5" i="1"/>
  <c r="EG24" i="1"/>
  <c r="EX24" i="1" s="1"/>
  <c r="FR24" i="1"/>
  <c r="GI24" i="1"/>
  <c r="EG20" i="1"/>
  <c r="EX20" i="1" s="1"/>
  <c r="FR20" i="1"/>
  <c r="GI20" i="1"/>
  <c r="EG16" i="1"/>
  <c r="EX16" i="1" s="1"/>
  <c r="FR16" i="1"/>
  <c r="GI16" i="1"/>
  <c r="EG12" i="1"/>
  <c r="EX12" i="1" s="1"/>
  <c r="FR12" i="1"/>
  <c r="GI12" i="1"/>
  <c r="EG8" i="1"/>
  <c r="EX8" i="1" s="1"/>
  <c r="FR8" i="1"/>
  <c r="GI8" i="1"/>
  <c r="EG4" i="1"/>
  <c r="EX4" i="1" s="1"/>
  <c r="FR4" i="1"/>
  <c r="GZ4" i="1" s="1"/>
  <c r="HQ4" i="1" s="1"/>
  <c r="GI4" i="1"/>
  <c r="DX14" i="1"/>
  <c r="EO14" i="1" s="1"/>
  <c r="FI14" i="1"/>
  <c r="FZ14" i="1"/>
  <c r="DZ6" i="1"/>
  <c r="EQ6" i="1" s="1"/>
  <c r="FK6" i="1"/>
  <c r="GB6" i="1"/>
  <c r="EC10" i="1"/>
  <c r="ET10" i="1" s="1"/>
  <c r="FN10" i="1"/>
  <c r="GE10" i="1"/>
  <c r="EF13" i="1"/>
  <c r="EW13" i="1" s="1"/>
  <c r="FC13" i="1" s="1"/>
  <c r="IA13" i="1" s="1"/>
  <c r="FQ13" i="1"/>
  <c r="GH13" i="1"/>
  <c r="EJ15" i="1"/>
  <c r="FA15" i="1" s="1"/>
  <c r="FU15" i="1"/>
  <c r="GL15" i="1"/>
  <c r="DW22" i="1"/>
  <c r="EN22" i="1" s="1"/>
  <c r="FH22" i="1"/>
  <c r="FY22" i="1"/>
  <c r="DW18" i="1"/>
  <c r="EN18" i="1" s="1"/>
  <c r="FH18" i="1"/>
  <c r="FY18" i="1"/>
  <c r="DX13" i="1"/>
  <c r="EO13" i="1" s="1"/>
  <c r="FI13" i="1"/>
  <c r="FZ13" i="1"/>
  <c r="DW9" i="1"/>
  <c r="EN9" i="1" s="1"/>
  <c r="FY9" i="1"/>
  <c r="FH9" i="1"/>
  <c r="DX4" i="1"/>
  <c r="EO4" i="1" s="1"/>
  <c r="FZ4" i="1"/>
  <c r="FI4" i="1"/>
  <c r="EA2" i="1"/>
  <c r="ER2" i="1" s="1"/>
  <c r="GC2" i="1"/>
  <c r="FL2" i="1"/>
  <c r="GT2" i="1" s="1"/>
  <c r="HK2" i="1" s="1"/>
  <c r="DZ13" i="1"/>
  <c r="EQ13" i="1" s="1"/>
  <c r="FK13" i="1"/>
  <c r="GB13" i="1"/>
  <c r="DZ9" i="1"/>
  <c r="EQ9" i="1" s="1"/>
  <c r="FK9" i="1"/>
  <c r="GB9" i="1"/>
  <c r="DZ5" i="1"/>
  <c r="EQ5" i="1" s="1"/>
  <c r="FK5" i="1"/>
  <c r="GB5" i="1"/>
  <c r="DZ3" i="1"/>
  <c r="EQ3" i="1" s="1"/>
  <c r="GB3" i="1"/>
  <c r="FK3" i="1"/>
  <c r="GS3" i="1" s="1"/>
  <c r="HJ3" i="1" s="1"/>
  <c r="EC25" i="1"/>
  <c r="ET25" i="1" s="1"/>
  <c r="GE25" i="1"/>
  <c r="FN25" i="1"/>
  <c r="EC21" i="1"/>
  <c r="ET21" i="1" s="1"/>
  <c r="FN21" i="1"/>
  <c r="GE21" i="1"/>
  <c r="EC17" i="1"/>
  <c r="ET17" i="1" s="1"/>
  <c r="FN17" i="1"/>
  <c r="GE17" i="1"/>
  <c r="EC13" i="1"/>
  <c r="ET13" i="1" s="1"/>
  <c r="FN13" i="1"/>
  <c r="GE13" i="1"/>
  <c r="EC9" i="1"/>
  <c r="ET9" i="1" s="1"/>
  <c r="FN9" i="1"/>
  <c r="GE9" i="1"/>
  <c r="EC5" i="1"/>
  <c r="ET5" i="1" s="1"/>
  <c r="FN5" i="1"/>
  <c r="GE5" i="1"/>
  <c r="EF24" i="1"/>
  <c r="EW24" i="1" s="1"/>
  <c r="FQ24" i="1"/>
  <c r="GH24" i="1"/>
  <c r="EF20" i="1"/>
  <c r="EW20" i="1" s="1"/>
  <c r="FQ20" i="1"/>
  <c r="GH20" i="1"/>
  <c r="EF16" i="1"/>
  <c r="EW16" i="1" s="1"/>
  <c r="FQ16" i="1"/>
  <c r="GH16" i="1"/>
  <c r="EF12" i="1"/>
  <c r="EW12" i="1" s="1"/>
  <c r="FQ12" i="1"/>
  <c r="GH12" i="1"/>
  <c r="EF8" i="1"/>
  <c r="EW8" i="1" s="1"/>
  <c r="FQ8" i="1"/>
  <c r="GH8" i="1"/>
  <c r="EF4" i="1"/>
  <c r="EW4" i="1" s="1"/>
  <c r="FQ4" i="1"/>
  <c r="GH4" i="1"/>
  <c r="EI23" i="1"/>
  <c r="EZ23" i="1" s="1"/>
  <c r="FT23" i="1"/>
  <c r="GK23" i="1"/>
  <c r="EI19" i="1"/>
  <c r="EZ19" i="1" s="1"/>
  <c r="FT19" i="1"/>
  <c r="GK19" i="1"/>
  <c r="DZ2" i="1"/>
  <c r="EQ2" i="1" s="1"/>
  <c r="GB2" i="1"/>
  <c r="FK2" i="1"/>
  <c r="EJ2" i="1"/>
  <c r="FA2" i="1" s="1"/>
  <c r="GL2" i="1"/>
  <c r="FU2" i="1"/>
  <c r="HC2" i="1" s="1"/>
  <c r="HT2" i="1" s="1"/>
  <c r="EF21" i="1"/>
  <c r="EW21" i="1" s="1"/>
  <c r="FQ21" i="1"/>
  <c r="GH21" i="1"/>
  <c r="EI20" i="1"/>
  <c r="EZ20" i="1" s="1"/>
  <c r="FT20" i="1"/>
  <c r="GK20" i="1"/>
  <c r="FH2" i="1"/>
  <c r="FY2" i="1"/>
  <c r="DX21" i="1"/>
  <c r="EO21" i="1" s="1"/>
  <c r="FZ21" i="1"/>
  <c r="FI21" i="1"/>
  <c r="DW17" i="1"/>
  <c r="EN17" i="1" s="1"/>
  <c r="FY17" i="1"/>
  <c r="FH17" i="1"/>
  <c r="DW13" i="1"/>
  <c r="EN13" i="1" s="1"/>
  <c r="FY13" i="1"/>
  <c r="FH13" i="1"/>
  <c r="DX8" i="1"/>
  <c r="EO8" i="1" s="1"/>
  <c r="FZ8" i="1"/>
  <c r="FI8" i="1"/>
  <c r="EA24" i="1"/>
  <c r="ER24" i="1" s="1"/>
  <c r="GC24" i="1"/>
  <c r="FL24" i="1"/>
  <c r="EA20" i="1"/>
  <c r="ER20" i="1" s="1"/>
  <c r="GC20" i="1"/>
  <c r="FL20" i="1"/>
  <c r="EA16" i="1"/>
  <c r="ER16" i="1" s="1"/>
  <c r="FL16" i="1"/>
  <c r="GC16" i="1"/>
  <c r="EA12" i="1"/>
  <c r="ER12" i="1" s="1"/>
  <c r="FL12" i="1"/>
  <c r="GC12" i="1"/>
  <c r="EA8" i="1"/>
  <c r="ER8" i="1" s="1"/>
  <c r="FL8" i="1"/>
  <c r="GC8" i="1"/>
  <c r="EA4" i="1"/>
  <c r="ER4" i="1" s="1"/>
  <c r="FL4" i="1"/>
  <c r="GC4" i="1"/>
  <c r="EC2" i="1"/>
  <c r="ET2" i="1" s="1"/>
  <c r="FN2" i="1"/>
  <c r="GV2" i="1" s="1"/>
  <c r="HM2" i="1" s="1"/>
  <c r="GE2" i="1"/>
  <c r="ED24" i="1"/>
  <c r="EU24" i="1" s="1"/>
  <c r="FO24" i="1"/>
  <c r="GF24" i="1"/>
  <c r="ED20" i="1"/>
  <c r="EU20" i="1" s="1"/>
  <c r="FO20" i="1"/>
  <c r="GF20" i="1"/>
  <c r="ED12" i="1"/>
  <c r="EU12" i="1" s="1"/>
  <c r="FO12" i="1"/>
  <c r="GF12" i="1"/>
  <c r="ED8" i="1"/>
  <c r="EU8" i="1" s="1"/>
  <c r="FO8" i="1"/>
  <c r="GF8" i="1"/>
  <c r="ED4" i="1"/>
  <c r="EU4" i="1" s="1"/>
  <c r="FO4" i="1"/>
  <c r="GF4" i="1"/>
  <c r="EG23" i="1"/>
  <c r="EX23" i="1" s="1"/>
  <c r="FR23" i="1"/>
  <c r="GI23" i="1"/>
  <c r="EG19" i="1"/>
  <c r="EX19" i="1" s="1"/>
  <c r="FR19" i="1"/>
  <c r="GI19" i="1"/>
  <c r="EG15" i="1"/>
  <c r="EX15" i="1" s="1"/>
  <c r="FR15" i="1"/>
  <c r="GZ15" i="1" s="1"/>
  <c r="HQ15" i="1" s="1"/>
  <c r="GI15" i="1"/>
  <c r="EG11" i="1"/>
  <c r="EX11" i="1" s="1"/>
  <c r="FR11" i="1"/>
  <c r="GI11" i="1"/>
  <c r="EG7" i="1"/>
  <c r="EX7" i="1" s="1"/>
  <c r="FR7" i="1"/>
  <c r="GI7" i="1"/>
  <c r="EG3" i="1"/>
  <c r="EX3" i="1" s="1"/>
  <c r="FR3" i="1"/>
  <c r="GI3" i="1"/>
  <c r="DW10" i="1"/>
  <c r="EN10" i="1" s="1"/>
  <c r="FH10" i="1"/>
  <c r="FY10" i="1"/>
  <c r="DZ10" i="1"/>
  <c r="EQ10" i="1" s="1"/>
  <c r="FK10" i="1"/>
  <c r="GB10" i="1"/>
  <c r="EC6" i="1"/>
  <c r="ET6" i="1" s="1"/>
  <c r="FN6" i="1"/>
  <c r="GE6" i="1"/>
  <c r="EF5" i="1"/>
  <c r="EW5" i="1" s="1"/>
  <c r="FQ5" i="1"/>
  <c r="GH5" i="1"/>
  <c r="DX2" i="1"/>
  <c r="EO2" i="1" s="1"/>
  <c r="FZ2" i="1"/>
  <c r="FI2" i="1"/>
  <c r="DW21" i="1"/>
  <c r="EN21" i="1" s="1"/>
  <c r="FY21" i="1"/>
  <c r="FH21" i="1"/>
  <c r="DX16" i="1"/>
  <c r="EO16" i="1" s="1"/>
  <c r="FZ16" i="1"/>
  <c r="FI16" i="1"/>
  <c r="DX12" i="1"/>
  <c r="EO12" i="1" s="1"/>
  <c r="FZ12" i="1"/>
  <c r="FI12" i="1"/>
  <c r="DW8" i="1"/>
  <c r="EN8" i="1" s="1"/>
  <c r="FH8" i="1"/>
  <c r="FY8" i="1"/>
  <c r="DZ16" i="1"/>
  <c r="EQ16" i="1" s="1"/>
  <c r="GB16" i="1"/>
  <c r="FK16" i="1"/>
  <c r="DZ12" i="1"/>
  <c r="EQ12" i="1" s="1"/>
  <c r="GB12" i="1"/>
  <c r="FK12" i="1"/>
  <c r="DZ8" i="1"/>
  <c r="EQ8" i="1" s="1"/>
  <c r="GB8" i="1"/>
  <c r="FK8" i="1"/>
  <c r="DZ4" i="1"/>
  <c r="EQ4" i="1" s="1"/>
  <c r="GB4" i="1"/>
  <c r="FK4" i="1"/>
  <c r="EC24" i="1"/>
  <c r="ET24" i="1" s="1"/>
  <c r="FN24" i="1"/>
  <c r="GE24" i="1"/>
  <c r="EC20" i="1"/>
  <c r="ET20" i="1" s="1"/>
  <c r="FN20" i="1"/>
  <c r="GE20" i="1"/>
  <c r="EC16" i="1"/>
  <c r="ET16" i="1" s="1"/>
  <c r="FN16" i="1"/>
  <c r="GE16" i="1"/>
  <c r="EC12" i="1"/>
  <c r="ET12" i="1" s="1"/>
  <c r="FN12" i="1"/>
  <c r="GE12" i="1"/>
  <c r="EC8" i="1"/>
  <c r="ET8" i="1" s="1"/>
  <c r="FN8" i="1"/>
  <c r="GE8" i="1"/>
  <c r="EC4" i="1"/>
  <c r="ET4" i="1" s="1"/>
  <c r="FN4" i="1"/>
  <c r="GE4" i="1"/>
  <c r="EF23" i="1"/>
  <c r="EW23" i="1" s="1"/>
  <c r="FQ23" i="1"/>
  <c r="GH23" i="1"/>
  <c r="EF19" i="1"/>
  <c r="EW19" i="1" s="1"/>
  <c r="FQ19" i="1"/>
  <c r="GY19" i="1" s="1"/>
  <c r="HP19" i="1" s="1"/>
  <c r="GH19" i="1"/>
  <c r="EF15" i="1"/>
  <c r="EW15" i="1" s="1"/>
  <c r="FQ15" i="1"/>
  <c r="GH15" i="1"/>
  <c r="EF11" i="1"/>
  <c r="EW11" i="1" s="1"/>
  <c r="FQ11" i="1"/>
  <c r="GH11" i="1"/>
  <c r="EF7" i="1"/>
  <c r="EW7" i="1" s="1"/>
  <c r="FQ7" i="1"/>
  <c r="GH7" i="1"/>
  <c r="EF3" i="1"/>
  <c r="EW3" i="1" s="1"/>
  <c r="FQ3" i="1"/>
  <c r="GH3" i="1"/>
  <c r="EI22" i="1"/>
  <c r="EZ22" i="1" s="1"/>
  <c r="FT22" i="1"/>
  <c r="GK22" i="1"/>
  <c r="EI18" i="1"/>
  <c r="EZ18" i="1" s="1"/>
  <c r="FT18" i="1"/>
  <c r="GK18" i="1"/>
  <c r="DX5" i="1"/>
  <c r="EO5" i="1" s="1"/>
  <c r="FI5" i="1"/>
  <c r="FZ5" i="1"/>
  <c r="DZ25" i="1"/>
  <c r="EQ25" i="1" s="1"/>
  <c r="GB25" i="1"/>
  <c r="FK25" i="1"/>
  <c r="EF25" i="1"/>
  <c r="EW25" i="1" s="1"/>
  <c r="FQ25" i="1"/>
  <c r="GH25" i="1"/>
  <c r="EF9" i="1"/>
  <c r="EW9" i="1" s="1"/>
  <c r="FQ9" i="1"/>
  <c r="GH9" i="1"/>
  <c r="EJ11" i="1"/>
  <c r="FA11" i="1" s="1"/>
  <c r="FU11" i="1"/>
  <c r="GL11" i="1"/>
  <c r="DX24" i="1"/>
  <c r="EO24" i="1" s="1"/>
  <c r="FI24" i="1"/>
  <c r="FZ24" i="1"/>
  <c r="DX20" i="1"/>
  <c r="EO20" i="1" s="1"/>
  <c r="FI20" i="1"/>
  <c r="FZ20" i="1"/>
  <c r="DW16" i="1"/>
  <c r="EN16" i="1" s="1"/>
  <c r="FH16" i="1"/>
  <c r="FY16" i="1"/>
  <c r="DX7" i="1"/>
  <c r="EO7" i="1" s="1"/>
  <c r="FI7" i="1"/>
  <c r="FZ7" i="1"/>
  <c r="EA23" i="1"/>
  <c r="ER23" i="1" s="1"/>
  <c r="FL23" i="1"/>
  <c r="GT23" i="1" s="1"/>
  <c r="HK23" i="1" s="1"/>
  <c r="GC23" i="1"/>
  <c r="EA19" i="1"/>
  <c r="ER19" i="1" s="1"/>
  <c r="FL19" i="1"/>
  <c r="GC19" i="1"/>
  <c r="EA15" i="1"/>
  <c r="ER15" i="1" s="1"/>
  <c r="GC15" i="1"/>
  <c r="FL15" i="1"/>
  <c r="EA11" i="1"/>
  <c r="ER11" i="1" s="1"/>
  <c r="GC11" i="1"/>
  <c r="FL11" i="1"/>
  <c r="EA7" i="1"/>
  <c r="ER7" i="1" s="1"/>
  <c r="GC7" i="1"/>
  <c r="FL7" i="1"/>
  <c r="EA3" i="1"/>
  <c r="ER3" i="1" s="1"/>
  <c r="GC3" i="1"/>
  <c r="FL3" i="1"/>
  <c r="EF2" i="1"/>
  <c r="EW2" i="1" s="1"/>
  <c r="FQ2" i="1"/>
  <c r="GH2" i="1"/>
  <c r="ED23" i="1"/>
  <c r="EU23" i="1" s="1"/>
  <c r="GF23" i="1"/>
  <c r="FO23" i="1"/>
  <c r="ED19" i="1"/>
  <c r="EU19" i="1" s="1"/>
  <c r="GF19" i="1"/>
  <c r="FO19" i="1"/>
  <c r="ED15" i="1"/>
  <c r="EU15" i="1" s="1"/>
  <c r="FO15" i="1"/>
  <c r="GF15" i="1"/>
  <c r="ED11" i="1"/>
  <c r="EU11" i="1" s="1"/>
  <c r="FO11" i="1"/>
  <c r="GF11" i="1"/>
  <c r="ED7" i="1"/>
  <c r="EU7" i="1" s="1"/>
  <c r="FD7" i="1" s="1"/>
  <c r="FO7" i="1"/>
  <c r="GF7" i="1"/>
  <c r="ED3" i="1"/>
  <c r="EU3" i="1" s="1"/>
  <c r="FO3" i="1"/>
  <c r="GF3" i="1"/>
  <c r="EG22" i="1"/>
  <c r="EX22" i="1" s="1"/>
  <c r="GI22" i="1"/>
  <c r="FR22" i="1"/>
  <c r="EG18" i="1"/>
  <c r="EX18" i="1" s="1"/>
  <c r="GI18" i="1"/>
  <c r="FR18" i="1"/>
  <c r="EG14" i="1"/>
  <c r="EX14" i="1" s="1"/>
  <c r="FR14" i="1"/>
  <c r="GI14" i="1"/>
  <c r="EG10" i="1"/>
  <c r="EX10" i="1" s="1"/>
  <c r="FR10" i="1"/>
  <c r="GZ10" i="1" s="1"/>
  <c r="HQ10" i="1" s="1"/>
  <c r="GI10" i="1"/>
  <c r="EG6" i="1"/>
  <c r="EX6" i="1" s="1"/>
  <c r="FR6" i="1"/>
  <c r="GI6" i="1"/>
  <c r="DZ22" i="1"/>
  <c r="EQ22" i="1" s="1"/>
  <c r="FK22" i="1"/>
  <c r="GB22" i="1"/>
  <c r="EC22" i="1"/>
  <c r="ET22" i="1" s="1"/>
  <c r="FN22" i="1"/>
  <c r="GE22" i="1"/>
  <c r="EF17" i="1"/>
  <c r="EW17" i="1" s="1"/>
  <c r="FQ17" i="1"/>
  <c r="GH17" i="1"/>
  <c r="EI24" i="1"/>
  <c r="EZ24" i="1" s="1"/>
  <c r="FT24" i="1"/>
  <c r="GK24" i="1"/>
  <c r="DW24" i="1"/>
  <c r="EN24" i="1" s="1"/>
  <c r="FH24" i="1"/>
  <c r="FY24" i="1"/>
  <c r="DX15" i="1"/>
  <c r="EO15" i="1" s="1"/>
  <c r="FD15" i="1" s="1"/>
  <c r="FI15" i="1"/>
  <c r="FZ15" i="1"/>
  <c r="DW7" i="1"/>
  <c r="EN7" i="1" s="1"/>
  <c r="FH7" i="1"/>
  <c r="GP7" i="1" s="1"/>
  <c r="HG7" i="1" s="1"/>
  <c r="FY7" i="1"/>
  <c r="DZ15" i="1"/>
  <c r="EQ15" i="1" s="1"/>
  <c r="FK15" i="1"/>
  <c r="GB15" i="1"/>
  <c r="DZ11" i="1"/>
  <c r="EQ11" i="1" s="1"/>
  <c r="FK11" i="1"/>
  <c r="GB11" i="1"/>
  <c r="DZ7" i="1"/>
  <c r="EQ7" i="1" s="1"/>
  <c r="FK7" i="1"/>
  <c r="GB7" i="1"/>
  <c r="DW25" i="1"/>
  <c r="EN25" i="1" s="1"/>
  <c r="FH25" i="1"/>
  <c r="FY25" i="1"/>
  <c r="EC23" i="1"/>
  <c r="ET23" i="1" s="1"/>
  <c r="GE23" i="1"/>
  <c r="FN23" i="1"/>
  <c r="EC19" i="1"/>
  <c r="ET19" i="1" s="1"/>
  <c r="GE19" i="1"/>
  <c r="FN19" i="1"/>
  <c r="EC15" i="1"/>
  <c r="ET15" i="1" s="1"/>
  <c r="GE15" i="1"/>
  <c r="FN15" i="1"/>
  <c r="EC11" i="1"/>
  <c r="ET11" i="1" s="1"/>
  <c r="GE11" i="1"/>
  <c r="FN11" i="1"/>
  <c r="EC7" i="1"/>
  <c r="ET7" i="1" s="1"/>
  <c r="GE7" i="1"/>
  <c r="FN7" i="1"/>
  <c r="EC3" i="1"/>
  <c r="ET3" i="1" s="1"/>
  <c r="FN3" i="1"/>
  <c r="GE3" i="1"/>
  <c r="EF22" i="1"/>
  <c r="EW22" i="1" s="1"/>
  <c r="FC22" i="1" s="1"/>
  <c r="IA22" i="1" s="1"/>
  <c r="GH22" i="1"/>
  <c r="FQ22" i="1"/>
  <c r="EF18" i="1"/>
  <c r="EW18" i="1" s="1"/>
  <c r="FQ18" i="1"/>
  <c r="GH18" i="1"/>
  <c r="EF14" i="1"/>
  <c r="EW14" i="1" s="1"/>
  <c r="GH14" i="1"/>
  <c r="FQ14" i="1"/>
  <c r="EF10" i="1"/>
  <c r="EW10" i="1" s="1"/>
  <c r="GH10" i="1"/>
  <c r="FQ10" i="1"/>
  <c r="EF6" i="1"/>
  <c r="EW6" i="1" s="1"/>
  <c r="GH6" i="1"/>
  <c r="FQ6" i="1"/>
  <c r="EI25" i="1"/>
  <c r="EZ25" i="1" s="1"/>
  <c r="GK25" i="1"/>
  <c r="FT25" i="1"/>
  <c r="EI21" i="1"/>
  <c r="EZ21" i="1" s="1"/>
  <c r="FT21" i="1"/>
  <c r="GK21" i="1"/>
  <c r="EI17" i="1"/>
  <c r="EZ17" i="1" s="1"/>
  <c r="GK17" i="1"/>
  <c r="FT17" i="1"/>
  <c r="DW19" i="1"/>
  <c r="EN19" i="1" s="1"/>
  <c r="FH19" i="1"/>
  <c r="FY19" i="1"/>
  <c r="DZ14" i="1"/>
  <c r="EQ14" i="1" s="1"/>
  <c r="FK14" i="1"/>
  <c r="GB14" i="1"/>
  <c r="EC18" i="1"/>
  <c r="ET18" i="1" s="1"/>
  <c r="FN18" i="1"/>
  <c r="GE18" i="1"/>
  <c r="EJ7" i="1"/>
  <c r="FA7" i="1" s="1"/>
  <c r="FU7" i="1"/>
  <c r="GL7" i="1"/>
  <c r="DX23" i="1"/>
  <c r="EO23" i="1" s="1"/>
  <c r="FD23" i="1" s="1"/>
  <c r="FI23" i="1"/>
  <c r="FZ23" i="1"/>
  <c r="DX19" i="1"/>
  <c r="EO19" i="1" s="1"/>
  <c r="FI19" i="1"/>
  <c r="FZ19" i="1"/>
  <c r="DW15" i="1"/>
  <c r="EN15" i="1" s="1"/>
  <c r="FH15" i="1"/>
  <c r="FY15" i="1"/>
  <c r="DX10" i="1"/>
  <c r="EO10" i="1" s="1"/>
  <c r="FI10" i="1"/>
  <c r="FZ10" i="1"/>
  <c r="DX6" i="1"/>
  <c r="EO6" i="1" s="1"/>
  <c r="FI6" i="1"/>
  <c r="FZ6" i="1"/>
  <c r="DX17" i="1"/>
  <c r="EO17" i="1" s="1"/>
  <c r="FZ17" i="1"/>
  <c r="FI17" i="1"/>
  <c r="EA22" i="1"/>
  <c r="ER22" i="1" s="1"/>
  <c r="FL22" i="1"/>
  <c r="GC22" i="1"/>
  <c r="EA18" i="1"/>
  <c r="ER18" i="1" s="1"/>
  <c r="FL18" i="1"/>
  <c r="GC18" i="1"/>
  <c r="EA14" i="1"/>
  <c r="ER14" i="1" s="1"/>
  <c r="FL14" i="1"/>
  <c r="GC14" i="1"/>
  <c r="EA10" i="1"/>
  <c r="ER10" i="1" s="1"/>
  <c r="FL10" i="1"/>
  <c r="GC10" i="1"/>
  <c r="EA6" i="1"/>
  <c r="ER6" i="1" s="1"/>
  <c r="FL6" i="1"/>
  <c r="GC6" i="1"/>
  <c r="DX25" i="1"/>
  <c r="EO25" i="1" s="1"/>
  <c r="FZ25" i="1"/>
  <c r="FI25" i="1"/>
  <c r="EI2" i="1"/>
  <c r="EZ2" i="1" s="1"/>
  <c r="FC2" i="1" s="1"/>
  <c r="HZ2" i="1" s="1"/>
  <c r="GK2" i="1"/>
  <c r="FT2" i="1"/>
  <c r="ED22" i="1"/>
  <c r="EU22" i="1" s="1"/>
  <c r="FO22" i="1"/>
  <c r="GF22" i="1"/>
  <c r="ED18" i="1"/>
  <c r="EU18" i="1" s="1"/>
  <c r="FO18" i="1"/>
  <c r="GF18" i="1"/>
  <c r="ED14" i="1"/>
  <c r="EU14" i="1" s="1"/>
  <c r="GF14" i="1"/>
  <c r="FO14" i="1"/>
  <c r="ED10" i="1"/>
  <c r="EU10" i="1" s="1"/>
  <c r="FO10" i="1"/>
  <c r="GF10" i="1"/>
  <c r="ED6" i="1"/>
  <c r="EU6" i="1" s="1"/>
  <c r="GF6" i="1"/>
  <c r="FO6" i="1"/>
  <c r="EG25" i="1"/>
  <c r="EX25" i="1" s="1"/>
  <c r="FR25" i="1"/>
  <c r="GI25" i="1"/>
  <c r="EG21" i="1"/>
  <c r="EX21" i="1" s="1"/>
  <c r="FR21" i="1"/>
  <c r="GI21" i="1"/>
  <c r="EG17" i="1"/>
  <c r="EX17" i="1" s="1"/>
  <c r="FR17" i="1"/>
  <c r="GI17" i="1"/>
  <c r="EG13" i="1"/>
  <c r="EX13" i="1" s="1"/>
  <c r="GI13" i="1"/>
  <c r="FR13" i="1"/>
  <c r="EG9" i="1"/>
  <c r="EX9" i="1" s="1"/>
  <c r="GI9" i="1"/>
  <c r="FR9" i="1"/>
  <c r="EG5" i="1"/>
  <c r="EX5" i="1" s="1"/>
  <c r="GI5" i="1"/>
  <c r="FR5" i="1"/>
  <c r="EJ24" i="1"/>
  <c r="FA24" i="1" s="1"/>
  <c r="FU24" i="1"/>
  <c r="GL24" i="1"/>
  <c r="EJ20" i="1"/>
  <c r="FA20" i="1" s="1"/>
  <c r="FU20" i="1"/>
  <c r="GL20" i="1"/>
  <c r="EI16" i="1"/>
  <c r="EZ16" i="1" s="1"/>
  <c r="FT16" i="1"/>
  <c r="GK16" i="1"/>
  <c r="EI12" i="1"/>
  <c r="EZ12" i="1" s="1"/>
  <c r="FT12" i="1"/>
  <c r="GK12" i="1"/>
  <c r="EI8" i="1"/>
  <c r="EZ8" i="1" s="1"/>
  <c r="FT8" i="1"/>
  <c r="GK8" i="1"/>
  <c r="EI4" i="1"/>
  <c r="EZ4" i="1" s="1"/>
  <c r="FT4" i="1"/>
  <c r="GK4" i="1"/>
  <c r="U18" i="1"/>
  <c r="AD18" i="1" s="1"/>
  <c r="U10" i="1"/>
  <c r="AD10" i="1" s="1"/>
  <c r="AF21" i="1"/>
  <c r="AO21" i="1" s="1"/>
  <c r="AF13" i="1"/>
  <c r="AO13" i="1" s="1"/>
  <c r="AF5" i="1"/>
  <c r="AO16" i="1"/>
  <c r="BV24" i="1"/>
  <c r="DW20" i="1"/>
  <c r="EN20" i="1" s="1"/>
  <c r="FH20" i="1"/>
  <c r="FY20" i="1"/>
  <c r="DW12" i="1"/>
  <c r="EN12" i="1" s="1"/>
  <c r="FH12" i="1"/>
  <c r="FY12" i="1"/>
  <c r="DW4" i="1"/>
  <c r="EN4" i="1" s="1"/>
  <c r="FH4" i="1"/>
  <c r="FY4" i="1"/>
  <c r="DX11" i="1"/>
  <c r="EO11" i="1" s="1"/>
  <c r="FI11" i="1"/>
  <c r="FZ11" i="1"/>
  <c r="DX3" i="1"/>
  <c r="EO3" i="1" s="1"/>
  <c r="FI3" i="1"/>
  <c r="FZ3" i="1"/>
  <c r="ED2" i="1"/>
  <c r="EU2" i="1" s="1"/>
  <c r="FO2" i="1"/>
  <c r="GF2" i="1"/>
  <c r="DZ24" i="1"/>
  <c r="EQ24" i="1" s="1"/>
  <c r="FC24" i="1" s="1"/>
  <c r="IA24" i="1" s="1"/>
  <c r="FK24" i="1"/>
  <c r="GB24" i="1"/>
  <c r="DZ23" i="1"/>
  <c r="EQ23" i="1" s="1"/>
  <c r="FK23" i="1"/>
  <c r="GB23" i="1"/>
  <c r="DZ21" i="1"/>
  <c r="EQ21" i="1" s="1"/>
  <c r="FK21" i="1"/>
  <c r="GB21" i="1"/>
  <c r="DZ20" i="1"/>
  <c r="EQ20" i="1" s="1"/>
  <c r="GB20" i="1"/>
  <c r="FK20" i="1"/>
  <c r="GS20" i="1" s="1"/>
  <c r="HJ20" i="1" s="1"/>
  <c r="DZ19" i="1"/>
  <c r="EQ19" i="1" s="1"/>
  <c r="FK19" i="1"/>
  <c r="GB19" i="1"/>
  <c r="DZ17" i="1"/>
  <c r="EQ17" i="1" s="1"/>
  <c r="FC17" i="1" s="1"/>
  <c r="IA17" i="1" s="1"/>
  <c r="FK17" i="1"/>
  <c r="GB17" i="1"/>
  <c r="EJ14" i="1"/>
  <c r="FA14" i="1" s="1"/>
  <c r="FD14" i="1" s="1"/>
  <c r="FU14" i="1"/>
  <c r="GL14" i="1"/>
  <c r="EJ13" i="1"/>
  <c r="FA13" i="1" s="1"/>
  <c r="FU13" i="1"/>
  <c r="GL13" i="1"/>
  <c r="EJ12" i="1"/>
  <c r="FA12" i="1" s="1"/>
  <c r="GL12" i="1"/>
  <c r="FU12" i="1"/>
  <c r="EJ10" i="1"/>
  <c r="FA10" i="1" s="1"/>
  <c r="FU10" i="1"/>
  <c r="GL10" i="1"/>
  <c r="EJ9" i="1"/>
  <c r="FA9" i="1" s="1"/>
  <c r="FU9" i="1"/>
  <c r="GL9" i="1"/>
  <c r="EJ8" i="1"/>
  <c r="FA8" i="1" s="1"/>
  <c r="GL8" i="1"/>
  <c r="FU8" i="1"/>
  <c r="HC8" i="1" s="1"/>
  <c r="HT8" i="1" s="1"/>
  <c r="EJ6" i="1"/>
  <c r="FA6" i="1" s="1"/>
  <c r="FU6" i="1"/>
  <c r="GL6" i="1"/>
  <c r="EJ5" i="1"/>
  <c r="FA5" i="1" s="1"/>
  <c r="FU5" i="1"/>
  <c r="GL5" i="1"/>
  <c r="EJ4" i="1"/>
  <c r="FA4" i="1" s="1"/>
  <c r="GL4" i="1"/>
  <c r="FU4" i="1"/>
  <c r="ED16" i="1"/>
  <c r="EU16" i="1" s="1"/>
  <c r="FO16" i="1"/>
  <c r="GF16" i="1"/>
  <c r="U25" i="1"/>
  <c r="U17" i="1"/>
  <c r="AD17" i="1" s="1"/>
  <c r="U9" i="1"/>
  <c r="AD9" i="1" s="1"/>
  <c r="AF20" i="1"/>
  <c r="AO20" i="1" s="1"/>
  <c r="AF12" i="1"/>
  <c r="AO12" i="1" s="1"/>
  <c r="AF4" i="1"/>
  <c r="AO4" i="1" s="1"/>
  <c r="GL3" i="1"/>
  <c r="FU3" i="1"/>
  <c r="DW11" i="1"/>
  <c r="EN11" i="1" s="1"/>
  <c r="FH11" i="1"/>
  <c r="FY11" i="1"/>
  <c r="DW3" i="1"/>
  <c r="EN3" i="1" s="1"/>
  <c r="FH3" i="1"/>
  <c r="FY3" i="1"/>
  <c r="DX18" i="1"/>
  <c r="EO18" i="1" s="1"/>
  <c r="FI18" i="1"/>
  <c r="FZ18" i="1"/>
  <c r="EJ25" i="1"/>
  <c r="FA25" i="1" s="1"/>
  <c r="GL25" i="1"/>
  <c r="FU25" i="1"/>
  <c r="EJ23" i="1"/>
  <c r="FA23" i="1" s="1"/>
  <c r="FU23" i="1"/>
  <c r="GL23" i="1"/>
  <c r="EJ22" i="1"/>
  <c r="FA22" i="1" s="1"/>
  <c r="FU22" i="1"/>
  <c r="GL22" i="1"/>
  <c r="EJ21" i="1"/>
  <c r="FA21" i="1" s="1"/>
  <c r="FD21" i="1" s="1"/>
  <c r="GL21" i="1"/>
  <c r="FU21" i="1"/>
  <c r="EJ19" i="1"/>
  <c r="FA19" i="1" s="1"/>
  <c r="FD19" i="1" s="1"/>
  <c r="FU19" i="1"/>
  <c r="GL19" i="1"/>
  <c r="EJ18" i="1"/>
  <c r="FA18" i="1" s="1"/>
  <c r="FU18" i="1"/>
  <c r="GL18" i="1"/>
  <c r="EJ17" i="1"/>
  <c r="FA17" i="1" s="1"/>
  <c r="GL17" i="1"/>
  <c r="FU17" i="1"/>
  <c r="EI15" i="1"/>
  <c r="EZ15" i="1" s="1"/>
  <c r="FT15" i="1"/>
  <c r="GK15" i="1"/>
  <c r="EI14" i="1"/>
  <c r="EZ14" i="1" s="1"/>
  <c r="FT14" i="1"/>
  <c r="GK14" i="1"/>
  <c r="EI13" i="1"/>
  <c r="EZ13" i="1" s="1"/>
  <c r="GK13" i="1"/>
  <c r="FT13" i="1"/>
  <c r="EI11" i="1"/>
  <c r="EZ11" i="1" s="1"/>
  <c r="FT11" i="1"/>
  <c r="GK11" i="1"/>
  <c r="EI10" i="1"/>
  <c r="EZ10" i="1" s="1"/>
  <c r="FT10" i="1"/>
  <c r="GK10" i="1"/>
  <c r="EI9" i="1"/>
  <c r="EZ9" i="1" s="1"/>
  <c r="GK9" i="1"/>
  <c r="FT9" i="1"/>
  <c r="EI7" i="1"/>
  <c r="EZ7" i="1" s="1"/>
  <c r="FT7" i="1"/>
  <c r="GK7" i="1"/>
  <c r="EI6" i="1"/>
  <c r="EZ6" i="1" s="1"/>
  <c r="FT6" i="1"/>
  <c r="GK6" i="1"/>
  <c r="EI5" i="1"/>
  <c r="EZ5" i="1" s="1"/>
  <c r="GK5" i="1"/>
  <c r="FT5" i="1"/>
  <c r="EI3" i="1"/>
  <c r="EZ3" i="1" s="1"/>
  <c r="FT3" i="1"/>
  <c r="GK3" i="1"/>
  <c r="EG2" i="1"/>
  <c r="EX2" i="1" s="1"/>
  <c r="FR2" i="1"/>
  <c r="GI2" i="1"/>
  <c r="U24" i="1"/>
  <c r="AD24" i="1" s="1"/>
  <c r="U16" i="1"/>
  <c r="AD16" i="1" s="1"/>
  <c r="U8" i="1"/>
  <c r="AD8" i="1" s="1"/>
  <c r="AF19" i="1"/>
  <c r="AF11" i="1"/>
  <c r="AF3" i="1"/>
  <c r="BV18" i="1"/>
  <c r="U23" i="1"/>
  <c r="U15" i="1"/>
  <c r="AD15" i="1" s="1"/>
  <c r="U7" i="1"/>
  <c r="AD7" i="1" s="1"/>
  <c r="AJ18" i="1"/>
  <c r="AL18" i="1" s="1"/>
  <c r="BV22" i="1"/>
  <c r="BV20" i="1"/>
  <c r="BV14" i="1"/>
  <c r="BV12" i="1"/>
  <c r="BV2" i="1"/>
  <c r="U22" i="1"/>
  <c r="AD22" i="1" s="1"/>
  <c r="U14" i="1"/>
  <c r="AD14" i="1" s="1"/>
  <c r="U6" i="1"/>
  <c r="AD6" i="1" s="1"/>
  <c r="AO5" i="1"/>
  <c r="AO24" i="1"/>
  <c r="BV21" i="1"/>
  <c r="BV13" i="1"/>
  <c r="BV6" i="1"/>
  <c r="BV4" i="1"/>
  <c r="BV17" i="1"/>
  <c r="BV25" i="1"/>
  <c r="BV19" i="1"/>
  <c r="BV11" i="1"/>
  <c r="BV5" i="1"/>
  <c r="FC4" i="1"/>
  <c r="IA4" i="1" s="1"/>
  <c r="AB12" i="1"/>
  <c r="AD12" i="1" s="1"/>
  <c r="AD20" i="1"/>
  <c r="AO25" i="1"/>
  <c r="AO17" i="1"/>
  <c r="AO9" i="1"/>
  <c r="AO22" i="1"/>
  <c r="AO6" i="1"/>
  <c r="AM3" i="1"/>
  <c r="AM19" i="1"/>
  <c r="AO19" i="1" s="1"/>
  <c r="AM11" i="1"/>
  <c r="AO14" i="1"/>
  <c r="AO10" i="1"/>
  <c r="AO7" i="1"/>
  <c r="AO2" i="1"/>
  <c r="AD2" i="1"/>
  <c r="AA19" i="1"/>
  <c r="AB19" i="1" s="1"/>
  <c r="AD5" i="1"/>
  <c r="AB3" i="1"/>
  <c r="AD3" i="1" s="1"/>
  <c r="AD21" i="1"/>
  <c r="AA11" i="1"/>
  <c r="AA4" i="1"/>
  <c r="AA25" i="1"/>
  <c r="AB25" i="1" s="1"/>
  <c r="AA23" i="1"/>
  <c r="AB23" i="1" s="1"/>
  <c r="FD5" i="1" l="1"/>
  <c r="AP16" i="1"/>
  <c r="IZ16" i="1" s="1"/>
  <c r="HB11" i="1"/>
  <c r="HS11" i="1" s="1"/>
  <c r="HC22" i="1"/>
  <c r="HT22" i="1" s="1"/>
  <c r="HB16" i="1"/>
  <c r="HS16" i="1" s="1"/>
  <c r="GZ25" i="1"/>
  <c r="HQ25" i="1" s="1"/>
  <c r="GT6" i="1"/>
  <c r="HK6" i="1" s="1"/>
  <c r="GP15" i="1"/>
  <c r="HG15" i="1" s="1"/>
  <c r="HB21" i="1"/>
  <c r="HS21" i="1" s="1"/>
  <c r="GS15" i="1"/>
  <c r="HJ15" i="1" s="1"/>
  <c r="GZ6" i="1"/>
  <c r="HQ6" i="1" s="1"/>
  <c r="GW15" i="1"/>
  <c r="HN15" i="1" s="1"/>
  <c r="GT19" i="1"/>
  <c r="HK19" i="1" s="1"/>
  <c r="GY25" i="1"/>
  <c r="HP25" i="1" s="1"/>
  <c r="GY15" i="1"/>
  <c r="HP15" i="1" s="1"/>
  <c r="GV24" i="1"/>
  <c r="HM24" i="1" s="1"/>
  <c r="GZ11" i="1"/>
  <c r="HQ11" i="1" s="1"/>
  <c r="GW24" i="1"/>
  <c r="HN24" i="1" s="1"/>
  <c r="FC6" i="1"/>
  <c r="IA6" i="1" s="1"/>
  <c r="FC25" i="1"/>
  <c r="IA25" i="1" s="1"/>
  <c r="AD19" i="1"/>
  <c r="HC23" i="1"/>
  <c r="HT23" i="1" s="1"/>
  <c r="HC14" i="1"/>
  <c r="HT14" i="1" s="1"/>
  <c r="GQ3" i="1"/>
  <c r="HH3" i="1" s="1"/>
  <c r="GT17" i="1"/>
  <c r="HK17" i="1" s="1"/>
  <c r="FD10" i="1"/>
  <c r="FD11" i="1"/>
  <c r="FD4" i="1"/>
  <c r="GS18" i="1"/>
  <c r="HJ18" i="1" s="1"/>
  <c r="HB5" i="1"/>
  <c r="HS5" i="1" s="1"/>
  <c r="HC5" i="1"/>
  <c r="HT5" i="1" s="1"/>
  <c r="GS17" i="1"/>
  <c r="HJ17" i="1" s="1"/>
  <c r="GQ11" i="1"/>
  <c r="HH11" i="1" s="1"/>
  <c r="GZ5" i="1"/>
  <c r="HQ5" i="1" s="1"/>
  <c r="GW14" i="1"/>
  <c r="HN14" i="1" s="1"/>
  <c r="GQ25" i="1"/>
  <c r="HH25" i="1" s="1"/>
  <c r="GQ10" i="1"/>
  <c r="HH10" i="1" s="1"/>
  <c r="HB17" i="1"/>
  <c r="HS17" i="1" s="1"/>
  <c r="GY10" i="1"/>
  <c r="HP10" i="1" s="1"/>
  <c r="GV19" i="1"/>
  <c r="HM19" i="1" s="1"/>
  <c r="GZ18" i="1"/>
  <c r="HQ18" i="1" s="1"/>
  <c r="GT15" i="1"/>
  <c r="HK15" i="1" s="1"/>
  <c r="GS12" i="1"/>
  <c r="HJ12" i="1" s="1"/>
  <c r="GQ16" i="1"/>
  <c r="HH16" i="1" s="1"/>
  <c r="GT24" i="1"/>
  <c r="HK24" i="1" s="1"/>
  <c r="AP17" i="1"/>
  <c r="IZ17" i="1" s="1"/>
  <c r="FC23" i="1"/>
  <c r="IA23" i="1" s="1"/>
  <c r="FC15" i="1"/>
  <c r="IA15" i="1" s="1"/>
  <c r="IH15" i="1" s="1"/>
  <c r="IN15" i="1" s="1"/>
  <c r="IT15" i="1" s="1"/>
  <c r="AP5" i="1"/>
  <c r="IZ5" i="1" s="1"/>
  <c r="AO3" i="1"/>
  <c r="GZ13" i="1"/>
  <c r="HQ13" i="1" s="1"/>
  <c r="GQ17" i="1"/>
  <c r="HH17" i="1" s="1"/>
  <c r="GQ14" i="1"/>
  <c r="HH14" i="1" s="1"/>
  <c r="FC7" i="1"/>
  <c r="IA7" i="1" s="1"/>
  <c r="FD18" i="1"/>
  <c r="HB9" i="1"/>
  <c r="HS9" i="1" s="1"/>
  <c r="HC25" i="1"/>
  <c r="HT25" i="1" s="1"/>
  <c r="HC3" i="1"/>
  <c r="HT3" i="1" s="1"/>
  <c r="HC24" i="1"/>
  <c r="HT24" i="1" s="1"/>
  <c r="GW10" i="1"/>
  <c r="HN10" i="1" s="1"/>
  <c r="GT14" i="1"/>
  <c r="HK14" i="1" s="1"/>
  <c r="GQ23" i="1"/>
  <c r="HH23" i="1" s="1"/>
  <c r="GQ15" i="1"/>
  <c r="HH15" i="1" s="1"/>
  <c r="GZ14" i="1"/>
  <c r="HQ14" i="1" s="1"/>
  <c r="GQ7" i="1"/>
  <c r="HH7" i="1" s="1"/>
  <c r="GQ5" i="1"/>
  <c r="HH5" i="1" s="1"/>
  <c r="GY23" i="1"/>
  <c r="HP23" i="1" s="1"/>
  <c r="GY5" i="1"/>
  <c r="HP5" i="1" s="1"/>
  <c r="GZ19" i="1"/>
  <c r="HQ19" i="1" s="1"/>
  <c r="GT4" i="1"/>
  <c r="HK4" i="1" s="1"/>
  <c r="FD6" i="1"/>
  <c r="FC19" i="1"/>
  <c r="IA19" i="1" s="1"/>
  <c r="IH19" i="1" s="1"/>
  <c r="IN19" i="1" s="1"/>
  <c r="IT19" i="1" s="1"/>
  <c r="FC16" i="1"/>
  <c r="IA16" i="1" s="1"/>
  <c r="IH16" i="1" s="1"/>
  <c r="IN16" i="1" s="1"/>
  <c r="IT16" i="1" s="1"/>
  <c r="FD12" i="1"/>
  <c r="AP13" i="1"/>
  <c r="IZ13" i="1" s="1"/>
  <c r="HB10" i="1"/>
  <c r="HS10" i="1" s="1"/>
  <c r="HC17" i="1"/>
  <c r="HT17" i="1" s="1"/>
  <c r="HC6" i="1"/>
  <c r="HT6" i="1" s="1"/>
  <c r="GS19" i="1"/>
  <c r="HJ19" i="1" s="1"/>
  <c r="GP4" i="1"/>
  <c r="HG4" i="1" s="1"/>
  <c r="GZ9" i="1"/>
  <c r="HQ9" i="1" s="1"/>
  <c r="GY14" i="1"/>
  <c r="HP14" i="1" s="1"/>
  <c r="GV23" i="1"/>
  <c r="HM23" i="1" s="1"/>
  <c r="GZ22" i="1"/>
  <c r="HQ22" i="1" s="1"/>
  <c r="GT3" i="1"/>
  <c r="HK3" i="1" s="1"/>
  <c r="GS16" i="1"/>
  <c r="HJ16" i="1" s="1"/>
  <c r="GP2" i="1"/>
  <c r="HG2" i="1" s="1"/>
  <c r="AP24" i="1"/>
  <c r="IZ24" i="1" s="1"/>
  <c r="FC3" i="1"/>
  <c r="IA3" i="1" s="1"/>
  <c r="IH3" i="1" s="1"/>
  <c r="IN3" i="1" s="1"/>
  <c r="IT3" i="1" s="1"/>
  <c r="GT7" i="1"/>
  <c r="HK7" i="1" s="1"/>
  <c r="GY3" i="1"/>
  <c r="HP3" i="1" s="1"/>
  <c r="GW9" i="1"/>
  <c r="HN9" i="1" s="1"/>
  <c r="GT13" i="1"/>
  <c r="HK13" i="1" s="1"/>
  <c r="GV14" i="1"/>
  <c r="HM14" i="1" s="1"/>
  <c r="AP15" i="1"/>
  <c r="IZ15" i="1" s="1"/>
  <c r="HC20" i="1"/>
  <c r="HT20" i="1" s="1"/>
  <c r="GT10" i="1"/>
  <c r="HK10" i="1" s="1"/>
  <c r="GQ19" i="1"/>
  <c r="HH19" i="1" s="1"/>
  <c r="FC5" i="1"/>
  <c r="IA5" i="1" s="1"/>
  <c r="GZ2" i="1"/>
  <c r="HQ2" i="1" s="1"/>
  <c r="FC11" i="1"/>
  <c r="IA11" i="1" s="1"/>
  <c r="IH11" i="1" s="1"/>
  <c r="IN11" i="1" s="1"/>
  <c r="IT11" i="1" s="1"/>
  <c r="FD13" i="1"/>
  <c r="GT25" i="1"/>
  <c r="HK25" i="1" s="1"/>
  <c r="IG2" i="1"/>
  <c r="IX2" i="1" s="1"/>
  <c r="IA2" i="1"/>
  <c r="IH2" i="1" s="1"/>
  <c r="IN2" i="1" s="1"/>
  <c r="IT2" i="1" s="1"/>
  <c r="HZ22" i="1"/>
  <c r="IG22" i="1" s="1"/>
  <c r="HZ17" i="1"/>
  <c r="FD2" i="1"/>
  <c r="GZ8" i="1"/>
  <c r="HQ8" i="1" s="1"/>
  <c r="GW17" i="1"/>
  <c r="HN17" i="1" s="1"/>
  <c r="HZ25" i="1"/>
  <c r="HB23" i="1"/>
  <c r="HS23" i="1" s="1"/>
  <c r="GV9" i="1"/>
  <c r="HM9" i="1" s="1"/>
  <c r="GS13" i="1"/>
  <c r="HJ13" i="1" s="1"/>
  <c r="GP9" i="1"/>
  <c r="HG9" i="1" s="1"/>
  <c r="FC18" i="1"/>
  <c r="IA18" i="1" s="1"/>
  <c r="FD20" i="1"/>
  <c r="FD25" i="1"/>
  <c r="FD9" i="1"/>
  <c r="HZ24" i="1"/>
  <c r="FC20" i="1"/>
  <c r="IA20" i="1" s="1"/>
  <c r="GY24" i="1"/>
  <c r="HP24" i="1" s="1"/>
  <c r="FC21" i="1"/>
  <c r="IA21" i="1" s="1"/>
  <c r="GS5" i="1"/>
  <c r="HJ5" i="1" s="1"/>
  <c r="FC9" i="1"/>
  <c r="IA9" i="1" s="1"/>
  <c r="FD22" i="1"/>
  <c r="FD17" i="1"/>
  <c r="FC14" i="1"/>
  <c r="IA14" i="1" s="1"/>
  <c r="FD3" i="1"/>
  <c r="FD24" i="1"/>
  <c r="FC12" i="1"/>
  <c r="IA12" i="1" s="1"/>
  <c r="FC8" i="1"/>
  <c r="IA8" i="1" s="1"/>
  <c r="FC10" i="1"/>
  <c r="IA10" i="1" s="1"/>
  <c r="FD8" i="1"/>
  <c r="FD16" i="1"/>
  <c r="GQ21" i="1"/>
  <c r="HH21" i="1" s="1"/>
  <c r="GV25" i="1"/>
  <c r="HM25" i="1" s="1"/>
  <c r="HZ6" i="1"/>
  <c r="HC12" i="1"/>
  <c r="HT12" i="1" s="1"/>
  <c r="HB2" i="1"/>
  <c r="HS2" i="1" s="1"/>
  <c r="GY22" i="1"/>
  <c r="HP22" i="1" s="1"/>
  <c r="GT11" i="1"/>
  <c r="HK11" i="1" s="1"/>
  <c r="GQ12" i="1"/>
  <c r="HH12" i="1" s="1"/>
  <c r="GT20" i="1"/>
  <c r="HK20" i="1" s="1"/>
  <c r="HZ7" i="1"/>
  <c r="HZ13" i="1"/>
  <c r="AO11" i="1"/>
  <c r="HZ4" i="1"/>
  <c r="AP6" i="1"/>
  <c r="IZ6" i="1" s="1"/>
  <c r="HB19" i="1"/>
  <c r="HS19" i="1" s="1"/>
  <c r="GV5" i="1"/>
  <c r="HM5" i="1" s="1"/>
  <c r="GS9" i="1"/>
  <c r="HJ9" i="1" s="1"/>
  <c r="GQ4" i="1"/>
  <c r="HH4" i="1" s="1"/>
  <c r="AM18" i="1"/>
  <c r="AO18" i="1" s="1"/>
  <c r="AP18" i="1" s="1"/>
  <c r="IZ18" i="1" s="1"/>
  <c r="HB3" i="1"/>
  <c r="HS3" i="1" s="1"/>
  <c r="HB14" i="1"/>
  <c r="HS14" i="1" s="1"/>
  <c r="GP12" i="1"/>
  <c r="HG12" i="1" s="1"/>
  <c r="GT18" i="1"/>
  <c r="HK18" i="1" s="1"/>
  <c r="HC7" i="1"/>
  <c r="HT7" i="1" s="1"/>
  <c r="GP24" i="1"/>
  <c r="HG24" i="1" s="1"/>
  <c r="GY2" i="1"/>
  <c r="HP2" i="1" s="1"/>
  <c r="GP16" i="1"/>
  <c r="HG16" i="1" s="1"/>
  <c r="HB18" i="1"/>
  <c r="HS18" i="1" s="1"/>
  <c r="GV4" i="1"/>
  <c r="HM4" i="1" s="1"/>
  <c r="GV6" i="1"/>
  <c r="HM6" i="1" s="1"/>
  <c r="GZ23" i="1"/>
  <c r="HQ23" i="1" s="1"/>
  <c r="GT8" i="1"/>
  <c r="HK8" i="1" s="1"/>
  <c r="GY4" i="1"/>
  <c r="HP4" i="1" s="1"/>
  <c r="GV13" i="1"/>
  <c r="HM13" i="1" s="1"/>
  <c r="GP22" i="1"/>
  <c r="HG22" i="1" s="1"/>
  <c r="GZ12" i="1"/>
  <c r="HQ12" i="1" s="1"/>
  <c r="GW21" i="1"/>
  <c r="HN21" i="1" s="1"/>
  <c r="GP6" i="1"/>
  <c r="HG6" i="1" s="1"/>
  <c r="AP9" i="1"/>
  <c r="IZ9" i="1" s="1"/>
  <c r="AP21" i="1"/>
  <c r="IZ21" i="1" s="1"/>
  <c r="AP22" i="1"/>
  <c r="IZ22" i="1" s="1"/>
  <c r="AP12" i="1"/>
  <c r="IZ12" i="1" s="1"/>
  <c r="HB7" i="1"/>
  <c r="HS7" i="1" s="1"/>
  <c r="HC18" i="1"/>
  <c r="HT18" i="1" s="1"/>
  <c r="GP11" i="1"/>
  <c r="HG11" i="1" s="1"/>
  <c r="GS24" i="1"/>
  <c r="HJ24" i="1" s="1"/>
  <c r="HB8" i="1"/>
  <c r="HS8" i="1" s="1"/>
  <c r="GZ17" i="1"/>
  <c r="HQ17" i="1" s="1"/>
  <c r="GW6" i="1"/>
  <c r="HN6" i="1" s="1"/>
  <c r="GQ6" i="1"/>
  <c r="HH6" i="1" s="1"/>
  <c r="GP19" i="1"/>
  <c r="HG19" i="1" s="1"/>
  <c r="HB25" i="1"/>
  <c r="HS25" i="1" s="1"/>
  <c r="GV11" i="1"/>
  <c r="HM11" i="1" s="1"/>
  <c r="GS7" i="1"/>
  <c r="HJ7" i="1" s="1"/>
  <c r="GV22" i="1"/>
  <c r="HM22" i="1" s="1"/>
  <c r="GW7" i="1"/>
  <c r="HN7" i="1" s="1"/>
  <c r="GW19" i="1"/>
  <c r="HN19" i="1" s="1"/>
  <c r="HC11" i="1"/>
  <c r="HT11" i="1" s="1"/>
  <c r="GS25" i="1"/>
  <c r="HJ25" i="1" s="1"/>
  <c r="GY7" i="1"/>
  <c r="HP7" i="1" s="1"/>
  <c r="GV16" i="1"/>
  <c r="HM16" i="1" s="1"/>
  <c r="GS4" i="1"/>
  <c r="HJ4" i="1" s="1"/>
  <c r="GQ2" i="1"/>
  <c r="HH2" i="1" s="1"/>
  <c r="GZ3" i="1"/>
  <c r="HQ3" i="1" s="1"/>
  <c r="GW12" i="1"/>
  <c r="HN12" i="1" s="1"/>
  <c r="GP13" i="1"/>
  <c r="HG13" i="1" s="1"/>
  <c r="GY21" i="1"/>
  <c r="HP21" i="1" s="1"/>
  <c r="GY16" i="1"/>
  <c r="HP16" i="1" s="1"/>
  <c r="GQ13" i="1"/>
  <c r="HH13" i="1" s="1"/>
  <c r="GV10" i="1"/>
  <c r="HM10" i="1" s="1"/>
  <c r="GZ24" i="1"/>
  <c r="HQ24" i="1" s="1"/>
  <c r="GT5" i="1"/>
  <c r="HK5" i="1" s="1"/>
  <c r="GP14" i="1"/>
  <c r="HG14" i="1" s="1"/>
  <c r="HB15" i="1"/>
  <c r="HS15" i="1" s="1"/>
  <c r="HC9" i="1"/>
  <c r="HT9" i="1" s="1"/>
  <c r="GS21" i="1"/>
  <c r="HJ21" i="1" s="1"/>
  <c r="GP20" i="1"/>
  <c r="HG20" i="1" s="1"/>
  <c r="GW18" i="1"/>
  <c r="HN18" i="1" s="1"/>
  <c r="GT22" i="1"/>
  <c r="HK22" i="1" s="1"/>
  <c r="GV18" i="1"/>
  <c r="HM18" i="1" s="1"/>
  <c r="HB24" i="1"/>
  <c r="HS24" i="1" s="1"/>
  <c r="GQ20" i="1"/>
  <c r="HH20" i="1" s="1"/>
  <c r="HB22" i="1"/>
  <c r="HS22" i="1" s="1"/>
  <c r="GV8" i="1"/>
  <c r="HM8" i="1" s="1"/>
  <c r="GS10" i="1"/>
  <c r="HJ10" i="1" s="1"/>
  <c r="GW4" i="1"/>
  <c r="HN4" i="1" s="1"/>
  <c r="GT12" i="1"/>
  <c r="HK12" i="1" s="1"/>
  <c r="GY8" i="1"/>
  <c r="HP8" i="1" s="1"/>
  <c r="GV17" i="1"/>
  <c r="HM17" i="1" s="1"/>
  <c r="HC15" i="1"/>
  <c r="HT15" i="1" s="1"/>
  <c r="HW15" i="1" s="1"/>
  <c r="IB15" i="1" s="1"/>
  <c r="GZ16" i="1"/>
  <c r="HQ16" i="1" s="1"/>
  <c r="GW25" i="1"/>
  <c r="HN25" i="1" s="1"/>
  <c r="AP8" i="1"/>
  <c r="IZ8" i="1" s="1"/>
  <c r="GQ18" i="1"/>
  <c r="HH18" i="1" s="1"/>
  <c r="HB13" i="1"/>
  <c r="HS13" i="1" s="1"/>
  <c r="HC19" i="1"/>
  <c r="HT19" i="1" s="1"/>
  <c r="GW16" i="1"/>
  <c r="HN16" i="1" s="1"/>
  <c r="HC13" i="1"/>
  <c r="HT13" i="1" s="1"/>
  <c r="GW2" i="1"/>
  <c r="HN2" i="1" s="1"/>
  <c r="HB12" i="1"/>
  <c r="HS12" i="1" s="1"/>
  <c r="GZ21" i="1"/>
  <c r="HQ21" i="1" s="1"/>
  <c r="GY6" i="1"/>
  <c r="HP6" i="1" s="1"/>
  <c r="GV3" i="1"/>
  <c r="HM3" i="1" s="1"/>
  <c r="GV15" i="1"/>
  <c r="HM15" i="1" s="1"/>
  <c r="GS11" i="1"/>
  <c r="HJ11" i="1" s="1"/>
  <c r="GS22" i="1"/>
  <c r="HJ22" i="1" s="1"/>
  <c r="GW11" i="1"/>
  <c r="HN11" i="1" s="1"/>
  <c r="HW11" i="1" s="1"/>
  <c r="IB11" i="1" s="1"/>
  <c r="GW23" i="1"/>
  <c r="HN23" i="1" s="1"/>
  <c r="HW23" i="1" s="1"/>
  <c r="IB23" i="1" s="1"/>
  <c r="GY9" i="1"/>
  <c r="HP9" i="1" s="1"/>
  <c r="GY11" i="1"/>
  <c r="HP11" i="1" s="1"/>
  <c r="GV20" i="1"/>
  <c r="HM20" i="1" s="1"/>
  <c r="GS8" i="1"/>
  <c r="HJ8" i="1" s="1"/>
  <c r="GZ7" i="1"/>
  <c r="HQ7" i="1" s="1"/>
  <c r="GW20" i="1"/>
  <c r="HN20" i="1" s="1"/>
  <c r="GP17" i="1"/>
  <c r="HG17" i="1" s="1"/>
  <c r="GY20" i="1"/>
  <c r="HP20" i="1" s="1"/>
  <c r="GP18" i="1"/>
  <c r="HG18" i="1" s="1"/>
  <c r="GS6" i="1"/>
  <c r="HJ6" i="1" s="1"/>
  <c r="GW5" i="1"/>
  <c r="HN5" i="1" s="1"/>
  <c r="GT9" i="1"/>
  <c r="HK9" i="1" s="1"/>
  <c r="GQ22" i="1"/>
  <c r="HH22" i="1" s="1"/>
  <c r="GT21" i="1"/>
  <c r="HK21" i="1" s="1"/>
  <c r="GP23" i="1"/>
  <c r="HG23" i="1" s="1"/>
  <c r="AP20" i="1"/>
  <c r="IZ20" i="1" s="1"/>
  <c r="AP14" i="1"/>
  <c r="IZ14" i="1" s="1"/>
  <c r="HB6" i="1"/>
  <c r="HS6" i="1" s="1"/>
  <c r="HC21" i="1"/>
  <c r="HT21" i="1" s="1"/>
  <c r="GP3" i="1"/>
  <c r="HG3" i="1" s="1"/>
  <c r="HC4" i="1"/>
  <c r="HT4" i="1" s="1"/>
  <c r="HC10" i="1"/>
  <c r="HT10" i="1" s="1"/>
  <c r="GS23" i="1"/>
  <c r="HJ23" i="1" s="1"/>
  <c r="HB4" i="1"/>
  <c r="HS4" i="1" s="1"/>
  <c r="GW22" i="1"/>
  <c r="HN22" i="1" s="1"/>
  <c r="GS14" i="1"/>
  <c r="HJ14" i="1" s="1"/>
  <c r="GY18" i="1"/>
  <c r="HP18" i="1" s="1"/>
  <c r="GV7" i="1"/>
  <c r="HM7" i="1" s="1"/>
  <c r="GP25" i="1"/>
  <c r="HG25" i="1" s="1"/>
  <c r="GY17" i="1"/>
  <c r="HP17" i="1" s="1"/>
  <c r="GW3" i="1"/>
  <c r="HN3" i="1" s="1"/>
  <c r="GQ24" i="1"/>
  <c r="HH24" i="1" s="1"/>
  <c r="GV12" i="1"/>
  <c r="HM12" i="1" s="1"/>
  <c r="GP8" i="1"/>
  <c r="HG8" i="1" s="1"/>
  <c r="GP21" i="1"/>
  <c r="HG21" i="1" s="1"/>
  <c r="GP10" i="1"/>
  <c r="HG10" i="1" s="1"/>
  <c r="GW8" i="1"/>
  <c r="HN8" i="1" s="1"/>
  <c r="GT16" i="1"/>
  <c r="HK16" i="1" s="1"/>
  <c r="GQ8" i="1"/>
  <c r="HH8" i="1" s="1"/>
  <c r="HB20" i="1"/>
  <c r="HS20" i="1" s="1"/>
  <c r="GS2" i="1"/>
  <c r="HJ2" i="1" s="1"/>
  <c r="GY12" i="1"/>
  <c r="HP12" i="1" s="1"/>
  <c r="GV21" i="1"/>
  <c r="HM21" i="1" s="1"/>
  <c r="GY13" i="1"/>
  <c r="HP13" i="1" s="1"/>
  <c r="GZ20" i="1"/>
  <c r="HQ20" i="1" s="1"/>
  <c r="GQ9" i="1"/>
  <c r="HH9" i="1" s="1"/>
  <c r="IH22" i="1"/>
  <c r="IN22" i="1" s="1"/>
  <c r="IT22" i="1" s="1"/>
  <c r="IH24" i="1"/>
  <c r="IN24" i="1" s="1"/>
  <c r="IT24" i="1" s="1"/>
  <c r="IG24" i="1"/>
  <c r="IG7" i="1"/>
  <c r="IH7" i="1"/>
  <c r="IN7" i="1" s="1"/>
  <c r="IT7" i="1" s="1"/>
  <c r="IH17" i="1"/>
  <c r="IN17" i="1" s="1"/>
  <c r="IT17" i="1" s="1"/>
  <c r="IG17" i="1"/>
  <c r="IH23" i="1"/>
  <c r="IN23" i="1" s="1"/>
  <c r="IT23" i="1" s="1"/>
  <c r="IH6" i="1"/>
  <c r="IN6" i="1" s="1"/>
  <c r="IT6" i="1" s="1"/>
  <c r="IG6" i="1"/>
  <c r="IH5" i="1"/>
  <c r="IN5" i="1" s="1"/>
  <c r="IT5" i="1" s="1"/>
  <c r="IH25" i="1"/>
  <c r="IN25" i="1" s="1"/>
  <c r="IT25" i="1" s="1"/>
  <c r="IG25" i="1"/>
  <c r="IH13" i="1"/>
  <c r="IN13" i="1" s="1"/>
  <c r="IT13" i="1" s="1"/>
  <c r="IG4" i="1"/>
  <c r="IH4" i="1"/>
  <c r="IN4" i="1" s="1"/>
  <c r="IT4" i="1" s="1"/>
  <c r="AP2" i="1"/>
  <c r="IZ2" i="1" s="1"/>
  <c r="AP19" i="1"/>
  <c r="IZ19" i="1" s="1"/>
  <c r="AP7" i="1"/>
  <c r="IZ7" i="1" s="1"/>
  <c r="AP3" i="1"/>
  <c r="IZ3" i="1" s="1"/>
  <c r="AD25" i="1"/>
  <c r="AP25" i="1" s="1"/>
  <c r="IZ25" i="1" s="1"/>
  <c r="AP10" i="1"/>
  <c r="IZ10" i="1" s="1"/>
  <c r="AB11" i="1"/>
  <c r="AD11" i="1" s="1"/>
  <c r="AB4" i="1"/>
  <c r="AD23" i="1"/>
  <c r="AP23" i="1" s="1"/>
  <c r="IZ23" i="1" s="1"/>
  <c r="HZ15" i="1" l="1"/>
  <c r="IG15" i="1" s="1"/>
  <c r="HZ19" i="1"/>
  <c r="IG19" i="1" s="1"/>
  <c r="HZ23" i="1"/>
  <c r="IG23" i="1" s="1"/>
  <c r="HW24" i="1"/>
  <c r="IB24" i="1" s="1"/>
  <c r="HW25" i="1"/>
  <c r="IB25" i="1" s="1"/>
  <c r="II25" i="1" s="1"/>
  <c r="IO25" i="1" s="1"/>
  <c r="IU25" i="1" s="1"/>
  <c r="HV19" i="1"/>
  <c r="IC19" i="1" s="1"/>
  <c r="HZ16" i="1"/>
  <c r="HW14" i="1"/>
  <c r="IB14" i="1" s="1"/>
  <c r="II14" i="1" s="1"/>
  <c r="IO14" i="1" s="1"/>
  <c r="IU14" i="1" s="1"/>
  <c r="HV15" i="1"/>
  <c r="IC15" i="1" s="1"/>
  <c r="ID15" i="1" s="1"/>
  <c r="HV16" i="1"/>
  <c r="IC16" i="1" s="1"/>
  <c r="IJ16" i="1" s="1"/>
  <c r="IP16" i="1" s="1"/>
  <c r="IV16" i="1" s="1"/>
  <c r="HW10" i="1"/>
  <c r="IB10" i="1" s="1"/>
  <c r="II10" i="1" s="1"/>
  <c r="IO10" i="1" s="1"/>
  <c r="IU10" i="1" s="1"/>
  <c r="HW6" i="1"/>
  <c r="IB6" i="1" s="1"/>
  <c r="II6" i="1" s="1"/>
  <c r="IO6" i="1" s="1"/>
  <c r="IU6" i="1" s="1"/>
  <c r="HZ11" i="1"/>
  <c r="IG11" i="1" s="1"/>
  <c r="HW17" i="1"/>
  <c r="IB17" i="1" s="1"/>
  <c r="II17" i="1" s="1"/>
  <c r="IO17" i="1" s="1"/>
  <c r="IU17" i="1" s="1"/>
  <c r="HV3" i="1"/>
  <c r="IC3" i="1" s="1"/>
  <c r="IJ3" i="1" s="1"/>
  <c r="IP3" i="1" s="1"/>
  <c r="IV3" i="1" s="1"/>
  <c r="IG13" i="1"/>
  <c r="AP11" i="1"/>
  <c r="IZ11" i="1" s="1"/>
  <c r="HV2" i="1"/>
  <c r="IC2" i="1" s="1"/>
  <c r="HW21" i="1"/>
  <c r="IB21" i="1" s="1"/>
  <c r="II21" i="1" s="1"/>
  <c r="IO21" i="1" s="1"/>
  <c r="IU21" i="1" s="1"/>
  <c r="HV10" i="1"/>
  <c r="IC10" i="1" s="1"/>
  <c r="IJ10" i="1" s="1"/>
  <c r="IP10" i="1" s="1"/>
  <c r="IV10" i="1" s="1"/>
  <c r="HZ5" i="1"/>
  <c r="IG16" i="1"/>
  <c r="IM16" i="1" s="1"/>
  <c r="IS16" i="1" s="1"/>
  <c r="HZ3" i="1"/>
  <c r="IM2" i="1"/>
  <c r="IS2" i="1" s="1"/>
  <c r="II24" i="1"/>
  <c r="IO24" i="1" s="1"/>
  <c r="IU24" i="1" s="1"/>
  <c r="HZ10" i="1"/>
  <c r="IH10" i="1"/>
  <c r="IN10" i="1" s="1"/>
  <c r="IT10" i="1" s="1"/>
  <c r="HZ20" i="1"/>
  <c r="IH20" i="1"/>
  <c r="IN20" i="1" s="1"/>
  <c r="IT20" i="1" s="1"/>
  <c r="HW3" i="1"/>
  <c r="IB3" i="1" s="1"/>
  <c r="HZ8" i="1"/>
  <c r="IH8" i="1"/>
  <c r="IN8" i="1" s="1"/>
  <c r="IT8" i="1" s="1"/>
  <c r="HV9" i="1"/>
  <c r="IC9" i="1" s="1"/>
  <c r="HZ12" i="1"/>
  <c r="IH12" i="1"/>
  <c r="IN12" i="1" s="1"/>
  <c r="IT12" i="1" s="1"/>
  <c r="II23" i="1"/>
  <c r="IO23" i="1" s="1"/>
  <c r="IU23" i="1" s="1"/>
  <c r="HV17" i="1"/>
  <c r="IC17" i="1" s="1"/>
  <c r="II11" i="1"/>
  <c r="IO11" i="1" s="1"/>
  <c r="IU11" i="1" s="1"/>
  <c r="IJ19" i="1"/>
  <c r="IP19" i="1" s="1"/>
  <c r="IV19" i="1" s="1"/>
  <c r="IH9" i="1"/>
  <c r="IN9" i="1" s="1"/>
  <c r="IT9" i="1" s="1"/>
  <c r="HZ9" i="1"/>
  <c r="IJ15" i="1"/>
  <c r="IP15" i="1" s="1"/>
  <c r="IV15" i="1" s="1"/>
  <c r="II15" i="1"/>
  <c r="IO15" i="1" s="1"/>
  <c r="IU15" i="1" s="1"/>
  <c r="IH14" i="1"/>
  <c r="IN14" i="1" s="1"/>
  <c r="IT14" i="1" s="1"/>
  <c r="HZ14" i="1"/>
  <c r="HV5" i="1"/>
  <c r="IC5" i="1" s="1"/>
  <c r="HV8" i="1"/>
  <c r="IC8" i="1" s="1"/>
  <c r="HW22" i="1"/>
  <c r="IB22" i="1" s="1"/>
  <c r="HW19" i="1"/>
  <c r="IB19" i="1" s="1"/>
  <c r="ID19" i="1" s="1"/>
  <c r="HZ21" i="1"/>
  <c r="IH21" i="1"/>
  <c r="IN21" i="1" s="1"/>
  <c r="IT21" i="1" s="1"/>
  <c r="IH18" i="1"/>
  <c r="IN18" i="1" s="1"/>
  <c r="IT18" i="1" s="1"/>
  <c r="HZ18" i="1"/>
  <c r="HV13" i="1"/>
  <c r="IC13" i="1" s="1"/>
  <c r="HV22" i="1"/>
  <c r="IC22" i="1" s="1"/>
  <c r="HV14" i="1"/>
  <c r="IC14" i="1" s="1"/>
  <c r="HW12" i="1"/>
  <c r="IB12" i="1" s="1"/>
  <c r="HW5" i="1"/>
  <c r="IB5" i="1" s="1"/>
  <c r="HW7" i="1"/>
  <c r="IB7" i="1" s="1"/>
  <c r="HV24" i="1"/>
  <c r="IC24" i="1" s="1"/>
  <c r="ID24" i="1" s="1"/>
  <c r="HV21" i="1"/>
  <c r="IC21" i="1" s="1"/>
  <c r="HW20" i="1"/>
  <c r="IB20" i="1" s="1"/>
  <c r="HW8" i="1"/>
  <c r="IB8" i="1" s="1"/>
  <c r="HW18" i="1"/>
  <c r="IB18" i="1" s="1"/>
  <c r="HW4" i="1"/>
  <c r="IB4" i="1" s="1"/>
  <c r="HW2" i="1"/>
  <c r="HW9" i="1"/>
  <c r="IB9" i="1" s="1"/>
  <c r="HW16" i="1"/>
  <c r="IB16" i="1" s="1"/>
  <c r="ID16" i="1" s="1"/>
  <c r="HV23" i="1"/>
  <c r="IC23" i="1" s="1"/>
  <c r="ID23" i="1" s="1"/>
  <c r="HV18" i="1"/>
  <c r="IC18" i="1" s="1"/>
  <c r="HV20" i="1"/>
  <c r="IC20" i="1" s="1"/>
  <c r="HV4" i="1"/>
  <c r="IC4" i="1" s="1"/>
  <c r="HV7" i="1"/>
  <c r="IC7" i="1" s="1"/>
  <c r="HV25" i="1"/>
  <c r="IC25" i="1" s="1"/>
  <c r="ID25" i="1" s="1"/>
  <c r="HW13" i="1"/>
  <c r="IB13" i="1" s="1"/>
  <c r="HV11" i="1"/>
  <c r="IC11" i="1" s="1"/>
  <c r="ID11" i="1" s="1"/>
  <c r="HV6" i="1"/>
  <c r="IC6" i="1" s="1"/>
  <c r="HV12" i="1"/>
  <c r="IC12" i="1" s="1"/>
  <c r="IX13" i="1"/>
  <c r="IM13" i="1"/>
  <c r="IS13" i="1" s="1"/>
  <c r="IX23" i="1"/>
  <c r="IM23" i="1"/>
  <c r="IS23" i="1" s="1"/>
  <c r="IM7" i="1"/>
  <c r="IS7" i="1" s="1"/>
  <c r="IX7" i="1"/>
  <c r="IM6" i="1"/>
  <c r="IS6" i="1" s="1"/>
  <c r="IX6" i="1"/>
  <c r="IM15" i="1"/>
  <c r="IS15" i="1" s="1"/>
  <c r="IX15" i="1"/>
  <c r="IX19" i="1"/>
  <c r="IM19" i="1"/>
  <c r="IS19" i="1" s="1"/>
  <c r="IM25" i="1"/>
  <c r="IS25" i="1" s="1"/>
  <c r="IX25" i="1"/>
  <c r="IM22" i="1"/>
  <c r="IS22" i="1" s="1"/>
  <c r="IX22" i="1"/>
  <c r="IM4" i="1"/>
  <c r="IS4" i="1" s="1"/>
  <c r="IX4" i="1"/>
  <c r="IM24" i="1"/>
  <c r="IS24" i="1" s="1"/>
  <c r="IX24" i="1"/>
  <c r="IX17" i="1"/>
  <c r="IM17" i="1"/>
  <c r="IS17" i="1" s="1"/>
  <c r="AD4" i="1"/>
  <c r="AP4" i="1" s="1"/>
  <c r="IZ4" i="1" s="1"/>
  <c r="IX16" i="1" l="1"/>
  <c r="IM11" i="1"/>
  <c r="IS11" i="1" s="1"/>
  <c r="IX11" i="1"/>
  <c r="JE2" i="1"/>
  <c r="JD2" i="1"/>
  <c r="ID17" i="1"/>
  <c r="ID22" i="1"/>
  <c r="JF2" i="1"/>
  <c r="JC2" i="1"/>
  <c r="ID7" i="1"/>
  <c r="ID4" i="1"/>
  <c r="ID13" i="1"/>
  <c r="ID6" i="1"/>
  <c r="IG21" i="1"/>
  <c r="ID21" i="1"/>
  <c r="ID3" i="1"/>
  <c r="IG3" i="1"/>
  <c r="IG8" i="1"/>
  <c r="ID8" i="1"/>
  <c r="IG14" i="1"/>
  <c r="ID14" i="1"/>
  <c r="IG5" i="1"/>
  <c r="ID5" i="1"/>
  <c r="IG12" i="1"/>
  <c r="ID12" i="1"/>
  <c r="IG20" i="1"/>
  <c r="ID20" i="1"/>
  <c r="IG18" i="1"/>
  <c r="ID18" i="1"/>
  <c r="IG10" i="1"/>
  <c r="ID10" i="1"/>
  <c r="IG9" i="1"/>
  <c r="ID9" i="1"/>
  <c r="IJ2" i="1"/>
  <c r="IP2" i="1" s="1"/>
  <c r="IV2" i="1" s="1"/>
  <c r="IJ6" i="1"/>
  <c r="IP6" i="1" s="1"/>
  <c r="IV6" i="1" s="1"/>
  <c r="IJ11" i="1"/>
  <c r="IP11" i="1" s="1"/>
  <c r="IV11" i="1" s="1"/>
  <c r="II16" i="1"/>
  <c r="IO16" i="1" s="1"/>
  <c r="IU16" i="1" s="1"/>
  <c r="IJ21" i="1"/>
  <c r="IP21" i="1" s="1"/>
  <c r="IV21" i="1" s="1"/>
  <c r="II20" i="1"/>
  <c r="IO20" i="1" s="1"/>
  <c r="IU20" i="1" s="1"/>
  <c r="IJ25" i="1"/>
  <c r="IP25" i="1" s="1"/>
  <c r="IV25" i="1" s="1"/>
  <c r="II7" i="1"/>
  <c r="IO7" i="1" s="1"/>
  <c r="IU7" i="1" s="1"/>
  <c r="IJ7" i="1"/>
  <c r="IP7" i="1" s="1"/>
  <c r="IV7" i="1" s="1"/>
  <c r="IB2" i="1"/>
  <c r="II2" i="1" s="1"/>
  <c r="IO2" i="1" s="1"/>
  <c r="IU2" i="1" s="1"/>
  <c r="II5" i="1"/>
  <c r="IO5" i="1" s="1"/>
  <c r="IU5" i="1" s="1"/>
  <c r="II9" i="1"/>
  <c r="IO9" i="1" s="1"/>
  <c r="IU9" i="1" s="1"/>
  <c r="IJ4" i="1"/>
  <c r="IP4" i="1" s="1"/>
  <c r="IV4" i="1" s="1"/>
  <c r="II4" i="1"/>
  <c r="IO4" i="1" s="1"/>
  <c r="IU4" i="1" s="1"/>
  <c r="II12" i="1"/>
  <c r="IO12" i="1" s="1"/>
  <c r="IU12" i="1" s="1"/>
  <c r="II19" i="1"/>
  <c r="IO19" i="1" s="1"/>
  <c r="IU19" i="1" s="1"/>
  <c r="II3" i="1"/>
  <c r="IO3" i="1" s="1"/>
  <c r="IU3" i="1" s="1"/>
  <c r="IJ23" i="1"/>
  <c r="IP23" i="1" s="1"/>
  <c r="IV23" i="1" s="1"/>
  <c r="IJ5" i="1"/>
  <c r="IP5" i="1" s="1"/>
  <c r="IV5" i="1" s="1"/>
  <c r="IJ9" i="1"/>
  <c r="IP9" i="1" s="1"/>
  <c r="IV9" i="1" s="1"/>
  <c r="IJ14" i="1"/>
  <c r="IP14" i="1" s="1"/>
  <c r="IV14" i="1" s="1"/>
  <c r="IJ13" i="1"/>
  <c r="IP13" i="1" s="1"/>
  <c r="IV13" i="1" s="1"/>
  <c r="II13" i="1"/>
  <c r="IO13" i="1" s="1"/>
  <c r="IU13" i="1" s="1"/>
  <c r="IJ24" i="1"/>
  <c r="IP24" i="1" s="1"/>
  <c r="IV24" i="1" s="1"/>
  <c r="IJ20" i="1"/>
  <c r="IP20" i="1" s="1"/>
  <c r="IV20" i="1" s="1"/>
  <c r="II18" i="1"/>
  <c r="IO18" i="1" s="1"/>
  <c r="IU18" i="1" s="1"/>
  <c r="II22" i="1"/>
  <c r="IO22" i="1" s="1"/>
  <c r="IU22" i="1" s="1"/>
  <c r="IJ12" i="1"/>
  <c r="IP12" i="1" s="1"/>
  <c r="IV12" i="1" s="1"/>
  <c r="IJ18" i="1"/>
  <c r="IP18" i="1" s="1"/>
  <c r="IV18" i="1" s="1"/>
  <c r="II8" i="1"/>
  <c r="IO8" i="1" s="1"/>
  <c r="IU8" i="1" s="1"/>
  <c r="IJ22" i="1"/>
  <c r="IP22" i="1" s="1"/>
  <c r="IV22" i="1" s="1"/>
  <c r="IJ8" i="1"/>
  <c r="IP8" i="1" s="1"/>
  <c r="IV8" i="1" s="1"/>
  <c r="IJ17" i="1"/>
  <c r="IP17" i="1" s="1"/>
  <c r="IV17" i="1" s="1"/>
  <c r="JF6" i="1"/>
  <c r="JD6" i="1"/>
  <c r="JE6" i="1"/>
  <c r="JC6" i="1"/>
  <c r="JF7" i="1"/>
  <c r="JE7" i="1"/>
  <c r="JC7" i="1"/>
  <c r="JD7" i="1"/>
  <c r="JF13" i="1"/>
  <c r="JD13" i="1"/>
  <c r="JE13" i="1"/>
  <c r="JC13" i="1"/>
  <c r="JF4" i="1"/>
  <c r="JE4" i="1"/>
  <c r="JD4" i="1"/>
  <c r="JC4" i="1"/>
  <c r="JE25" i="1"/>
  <c r="JF25" i="1"/>
  <c r="JC25" i="1"/>
  <c r="JD25" i="1"/>
  <c r="JF19" i="1"/>
  <c r="JE19" i="1"/>
  <c r="JC19" i="1"/>
  <c r="JD19" i="1"/>
  <c r="JF15" i="1"/>
  <c r="JE15" i="1"/>
  <c r="JD15" i="1"/>
  <c r="JC15" i="1"/>
  <c r="JE16" i="1"/>
  <c r="JF16" i="1"/>
  <c r="JC16" i="1"/>
  <c r="JD16" i="1"/>
  <c r="JE17" i="1"/>
  <c r="JF17" i="1"/>
  <c r="JD17" i="1"/>
  <c r="JC17" i="1"/>
  <c r="JE23" i="1"/>
  <c r="JF23" i="1"/>
  <c r="JC23" i="1"/>
  <c r="JD23" i="1"/>
  <c r="JE11" i="1"/>
  <c r="JF11" i="1"/>
  <c r="JD11" i="1"/>
  <c r="JC11" i="1"/>
  <c r="JE24" i="1"/>
  <c r="JF24" i="1"/>
  <c r="JC24" i="1"/>
  <c r="JD24" i="1"/>
  <c r="JF22" i="1"/>
  <c r="JE22" i="1"/>
  <c r="JD22" i="1"/>
  <c r="JC22" i="1"/>
  <c r="ID2" i="1" l="1"/>
  <c r="IM12" i="1"/>
  <c r="IS12" i="1" s="1"/>
  <c r="IX12" i="1"/>
  <c r="IX5" i="1"/>
  <c r="IM5" i="1"/>
  <c r="IS5" i="1" s="1"/>
  <c r="IX9" i="1"/>
  <c r="IM9" i="1"/>
  <c r="IS9" i="1" s="1"/>
  <c r="IM14" i="1"/>
  <c r="IS14" i="1" s="1"/>
  <c r="IX14" i="1"/>
  <c r="IM10" i="1"/>
  <c r="IS10" i="1" s="1"/>
  <c r="IX10" i="1"/>
  <c r="IM8" i="1"/>
  <c r="IS8" i="1" s="1"/>
  <c r="IX8" i="1"/>
  <c r="IM3" i="1"/>
  <c r="IS3" i="1" s="1"/>
  <c r="IX3" i="1"/>
  <c r="IM18" i="1"/>
  <c r="IS18" i="1" s="1"/>
  <c r="IX18" i="1"/>
  <c r="IX20" i="1"/>
  <c r="IM20" i="1"/>
  <c r="IS20" i="1" s="1"/>
  <c r="IX21" i="1"/>
  <c r="IM21" i="1"/>
  <c r="IS21" i="1" s="1"/>
  <c r="JE10" i="1" l="1"/>
  <c r="JF10" i="1"/>
  <c r="JD10" i="1"/>
  <c r="JC10" i="1"/>
  <c r="JF8" i="1"/>
  <c r="JD8" i="1"/>
  <c r="JE8" i="1"/>
  <c r="JC8" i="1"/>
  <c r="JD21" i="1"/>
  <c r="JC21" i="1"/>
  <c r="JE21" i="1"/>
  <c r="JF21" i="1"/>
  <c r="JC18" i="1"/>
  <c r="JE18" i="1"/>
  <c r="JF18" i="1"/>
  <c r="JD18" i="1"/>
  <c r="JC9" i="1"/>
  <c r="JE9" i="1"/>
  <c r="JF9" i="1"/>
  <c r="JD9" i="1"/>
  <c r="JF14" i="1"/>
  <c r="JE14" i="1"/>
  <c r="JC14" i="1"/>
  <c r="JD14" i="1"/>
  <c r="JE20" i="1"/>
  <c r="JF20" i="1"/>
  <c r="JD20" i="1"/>
  <c r="JC20" i="1"/>
  <c r="JE3" i="1"/>
  <c r="JC3" i="1"/>
  <c r="JF3" i="1"/>
  <c r="JD3" i="1"/>
  <c r="JC5" i="1"/>
  <c r="JE5" i="1"/>
  <c r="JD5" i="1"/>
  <c r="JF5" i="1"/>
  <c r="JF12" i="1"/>
  <c r="JE12" i="1"/>
  <c r="JD12" i="1"/>
  <c r="JC12" i="1"/>
</calcChain>
</file>

<file path=xl/sharedStrings.xml><?xml version="1.0" encoding="utf-8"?>
<sst xmlns="http://schemas.openxmlformats.org/spreadsheetml/2006/main" count="260" uniqueCount="86">
  <si>
    <t>Kпд</t>
  </si>
  <si>
    <t>АЦ</t>
  </si>
  <si>
    <t>$АЦ</t>
  </si>
  <si>
    <t>Kдр</t>
  </si>
  <si>
    <t>Kауп</t>
  </si>
  <si>
    <t>K</t>
  </si>
  <si>
    <t>ПО-6</t>
  </si>
  <si>
    <t>ПО-6МТ</t>
  </si>
  <si>
    <t>ПО-6 ЦТ</t>
  </si>
  <si>
    <t>ПО-6ТС-М</t>
  </si>
  <si>
    <t>вид ОВ</t>
  </si>
  <si>
    <t>nв</t>
  </si>
  <si>
    <t>Tр</t>
  </si>
  <si>
    <t>Ац км</t>
  </si>
  <si>
    <t>Свр</t>
  </si>
  <si>
    <t>Условия</t>
  </si>
  <si>
    <t>ПО-ТС-М</t>
  </si>
  <si>
    <t xml:space="preserve"> часть ОВ</t>
  </si>
  <si>
    <t>Цена</t>
  </si>
  <si>
    <t>Плотность ОВ</t>
  </si>
  <si>
    <t>Сам</t>
  </si>
  <si>
    <t>Скр</t>
  </si>
  <si>
    <t>Стр</t>
  </si>
  <si>
    <t>АНР</t>
  </si>
  <si>
    <t>$АНР</t>
  </si>
  <si>
    <t>АНР км</t>
  </si>
  <si>
    <t>Стоп</t>
  </si>
  <si>
    <t>Wц</t>
  </si>
  <si>
    <t>tр</t>
  </si>
  <si>
    <t>Ссм</t>
  </si>
  <si>
    <t>Сш</t>
  </si>
  <si>
    <t>Спа, тыс</t>
  </si>
  <si>
    <t>Спаобщ, тыс</t>
  </si>
  <si>
    <t>БСуст</t>
  </si>
  <si>
    <t>Им</t>
  </si>
  <si>
    <t>БСзд</t>
  </si>
  <si>
    <t>Сост</t>
  </si>
  <si>
    <t>Тэксп</t>
  </si>
  <si>
    <t>T1</t>
  </si>
  <si>
    <t>T2</t>
  </si>
  <si>
    <t>Pвз</t>
  </si>
  <si>
    <t>Спр</t>
  </si>
  <si>
    <t>част1</t>
  </si>
  <si>
    <t>площ1</t>
  </si>
  <si>
    <t>v1</t>
  </si>
  <si>
    <t>Сэл</t>
  </si>
  <si>
    <t>Сауп, тыс</t>
  </si>
  <si>
    <t>Ууст1</t>
  </si>
  <si>
    <t>Уимущ</t>
  </si>
  <si>
    <t>общ с</t>
  </si>
  <si>
    <t>Первый участок</t>
  </si>
  <si>
    <t>Часть есть</t>
  </si>
  <si>
    <t>Части нет</t>
  </si>
  <si>
    <t>Второй учаток</t>
  </si>
  <si>
    <t>третий участок</t>
  </si>
  <si>
    <t>четвертый участок</t>
  </si>
  <si>
    <t>пятый учаток</t>
  </si>
  <si>
    <t>ПЛОЩАДЬ ПОЖАРА</t>
  </si>
  <si>
    <t>РАДИУС ПОЖАРА</t>
  </si>
  <si>
    <t>УЩЕРБ ОТ ПОЖАРА</t>
  </si>
  <si>
    <t>СРЕДНЕГОДОВОЙ УЩЕРБ</t>
  </si>
  <si>
    <t>УЩЕРБ ПРИ ВЫПОЛЕННИЕ АУП</t>
  </si>
  <si>
    <t>УЩЕРБ ПРИ НЕ ВЫПОЛЕННИЕ АУП</t>
  </si>
  <si>
    <t xml:space="preserve">УЖЕРБ С АУП </t>
  </si>
  <si>
    <t>СРЕДНЕГОДОВОЙ УЩЕРБ С</t>
  </si>
  <si>
    <t>T0</t>
  </si>
  <si>
    <t>ДАДА</t>
  </si>
  <si>
    <t>ДАНЕТ</t>
  </si>
  <si>
    <t>НЕТДА</t>
  </si>
  <si>
    <t>НЕТНЕТ</t>
  </si>
  <si>
    <t>тыс.руб</t>
  </si>
  <si>
    <t>тыс/руб</t>
  </si>
  <si>
    <t>м</t>
  </si>
  <si>
    <t>м^2</t>
  </si>
  <si>
    <t>общ БЕЗ</t>
  </si>
  <si>
    <t>общ С</t>
  </si>
  <si>
    <t>ТН</t>
  </si>
  <si>
    <t>Tб</t>
  </si>
  <si>
    <t>Sсв</t>
  </si>
  <si>
    <t>Sв</t>
  </si>
  <si>
    <t>Е</t>
  </si>
  <si>
    <t>Зi</t>
  </si>
  <si>
    <t xml:space="preserve">Узд </t>
  </si>
  <si>
    <t>часть есть</t>
  </si>
  <si>
    <t>Нет чсти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</si>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</sst>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mediumDashed">
        <color rgb="FFFF0000"/>
      </left>
      <right style="thin">
        <color indexed="64"/>
      </right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rgb="FFFF0000"/>
      </top>
      <bottom style="thin">
        <color indexed="64"/>
      </bottom>
      <diagonal/>
    </border>
    <border>
      <left/>
      <right/>
      <top style="mediumDashed">
        <color rgb="FFFF0000"/>
      </top>
      <bottom/>
      <diagonal/>
    </border>
    <border>
      <left style="mediumDashed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 style="thin">
        <color indexed="64"/>
      </right>
      <top style="thin">
        <color indexed="64"/>
      </top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rgb="FFFF0000"/>
      </bottom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mediumDashed">
        <color rgb="FFFF0000"/>
      </right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 style="mediumDashed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rgb="FFFF0000"/>
      </right>
      <top style="thin">
        <color indexed="64"/>
      </top>
      <bottom style="mediumDashed">
        <color rgb="FFFF0000"/>
      </bottom>
      <diagonal/>
    </border>
    <border>
      <left style="thin">
        <color indexed="64"/>
      </left>
      <right style="medium">
        <color indexed="64"/>
      </right>
      <top style="mediumDashed">
        <color rgb="FFFF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Dashed">
        <color rgb="FFFF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49" fontId="0" fillId="0" borderId="14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1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5" borderId="15" xfId="0" applyNumberFormat="1" applyFill="1" applyBorder="1" applyAlignment="1">
      <alignment horizontal="center"/>
    </xf>
    <xf numFmtId="49" fontId="0" fillId="0" borderId="1" xfId="0" applyNumberFormat="1" applyBorder="1"/>
    <xf numFmtId="49" fontId="0" fillId="0" borderId="1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0" xfId="0" applyNumberFormat="1" applyFill="1"/>
    <xf numFmtId="49" fontId="0" fillId="4" borderId="0" xfId="0" applyNumberFormat="1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2" xfId="0" applyNumberFormat="1" applyBorder="1"/>
    <xf numFmtId="49" fontId="0" fillId="0" borderId="16" xfId="0" applyNumberForma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1" fillId="2" borderId="6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49" fontId="0" fillId="3" borderId="0" xfId="0" applyNumberFormat="1" applyFill="1" applyBorder="1"/>
    <xf numFmtId="49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F44"/>
  <sheetViews>
    <sheetView tabSelected="1" topLeftCell="HN1" zoomScaleNormal="100" workbookViewId="0">
      <selection activeCell="JD12" sqref="JD12"/>
    </sheetView>
  </sheetViews>
  <sheetFormatPr defaultRowHeight="15" x14ac:dyDescent="0.25"/>
  <cols>
    <col min="1" max="1" width="8.85546875" style="1" customWidth="1"/>
    <col min="2" max="18" width="9.140625" style="1"/>
    <col min="19" max="19" width="13.5703125" style="1" customWidth="1"/>
    <col min="20" max="88" width="9.140625" style="1"/>
    <col min="89" max="89" width="16.140625" style="1" customWidth="1"/>
    <col min="90" max="90" width="14.5703125" style="1" customWidth="1"/>
    <col min="91" max="92" width="9.140625" style="1"/>
    <col min="93" max="93" width="15.28515625" style="1" customWidth="1"/>
    <col min="94" max="95" width="9.140625" style="1"/>
    <col min="96" max="96" width="17.42578125" style="1" customWidth="1"/>
    <col min="97" max="98" width="9.140625" style="1"/>
    <col min="99" max="99" width="19.42578125" style="1" customWidth="1"/>
    <col min="100" max="101" width="9.140625" style="1"/>
    <col min="102" max="102" width="14.28515625" style="1" customWidth="1"/>
    <col min="103" max="105" width="9.140625" style="1"/>
    <col min="106" max="106" width="17.42578125" style="1" customWidth="1"/>
    <col min="107" max="107" width="17" style="1" customWidth="1"/>
    <col min="108" max="122" width="9.140625" style="1"/>
    <col min="123" max="123" width="18.28515625" style="1" customWidth="1"/>
    <col min="124" max="124" width="13" style="1" customWidth="1"/>
    <col min="125" max="126" width="9.140625" style="1"/>
    <col min="127" max="127" width="14.85546875" style="1" customWidth="1"/>
    <col min="128" max="129" width="9.140625" style="1"/>
    <col min="130" max="130" width="13.85546875" style="1" customWidth="1"/>
    <col min="131" max="132" width="9.140625" style="1"/>
    <col min="133" max="133" width="12.85546875" style="1" customWidth="1"/>
    <col min="134" max="135" width="9.140625" style="1"/>
    <col min="136" max="136" width="14" style="1" customWidth="1"/>
    <col min="137" max="139" width="9.140625" style="1"/>
    <col min="140" max="140" width="21.42578125" style="1" customWidth="1"/>
    <col min="141" max="141" width="16.85546875" style="1" customWidth="1"/>
    <col min="142" max="143" width="9.140625" style="1"/>
    <col min="144" max="144" width="19.5703125" style="1" customWidth="1"/>
    <col min="145" max="146" width="9.140625" style="1"/>
    <col min="147" max="147" width="15.85546875" style="1" customWidth="1"/>
    <col min="148" max="149" width="9.140625" style="1"/>
    <col min="150" max="150" width="15" style="1" customWidth="1"/>
    <col min="151" max="152" width="9.140625" style="1"/>
    <col min="153" max="153" width="14.140625" style="1" customWidth="1"/>
    <col min="154" max="159" width="9.140625" style="1"/>
    <col min="160" max="160" width="27.7109375" style="1" customWidth="1"/>
    <col min="161" max="161" width="16.5703125" style="1" customWidth="1"/>
    <col min="162" max="162" width="13.7109375" style="1" customWidth="1"/>
    <col min="163" max="163" width="15.140625" style="1" customWidth="1"/>
    <col min="164" max="164" width="16" style="1" customWidth="1"/>
    <col min="165" max="165" width="15.7109375" style="1" customWidth="1"/>
    <col min="166" max="176" width="9.140625" style="1"/>
    <col min="177" max="177" width="34.85546875" style="1" customWidth="1"/>
    <col min="178" max="178" width="20.140625" style="1" customWidth="1"/>
    <col min="179" max="180" width="9.140625" style="1"/>
    <col min="181" max="181" width="16.85546875" style="1" customWidth="1"/>
    <col min="182" max="183" width="9.140625" style="1"/>
    <col min="184" max="184" width="17.85546875" style="1" customWidth="1"/>
    <col min="185" max="185" width="9.140625" style="1"/>
    <col min="186" max="186" width="8.5703125" style="1" customWidth="1"/>
    <col min="187" max="187" width="18.85546875" style="1" customWidth="1"/>
    <col min="188" max="189" width="9.140625" style="1"/>
    <col min="190" max="190" width="18.140625" style="1" customWidth="1"/>
    <col min="191" max="193" width="9.140625" style="1"/>
    <col min="194" max="194" width="29.85546875" style="1" customWidth="1"/>
    <col min="195" max="195" width="15" style="1" customWidth="1"/>
    <col min="196" max="197" width="9.140625" style="1"/>
    <col min="198" max="198" width="16.7109375" style="1" customWidth="1"/>
    <col min="199" max="200" width="9.140625" style="1"/>
    <col min="201" max="201" width="16.85546875" style="1" customWidth="1"/>
    <col min="202" max="203" width="9.140625" style="1"/>
    <col min="204" max="204" width="17.5703125" style="1" customWidth="1"/>
    <col min="205" max="206" width="9.140625" style="1"/>
    <col min="207" max="207" width="16.42578125" style="1" customWidth="1"/>
    <col min="208" max="210" width="9.140625" style="1"/>
    <col min="211" max="211" width="22" style="1" customWidth="1"/>
    <col min="212" max="16384" width="9.140625" style="1"/>
  </cols>
  <sheetData>
    <row r="1" spans="1:266" x14ac:dyDescent="0.25">
      <c r="A1" s="3" t="s">
        <v>0</v>
      </c>
      <c r="B1" s="3" t="s">
        <v>1</v>
      </c>
      <c r="C1" s="3" t="s">
        <v>23</v>
      </c>
      <c r="D1" s="3" t="s">
        <v>2</v>
      </c>
      <c r="E1" s="3" t="s">
        <v>24</v>
      </c>
      <c r="F1" s="3" t="s">
        <v>3</v>
      </c>
      <c r="G1" s="3" t="s">
        <v>4</v>
      </c>
      <c r="H1" s="4"/>
      <c r="I1" s="5" t="s">
        <v>5</v>
      </c>
      <c r="K1" s="6" t="s">
        <v>10</v>
      </c>
      <c r="L1" s="7" t="s">
        <v>13</v>
      </c>
      <c r="M1" s="7" t="s">
        <v>25</v>
      </c>
      <c r="N1" s="7" t="s">
        <v>11</v>
      </c>
      <c r="O1" s="8" t="s">
        <v>12</v>
      </c>
      <c r="Q1" s="9" t="s">
        <v>17</v>
      </c>
      <c r="R1" s="9" t="s">
        <v>18</v>
      </c>
      <c r="S1" s="9" t="s">
        <v>19</v>
      </c>
      <c r="T1" s="10" t="s">
        <v>1</v>
      </c>
      <c r="U1" s="9" t="s">
        <v>14</v>
      </c>
      <c r="V1" s="9" t="s">
        <v>20</v>
      </c>
      <c r="W1" s="9" t="s">
        <v>21</v>
      </c>
      <c r="X1" s="9" t="s">
        <v>22</v>
      </c>
      <c r="Y1" s="9" t="s">
        <v>27</v>
      </c>
      <c r="Z1" s="9" t="s">
        <v>28</v>
      </c>
      <c r="AA1" s="9" t="s">
        <v>26</v>
      </c>
      <c r="AB1" s="9" t="s">
        <v>29</v>
      </c>
      <c r="AC1" s="9" t="s">
        <v>30</v>
      </c>
      <c r="AD1" s="9" t="s">
        <v>31</v>
      </c>
      <c r="AE1" s="9" t="s">
        <v>23</v>
      </c>
      <c r="AF1" s="9" t="s">
        <v>14</v>
      </c>
      <c r="AG1" s="9" t="s">
        <v>20</v>
      </c>
      <c r="AH1" s="9" t="s">
        <v>21</v>
      </c>
      <c r="AI1" s="9" t="s">
        <v>22</v>
      </c>
      <c r="AJ1" s="9" t="s">
        <v>27</v>
      </c>
      <c r="AK1" s="9" t="s">
        <v>28</v>
      </c>
      <c r="AL1" s="9" t="s">
        <v>26</v>
      </c>
      <c r="AM1" s="9" t="s">
        <v>29</v>
      </c>
      <c r="AN1" s="9" t="s">
        <v>30</v>
      </c>
      <c r="AO1" s="9" t="s">
        <v>31</v>
      </c>
      <c r="AP1" s="9" t="s">
        <v>32</v>
      </c>
      <c r="AR1" s="2" t="s">
        <v>33</v>
      </c>
      <c r="AS1" s="3" t="s">
        <v>34</v>
      </c>
      <c r="AT1" s="3" t="s">
        <v>35</v>
      </c>
      <c r="AU1" s="3" t="s">
        <v>36</v>
      </c>
      <c r="AV1" s="3" t="s">
        <v>37</v>
      </c>
      <c r="AW1" s="3" t="s">
        <v>38</v>
      </c>
      <c r="AX1" s="3" t="s">
        <v>39</v>
      </c>
      <c r="AY1" s="5" t="s">
        <v>40</v>
      </c>
      <c r="BA1" s="2" t="s">
        <v>42</v>
      </c>
      <c r="BB1" s="3">
        <v>2</v>
      </c>
      <c r="BC1" s="3">
        <v>3</v>
      </c>
      <c r="BD1" s="3">
        <v>4</v>
      </c>
      <c r="BE1" s="11">
        <v>5</v>
      </c>
      <c r="BF1" s="12" t="s">
        <v>43</v>
      </c>
      <c r="BG1" s="3">
        <v>2</v>
      </c>
      <c r="BH1" s="3">
        <v>3</v>
      </c>
      <c r="BI1" s="3">
        <v>4</v>
      </c>
      <c r="BJ1" s="5">
        <v>5</v>
      </c>
      <c r="BL1" s="2" t="s">
        <v>44</v>
      </c>
      <c r="BM1" s="3">
        <v>2</v>
      </c>
      <c r="BN1" s="3">
        <v>3</v>
      </c>
      <c r="BO1" s="3">
        <v>4</v>
      </c>
      <c r="BP1" s="5">
        <v>5</v>
      </c>
      <c r="BR1" s="9" t="s">
        <v>20</v>
      </c>
      <c r="BS1" s="9" t="s">
        <v>21</v>
      </c>
      <c r="BT1" s="9" t="s">
        <v>41</v>
      </c>
      <c r="BU1" s="9" t="s">
        <v>45</v>
      </c>
      <c r="BV1" s="9" t="s">
        <v>46</v>
      </c>
      <c r="BX1" s="13" t="s">
        <v>47</v>
      </c>
      <c r="BY1" s="1">
        <v>2</v>
      </c>
      <c r="BZ1" s="1">
        <v>3</v>
      </c>
      <c r="CA1" s="1">
        <v>4</v>
      </c>
      <c r="CB1" s="1">
        <v>5</v>
      </c>
      <c r="CC1" s="1" t="s">
        <v>48</v>
      </c>
      <c r="CD1" s="14">
        <v>1</v>
      </c>
      <c r="CE1" s="14">
        <v>2</v>
      </c>
      <c r="CF1" s="14">
        <v>3</v>
      </c>
      <c r="CG1" s="14">
        <v>4</v>
      </c>
      <c r="CH1" s="14">
        <v>5</v>
      </c>
      <c r="CI1" s="14" t="s">
        <v>82</v>
      </c>
      <c r="CJ1" s="14" t="s">
        <v>83</v>
      </c>
      <c r="CK1" s="1" t="s">
        <v>84</v>
      </c>
      <c r="CM1" s="14" t="s">
        <v>58</v>
      </c>
      <c r="CN1" s="14" t="s">
        <v>50</v>
      </c>
      <c r="CO1" s="14" t="s">
        <v>51</v>
      </c>
      <c r="CP1" s="14" t="s">
        <v>52</v>
      </c>
      <c r="CQ1" s="14" t="s">
        <v>53</v>
      </c>
      <c r="CR1" s="14" t="s">
        <v>51</v>
      </c>
      <c r="CS1" s="14" t="s">
        <v>52</v>
      </c>
      <c r="CT1" s="14" t="s">
        <v>54</v>
      </c>
      <c r="CU1" s="14" t="s">
        <v>51</v>
      </c>
      <c r="CV1" s="14" t="s">
        <v>52</v>
      </c>
      <c r="CW1" s="14" t="s">
        <v>55</v>
      </c>
      <c r="CX1" s="14" t="s">
        <v>51</v>
      </c>
      <c r="CY1" s="14" t="s">
        <v>52</v>
      </c>
      <c r="CZ1" s="14" t="s">
        <v>56</v>
      </c>
      <c r="DA1" s="14" t="s">
        <v>51</v>
      </c>
      <c r="DB1" s="14" t="s">
        <v>52</v>
      </c>
      <c r="DD1" s="14" t="s">
        <v>57</v>
      </c>
      <c r="DE1" s="14" t="s">
        <v>50</v>
      </c>
      <c r="DF1" s="14" t="s">
        <v>51</v>
      </c>
      <c r="DG1" s="14" t="s">
        <v>52</v>
      </c>
      <c r="DH1" s="14" t="s">
        <v>53</v>
      </c>
      <c r="DI1" s="14" t="s">
        <v>51</v>
      </c>
      <c r="DJ1" s="14" t="s">
        <v>52</v>
      </c>
      <c r="DK1" s="14" t="s">
        <v>54</v>
      </c>
      <c r="DL1" s="14" t="s">
        <v>51</v>
      </c>
      <c r="DM1" s="14" t="s">
        <v>52</v>
      </c>
      <c r="DN1" s="14" t="s">
        <v>55</v>
      </c>
      <c r="DO1" s="14" t="s">
        <v>51</v>
      </c>
      <c r="DP1" s="14" t="s">
        <v>52</v>
      </c>
      <c r="DQ1" s="14" t="s">
        <v>56</v>
      </c>
      <c r="DR1" s="14" t="s">
        <v>51</v>
      </c>
      <c r="DS1" s="14" t="s">
        <v>52</v>
      </c>
      <c r="DU1" s="14" t="s">
        <v>59</v>
      </c>
      <c r="DV1" s="14" t="s">
        <v>50</v>
      </c>
      <c r="DW1" s="14" t="s">
        <v>51</v>
      </c>
      <c r="DX1" s="14" t="s">
        <v>52</v>
      </c>
      <c r="DY1" s="14" t="s">
        <v>53</v>
      </c>
      <c r="DZ1" s="14" t="s">
        <v>51</v>
      </c>
      <c r="EA1" s="14" t="s">
        <v>52</v>
      </c>
      <c r="EB1" s="14" t="s">
        <v>54</v>
      </c>
      <c r="EC1" s="14" t="s">
        <v>51</v>
      </c>
      <c r="ED1" s="14" t="s">
        <v>52</v>
      </c>
      <c r="EE1" s="14" t="s">
        <v>55</v>
      </c>
      <c r="EF1" s="14" t="s">
        <v>51</v>
      </c>
      <c r="EG1" s="14" t="s">
        <v>52</v>
      </c>
      <c r="EH1" s="14" t="s">
        <v>56</v>
      </c>
      <c r="EI1" s="14" t="s">
        <v>51</v>
      </c>
      <c r="EJ1" s="14" t="s">
        <v>52</v>
      </c>
      <c r="EL1" s="15" t="s">
        <v>60</v>
      </c>
      <c r="EM1" s="14" t="s">
        <v>50</v>
      </c>
      <c r="EN1" s="14" t="s">
        <v>51</v>
      </c>
      <c r="EO1" s="14" t="s">
        <v>52</v>
      </c>
      <c r="EP1" s="14" t="s">
        <v>53</v>
      </c>
      <c r="EQ1" s="14" t="s">
        <v>51</v>
      </c>
      <c r="ER1" s="14" t="s">
        <v>52</v>
      </c>
      <c r="ES1" s="14" t="s">
        <v>54</v>
      </c>
      <c r="ET1" s="14" t="s">
        <v>51</v>
      </c>
      <c r="EU1" s="14" t="s">
        <v>52</v>
      </c>
      <c r="EV1" s="14" t="s">
        <v>55</v>
      </c>
      <c r="EW1" s="14" t="s">
        <v>51</v>
      </c>
      <c r="EX1" s="14" t="s">
        <v>52</v>
      </c>
      <c r="EY1" s="14" t="s">
        <v>56</v>
      </c>
      <c r="EZ1" s="14" t="s">
        <v>51</v>
      </c>
      <c r="FA1" s="14" t="s">
        <v>52</v>
      </c>
      <c r="FC1" s="1" t="s">
        <v>49</v>
      </c>
      <c r="FD1" s="1" t="s">
        <v>74</v>
      </c>
      <c r="FE1" s="14"/>
      <c r="FF1" s="14" t="s">
        <v>61</v>
      </c>
      <c r="FG1" s="14" t="s">
        <v>50</v>
      </c>
      <c r="FH1" s="14" t="s">
        <v>51</v>
      </c>
      <c r="FI1" s="14" t="s">
        <v>52</v>
      </c>
      <c r="FJ1" s="14" t="s">
        <v>53</v>
      </c>
      <c r="FK1" s="14" t="s">
        <v>51</v>
      </c>
      <c r="FL1" s="14" t="s">
        <v>52</v>
      </c>
      <c r="FM1" s="14" t="s">
        <v>54</v>
      </c>
      <c r="FN1" s="14" t="s">
        <v>51</v>
      </c>
      <c r="FO1" s="14" t="s">
        <v>52</v>
      </c>
      <c r="FP1" s="14" t="s">
        <v>55</v>
      </c>
      <c r="FQ1" s="14" t="s">
        <v>51</v>
      </c>
      <c r="FR1" s="14" t="s">
        <v>52</v>
      </c>
      <c r="FS1" s="14" t="s">
        <v>56</v>
      </c>
      <c r="FT1" s="14" t="s">
        <v>51</v>
      </c>
      <c r="FU1" s="14" t="s">
        <v>52</v>
      </c>
      <c r="FW1" s="14" t="s">
        <v>62</v>
      </c>
      <c r="FX1" s="14" t="s">
        <v>50</v>
      </c>
      <c r="FY1" s="14" t="s">
        <v>51</v>
      </c>
      <c r="FZ1" s="14" t="s">
        <v>52</v>
      </c>
      <c r="GA1" s="14" t="s">
        <v>53</v>
      </c>
      <c r="GB1" s="14" t="s">
        <v>51</v>
      </c>
      <c r="GC1" s="14" t="s">
        <v>52</v>
      </c>
      <c r="GD1" s="14" t="s">
        <v>54</v>
      </c>
      <c r="GE1" s="14" t="s">
        <v>51</v>
      </c>
      <c r="GF1" s="14" t="s">
        <v>52</v>
      </c>
      <c r="GG1" s="14" t="s">
        <v>55</v>
      </c>
      <c r="GH1" s="14" t="s">
        <v>51</v>
      </c>
      <c r="GI1" s="14" t="s">
        <v>52</v>
      </c>
      <c r="GJ1" s="14" t="s">
        <v>56</v>
      </c>
      <c r="GK1" s="14" t="s">
        <v>51</v>
      </c>
      <c r="GL1" s="14" t="s">
        <v>52</v>
      </c>
      <c r="GN1" s="14" t="s">
        <v>63</v>
      </c>
      <c r="GO1" s="14" t="s">
        <v>50</v>
      </c>
      <c r="GP1" s="14" t="s">
        <v>51</v>
      </c>
      <c r="GQ1" s="14" t="s">
        <v>52</v>
      </c>
      <c r="GR1" s="14" t="s">
        <v>53</v>
      </c>
      <c r="GS1" s="14" t="s">
        <v>51</v>
      </c>
      <c r="GT1" s="14" t="s">
        <v>52</v>
      </c>
      <c r="GU1" s="14" t="s">
        <v>54</v>
      </c>
      <c r="GV1" s="14" t="s">
        <v>51</v>
      </c>
      <c r="GW1" s="14" t="s">
        <v>52</v>
      </c>
      <c r="GX1" s="14" t="s">
        <v>55</v>
      </c>
      <c r="GY1" s="14" t="s">
        <v>51</v>
      </c>
      <c r="GZ1" s="14" t="s">
        <v>52</v>
      </c>
      <c r="HA1" s="14" t="s">
        <v>56</v>
      </c>
      <c r="HB1" s="14" t="s">
        <v>51</v>
      </c>
      <c r="HC1" s="14" t="s">
        <v>52</v>
      </c>
      <c r="HE1" s="15" t="s">
        <v>64</v>
      </c>
      <c r="HF1" s="14" t="s">
        <v>50</v>
      </c>
      <c r="HG1" s="14" t="s">
        <v>51</v>
      </c>
      <c r="HH1" s="14" t="s">
        <v>52</v>
      </c>
      <c r="HI1" s="14" t="s">
        <v>53</v>
      </c>
      <c r="HJ1" s="14" t="s">
        <v>51</v>
      </c>
      <c r="HK1" s="14" t="s">
        <v>52</v>
      </c>
      <c r="HL1" s="14" t="s">
        <v>54</v>
      </c>
      <c r="HM1" s="14" t="s">
        <v>51</v>
      </c>
      <c r="HN1" s="14" t="s">
        <v>52</v>
      </c>
      <c r="HO1" s="14" t="s">
        <v>55</v>
      </c>
      <c r="HP1" s="14" t="s">
        <v>51</v>
      </c>
      <c r="HQ1" s="14" t="s">
        <v>52</v>
      </c>
      <c r="HR1" s="14" t="s">
        <v>56</v>
      </c>
      <c r="HS1" s="14" t="s">
        <v>51</v>
      </c>
      <c r="HT1" s="14" t="s">
        <v>52</v>
      </c>
      <c r="HV1" s="1" t="s">
        <v>75</v>
      </c>
      <c r="HW1" s="1" t="s">
        <v>74</v>
      </c>
      <c r="HY1" s="1" t="s">
        <v>65</v>
      </c>
      <c r="HZ1" s="1" t="s">
        <v>69</v>
      </c>
      <c r="IA1" s="1" t="s">
        <v>67</v>
      </c>
      <c r="IB1" s="1" t="s">
        <v>68</v>
      </c>
      <c r="IC1" s="1" t="s">
        <v>66</v>
      </c>
      <c r="ID1" s="1" t="s">
        <v>85</v>
      </c>
      <c r="IF1" s="1" t="s">
        <v>12</v>
      </c>
      <c r="IG1" s="1" t="s">
        <v>69</v>
      </c>
      <c r="IH1" s="1" t="s">
        <v>67</v>
      </c>
      <c r="II1" s="1" t="s">
        <v>68</v>
      </c>
      <c r="IJ1" s="1" t="s">
        <v>66</v>
      </c>
      <c r="IL1" s="1" t="s">
        <v>76</v>
      </c>
      <c r="IM1" s="1" t="s">
        <v>69</v>
      </c>
      <c r="IN1" s="1" t="s">
        <v>67</v>
      </c>
      <c r="IO1" s="1" t="s">
        <v>68</v>
      </c>
      <c r="IP1" s="1" t="s">
        <v>66</v>
      </c>
      <c r="IR1" s="1" t="s">
        <v>77</v>
      </c>
      <c r="IS1" s="1" t="s">
        <v>69</v>
      </c>
      <c r="IT1" s="1" t="s">
        <v>67</v>
      </c>
      <c r="IU1" s="1" t="s">
        <v>68</v>
      </c>
      <c r="IV1" s="1" t="s">
        <v>66</v>
      </c>
      <c r="IX1" s="1" t="s">
        <v>78</v>
      </c>
      <c r="IY1" s="1" t="s">
        <v>79</v>
      </c>
      <c r="IZ1" s="1" t="s">
        <v>81</v>
      </c>
      <c r="JB1" s="1" t="s">
        <v>80</v>
      </c>
      <c r="JC1" s="1" t="s">
        <v>69</v>
      </c>
      <c r="JD1" s="1" t="s">
        <v>67</v>
      </c>
      <c r="JE1" s="1" t="s">
        <v>68</v>
      </c>
      <c r="JF1" s="1" t="s">
        <v>66</v>
      </c>
    </row>
    <row r="2" spans="1:266" x14ac:dyDescent="0.25">
      <c r="A2" s="9">
        <v>1133</v>
      </c>
      <c r="B2" s="9">
        <v>1</v>
      </c>
      <c r="C2" s="9">
        <v>1</v>
      </c>
      <c r="D2" s="9">
        <v>120</v>
      </c>
      <c r="E2" s="9">
        <v>96</v>
      </c>
      <c r="F2" s="9">
        <v>80.5</v>
      </c>
      <c r="G2" s="9">
        <v>30.5</v>
      </c>
      <c r="H2" s="17"/>
      <c r="I2" s="18">
        <f t="shared" ref="I2:I17" si="0">A2+B2*D2+C2*E2+F2+G2*5</f>
        <v>1582</v>
      </c>
      <c r="K2" s="16" t="s">
        <v>6</v>
      </c>
      <c r="L2" s="9">
        <v>2500</v>
      </c>
      <c r="M2" s="19">
        <v>3000</v>
      </c>
      <c r="N2" s="9">
        <v>23</v>
      </c>
      <c r="O2" s="20">
        <v>7200</v>
      </c>
      <c r="Q2" s="9">
        <f>IF(K2=A$32,B$32,IF(K2=A$33,B$33,IF(K2=A$34,B$34,IF(K2=A$35,B$35,IF(K2=A$36,B$36,"Ошибка")))))</f>
        <v>0.04</v>
      </c>
      <c r="R2" s="9">
        <f>IF(K2=A$32,C$32,IF(K2=A$33,C$33,IF(K2=A$34,C$34,IF(K2=A$35,C$35,IF(K2=A$36,C$36,"Ошибка")))))</f>
        <v>93.34</v>
      </c>
      <c r="S2" s="9">
        <f>IF(K2=A$32,D$32,IF(K2=A$33,D$33,IF(K2=A$34,D$34,IF(K2=A$35,D$35,IF(K2=A$36,D$36,"Ошибка")))))</f>
        <v>1.45</v>
      </c>
      <c r="U2" s="9">
        <f>ROUND(R2*1000*Q2*0.165*S2*N2,0)</f>
        <v>20545</v>
      </c>
      <c r="V2" s="9">
        <f>ROUND(D2*1000*9/100,2)</f>
        <v>10800</v>
      </c>
      <c r="W2" s="9">
        <f>ROUND(D2*1000*6.5/100,2)</f>
        <v>7800</v>
      </c>
      <c r="X2" s="9">
        <f>ROUND((24.15+15.36)*L2,0)</f>
        <v>98775</v>
      </c>
      <c r="Y2" s="9">
        <f>ROUND(0.42*L2+0.115*3300+0.295*Z2,1)</f>
        <v>1734.8</v>
      </c>
      <c r="Z2" s="9">
        <f>N2*45</f>
        <v>1035</v>
      </c>
      <c r="AA2" s="9">
        <f>Y2*50</f>
        <v>86740</v>
      </c>
      <c r="AB2" s="9">
        <f>AA2*0.25</f>
        <v>21685</v>
      </c>
      <c r="AC2" s="9">
        <f>ROUND(1.39*L2/1000*6*12000,0)</f>
        <v>250200</v>
      </c>
      <c r="AD2" s="9">
        <f>ROUND((U2+V2+W2+X2+AA2+AB2+AC2)/1000,1)</f>
        <v>496.5</v>
      </c>
      <c r="AE2" s="9"/>
      <c r="AF2" s="9">
        <f>ROUND(R2*1000*Q2*0.165*S2*N2,0)</f>
        <v>20545</v>
      </c>
      <c r="AG2" s="9">
        <f>ROUND(E2*1000*9/100,2)</f>
        <v>8640</v>
      </c>
      <c r="AH2" s="9">
        <f>ROUND(E2*1000*6.5/100,2)</f>
        <v>6240</v>
      </c>
      <c r="AI2" s="9">
        <f>ROUND((17.42+15.36)*M2,0)</f>
        <v>98340</v>
      </c>
      <c r="AJ2" s="9">
        <f>ROUND(0.31*M2+0.085*3300+0.22*AK2,1)</f>
        <v>1438.2</v>
      </c>
      <c r="AK2" s="9">
        <f>N2*45</f>
        <v>1035</v>
      </c>
      <c r="AL2" s="9">
        <f>AJ2*28</f>
        <v>40269.599999999999</v>
      </c>
      <c r="AM2" s="9">
        <f>AL2*0.25</f>
        <v>10067.4</v>
      </c>
      <c r="AN2" s="9">
        <f>ROUND(1.39*M2/1000*4*6000,0)</f>
        <v>100080</v>
      </c>
      <c r="AO2" s="9">
        <f>ROUND((AF2+AG2+AH2+AI2+AL2+AM2+AN2)/1000,1)</f>
        <v>284.2</v>
      </c>
      <c r="AP2" s="9">
        <f>AD2*B2+AO2*C2</f>
        <v>780.7</v>
      </c>
      <c r="AR2" s="16">
        <v>500</v>
      </c>
      <c r="AS2" s="9">
        <v>600</v>
      </c>
      <c r="AT2" s="9">
        <v>2000</v>
      </c>
      <c r="AU2" s="9">
        <v>60</v>
      </c>
      <c r="AV2" s="9">
        <v>10</v>
      </c>
      <c r="AW2" s="9">
        <v>9</v>
      </c>
      <c r="AX2" s="9">
        <v>15</v>
      </c>
      <c r="AY2" s="20">
        <v>0.72</v>
      </c>
      <c r="BA2" s="16">
        <v>0.03</v>
      </c>
      <c r="BB2" s="9">
        <v>0.04</v>
      </c>
      <c r="BC2" s="9">
        <v>0.01</v>
      </c>
      <c r="BD2" s="9">
        <v>0.05</v>
      </c>
      <c r="BE2" s="21">
        <v>0.09</v>
      </c>
      <c r="BF2" s="22">
        <v>100</v>
      </c>
      <c r="BG2" s="9">
        <v>530</v>
      </c>
      <c r="BH2" s="9">
        <v>780</v>
      </c>
      <c r="BI2" s="9">
        <v>160</v>
      </c>
      <c r="BJ2" s="20">
        <v>300</v>
      </c>
      <c r="BL2" s="16">
        <v>2</v>
      </c>
      <c r="BM2" s="9">
        <v>1.5</v>
      </c>
      <c r="BN2" s="9">
        <v>3</v>
      </c>
      <c r="BO2" s="9">
        <v>1.7</v>
      </c>
      <c r="BP2" s="20">
        <v>0.9</v>
      </c>
      <c r="BR2" s="9">
        <f>AR2*1.9/100</f>
        <v>9.5</v>
      </c>
      <c r="BS2" s="9">
        <f>AR2*4.9/100</f>
        <v>24.5</v>
      </c>
      <c r="BT2" s="9">
        <f>1.6*SUM(BF2:BJ2)</f>
        <v>2992</v>
      </c>
      <c r="BU2" s="9">
        <f>3.7*40*O2</f>
        <v>1065600</v>
      </c>
      <c r="BV2" s="9">
        <f>SUM(BR2:BU2)/1000</f>
        <v>1068.626</v>
      </c>
      <c r="BX2" s="1">
        <f>ROUND($AR2/BF2*1000,0)</f>
        <v>5000</v>
      </c>
      <c r="BY2" s="1">
        <f>ROUND($AR2/BG2*1000,0)</f>
        <v>943</v>
      </c>
      <c r="BZ2" s="1">
        <f>ROUND($AR2/BH2*1000,0)</f>
        <v>641</v>
      </c>
      <c r="CA2" s="1">
        <f>ROUND($AR2/BI2*1000,0)</f>
        <v>3125</v>
      </c>
      <c r="CB2" s="1">
        <f>ROUND($AR2/BJ2*1000,0)</f>
        <v>1667</v>
      </c>
      <c r="CD2" s="14">
        <f>ROUND($AS2/BF2*1000,0)</f>
        <v>6000</v>
      </c>
      <c r="CE2" s="14">
        <f>ROUND($AS2/BG2*1000,0)</f>
        <v>1132</v>
      </c>
      <c r="CF2" s="14">
        <f>ROUND($AS2/BH2*1000,0)</f>
        <v>769</v>
      </c>
      <c r="CG2" s="14">
        <f>ROUND($AS2/BI2*1000,0)</f>
        <v>3750</v>
      </c>
      <c r="CH2" s="14">
        <f>ROUND($AS2/BJ2*1000,0)</f>
        <v>2000</v>
      </c>
      <c r="CI2" s="14"/>
      <c r="CJ2" s="14">
        <f t="shared" ref="CJ2:CJ17" si="1">ROUND(AT2*1000*0.05*(1-2*AV2/100),0)</f>
        <v>80000</v>
      </c>
      <c r="CK2" s="14">
        <f>ROUND(AT2*1000*0.25*(1-2*AV2/100),0)</f>
        <v>400000</v>
      </c>
      <c r="CO2" s="14">
        <f t="shared" ref="CO2:CO25" si="2">0.5*BL2*$AW2</f>
        <v>9</v>
      </c>
      <c r="CP2" s="14">
        <f t="shared" ref="CP2:CP25" si="3">5*BL2+BL2*($AX2-10)</f>
        <v>20</v>
      </c>
      <c r="CQ2" s="14"/>
      <c r="CR2" s="14">
        <f t="shared" ref="CR2:CR25" si="4">0.5*BM2*$AW2</f>
        <v>6.75</v>
      </c>
      <c r="CS2" s="14">
        <f t="shared" ref="CS2:CS25" si="5">5*BO2+BO2*($AX2-10)</f>
        <v>17</v>
      </c>
      <c r="CT2" s="14"/>
      <c r="CU2" s="14">
        <f t="shared" ref="CU2:CU25" si="6">0.5*BN2*$AW2</f>
        <v>13.5</v>
      </c>
      <c r="CV2" s="14">
        <f t="shared" ref="CV2:CV25" si="7">5*BN2+BN2*($AX2-10)</f>
        <v>30</v>
      </c>
      <c r="CW2" s="14"/>
      <c r="CX2" s="14">
        <f t="shared" ref="CX2:CX25" si="8">0.5*BO2*$AW2</f>
        <v>7.6499999999999995</v>
      </c>
      <c r="CY2" s="14">
        <f t="shared" ref="CY2:CY25" si="9">5*BO2+BO2*($AX2-10)</f>
        <v>17</v>
      </c>
      <c r="CZ2" s="14"/>
      <c r="DA2" s="14">
        <f t="shared" ref="DA2:DA25" si="10">0.5*BP2*$AW2</f>
        <v>4.05</v>
      </c>
      <c r="DB2" s="14">
        <f t="shared" ref="DB2:DB25" si="11">5*BP2+BP2*($AX2-10)</f>
        <v>9</v>
      </c>
      <c r="DF2" s="1">
        <f t="shared" ref="DF2:DF25" si="12">ROUND(3.14*CO2^2,1)</f>
        <v>254.3</v>
      </c>
      <c r="DG2" s="1">
        <f t="shared" ref="DG2:DG25" si="13">ROUND(3.14*CP2^2,1)</f>
        <v>1256</v>
      </c>
      <c r="DI2" s="1">
        <f t="shared" ref="DI2:DI25" si="14">ROUND(3.14*CR2^2,1)</f>
        <v>143.1</v>
      </c>
      <c r="DJ2" s="1">
        <f t="shared" ref="DJ2:DJ25" si="15">ROUND(3.14*CS2^2,1)</f>
        <v>907.5</v>
      </c>
      <c r="DL2" s="1">
        <f t="shared" ref="DL2:DL25" si="16">ROUND(3.14*CU2^2,1)</f>
        <v>572.29999999999995</v>
      </c>
      <c r="DM2" s="1">
        <f t="shared" ref="DM2:DM25" si="17">ROUND(3.14*CV2^2,1)</f>
        <v>2826</v>
      </c>
      <c r="DO2" s="1">
        <f t="shared" ref="DO2:DO25" si="18">ROUND(3.14*CX2^2,1)</f>
        <v>183.8</v>
      </c>
      <c r="DP2" s="1">
        <f t="shared" ref="DP2:DP25" si="19">ROUND(3.14*CY2^2,1)</f>
        <v>907.5</v>
      </c>
      <c r="DR2" s="1">
        <f t="shared" ref="DR2:DR25" si="20">ROUND(3.14*DA2^2,1)</f>
        <v>51.5</v>
      </c>
      <c r="DS2" s="1">
        <f t="shared" ref="DS2:DS25" si="21">ROUND(3.14*DB2^2,1)</f>
        <v>254.3</v>
      </c>
      <c r="DW2" s="1">
        <f t="shared" ref="DW2:DW25" si="22">$CJ2+(BX2+CD2)*DF2</f>
        <v>2877300</v>
      </c>
      <c r="DX2" s="1">
        <f t="shared" ref="DX2:DX25" si="23">$CJ2+(BX2+CD2)*DG2</f>
        <v>13896000</v>
      </c>
      <c r="DZ2" s="1">
        <f t="shared" ref="DZ2:DZ25" si="24">$CJ2+(BY2+CE2)*DI2</f>
        <v>376932.5</v>
      </c>
      <c r="EA2" s="1">
        <f t="shared" ref="EA2:EA25" si="25">$CJ2+(BY2+CE2)*DJ2</f>
        <v>1963062.5</v>
      </c>
      <c r="EC2" s="1">
        <f t="shared" ref="EC2:EC25" si="26">$CJ2+(BZ2+CF2)*DL2</f>
        <v>886942.99999999988</v>
      </c>
      <c r="ED2" s="1">
        <f t="shared" ref="ED2:ED25" si="27">$CJ2+(BZ2+CF2)*DM2</f>
        <v>4064660</v>
      </c>
      <c r="EF2" s="1">
        <f t="shared" ref="EF2:EF25" si="28">$CJ2+(CA2+CG2)*DO2</f>
        <v>1343625</v>
      </c>
      <c r="EG2" s="1">
        <f t="shared" ref="EG2:EG25" si="29">$CJ2+(CA2+CG2)*DP2</f>
        <v>6319062.5</v>
      </c>
      <c r="EI2" s="1">
        <f t="shared" ref="EI2:EI25" si="30">$CJ2+(CB2+CH2)*DR2</f>
        <v>268850.5</v>
      </c>
      <c r="EJ2" s="1">
        <f t="shared" ref="EJ2:EJ25" si="31">$CJ2+(CB2+CH2)*DS2</f>
        <v>1012518.1000000001</v>
      </c>
      <c r="EN2" s="1">
        <f t="shared" ref="EN2:EN25" si="32">ROUND(DW2*$BA2*1.9,0)</f>
        <v>164006</v>
      </c>
      <c r="EO2" s="1">
        <f t="shared" ref="EO2:EO25" si="33">ROUND(DX2*$BA2*1.9,0)</f>
        <v>792072</v>
      </c>
      <c r="EQ2" s="1">
        <f t="shared" ref="EQ2:EQ25" si="34">ROUND(DZ2*$BB2*1.9,0)</f>
        <v>28647</v>
      </c>
      <c r="ER2" s="1">
        <f t="shared" ref="ER2:ER25" si="35">ROUND(EA2*$BB2*1.9,0)</f>
        <v>149193</v>
      </c>
      <c r="ET2" s="1">
        <f t="shared" ref="ET2:ET25" si="36">ROUND(EC2*$BC2*1.9,0)</f>
        <v>16852</v>
      </c>
      <c r="EU2" s="1">
        <f t="shared" ref="EU2:EU25" si="37">ROUND(ED2*$BC2*1.9,0)</f>
        <v>77229</v>
      </c>
      <c r="EW2" s="1">
        <f t="shared" ref="EW2:EW25" si="38">ROUND(EF2*$BD2*1.9,0)</f>
        <v>127644</v>
      </c>
      <c r="EX2" s="1">
        <f t="shared" ref="EX2:EX25" si="39">ROUND(EG2*$BD2*1.9,0)</f>
        <v>600311</v>
      </c>
      <c r="EZ2" s="1">
        <f t="shared" ref="EZ2:EZ25" si="40">ROUND(EI2*$BE2*1.9,0)</f>
        <v>45973</v>
      </c>
      <c r="FA2" s="1">
        <f t="shared" ref="FA2:FA25" si="41">ROUND(EJ2*$BE2*1.9,0)</f>
        <v>173141</v>
      </c>
      <c r="FC2" s="1">
        <f t="shared" ref="FC2:FC25" si="42">AVERAGE(EN2+EQ2+ET2+EW2+EZ2)</f>
        <v>383122</v>
      </c>
      <c r="FD2" s="1">
        <f>AVERAGE(EO2+ER2+EU2+EX2+FA2)</f>
        <v>1791946</v>
      </c>
      <c r="FH2" s="1">
        <f t="shared" ref="FH2:FH25" si="43">ROUND(($BX2+$CD2)*DF2,0)</f>
        <v>2797300</v>
      </c>
      <c r="FI2" s="1">
        <f t="shared" ref="FI2:FI25" si="44">ROUND(($BX2+$CD2)*DG2,0)</f>
        <v>13816000</v>
      </c>
      <c r="FK2" s="1">
        <f t="shared" ref="FK2:FK25" si="45">ROUND(($BY2+$CE2)*DI2,0)</f>
        <v>296933</v>
      </c>
      <c r="FL2" s="1">
        <f t="shared" ref="FL2:FL25" si="46">ROUND(($BY2+$CE2)*DJ2,0)</f>
        <v>1883063</v>
      </c>
      <c r="FN2" s="1">
        <f t="shared" ref="FN2:FN25" si="47">ROUND(($BZ2+$CF2)*DL2,0)</f>
        <v>806943</v>
      </c>
      <c r="FO2" s="1">
        <f t="shared" ref="FO2:FO25" si="48">ROUND(($BZ2+$CF2)*DM2,0)</f>
        <v>3984660</v>
      </c>
      <c r="FQ2" s="1">
        <f t="shared" ref="FQ2:FQ25" si="49">ROUND(($CA2+$CG2)*DO2,0)</f>
        <v>1263625</v>
      </c>
      <c r="FR2" s="1">
        <f t="shared" ref="FR2:FR25" si="50">ROUND(($CA2+$CG2)*DP2,0)</f>
        <v>6239063</v>
      </c>
      <c r="FT2" s="1">
        <f t="shared" ref="FT2:FT25" si="51">ROUND(($CB2+$CH2)*DR2,0)</f>
        <v>188851</v>
      </c>
      <c r="FU2" s="1">
        <f t="shared" ref="FU2:FU25" si="52">ROUND(($CB2+$CH2)*DS2,0)</f>
        <v>932518</v>
      </c>
      <c r="FY2" s="1">
        <f t="shared" ref="FY2:FY25" si="53">ROUND(($BX2+$CD2)*DF2+$CJ2,0)</f>
        <v>2877300</v>
      </c>
      <c r="FZ2" s="1">
        <f t="shared" ref="FZ2:FZ25" si="54">ROUND(($BX2+$CD2)*DG2+$CJ2,0)</f>
        <v>13896000</v>
      </c>
      <c r="GB2" s="1">
        <f t="shared" ref="GB2:GB25" si="55">ROUND(($BY2+$CE2)*DI2+$CJ2,0)</f>
        <v>376933</v>
      </c>
      <c r="GC2" s="1">
        <f t="shared" ref="GC2:GC25" si="56">ROUND(($BY2+$CE2)*DJ2+$CJ2,0)</f>
        <v>1963063</v>
      </c>
      <c r="GE2" s="1">
        <f t="shared" ref="GE2:GE25" si="57">ROUND(($BZ2+$CF2)*DL2+$CJ2,0)</f>
        <v>886943</v>
      </c>
      <c r="GF2" s="1">
        <f t="shared" ref="GF2:GF25" si="58">ROUND(($BZ2+$CF2)*DM2+$CJ2,0)</f>
        <v>4064660</v>
      </c>
      <c r="GH2" s="1">
        <f t="shared" ref="GH2:GH25" si="59">ROUND(($CA2+$CG2)*DO2+$CJ2,0)</f>
        <v>1343625</v>
      </c>
      <c r="GI2" s="1">
        <f t="shared" ref="GI2:GI25" si="60">ROUND(($CA2+$CG2)*DP2+$CJ2,0)</f>
        <v>6319063</v>
      </c>
      <c r="GK2" s="1">
        <f t="shared" ref="GK2:GK25" si="61">ROUND(($CB2+$CH2)*DR2+$CJ2,0)</f>
        <v>268851</v>
      </c>
      <c r="GL2" s="1">
        <f t="shared" ref="GL2:GL25" si="62">ROUND(($CB2+$CH2)*DS2+$CJ2,0)</f>
        <v>1012518</v>
      </c>
      <c r="GP2" s="1">
        <f t="shared" ref="GP2:GP25" si="63">ROUND($AY2*FH2+(1-$AY2)*FY2,0)</f>
        <v>2819700</v>
      </c>
      <c r="GQ2" s="1">
        <f t="shared" ref="GQ2:GQ25" si="64">ROUND($AY2*FI2+(1-$AY2)*FZ2,0)</f>
        <v>13838400</v>
      </c>
      <c r="GS2" s="1">
        <f t="shared" ref="GS2:GS25" si="65">ROUND($AY2*FK2+(1-$AY2)*GB2,0)</f>
        <v>319333</v>
      </c>
      <c r="GT2" s="1">
        <f t="shared" ref="GT2:GT25" si="66">ROUND($AY2*FL2+(1-$AY2)*GC2,0)</f>
        <v>1905463</v>
      </c>
      <c r="GV2" s="1">
        <f t="shared" ref="GV2:GV25" si="67">ROUND($AY2*FN2+(1-$AY2)*GE2,0)</f>
        <v>829343</v>
      </c>
      <c r="GW2" s="1">
        <f t="shared" ref="GW2:GW25" si="68">ROUND($AY2*FO2+(1-$AY2)*GF2,0)</f>
        <v>4007060</v>
      </c>
      <c r="GY2" s="1">
        <f t="shared" ref="GY2:GY25" si="69">ROUND($AY2*FQ2+(1-$AY2)*GH2,0)</f>
        <v>1286025</v>
      </c>
      <c r="GZ2" s="1">
        <f t="shared" ref="GZ2:GZ25" si="70">ROUND($AY2*FR2+(1-$AY2)*GI2,0)</f>
        <v>6261463</v>
      </c>
      <c r="HB2" s="1">
        <f t="shared" ref="HB2:HB25" si="71">ROUND($AY2*FT2+(1-$AY2)*GK2,0)</f>
        <v>211251</v>
      </c>
      <c r="HC2" s="1">
        <f t="shared" ref="HC2:HC25" si="72">ROUND($AY2*FU2+(1-$AY2)*GL2,0)</f>
        <v>954918</v>
      </c>
      <c r="HG2" s="1">
        <f t="shared" ref="HG2:HG25" si="73">ROUND(GP2*$BA2*1.9,0)</f>
        <v>160723</v>
      </c>
      <c r="HH2" s="1">
        <f t="shared" ref="HH2:HH25" si="74">ROUND(GQ2*$BA2*1.9,0)</f>
        <v>788789</v>
      </c>
      <c r="HJ2" s="1">
        <f t="shared" ref="HJ2:HJ25" si="75">ROUND(GS2*$BB2*1.9,0)</f>
        <v>24269</v>
      </c>
      <c r="HK2" s="1">
        <f t="shared" ref="HK2:HK25" si="76">ROUND(GT2*$BB2*1.9,0)</f>
        <v>144815</v>
      </c>
      <c r="HM2" s="1">
        <f t="shared" ref="HM2:HM25" si="77">ROUND(GV2*$BC2*1.9,0)</f>
        <v>15758</v>
      </c>
      <c r="HN2" s="1">
        <f t="shared" ref="HN2:HN25" si="78">ROUND(GW2*$BC2*1.9,0)</f>
        <v>76134</v>
      </c>
      <c r="HP2" s="1">
        <f t="shared" ref="HP2:HP25" si="79">ROUND(GY2*$BD2*1.9,0)</f>
        <v>122172</v>
      </c>
      <c r="HQ2" s="1">
        <f t="shared" ref="HQ2:HQ25" si="80">ROUND(GZ2*$BD2*1.9,0)</f>
        <v>594839</v>
      </c>
      <c r="HS2" s="1">
        <f t="shared" ref="HS2:HS25" si="81">ROUND(HB2*$BE2*1.9,0)</f>
        <v>36124</v>
      </c>
      <c r="HT2" s="1">
        <f t="shared" ref="HT2:HT25" si="82">ROUND(HC2*$BE2*1.9,0)</f>
        <v>163291</v>
      </c>
      <c r="HV2" s="1">
        <f>AVERAGE(HG2+HJ2+HM2+HP2+HS2)</f>
        <v>359046</v>
      </c>
      <c r="HW2" s="1">
        <f t="shared" ref="HW2:HW25" si="83">AVERAGE(HH2+HK2+HN2+HQ2+HT2)</f>
        <v>1767868</v>
      </c>
      <c r="HZ2" s="23">
        <f t="shared" ref="HZ2:HZ17" si="84">ROUND(FC2/($AT2*1000+$AS2*1000+$AR2*1000),2)</f>
        <v>0.12</v>
      </c>
      <c r="IA2" s="1">
        <f>ROUND(FC2/($AT2*1000+$AS2*1000+$AR2*1000),2)</f>
        <v>0.12</v>
      </c>
      <c r="IB2" s="1">
        <f>ROUND(HW2/($AT2*1000+$AS2*1000+$AR2*1000),2)</f>
        <v>0.56999999999999995</v>
      </c>
      <c r="IC2" s="1">
        <f>ROUND(HV2/($AT2*1000+$AS2*1000+$AR2*1000),2)</f>
        <v>0.12</v>
      </c>
      <c r="ID2" s="1">
        <f>HZ2+IA2+IB2+IC2</f>
        <v>0.92999999999999994</v>
      </c>
      <c r="IG2" s="1">
        <f t="shared" ref="IG2:IG25" si="85">ROUND(1.2*HZ2*1.3*SQRT((1-0.05)/(4-0.05)),2)</f>
        <v>0.09</v>
      </c>
      <c r="IH2" s="1">
        <f t="shared" ref="IH2:IH25" si="86">ROUND(1.2*IA2*1.3*SQRT((1-0.05)/(4-0.05)),2)</f>
        <v>0.09</v>
      </c>
      <c r="II2" s="1">
        <f t="shared" ref="II2:II25" si="87">ROUND(1.2*IB2*1.3*SQRT((1-0.05)/(4-0.05)),2)</f>
        <v>0.44</v>
      </c>
      <c r="IJ2" s="1">
        <f t="shared" ref="IJ2:IJ25" si="88">ROUND(1.2*IC2*1.3*SQRT((1-0.05)/(4-0.05)),2)</f>
        <v>0.09</v>
      </c>
      <c r="IM2" s="1">
        <f t="shared" ref="IM2:IM25" si="89">IG2+HZ2</f>
        <v>0.21</v>
      </c>
      <c r="IN2" s="1">
        <f t="shared" ref="IN2:IN25" si="90">IH2+IA2</f>
        <v>0.21</v>
      </c>
      <c r="IO2" s="1">
        <f t="shared" ref="IO2:IO25" si="91">II2+IB2</f>
        <v>1.01</v>
      </c>
      <c r="IP2" s="1">
        <f t="shared" ref="IP2:IP25" si="92">IJ2+IC2</f>
        <v>0.21</v>
      </c>
      <c r="IS2" s="1">
        <f>ROUND(IM2/85*100,2)</f>
        <v>0.25</v>
      </c>
      <c r="IT2" s="1">
        <f>ROUND(IN2/85*100,2)</f>
        <v>0.25</v>
      </c>
      <c r="IU2" s="1">
        <f>ROUND(IO2/85*100,2)</f>
        <v>1.19</v>
      </c>
      <c r="IV2" s="1">
        <f>ROUND(IP2/85*100,2)</f>
        <v>0.25</v>
      </c>
      <c r="IX2" s="1">
        <f t="shared" ref="IX2:IX25" si="93">ROUND(IG2*(AT2+AR2+AS2)/100,2)</f>
        <v>2.79</v>
      </c>
      <c r="IY2" s="1">
        <f t="shared" ref="IY2:IY25" si="94">(AT2+AR2+AS2)*0.7</f>
        <v>2170</v>
      </c>
      <c r="IZ2" s="1">
        <f>I2*0.15+AP2</f>
        <v>1018</v>
      </c>
      <c r="JC2" s="1">
        <f t="shared" ref="JC2:JC25" si="95">ROUND(HV2-FD2-IZ2-IX2+IY2,0)</f>
        <v>-1431751</v>
      </c>
      <c r="JD2" s="1">
        <f t="shared" ref="JD2:JD25" si="96">ROUND(HV2-FC2-IZ2-IX2+IY2,0)</f>
        <v>-22927</v>
      </c>
      <c r="JE2" s="1">
        <f t="shared" ref="JE2:JE25" si="97">ROUND(HV2-HW2-IZ2-IX2+IY2,0)</f>
        <v>-1407673</v>
      </c>
      <c r="JF2" s="1">
        <f t="shared" ref="JF2:JF25" si="98">ROUND(HV2--IZ2-IX2+IY2,0)</f>
        <v>362231</v>
      </c>
    </row>
    <row r="3" spans="1:266" x14ac:dyDescent="0.25">
      <c r="A3" s="9">
        <v>1496</v>
      </c>
      <c r="B3" s="9">
        <v>2</v>
      </c>
      <c r="C3" s="9">
        <v>1</v>
      </c>
      <c r="D3" s="9">
        <v>130</v>
      </c>
      <c r="E3" s="9">
        <v>63</v>
      </c>
      <c r="F3" s="9">
        <v>80.900000000000006</v>
      </c>
      <c r="G3" s="9">
        <v>30.9</v>
      </c>
      <c r="H3" s="17"/>
      <c r="I3" s="18">
        <f t="shared" si="0"/>
        <v>2054.4</v>
      </c>
      <c r="K3" s="16" t="s">
        <v>8</v>
      </c>
      <c r="L3" s="9">
        <v>2540</v>
      </c>
      <c r="M3" s="19">
        <v>3099</v>
      </c>
      <c r="N3" s="9">
        <v>25</v>
      </c>
      <c r="O3" s="20">
        <v>7700</v>
      </c>
      <c r="Q3" s="9">
        <f>IF(K3=A$32,B$32,IF(K3=A$33,B$33,IF(K3=A$34,B$34,IF(K3=A$35,B$35,IF(K3=A$36,B$36,"Ошибка")))))</f>
        <v>0.05</v>
      </c>
      <c r="R3" s="9">
        <f>IF(K3=A$32,C$32,IF(K3=A$33,C$33,IF(K3=A$34,C$34,IF(K3=A$35,C$35,IF(K3=A$36,C$36,"Ошибка")))))</f>
        <v>102.54</v>
      </c>
      <c r="S3" s="9">
        <f>IF(K3=A$32,D$32,IF(K3=A$33,D$33,IF(K3=A$34,D$34,IF(K3=A$35,D$35,IF(K3=A$36,D$36,"Ошибка")))))</f>
        <v>1.86</v>
      </c>
      <c r="U3" s="9">
        <f t="shared" ref="U3:U25" si="99">ROUND(R3*1000*Q3*0.165*S3*N3,0)</f>
        <v>39337</v>
      </c>
      <c r="V3" s="9">
        <f>ROUND(D3*1000*9/100,2)</f>
        <v>11700</v>
      </c>
      <c r="W3" s="9">
        <f>ROUND(D3*1000*6.5/100,2)</f>
        <v>8450</v>
      </c>
      <c r="X3" s="9">
        <f t="shared" ref="X3:X25" si="100">ROUND((24.15+15.36)*L3,0)</f>
        <v>100355</v>
      </c>
      <c r="Y3" s="9">
        <f t="shared" ref="Y3:Y25" si="101">ROUND(0.42*L3+0.115*3300+0.295*Z3,1)</f>
        <v>1778.2</v>
      </c>
      <c r="Z3" s="9">
        <f t="shared" ref="Z3:Z25" si="102">N3*45</f>
        <v>1125</v>
      </c>
      <c r="AA3" s="9">
        <f t="shared" ref="AA3:AA24" si="103">Y3*50</f>
        <v>88910</v>
      </c>
      <c r="AB3" s="9">
        <f t="shared" ref="AB3:AB25" si="104">AA3*0.25</f>
        <v>22227.5</v>
      </c>
      <c r="AC3" s="9">
        <f t="shared" ref="AC3:AC25" si="105">ROUND(1.39*L3/1000*6*12000,0)</f>
        <v>254203</v>
      </c>
      <c r="AD3" s="9">
        <f t="shared" ref="AD3:AD25" si="106">ROUND((U3+V3+W3+X3+AA3+AB3+AC3)/1000,1)</f>
        <v>525.20000000000005</v>
      </c>
      <c r="AE3" s="9"/>
      <c r="AF3" s="9">
        <f t="shared" ref="AF3:AF25" si="107">ROUND(R3*1000*Q3*0.165*S3*N3,0)</f>
        <v>39337</v>
      </c>
      <c r="AG3" s="9">
        <f>ROUND(E3*1000*9/100,2)</f>
        <v>5670</v>
      </c>
      <c r="AH3" s="9">
        <f>ROUND(E3*1000*6.5/100,2)</f>
        <v>4095</v>
      </c>
      <c r="AI3" s="9">
        <f t="shared" ref="AI3:AI25" si="108">ROUND((17.42+15.36)*M3,0)</f>
        <v>101585</v>
      </c>
      <c r="AJ3" s="9">
        <f t="shared" ref="AJ3:AJ25" si="109">ROUND(0.31*M3+0.085*3300+0.22*AK3,1)</f>
        <v>1488.7</v>
      </c>
      <c r="AK3" s="9">
        <f t="shared" ref="AK3:AK25" si="110">N3*45</f>
        <v>1125</v>
      </c>
      <c r="AL3" s="9">
        <f t="shared" ref="AL3:AL25" si="111">AJ3*28</f>
        <v>41683.599999999999</v>
      </c>
      <c r="AM3" s="9">
        <f t="shared" ref="AM3:AM25" si="112">AL3*0.25</f>
        <v>10420.9</v>
      </c>
      <c r="AN3" s="9">
        <f t="shared" ref="AN3:AN25" si="113">ROUND(1.39*M3/1000*4*6000,0)</f>
        <v>103383</v>
      </c>
      <c r="AO3" s="9">
        <f t="shared" ref="AO3:AO25" si="114">ROUND((AF3+AG3+AH3+AI3+AL3+AM3+AN3)/1000,1)</f>
        <v>306.2</v>
      </c>
      <c r="AP3" s="9">
        <f>AD3*B3+AO3*C3</f>
        <v>1356.6000000000001</v>
      </c>
      <c r="AR3" s="16">
        <v>650</v>
      </c>
      <c r="AS3" s="9">
        <v>750</v>
      </c>
      <c r="AT3" s="9">
        <v>3500</v>
      </c>
      <c r="AU3" s="9">
        <v>105</v>
      </c>
      <c r="AV3" s="9">
        <v>12</v>
      </c>
      <c r="AW3" s="9">
        <v>4</v>
      </c>
      <c r="AX3" s="9">
        <v>25</v>
      </c>
      <c r="AY3" s="20">
        <v>0.8</v>
      </c>
      <c r="BA3" s="16">
        <v>0.08</v>
      </c>
      <c r="BB3" s="9">
        <v>0.01</v>
      </c>
      <c r="BC3" s="9">
        <v>0.04</v>
      </c>
      <c r="BD3" s="9">
        <v>0.04</v>
      </c>
      <c r="BE3" s="21">
        <v>7.0000000000000007E-2</v>
      </c>
      <c r="BF3" s="22">
        <v>150</v>
      </c>
      <c r="BG3" s="9">
        <v>860</v>
      </c>
      <c r="BH3" s="9">
        <v>430</v>
      </c>
      <c r="BI3" s="9">
        <v>830</v>
      </c>
      <c r="BJ3" s="20">
        <v>560</v>
      </c>
      <c r="BL3" s="16">
        <v>3.5</v>
      </c>
      <c r="BM3" s="9">
        <v>1</v>
      </c>
      <c r="BN3" s="9">
        <v>0.9</v>
      </c>
      <c r="BO3" s="9">
        <v>1.5</v>
      </c>
      <c r="BP3" s="20">
        <v>3</v>
      </c>
      <c r="BR3" s="9">
        <f t="shared" ref="BR3:BR25" si="115">AR3*1.9/100</f>
        <v>12.35</v>
      </c>
      <c r="BS3" s="9">
        <f t="shared" ref="BS3:BS25" si="116">AR3*4.9/100</f>
        <v>31.850000000000005</v>
      </c>
      <c r="BT3" s="9">
        <f t="shared" ref="BT3:BT25" si="117">1.6*SUM(BF3:BJ3)</f>
        <v>4528</v>
      </c>
      <c r="BU3" s="9">
        <f t="shared" ref="BU3:BU25" si="118">3.7*40*O3</f>
        <v>1139600</v>
      </c>
      <c r="BV3" s="9">
        <f t="shared" ref="BV3:BV25" si="119">SUM(BR3:BU3)/1000</f>
        <v>1144.1722</v>
      </c>
      <c r="BX3" s="1">
        <f t="shared" ref="BX3:BX25" si="120">ROUND($AR3/BF3*1000,0)</f>
        <v>4333</v>
      </c>
      <c r="BY3" s="1">
        <f t="shared" ref="BY3:BY25" si="121">ROUND($AR3/BG3*1000,0)</f>
        <v>756</v>
      </c>
      <c r="BZ3" s="1">
        <f t="shared" ref="BZ3:BZ25" si="122">ROUND($AR3/BH3*1000,0)</f>
        <v>1512</v>
      </c>
      <c r="CA3" s="1">
        <f t="shared" ref="CA3:CA25" si="123">ROUND($AR3/BI3*1000,0)</f>
        <v>783</v>
      </c>
      <c r="CB3" s="1">
        <f t="shared" ref="CB3:CB25" si="124">ROUND($AR3/BJ3*1000,0)</f>
        <v>1161</v>
      </c>
      <c r="CD3" s="14">
        <f t="shared" ref="CD3:CD25" si="125">ROUND($AS3/BF3*1000,0)</f>
        <v>5000</v>
      </c>
      <c r="CE3" s="14">
        <f t="shared" ref="CE3:CE25" si="126">ROUND($AS3/BG3*1000,0)</f>
        <v>872</v>
      </c>
      <c r="CF3" s="14">
        <f t="shared" ref="CF3:CF25" si="127">ROUND($AS3/BH3*1000,0)</f>
        <v>1744</v>
      </c>
      <c r="CG3" s="14">
        <f t="shared" ref="CG3:CG25" si="128">ROUND($AS3/BI3*1000,0)</f>
        <v>904</v>
      </c>
      <c r="CH3" s="14">
        <f t="shared" ref="CH3:CH25" si="129">ROUND($AS3/BJ3*1000,0)</f>
        <v>1339</v>
      </c>
      <c r="CI3" s="14"/>
      <c r="CJ3" s="14">
        <f t="shared" si="1"/>
        <v>133000</v>
      </c>
      <c r="CK3" s="14">
        <f t="shared" ref="CK3:CK25" si="130">ROUND(AT3*1000*0.25*(1-2*AV3/100),0)</f>
        <v>665000</v>
      </c>
      <c r="CM3" s="14"/>
      <c r="CO3" s="14">
        <f t="shared" si="2"/>
        <v>7</v>
      </c>
      <c r="CP3" s="14">
        <f t="shared" si="3"/>
        <v>70</v>
      </c>
      <c r="CQ3" s="14"/>
      <c r="CR3" s="14">
        <f t="shared" si="4"/>
        <v>2</v>
      </c>
      <c r="CS3" s="14">
        <f t="shared" si="5"/>
        <v>30</v>
      </c>
      <c r="CT3" s="14"/>
      <c r="CU3" s="14">
        <f t="shared" si="6"/>
        <v>1.8</v>
      </c>
      <c r="CV3" s="14">
        <f t="shared" si="7"/>
        <v>18</v>
      </c>
      <c r="CW3" s="14"/>
      <c r="CX3" s="14">
        <f t="shared" si="8"/>
        <v>3</v>
      </c>
      <c r="CY3" s="14">
        <f t="shared" si="9"/>
        <v>30</v>
      </c>
      <c r="CZ3" s="14"/>
      <c r="DA3" s="14">
        <f t="shared" si="10"/>
        <v>6</v>
      </c>
      <c r="DB3" s="14">
        <f t="shared" si="11"/>
        <v>60</v>
      </c>
      <c r="DF3" s="1">
        <f t="shared" si="12"/>
        <v>153.9</v>
      </c>
      <c r="DG3" s="1">
        <f t="shared" si="13"/>
        <v>15386</v>
      </c>
      <c r="DI3" s="1">
        <f t="shared" si="14"/>
        <v>12.6</v>
      </c>
      <c r="DJ3" s="1">
        <f t="shared" si="15"/>
        <v>2826</v>
      </c>
      <c r="DL3" s="1">
        <f t="shared" si="16"/>
        <v>10.199999999999999</v>
      </c>
      <c r="DM3" s="1">
        <f t="shared" si="17"/>
        <v>1017.4</v>
      </c>
      <c r="DO3" s="1">
        <f t="shared" si="18"/>
        <v>28.3</v>
      </c>
      <c r="DP3" s="1">
        <f t="shared" si="19"/>
        <v>2826</v>
      </c>
      <c r="DR3" s="1">
        <f t="shared" si="20"/>
        <v>113</v>
      </c>
      <c r="DS3" s="1">
        <f t="shared" si="21"/>
        <v>11304</v>
      </c>
      <c r="DW3" s="1">
        <f t="shared" si="22"/>
        <v>1569348.7</v>
      </c>
      <c r="DX3" s="1">
        <f t="shared" si="23"/>
        <v>143730538</v>
      </c>
      <c r="DZ3" s="1">
        <f t="shared" si="24"/>
        <v>153512.79999999999</v>
      </c>
      <c r="EA3" s="1">
        <f t="shared" si="25"/>
        <v>4733728</v>
      </c>
      <c r="EC3" s="1">
        <f t="shared" si="26"/>
        <v>166211.20000000001</v>
      </c>
      <c r="ED3" s="1">
        <f t="shared" si="27"/>
        <v>3445654.4</v>
      </c>
      <c r="EF3" s="1">
        <f t="shared" si="28"/>
        <v>180742.1</v>
      </c>
      <c r="EG3" s="1">
        <f t="shared" si="29"/>
        <v>4900462</v>
      </c>
      <c r="EI3" s="1">
        <f t="shared" si="30"/>
        <v>415500</v>
      </c>
      <c r="EJ3" s="1">
        <f t="shared" si="31"/>
        <v>28393000</v>
      </c>
      <c r="EN3" s="1">
        <f t="shared" si="32"/>
        <v>238541</v>
      </c>
      <c r="EO3" s="1">
        <f t="shared" si="33"/>
        <v>21847042</v>
      </c>
      <c r="EQ3" s="1">
        <f t="shared" si="34"/>
        <v>2917</v>
      </c>
      <c r="ER3" s="1">
        <f t="shared" si="35"/>
        <v>89941</v>
      </c>
      <c r="ET3" s="1">
        <f t="shared" si="36"/>
        <v>12632</v>
      </c>
      <c r="EU3" s="1">
        <f t="shared" si="37"/>
        <v>261870</v>
      </c>
      <c r="EW3" s="1">
        <f t="shared" si="38"/>
        <v>13736</v>
      </c>
      <c r="EX3" s="1">
        <f t="shared" si="39"/>
        <v>372435</v>
      </c>
      <c r="EZ3" s="1">
        <f t="shared" si="40"/>
        <v>55262</v>
      </c>
      <c r="FA3" s="1">
        <f t="shared" si="41"/>
        <v>3776269</v>
      </c>
      <c r="FC3" s="1">
        <f t="shared" si="42"/>
        <v>323088</v>
      </c>
      <c r="FD3" s="1">
        <f t="shared" ref="FD3:FD25" si="131">AVERAGE(EO3+ER3+EU3+EX3+FA3)</f>
        <v>26347557</v>
      </c>
      <c r="FH3" s="1">
        <f t="shared" si="43"/>
        <v>1436349</v>
      </c>
      <c r="FI3" s="1">
        <f t="shared" si="44"/>
        <v>143597538</v>
      </c>
      <c r="FK3" s="1">
        <f t="shared" si="45"/>
        <v>20513</v>
      </c>
      <c r="FL3" s="1">
        <f t="shared" si="46"/>
        <v>4600728</v>
      </c>
      <c r="FN3" s="1">
        <f t="shared" si="47"/>
        <v>33211</v>
      </c>
      <c r="FO3" s="1">
        <f t="shared" si="48"/>
        <v>3312654</v>
      </c>
      <c r="FQ3" s="1">
        <f t="shared" si="49"/>
        <v>47742</v>
      </c>
      <c r="FR3" s="1">
        <f t="shared" si="50"/>
        <v>4767462</v>
      </c>
      <c r="FT3" s="1">
        <f t="shared" si="51"/>
        <v>282500</v>
      </c>
      <c r="FU3" s="1">
        <f t="shared" si="52"/>
        <v>28260000</v>
      </c>
      <c r="FY3" s="1">
        <f t="shared" si="53"/>
        <v>1569349</v>
      </c>
      <c r="FZ3" s="1">
        <f t="shared" si="54"/>
        <v>143730538</v>
      </c>
      <c r="GB3" s="1">
        <f t="shared" si="55"/>
        <v>153513</v>
      </c>
      <c r="GC3" s="1">
        <f t="shared" si="56"/>
        <v>4733728</v>
      </c>
      <c r="GE3" s="1">
        <f t="shared" si="57"/>
        <v>166211</v>
      </c>
      <c r="GF3" s="1">
        <f t="shared" si="58"/>
        <v>3445654</v>
      </c>
      <c r="GH3" s="1">
        <f t="shared" si="59"/>
        <v>180742</v>
      </c>
      <c r="GI3" s="1">
        <f t="shared" si="60"/>
        <v>4900462</v>
      </c>
      <c r="GK3" s="1">
        <f t="shared" si="61"/>
        <v>415500</v>
      </c>
      <c r="GL3" s="1">
        <f t="shared" si="62"/>
        <v>28393000</v>
      </c>
      <c r="GP3" s="1">
        <f t="shared" si="63"/>
        <v>1462949</v>
      </c>
      <c r="GQ3" s="1">
        <f t="shared" si="64"/>
        <v>143624138</v>
      </c>
      <c r="GS3" s="1">
        <f t="shared" si="65"/>
        <v>47113</v>
      </c>
      <c r="GT3" s="1">
        <f t="shared" si="66"/>
        <v>4627328</v>
      </c>
      <c r="GV3" s="1">
        <f t="shared" si="67"/>
        <v>59811</v>
      </c>
      <c r="GW3" s="1">
        <f t="shared" si="68"/>
        <v>3339254</v>
      </c>
      <c r="GY3" s="1">
        <f t="shared" si="69"/>
        <v>74342</v>
      </c>
      <c r="GZ3" s="1">
        <f t="shared" si="70"/>
        <v>4794062</v>
      </c>
      <c r="HB3" s="1">
        <f t="shared" si="71"/>
        <v>309100</v>
      </c>
      <c r="HC3" s="1">
        <f t="shared" si="72"/>
        <v>28286600</v>
      </c>
      <c r="HG3" s="1">
        <f t="shared" si="73"/>
        <v>222368</v>
      </c>
      <c r="HH3" s="1">
        <f t="shared" si="74"/>
        <v>21830869</v>
      </c>
      <c r="HJ3" s="1">
        <f t="shared" si="75"/>
        <v>895</v>
      </c>
      <c r="HK3" s="1">
        <f t="shared" si="76"/>
        <v>87919</v>
      </c>
      <c r="HM3" s="1">
        <f t="shared" si="77"/>
        <v>4546</v>
      </c>
      <c r="HN3" s="1">
        <f t="shared" si="78"/>
        <v>253783</v>
      </c>
      <c r="HP3" s="1">
        <f t="shared" si="79"/>
        <v>5650</v>
      </c>
      <c r="HQ3" s="1">
        <f t="shared" si="80"/>
        <v>364349</v>
      </c>
      <c r="HS3" s="1">
        <f t="shared" si="81"/>
        <v>41110</v>
      </c>
      <c r="HT3" s="1">
        <f t="shared" si="82"/>
        <v>3762118</v>
      </c>
      <c r="HV3" s="1">
        <f t="shared" ref="HV3:HV25" si="132">AVERAGE(HG3+HJ3+HM3+HP3+HS3)</f>
        <v>274569</v>
      </c>
      <c r="HW3" s="1">
        <f t="shared" si="83"/>
        <v>26299038</v>
      </c>
      <c r="HZ3" s="23">
        <f t="shared" si="84"/>
        <v>7.0000000000000007E-2</v>
      </c>
      <c r="IA3" s="1">
        <f t="shared" ref="IA3:IA25" si="133">ROUND(FC3/($AT3*1000+$AS3*1000+$AR3*1000),2)</f>
        <v>7.0000000000000007E-2</v>
      </c>
      <c r="IB3" s="1">
        <f t="shared" ref="IB3:IB25" si="134">ROUND(HW3/($AT3*1000+$AS3*1000+$AR3*1000),2)</f>
        <v>5.37</v>
      </c>
      <c r="IC3" s="1">
        <f t="shared" ref="IC3:IC25" si="135">ROUND(HV3/($AT3*1000+$AS3*1000+$AR3*1000),2)</f>
        <v>0.06</v>
      </c>
      <c r="ID3" s="1">
        <f t="shared" ref="ID3:ID25" si="136">HZ3+IA3+IB3+IC3</f>
        <v>5.5699999999999994</v>
      </c>
      <c r="IG3" s="1">
        <f t="shared" si="85"/>
        <v>0.05</v>
      </c>
      <c r="IH3" s="1">
        <f t="shared" si="86"/>
        <v>0.05</v>
      </c>
      <c r="II3" s="1">
        <f t="shared" si="87"/>
        <v>4.1100000000000003</v>
      </c>
      <c r="IJ3" s="1">
        <f t="shared" si="88"/>
        <v>0.05</v>
      </c>
      <c r="IM3" s="1">
        <f t="shared" si="89"/>
        <v>0.12000000000000001</v>
      </c>
      <c r="IN3" s="1">
        <f t="shared" si="90"/>
        <v>0.12000000000000001</v>
      </c>
      <c r="IO3" s="1">
        <f t="shared" si="91"/>
        <v>9.48</v>
      </c>
      <c r="IP3" s="1">
        <f t="shared" si="92"/>
        <v>0.11</v>
      </c>
      <c r="IS3" s="1">
        <f t="shared" ref="IS3:IS25" si="137">ROUND(IM3/85*100,2)</f>
        <v>0.14000000000000001</v>
      </c>
      <c r="IT3" s="1">
        <f t="shared" ref="IT3:IT25" si="138">ROUND(IN3/85*100,2)</f>
        <v>0.14000000000000001</v>
      </c>
      <c r="IU3" s="1">
        <f t="shared" ref="IU3:IU25" si="139">ROUND(IO3/85*100,2)</f>
        <v>11.15</v>
      </c>
      <c r="IV3" s="1">
        <f t="shared" ref="IV3:IV25" si="140">ROUND(IP3/85*100,2)</f>
        <v>0.13</v>
      </c>
      <c r="IX3" s="1">
        <f t="shared" si="93"/>
        <v>2.4500000000000002</v>
      </c>
      <c r="IY3" s="1">
        <f t="shared" si="94"/>
        <v>3430</v>
      </c>
      <c r="IZ3" s="1">
        <f>I3*0.15+AP3</f>
        <v>1664.7600000000002</v>
      </c>
      <c r="JC3" s="1">
        <f t="shared" si="95"/>
        <v>-26071225</v>
      </c>
      <c r="JD3" s="1">
        <f t="shared" si="96"/>
        <v>-46756</v>
      </c>
      <c r="JE3" s="1">
        <f t="shared" si="97"/>
        <v>-26022706</v>
      </c>
      <c r="JF3" s="1">
        <f t="shared" si="98"/>
        <v>279661</v>
      </c>
    </row>
    <row r="4" spans="1:266" x14ac:dyDescent="0.25">
      <c r="A4" s="9">
        <v>3170</v>
      </c>
      <c r="B4" s="9">
        <v>2</v>
      </c>
      <c r="C4" s="9">
        <v>2</v>
      </c>
      <c r="D4" s="9">
        <v>110</v>
      </c>
      <c r="E4" s="9">
        <v>72</v>
      </c>
      <c r="F4" s="9">
        <v>90.4</v>
      </c>
      <c r="G4" s="9">
        <v>40.799999999999997</v>
      </c>
      <c r="H4" s="17"/>
      <c r="I4" s="18">
        <f t="shared" si="0"/>
        <v>3828.4</v>
      </c>
      <c r="K4" s="16" t="s">
        <v>6</v>
      </c>
      <c r="L4" s="9">
        <v>3000</v>
      </c>
      <c r="M4" s="19">
        <v>3300</v>
      </c>
      <c r="N4" s="9">
        <v>28</v>
      </c>
      <c r="O4" s="20">
        <v>8350</v>
      </c>
      <c r="Q4" s="9">
        <f>IF(K4=A$32,B$32,IF(K4=A$33,B$33,IF(K4=A$34,B$34,IF(K4=A$35,B$35,IF(K4=A$36,B$36,"Ошибка")))))</f>
        <v>0.04</v>
      </c>
      <c r="R4" s="9">
        <f>IF(K4=A$32,C$32,IF(K4=A$33,C$33,IF(K4=A$34,C$34,IF(K4=A$35,C$35,IF(K4=A$36,C$36,"Ошибка")))))</f>
        <v>93.34</v>
      </c>
      <c r="S4" s="9">
        <f>IF(K4=A$32,D$32,IF(K4=A$33,D$33,IF(K4=A$34,D$34,IF(K4=A$35,D$35,IF(K4=A$36,D$36,"Ошибка")))))</f>
        <v>1.45</v>
      </c>
      <c r="U4" s="9">
        <f t="shared" si="99"/>
        <v>25011</v>
      </c>
      <c r="V4" s="9">
        <f>ROUND(D4*1000*9/100,2)</f>
        <v>9900</v>
      </c>
      <c r="W4" s="9">
        <f>ROUND(D4*1000*6.5/100,2)</f>
        <v>7150</v>
      </c>
      <c r="X4" s="9">
        <f t="shared" si="100"/>
        <v>118530</v>
      </c>
      <c r="Y4" s="9">
        <f t="shared" si="101"/>
        <v>2011.2</v>
      </c>
      <c r="Z4" s="9">
        <f t="shared" si="102"/>
        <v>1260</v>
      </c>
      <c r="AA4" s="9">
        <f t="shared" si="103"/>
        <v>100560</v>
      </c>
      <c r="AB4" s="9">
        <f t="shared" si="104"/>
        <v>25140</v>
      </c>
      <c r="AC4" s="9">
        <f t="shared" si="105"/>
        <v>300240</v>
      </c>
      <c r="AD4" s="9">
        <f t="shared" si="106"/>
        <v>586.5</v>
      </c>
      <c r="AE4" s="9"/>
      <c r="AF4" s="9">
        <f t="shared" si="107"/>
        <v>25011</v>
      </c>
      <c r="AG4" s="9">
        <f>ROUND(E4*1000*9/100,2)</f>
        <v>6480</v>
      </c>
      <c r="AH4" s="9">
        <f>ROUND(E4*1000*6.5/100,2)</f>
        <v>4680</v>
      </c>
      <c r="AI4" s="9">
        <f t="shared" si="108"/>
        <v>108174</v>
      </c>
      <c r="AJ4" s="9">
        <f t="shared" si="109"/>
        <v>1580.7</v>
      </c>
      <c r="AK4" s="9">
        <f t="shared" si="110"/>
        <v>1260</v>
      </c>
      <c r="AL4" s="9">
        <f t="shared" si="111"/>
        <v>44259.6</v>
      </c>
      <c r="AM4" s="9">
        <f t="shared" si="112"/>
        <v>11064.9</v>
      </c>
      <c r="AN4" s="9">
        <f t="shared" si="113"/>
        <v>110088</v>
      </c>
      <c r="AO4" s="9">
        <f t="shared" si="114"/>
        <v>309.8</v>
      </c>
      <c r="AP4" s="9">
        <f>AD4*B4+AO4*C4</f>
        <v>1792.6</v>
      </c>
      <c r="AR4" s="16">
        <v>700</v>
      </c>
      <c r="AS4" s="9">
        <v>1150</v>
      </c>
      <c r="AT4" s="9">
        <v>1900</v>
      </c>
      <c r="AU4" s="9">
        <v>57</v>
      </c>
      <c r="AV4" s="9">
        <v>5</v>
      </c>
      <c r="AW4" s="9">
        <v>5</v>
      </c>
      <c r="AX4" s="9">
        <v>20</v>
      </c>
      <c r="AY4" s="20">
        <v>0.69</v>
      </c>
      <c r="BA4" s="16">
        <v>0.06</v>
      </c>
      <c r="BB4" s="9">
        <v>0.03</v>
      </c>
      <c r="BC4" s="9">
        <v>0.02</v>
      </c>
      <c r="BD4" s="9">
        <v>0.03</v>
      </c>
      <c r="BE4" s="21">
        <v>0.09</v>
      </c>
      <c r="BF4" s="22">
        <v>300</v>
      </c>
      <c r="BG4" s="9">
        <v>720</v>
      </c>
      <c r="BH4" s="9">
        <v>180</v>
      </c>
      <c r="BI4" s="9">
        <v>140</v>
      </c>
      <c r="BJ4" s="20">
        <v>600</v>
      </c>
      <c r="BL4" s="16">
        <v>2.5</v>
      </c>
      <c r="BM4" s="9">
        <v>3</v>
      </c>
      <c r="BN4" s="9">
        <v>1.7</v>
      </c>
      <c r="BO4" s="9">
        <v>4.3</v>
      </c>
      <c r="BP4" s="20">
        <v>1</v>
      </c>
      <c r="BR4" s="9">
        <f t="shared" si="115"/>
        <v>13.3</v>
      </c>
      <c r="BS4" s="9">
        <f t="shared" si="116"/>
        <v>34.300000000000004</v>
      </c>
      <c r="BT4" s="9">
        <f t="shared" si="117"/>
        <v>3104</v>
      </c>
      <c r="BU4" s="9">
        <f t="shared" si="118"/>
        <v>1235800</v>
      </c>
      <c r="BV4" s="9">
        <f t="shared" si="119"/>
        <v>1238.9516000000001</v>
      </c>
      <c r="BX4" s="1">
        <f t="shared" si="120"/>
        <v>2333</v>
      </c>
      <c r="BY4" s="1">
        <f t="shared" si="121"/>
        <v>972</v>
      </c>
      <c r="BZ4" s="1">
        <f t="shared" si="122"/>
        <v>3889</v>
      </c>
      <c r="CA4" s="1">
        <f t="shared" si="123"/>
        <v>5000</v>
      </c>
      <c r="CB4" s="1">
        <f t="shared" si="124"/>
        <v>1167</v>
      </c>
      <c r="CD4" s="14">
        <f t="shared" si="125"/>
        <v>3833</v>
      </c>
      <c r="CE4" s="14">
        <f t="shared" si="126"/>
        <v>1597</v>
      </c>
      <c r="CF4" s="14">
        <f t="shared" si="127"/>
        <v>6389</v>
      </c>
      <c r="CG4" s="14">
        <f t="shared" si="128"/>
        <v>8214</v>
      </c>
      <c r="CH4" s="14">
        <f t="shared" si="129"/>
        <v>1917</v>
      </c>
      <c r="CI4" s="14"/>
      <c r="CJ4" s="14">
        <f t="shared" si="1"/>
        <v>85500</v>
      </c>
      <c r="CK4" s="14">
        <f t="shared" si="130"/>
        <v>427500</v>
      </c>
      <c r="CM4" s="14"/>
      <c r="CO4" s="14">
        <f t="shared" si="2"/>
        <v>6.25</v>
      </c>
      <c r="CP4" s="14">
        <f t="shared" si="3"/>
        <v>37.5</v>
      </c>
      <c r="CQ4" s="14"/>
      <c r="CR4" s="14">
        <f t="shared" si="4"/>
        <v>7.5</v>
      </c>
      <c r="CS4" s="14">
        <f t="shared" si="5"/>
        <v>64.5</v>
      </c>
      <c r="CT4" s="14"/>
      <c r="CU4" s="14">
        <f t="shared" si="6"/>
        <v>4.25</v>
      </c>
      <c r="CV4" s="14">
        <f t="shared" si="7"/>
        <v>25.5</v>
      </c>
      <c r="CW4" s="14"/>
      <c r="CX4" s="14">
        <f t="shared" si="8"/>
        <v>10.75</v>
      </c>
      <c r="CY4" s="14">
        <f t="shared" si="9"/>
        <v>64.5</v>
      </c>
      <c r="CZ4" s="14"/>
      <c r="DA4" s="14">
        <f t="shared" si="10"/>
        <v>2.5</v>
      </c>
      <c r="DB4" s="14">
        <f t="shared" si="11"/>
        <v>15</v>
      </c>
      <c r="DF4" s="1">
        <f t="shared" si="12"/>
        <v>122.7</v>
      </c>
      <c r="DG4" s="1">
        <f t="shared" si="13"/>
        <v>4415.6000000000004</v>
      </c>
      <c r="DI4" s="1">
        <f t="shared" si="14"/>
        <v>176.6</v>
      </c>
      <c r="DJ4" s="1">
        <f t="shared" si="15"/>
        <v>13063.2</v>
      </c>
      <c r="DL4" s="1">
        <f t="shared" si="16"/>
        <v>56.7</v>
      </c>
      <c r="DM4" s="1">
        <f t="shared" si="17"/>
        <v>2041.8</v>
      </c>
      <c r="DO4" s="1">
        <f t="shared" si="18"/>
        <v>362.9</v>
      </c>
      <c r="DP4" s="1">
        <f t="shared" si="19"/>
        <v>13063.2</v>
      </c>
      <c r="DR4" s="1">
        <f t="shared" si="20"/>
        <v>19.600000000000001</v>
      </c>
      <c r="DS4" s="1">
        <f t="shared" si="21"/>
        <v>706.5</v>
      </c>
      <c r="DW4" s="1">
        <f t="shared" si="22"/>
        <v>842068.20000000007</v>
      </c>
      <c r="DX4" s="1">
        <f t="shared" si="23"/>
        <v>27312089.600000001</v>
      </c>
      <c r="DZ4" s="1">
        <f t="shared" si="24"/>
        <v>539185.39999999991</v>
      </c>
      <c r="EA4" s="1">
        <f t="shared" si="25"/>
        <v>33644860.800000004</v>
      </c>
      <c r="EC4" s="1">
        <f t="shared" si="26"/>
        <v>668262.6</v>
      </c>
      <c r="ED4" s="1">
        <f t="shared" si="27"/>
        <v>21071120.399999999</v>
      </c>
      <c r="EF4" s="1">
        <f t="shared" si="28"/>
        <v>4880860.5999999996</v>
      </c>
      <c r="EG4" s="1">
        <f t="shared" si="29"/>
        <v>172702624.80000001</v>
      </c>
      <c r="EI4" s="1">
        <f t="shared" si="30"/>
        <v>145946.4</v>
      </c>
      <c r="EJ4" s="1">
        <f t="shared" si="31"/>
        <v>2264346</v>
      </c>
      <c r="EN4" s="1">
        <f t="shared" si="32"/>
        <v>95996</v>
      </c>
      <c r="EO4" s="1">
        <f t="shared" si="33"/>
        <v>3113578</v>
      </c>
      <c r="EQ4" s="1">
        <f t="shared" si="34"/>
        <v>30734</v>
      </c>
      <c r="ER4" s="1">
        <f t="shared" si="35"/>
        <v>1917757</v>
      </c>
      <c r="ET4" s="1">
        <f t="shared" si="36"/>
        <v>25394</v>
      </c>
      <c r="EU4" s="1">
        <f t="shared" si="37"/>
        <v>800703</v>
      </c>
      <c r="EW4" s="1">
        <f t="shared" si="38"/>
        <v>278209</v>
      </c>
      <c r="EX4" s="1">
        <f t="shared" si="39"/>
        <v>9844050</v>
      </c>
      <c r="EZ4" s="1">
        <f t="shared" si="40"/>
        <v>24957</v>
      </c>
      <c r="FA4" s="1">
        <f t="shared" si="41"/>
        <v>387203</v>
      </c>
      <c r="FC4" s="1">
        <f t="shared" si="42"/>
        <v>455290</v>
      </c>
      <c r="FD4" s="1">
        <f t="shared" si="131"/>
        <v>16063291</v>
      </c>
      <c r="FH4" s="1">
        <f t="shared" si="43"/>
        <v>756568</v>
      </c>
      <c r="FI4" s="1">
        <f t="shared" si="44"/>
        <v>27226590</v>
      </c>
      <c r="FK4" s="1">
        <f t="shared" si="45"/>
        <v>453685</v>
      </c>
      <c r="FL4" s="1">
        <f t="shared" si="46"/>
        <v>33559361</v>
      </c>
      <c r="FN4" s="1">
        <f t="shared" si="47"/>
        <v>582763</v>
      </c>
      <c r="FO4" s="1">
        <f t="shared" si="48"/>
        <v>20985620</v>
      </c>
      <c r="FQ4" s="1">
        <f t="shared" si="49"/>
        <v>4795361</v>
      </c>
      <c r="FR4" s="1">
        <f t="shared" si="50"/>
        <v>172617125</v>
      </c>
      <c r="FT4" s="1">
        <f t="shared" si="51"/>
        <v>60446</v>
      </c>
      <c r="FU4" s="1">
        <f t="shared" si="52"/>
        <v>2178846</v>
      </c>
      <c r="FY4" s="1">
        <f t="shared" si="53"/>
        <v>842068</v>
      </c>
      <c r="FZ4" s="1">
        <f t="shared" si="54"/>
        <v>27312090</v>
      </c>
      <c r="GB4" s="1">
        <f t="shared" si="55"/>
        <v>539185</v>
      </c>
      <c r="GC4" s="1">
        <f t="shared" si="56"/>
        <v>33644861</v>
      </c>
      <c r="GE4" s="1">
        <f t="shared" si="57"/>
        <v>668263</v>
      </c>
      <c r="GF4" s="1">
        <f t="shared" si="58"/>
        <v>21071120</v>
      </c>
      <c r="GH4" s="1">
        <f t="shared" si="59"/>
        <v>4880861</v>
      </c>
      <c r="GI4" s="1">
        <f t="shared" si="60"/>
        <v>172702625</v>
      </c>
      <c r="GK4" s="1">
        <f t="shared" si="61"/>
        <v>145946</v>
      </c>
      <c r="GL4" s="1">
        <f t="shared" si="62"/>
        <v>2264346</v>
      </c>
      <c r="GP4" s="1">
        <f t="shared" si="63"/>
        <v>783073</v>
      </c>
      <c r="GQ4" s="1">
        <f t="shared" si="64"/>
        <v>27253095</v>
      </c>
      <c r="GS4" s="1">
        <f t="shared" si="65"/>
        <v>480190</v>
      </c>
      <c r="GT4" s="1">
        <f t="shared" si="66"/>
        <v>33585866</v>
      </c>
      <c r="GV4" s="1">
        <f t="shared" si="67"/>
        <v>609268</v>
      </c>
      <c r="GW4" s="1">
        <f t="shared" si="68"/>
        <v>21012125</v>
      </c>
      <c r="GY4" s="1">
        <f t="shared" si="69"/>
        <v>4821866</v>
      </c>
      <c r="GZ4" s="1">
        <f t="shared" si="70"/>
        <v>172643630</v>
      </c>
      <c r="HB4" s="1">
        <f t="shared" si="71"/>
        <v>86951</v>
      </c>
      <c r="HC4" s="1">
        <f t="shared" si="72"/>
        <v>2205351</v>
      </c>
      <c r="HG4" s="1">
        <f t="shared" si="73"/>
        <v>89270</v>
      </c>
      <c r="HH4" s="1">
        <f t="shared" si="74"/>
        <v>3106853</v>
      </c>
      <c r="HJ4" s="1">
        <f t="shared" si="75"/>
        <v>27371</v>
      </c>
      <c r="HK4" s="1">
        <f t="shared" si="76"/>
        <v>1914394</v>
      </c>
      <c r="HM4" s="1">
        <f t="shared" si="77"/>
        <v>23152</v>
      </c>
      <c r="HN4" s="1">
        <f t="shared" si="78"/>
        <v>798461</v>
      </c>
      <c r="HP4" s="1">
        <f t="shared" si="79"/>
        <v>274846</v>
      </c>
      <c r="HQ4" s="1">
        <f t="shared" si="80"/>
        <v>9840687</v>
      </c>
      <c r="HS4" s="1">
        <f t="shared" si="81"/>
        <v>14869</v>
      </c>
      <c r="HT4" s="1">
        <f t="shared" si="82"/>
        <v>377115</v>
      </c>
      <c r="HV4" s="1">
        <f t="shared" si="132"/>
        <v>429508</v>
      </c>
      <c r="HW4" s="1">
        <f t="shared" si="83"/>
        <v>16037510</v>
      </c>
      <c r="HZ4" s="23">
        <f t="shared" si="84"/>
        <v>0.12</v>
      </c>
      <c r="IA4" s="1">
        <f t="shared" si="133"/>
        <v>0.12</v>
      </c>
      <c r="IB4" s="1">
        <f t="shared" si="134"/>
        <v>4.28</v>
      </c>
      <c r="IC4" s="1">
        <f t="shared" si="135"/>
        <v>0.11</v>
      </c>
      <c r="ID4" s="1">
        <f t="shared" si="136"/>
        <v>4.6300000000000008</v>
      </c>
      <c r="IG4" s="1">
        <f t="shared" si="85"/>
        <v>0.09</v>
      </c>
      <c r="IH4" s="1">
        <f t="shared" si="86"/>
        <v>0.09</v>
      </c>
      <c r="II4" s="1">
        <f t="shared" si="87"/>
        <v>3.27</v>
      </c>
      <c r="IJ4" s="1">
        <f t="shared" si="88"/>
        <v>0.08</v>
      </c>
      <c r="IM4" s="1">
        <f t="shared" si="89"/>
        <v>0.21</v>
      </c>
      <c r="IN4" s="1">
        <f t="shared" si="90"/>
        <v>0.21</v>
      </c>
      <c r="IO4" s="1">
        <f t="shared" si="91"/>
        <v>7.5500000000000007</v>
      </c>
      <c r="IP4" s="1">
        <f t="shared" si="92"/>
        <v>0.19</v>
      </c>
      <c r="IS4" s="1">
        <f t="shared" si="137"/>
        <v>0.25</v>
      </c>
      <c r="IT4" s="1">
        <f t="shared" si="138"/>
        <v>0.25</v>
      </c>
      <c r="IU4" s="1">
        <f t="shared" si="139"/>
        <v>8.8800000000000008</v>
      </c>
      <c r="IV4" s="1">
        <f t="shared" si="140"/>
        <v>0.22</v>
      </c>
      <c r="IX4" s="1">
        <f t="shared" si="93"/>
        <v>3.38</v>
      </c>
      <c r="IY4" s="1">
        <f t="shared" si="94"/>
        <v>2625</v>
      </c>
      <c r="IZ4" s="1">
        <f>I4*0.15+AP4</f>
        <v>2366.8599999999997</v>
      </c>
      <c r="JC4" s="1">
        <f t="shared" si="95"/>
        <v>-15633528</v>
      </c>
      <c r="JD4" s="1">
        <f t="shared" si="96"/>
        <v>-25527</v>
      </c>
      <c r="JE4" s="1">
        <f t="shared" si="97"/>
        <v>-15607747</v>
      </c>
      <c r="JF4" s="1">
        <f t="shared" si="98"/>
        <v>434496</v>
      </c>
    </row>
    <row r="5" spans="1:266" x14ac:dyDescent="0.25">
      <c r="A5" s="9">
        <v>3898</v>
      </c>
      <c r="B5" s="9">
        <v>3</v>
      </c>
      <c r="C5" s="9">
        <v>2</v>
      </c>
      <c r="D5" s="9">
        <v>130</v>
      </c>
      <c r="E5" s="9">
        <v>70</v>
      </c>
      <c r="F5" s="9">
        <v>90.8</v>
      </c>
      <c r="G5" s="9">
        <v>35</v>
      </c>
      <c r="H5" s="17"/>
      <c r="I5" s="18">
        <f t="shared" si="0"/>
        <v>4693.8</v>
      </c>
      <c r="K5" s="16" t="s">
        <v>7</v>
      </c>
      <c r="L5" s="9">
        <v>4300</v>
      </c>
      <c r="M5" s="19">
        <v>4500</v>
      </c>
      <c r="N5" s="9">
        <v>40</v>
      </c>
      <c r="O5" s="20">
        <v>8500</v>
      </c>
      <c r="Q5" s="9">
        <f>IF(K5=A$32,B$32,IF(K5=A$33,B$33,IF(K5=A$34,B$34,IF(K5=A$35,B$35,IF(K5=A$36,B$36,"Ошибка")))))</f>
        <v>0.06</v>
      </c>
      <c r="R5" s="9">
        <f>IF(K5=A$32,C$32,IF(K5=A$33,C$33,IF(K5=A$34,C$34,IF(K5=A$35,C$35,IF(K5=A$36,C$36,"Ошибка")))))</f>
        <v>89.9</v>
      </c>
      <c r="S5" s="9">
        <f>IF(K5=A$32,D$32,IF(K5=A$33,D$33,IF(K5=A$34,D$34,IF(K5=A$35,D$35,IF(K5=A$36,D$36,"Ошибка")))))</f>
        <v>2.5099999999999998</v>
      </c>
      <c r="U5" s="9">
        <f t="shared" si="99"/>
        <v>89357</v>
      </c>
      <c r="V5" s="9">
        <f>ROUND(D5*1000*9/100,2)</f>
        <v>11700</v>
      </c>
      <c r="W5" s="9">
        <f>ROUND(D5*1000*6.5/100,2)</f>
        <v>8450</v>
      </c>
      <c r="X5" s="9">
        <f t="shared" si="100"/>
        <v>169893</v>
      </c>
      <c r="Y5" s="9">
        <f t="shared" si="101"/>
        <v>2716.5</v>
      </c>
      <c r="Z5" s="9">
        <f t="shared" si="102"/>
        <v>1800</v>
      </c>
      <c r="AA5" s="9">
        <f t="shared" si="103"/>
        <v>135825</v>
      </c>
      <c r="AB5" s="9">
        <f t="shared" si="104"/>
        <v>33956.25</v>
      </c>
      <c r="AC5" s="9">
        <f t="shared" si="105"/>
        <v>430344</v>
      </c>
      <c r="AD5" s="9">
        <f t="shared" si="106"/>
        <v>879.5</v>
      </c>
      <c r="AE5" s="9"/>
      <c r="AF5" s="9">
        <f t="shared" si="107"/>
        <v>89357</v>
      </c>
      <c r="AG5" s="9">
        <f>ROUND(E5*1000*9/100,2)</f>
        <v>6300</v>
      </c>
      <c r="AH5" s="9">
        <f>ROUND(E5*1000*6.5/100,2)</f>
        <v>4550</v>
      </c>
      <c r="AI5" s="9">
        <f t="shared" si="108"/>
        <v>147510</v>
      </c>
      <c r="AJ5" s="9">
        <f t="shared" si="109"/>
        <v>2071.5</v>
      </c>
      <c r="AK5" s="9">
        <f t="shared" si="110"/>
        <v>1800</v>
      </c>
      <c r="AL5" s="9">
        <f t="shared" si="111"/>
        <v>58002</v>
      </c>
      <c r="AM5" s="9">
        <f t="shared" si="112"/>
        <v>14500.5</v>
      </c>
      <c r="AN5" s="9">
        <f t="shared" si="113"/>
        <v>150120</v>
      </c>
      <c r="AO5" s="9">
        <f t="shared" si="114"/>
        <v>470.3</v>
      </c>
      <c r="AP5" s="9">
        <f>AD5*B5+AO5*C5</f>
        <v>3579.1</v>
      </c>
      <c r="AR5" s="16">
        <v>490</v>
      </c>
      <c r="AS5" s="9">
        <v>1200</v>
      </c>
      <c r="AT5" s="9">
        <v>2350</v>
      </c>
      <c r="AU5" s="9">
        <v>70.5</v>
      </c>
      <c r="AV5" s="9">
        <v>20</v>
      </c>
      <c r="AW5" s="9">
        <v>5</v>
      </c>
      <c r="AX5" s="9">
        <v>17</v>
      </c>
      <c r="AY5" s="20">
        <v>0.9</v>
      </c>
      <c r="BA5" s="16">
        <v>0.05</v>
      </c>
      <c r="BB5" s="9">
        <v>0.08</v>
      </c>
      <c r="BC5" s="9">
        <v>0.01</v>
      </c>
      <c r="BD5" s="9">
        <v>7.0000000000000007E-2</v>
      </c>
      <c r="BE5" s="21">
        <v>0.05</v>
      </c>
      <c r="BF5" s="22">
        <v>800</v>
      </c>
      <c r="BG5" s="9">
        <v>100</v>
      </c>
      <c r="BH5" s="9">
        <v>560</v>
      </c>
      <c r="BI5" s="9">
        <v>350</v>
      </c>
      <c r="BJ5" s="20">
        <v>640</v>
      </c>
      <c r="BL5" s="16">
        <v>1.5</v>
      </c>
      <c r="BM5" s="9">
        <v>0.8</v>
      </c>
      <c r="BN5" s="9">
        <v>4</v>
      </c>
      <c r="BO5" s="9">
        <v>3</v>
      </c>
      <c r="BP5" s="20">
        <v>1.7</v>
      </c>
      <c r="BR5" s="9">
        <f t="shared" si="115"/>
        <v>9.31</v>
      </c>
      <c r="BS5" s="9">
        <f t="shared" si="116"/>
        <v>24.01</v>
      </c>
      <c r="BT5" s="9">
        <f t="shared" si="117"/>
        <v>3920</v>
      </c>
      <c r="BU5" s="9">
        <f t="shared" si="118"/>
        <v>1258000</v>
      </c>
      <c r="BV5" s="9">
        <f t="shared" si="119"/>
        <v>1261.9533200000001</v>
      </c>
      <c r="BX5" s="1">
        <f t="shared" si="120"/>
        <v>613</v>
      </c>
      <c r="BY5" s="1">
        <f t="shared" si="121"/>
        <v>4900</v>
      </c>
      <c r="BZ5" s="1">
        <f t="shared" si="122"/>
        <v>875</v>
      </c>
      <c r="CA5" s="1">
        <f t="shared" si="123"/>
        <v>1400</v>
      </c>
      <c r="CB5" s="1">
        <f t="shared" si="124"/>
        <v>766</v>
      </c>
      <c r="CD5" s="14">
        <f t="shared" si="125"/>
        <v>1500</v>
      </c>
      <c r="CE5" s="14">
        <f t="shared" si="126"/>
        <v>12000</v>
      </c>
      <c r="CF5" s="14">
        <f t="shared" si="127"/>
        <v>2143</v>
      </c>
      <c r="CG5" s="14">
        <f t="shared" si="128"/>
        <v>3429</v>
      </c>
      <c r="CH5" s="14">
        <f t="shared" si="129"/>
        <v>1875</v>
      </c>
      <c r="CI5" s="14"/>
      <c r="CJ5" s="14">
        <f t="shared" si="1"/>
        <v>70500</v>
      </c>
      <c r="CK5" s="14">
        <f t="shared" si="130"/>
        <v>352500</v>
      </c>
      <c r="CM5" s="14"/>
      <c r="CO5" s="14">
        <f t="shared" si="2"/>
        <v>3.75</v>
      </c>
      <c r="CP5" s="14">
        <f t="shared" si="3"/>
        <v>18</v>
      </c>
      <c r="CQ5" s="14"/>
      <c r="CR5" s="14">
        <f t="shared" si="4"/>
        <v>2</v>
      </c>
      <c r="CS5" s="14">
        <f t="shared" si="5"/>
        <v>36</v>
      </c>
      <c r="CT5" s="14"/>
      <c r="CU5" s="14">
        <f t="shared" si="6"/>
        <v>10</v>
      </c>
      <c r="CV5" s="14">
        <f t="shared" si="7"/>
        <v>48</v>
      </c>
      <c r="CW5" s="14"/>
      <c r="CX5" s="14">
        <f t="shared" si="8"/>
        <v>7.5</v>
      </c>
      <c r="CY5" s="14">
        <f t="shared" si="9"/>
        <v>36</v>
      </c>
      <c r="CZ5" s="14"/>
      <c r="DA5" s="14">
        <f t="shared" si="10"/>
        <v>4.25</v>
      </c>
      <c r="DB5" s="14">
        <f t="shared" si="11"/>
        <v>20.399999999999999</v>
      </c>
      <c r="DF5" s="1">
        <f t="shared" si="12"/>
        <v>44.2</v>
      </c>
      <c r="DG5" s="1">
        <f t="shared" si="13"/>
        <v>1017.4</v>
      </c>
      <c r="DI5" s="1">
        <f t="shared" si="14"/>
        <v>12.6</v>
      </c>
      <c r="DJ5" s="1">
        <f t="shared" si="15"/>
        <v>4069.4</v>
      </c>
      <c r="DL5" s="1">
        <f t="shared" si="16"/>
        <v>314</v>
      </c>
      <c r="DM5" s="1">
        <f t="shared" si="17"/>
        <v>7234.6</v>
      </c>
      <c r="DO5" s="1">
        <f t="shared" si="18"/>
        <v>176.6</v>
      </c>
      <c r="DP5" s="1">
        <f t="shared" si="19"/>
        <v>4069.4</v>
      </c>
      <c r="DR5" s="1">
        <f t="shared" si="20"/>
        <v>56.7</v>
      </c>
      <c r="DS5" s="1">
        <f t="shared" si="21"/>
        <v>1306.7</v>
      </c>
      <c r="DW5" s="1">
        <f t="shared" si="22"/>
        <v>163894.6</v>
      </c>
      <c r="DX5" s="1">
        <f t="shared" si="23"/>
        <v>2220266.1999999997</v>
      </c>
      <c r="DZ5" s="1">
        <f t="shared" si="24"/>
        <v>283440</v>
      </c>
      <c r="EA5" s="1">
        <f t="shared" si="25"/>
        <v>68843360</v>
      </c>
      <c r="EC5" s="1">
        <f t="shared" si="26"/>
        <v>1018152</v>
      </c>
      <c r="ED5" s="1">
        <f t="shared" si="27"/>
        <v>21904522.800000001</v>
      </c>
      <c r="EF5" s="1">
        <f t="shared" si="28"/>
        <v>923301.4</v>
      </c>
      <c r="EG5" s="1">
        <f t="shared" si="29"/>
        <v>19721632.600000001</v>
      </c>
      <c r="EI5" s="1">
        <f t="shared" si="30"/>
        <v>220244.7</v>
      </c>
      <c r="EJ5" s="1">
        <f t="shared" si="31"/>
        <v>3521494.7</v>
      </c>
      <c r="EN5" s="1">
        <f t="shared" si="32"/>
        <v>15570</v>
      </c>
      <c r="EO5" s="1">
        <f t="shared" si="33"/>
        <v>210925</v>
      </c>
      <c r="EQ5" s="1">
        <f t="shared" si="34"/>
        <v>43083</v>
      </c>
      <c r="ER5" s="1">
        <f t="shared" si="35"/>
        <v>10464191</v>
      </c>
      <c r="ET5" s="1">
        <f t="shared" si="36"/>
        <v>19345</v>
      </c>
      <c r="EU5" s="1">
        <f t="shared" si="37"/>
        <v>416186</v>
      </c>
      <c r="EW5" s="1">
        <f t="shared" si="38"/>
        <v>122799</v>
      </c>
      <c r="EX5" s="1">
        <f t="shared" si="39"/>
        <v>2622977</v>
      </c>
      <c r="EZ5" s="1">
        <f t="shared" si="40"/>
        <v>20923</v>
      </c>
      <c r="FA5" s="1">
        <f t="shared" si="41"/>
        <v>334542</v>
      </c>
      <c r="FC5" s="1">
        <f t="shared" si="42"/>
        <v>221720</v>
      </c>
      <c r="FD5" s="1">
        <f t="shared" si="131"/>
        <v>14048821</v>
      </c>
      <c r="FH5" s="1">
        <f t="shared" si="43"/>
        <v>93395</v>
      </c>
      <c r="FI5" s="1">
        <f t="shared" si="44"/>
        <v>2149766</v>
      </c>
      <c r="FK5" s="1">
        <f t="shared" si="45"/>
        <v>212940</v>
      </c>
      <c r="FL5" s="1">
        <f t="shared" si="46"/>
        <v>68772860</v>
      </c>
      <c r="FN5" s="1">
        <f t="shared" si="47"/>
        <v>947652</v>
      </c>
      <c r="FO5" s="1">
        <f t="shared" si="48"/>
        <v>21834023</v>
      </c>
      <c r="FQ5" s="1">
        <f t="shared" si="49"/>
        <v>852801</v>
      </c>
      <c r="FR5" s="1">
        <f t="shared" si="50"/>
        <v>19651133</v>
      </c>
      <c r="FT5" s="1">
        <f t="shared" si="51"/>
        <v>149745</v>
      </c>
      <c r="FU5" s="1">
        <f t="shared" si="52"/>
        <v>3450995</v>
      </c>
      <c r="FY5" s="1">
        <f t="shared" si="53"/>
        <v>163895</v>
      </c>
      <c r="FZ5" s="1">
        <f t="shared" si="54"/>
        <v>2220266</v>
      </c>
      <c r="GB5" s="1">
        <f t="shared" si="55"/>
        <v>283440</v>
      </c>
      <c r="GC5" s="1">
        <f t="shared" si="56"/>
        <v>68843360</v>
      </c>
      <c r="GE5" s="1">
        <f t="shared" si="57"/>
        <v>1018152</v>
      </c>
      <c r="GF5" s="1">
        <f t="shared" si="58"/>
        <v>21904523</v>
      </c>
      <c r="GH5" s="1">
        <f t="shared" si="59"/>
        <v>923301</v>
      </c>
      <c r="GI5" s="1">
        <f t="shared" si="60"/>
        <v>19721633</v>
      </c>
      <c r="GK5" s="1">
        <f t="shared" si="61"/>
        <v>220245</v>
      </c>
      <c r="GL5" s="1">
        <f t="shared" si="62"/>
        <v>3521495</v>
      </c>
      <c r="GP5" s="1">
        <f t="shared" si="63"/>
        <v>100445</v>
      </c>
      <c r="GQ5" s="1">
        <f t="shared" si="64"/>
        <v>2156816</v>
      </c>
      <c r="GS5" s="1">
        <f t="shared" si="65"/>
        <v>219990</v>
      </c>
      <c r="GT5" s="1">
        <f t="shared" si="66"/>
        <v>68779910</v>
      </c>
      <c r="GV5" s="1">
        <f t="shared" si="67"/>
        <v>954702</v>
      </c>
      <c r="GW5" s="1">
        <f t="shared" si="68"/>
        <v>21841073</v>
      </c>
      <c r="GY5" s="1">
        <f t="shared" si="69"/>
        <v>859851</v>
      </c>
      <c r="GZ5" s="1">
        <f t="shared" si="70"/>
        <v>19658183</v>
      </c>
      <c r="HB5" s="1">
        <f t="shared" si="71"/>
        <v>156795</v>
      </c>
      <c r="HC5" s="1">
        <f t="shared" si="72"/>
        <v>3458045</v>
      </c>
      <c r="HG5" s="1">
        <f t="shared" si="73"/>
        <v>9542</v>
      </c>
      <c r="HH5" s="1">
        <f t="shared" si="74"/>
        <v>204898</v>
      </c>
      <c r="HJ5" s="1">
        <f t="shared" si="75"/>
        <v>33438</v>
      </c>
      <c r="HK5" s="1">
        <f t="shared" si="76"/>
        <v>10454546</v>
      </c>
      <c r="HM5" s="1">
        <f t="shared" si="77"/>
        <v>18139</v>
      </c>
      <c r="HN5" s="1">
        <f t="shared" si="78"/>
        <v>414980</v>
      </c>
      <c r="HP5" s="1">
        <f t="shared" si="79"/>
        <v>114360</v>
      </c>
      <c r="HQ5" s="1">
        <f t="shared" si="80"/>
        <v>2614538</v>
      </c>
      <c r="HS5" s="1">
        <f t="shared" si="81"/>
        <v>14896</v>
      </c>
      <c r="HT5" s="1">
        <f t="shared" si="82"/>
        <v>328514</v>
      </c>
      <c r="HV5" s="1">
        <f t="shared" si="132"/>
        <v>190375</v>
      </c>
      <c r="HW5" s="1">
        <f t="shared" si="83"/>
        <v>14017476</v>
      </c>
      <c r="HZ5" s="23">
        <f t="shared" si="84"/>
        <v>0.05</v>
      </c>
      <c r="IA5" s="1">
        <f t="shared" si="133"/>
        <v>0.05</v>
      </c>
      <c r="IB5" s="1">
        <f t="shared" si="134"/>
        <v>3.47</v>
      </c>
      <c r="IC5" s="1">
        <f t="shared" si="135"/>
        <v>0.05</v>
      </c>
      <c r="ID5" s="1">
        <f t="shared" si="136"/>
        <v>3.62</v>
      </c>
      <c r="IG5" s="1">
        <f t="shared" si="85"/>
        <v>0.04</v>
      </c>
      <c r="IH5" s="1">
        <f t="shared" si="86"/>
        <v>0.04</v>
      </c>
      <c r="II5" s="1">
        <f t="shared" si="87"/>
        <v>2.65</v>
      </c>
      <c r="IJ5" s="1">
        <f t="shared" si="88"/>
        <v>0.04</v>
      </c>
      <c r="IM5" s="1">
        <f t="shared" si="89"/>
        <v>0.09</v>
      </c>
      <c r="IN5" s="1">
        <f t="shared" si="90"/>
        <v>0.09</v>
      </c>
      <c r="IO5" s="1">
        <f t="shared" si="91"/>
        <v>6.12</v>
      </c>
      <c r="IP5" s="1">
        <f t="shared" si="92"/>
        <v>0.09</v>
      </c>
      <c r="IS5" s="1">
        <f t="shared" si="137"/>
        <v>0.11</v>
      </c>
      <c r="IT5" s="1">
        <f t="shared" si="138"/>
        <v>0.11</v>
      </c>
      <c r="IU5" s="1">
        <f t="shared" si="139"/>
        <v>7.2</v>
      </c>
      <c r="IV5" s="1">
        <f t="shared" si="140"/>
        <v>0.11</v>
      </c>
      <c r="IX5" s="1">
        <f t="shared" si="93"/>
        <v>1.62</v>
      </c>
      <c r="IY5" s="1">
        <f t="shared" si="94"/>
        <v>2828</v>
      </c>
      <c r="IZ5" s="1">
        <f>I5*0.15+AP5</f>
        <v>4283.17</v>
      </c>
      <c r="JC5" s="1">
        <f t="shared" si="95"/>
        <v>-13859903</v>
      </c>
      <c r="JD5" s="1">
        <f t="shared" si="96"/>
        <v>-32802</v>
      </c>
      <c r="JE5" s="1">
        <f t="shared" si="97"/>
        <v>-13828558</v>
      </c>
      <c r="JF5" s="1">
        <f t="shared" si="98"/>
        <v>197485</v>
      </c>
    </row>
    <row r="6" spans="1:266" x14ac:dyDescent="0.25">
      <c r="A6" s="9">
        <v>1133</v>
      </c>
      <c r="B6" s="9">
        <v>2</v>
      </c>
      <c r="C6" s="9">
        <v>0</v>
      </c>
      <c r="D6" s="9">
        <v>130</v>
      </c>
      <c r="E6" s="9">
        <v>0</v>
      </c>
      <c r="F6" s="9">
        <v>70</v>
      </c>
      <c r="G6" s="9">
        <v>40</v>
      </c>
      <c r="H6" s="17"/>
      <c r="I6" s="18">
        <f t="shared" si="0"/>
        <v>1663</v>
      </c>
      <c r="K6" s="16" t="s">
        <v>7</v>
      </c>
      <c r="L6" s="9">
        <v>3400</v>
      </c>
      <c r="M6" s="19">
        <v>0</v>
      </c>
      <c r="N6" s="9">
        <v>34</v>
      </c>
      <c r="O6" s="20">
        <v>7450</v>
      </c>
      <c r="Q6" s="9">
        <f>IF(K6=A$32,B$32,IF(K6=A$33,B$33,IF(K6=A$34,B$34,IF(K6=A$35,B$35,IF(K6=A$36,B$36,"Ошибка")))))</f>
        <v>0.06</v>
      </c>
      <c r="R6" s="9">
        <f>IF(K6=A$32,C$32,IF(K6=A$33,C$33,IF(K6=A$34,C$34,IF(K6=A$35,C$35,IF(K6=A$36,C$36,"Ошибка")))))</f>
        <v>89.9</v>
      </c>
      <c r="S6" s="9">
        <f>IF(K6=A$32,D$32,IF(K6=A$33,D$33,IF(K6=A$34,D$34,IF(K6=A$35,D$35,IF(K6=A$36,D$36,"Ошибка")))))</f>
        <v>2.5099999999999998</v>
      </c>
      <c r="U6" s="9">
        <f t="shared" si="99"/>
        <v>75953</v>
      </c>
      <c r="V6" s="9">
        <f>ROUND(D6*1000*9/100,2)</f>
        <v>11700</v>
      </c>
      <c r="W6" s="9">
        <f>ROUND(D6*1000*6.5/100,2)</f>
        <v>8450</v>
      </c>
      <c r="X6" s="9">
        <f t="shared" si="100"/>
        <v>134334</v>
      </c>
      <c r="Y6" s="9">
        <f t="shared" si="101"/>
        <v>2258.9</v>
      </c>
      <c r="Z6" s="9">
        <f t="shared" si="102"/>
        <v>1530</v>
      </c>
      <c r="AA6" s="9">
        <f t="shared" si="103"/>
        <v>112945</v>
      </c>
      <c r="AB6" s="9">
        <f t="shared" si="104"/>
        <v>28236.25</v>
      </c>
      <c r="AC6" s="9">
        <f t="shared" si="105"/>
        <v>340272</v>
      </c>
      <c r="AD6" s="9">
        <f t="shared" si="106"/>
        <v>711.9</v>
      </c>
      <c r="AE6" s="9"/>
      <c r="AF6" s="9">
        <f t="shared" si="107"/>
        <v>75953</v>
      </c>
      <c r="AG6" s="9">
        <f>ROUND(E6*1000*9/100,2)</f>
        <v>0</v>
      </c>
      <c r="AH6" s="9">
        <f>ROUND(E6*1000*6.5/100,2)</f>
        <v>0</v>
      </c>
      <c r="AI6" s="9">
        <f t="shared" si="108"/>
        <v>0</v>
      </c>
      <c r="AJ6" s="9">
        <f t="shared" si="109"/>
        <v>617.1</v>
      </c>
      <c r="AK6" s="9">
        <f t="shared" si="110"/>
        <v>1530</v>
      </c>
      <c r="AL6" s="9">
        <f t="shared" si="111"/>
        <v>17278.8</v>
      </c>
      <c r="AM6" s="9">
        <f t="shared" si="112"/>
        <v>4319.7</v>
      </c>
      <c r="AN6" s="9">
        <f t="shared" si="113"/>
        <v>0</v>
      </c>
      <c r="AO6" s="9">
        <f t="shared" si="114"/>
        <v>97.6</v>
      </c>
      <c r="AP6" s="9">
        <f>AD6*B6+AO6*C6</f>
        <v>1423.8</v>
      </c>
      <c r="AR6" s="16">
        <v>680</v>
      </c>
      <c r="AS6" s="9">
        <v>1250</v>
      </c>
      <c r="AT6" s="9">
        <v>4000</v>
      </c>
      <c r="AU6" s="9">
        <v>120</v>
      </c>
      <c r="AV6" s="9">
        <v>15</v>
      </c>
      <c r="AW6" s="9">
        <v>7</v>
      </c>
      <c r="AX6" s="9">
        <v>19</v>
      </c>
      <c r="AY6" s="20">
        <v>0.75</v>
      </c>
      <c r="BA6" s="16">
        <v>0.01</v>
      </c>
      <c r="BB6" s="9">
        <v>0.04</v>
      </c>
      <c r="BC6" s="9">
        <v>0.05</v>
      </c>
      <c r="BD6" s="9">
        <v>0.08</v>
      </c>
      <c r="BE6" s="21">
        <v>0.03</v>
      </c>
      <c r="BF6" s="22">
        <v>400</v>
      </c>
      <c r="BG6" s="9">
        <v>190</v>
      </c>
      <c r="BH6" s="9">
        <v>800</v>
      </c>
      <c r="BI6" s="9">
        <v>530</v>
      </c>
      <c r="BJ6" s="20">
        <v>600</v>
      </c>
      <c r="BL6" s="16">
        <v>0.9</v>
      </c>
      <c r="BM6" s="9">
        <v>2.4</v>
      </c>
      <c r="BN6" s="9">
        <v>3</v>
      </c>
      <c r="BO6" s="9">
        <v>1.5</v>
      </c>
      <c r="BP6" s="20">
        <v>0.9</v>
      </c>
      <c r="BR6" s="9">
        <f t="shared" si="115"/>
        <v>12.92</v>
      </c>
      <c r="BS6" s="9">
        <f t="shared" si="116"/>
        <v>33.320000000000007</v>
      </c>
      <c r="BT6" s="9">
        <f t="shared" si="117"/>
        <v>4032</v>
      </c>
      <c r="BU6" s="9">
        <f t="shared" si="118"/>
        <v>1102600</v>
      </c>
      <c r="BV6" s="9">
        <f t="shared" si="119"/>
        <v>1106.67824</v>
      </c>
      <c r="BX6" s="1">
        <f t="shared" si="120"/>
        <v>1700</v>
      </c>
      <c r="BY6" s="1">
        <f t="shared" si="121"/>
        <v>3579</v>
      </c>
      <c r="BZ6" s="1">
        <f t="shared" si="122"/>
        <v>850</v>
      </c>
      <c r="CA6" s="1">
        <f t="shared" si="123"/>
        <v>1283</v>
      </c>
      <c r="CB6" s="1">
        <f t="shared" si="124"/>
        <v>1133</v>
      </c>
      <c r="CD6" s="14">
        <f t="shared" si="125"/>
        <v>3125</v>
      </c>
      <c r="CE6" s="14">
        <f t="shared" si="126"/>
        <v>6579</v>
      </c>
      <c r="CF6" s="14">
        <f t="shared" si="127"/>
        <v>1563</v>
      </c>
      <c r="CG6" s="14">
        <f t="shared" si="128"/>
        <v>2358</v>
      </c>
      <c r="CH6" s="14">
        <f t="shared" si="129"/>
        <v>2083</v>
      </c>
      <c r="CI6" s="14"/>
      <c r="CJ6" s="14">
        <f t="shared" si="1"/>
        <v>140000</v>
      </c>
      <c r="CK6" s="14">
        <f t="shared" si="130"/>
        <v>700000</v>
      </c>
      <c r="CM6" s="14"/>
      <c r="CO6" s="14">
        <f t="shared" si="2"/>
        <v>3.15</v>
      </c>
      <c r="CP6" s="14">
        <f t="shared" si="3"/>
        <v>12.6</v>
      </c>
      <c r="CQ6" s="14"/>
      <c r="CR6" s="14">
        <f t="shared" si="4"/>
        <v>8.4</v>
      </c>
      <c r="CS6" s="14">
        <f t="shared" si="5"/>
        <v>21</v>
      </c>
      <c r="CT6" s="14"/>
      <c r="CU6" s="14">
        <f t="shared" si="6"/>
        <v>10.5</v>
      </c>
      <c r="CV6" s="14">
        <f t="shared" si="7"/>
        <v>42</v>
      </c>
      <c r="CW6" s="14"/>
      <c r="CX6" s="14">
        <f t="shared" si="8"/>
        <v>5.25</v>
      </c>
      <c r="CY6" s="14">
        <f t="shared" si="9"/>
        <v>21</v>
      </c>
      <c r="CZ6" s="14"/>
      <c r="DA6" s="14">
        <f t="shared" si="10"/>
        <v>3.15</v>
      </c>
      <c r="DB6" s="14">
        <f t="shared" si="11"/>
        <v>12.6</v>
      </c>
      <c r="DF6" s="1">
        <f t="shared" si="12"/>
        <v>31.2</v>
      </c>
      <c r="DG6" s="1">
        <f t="shared" si="13"/>
        <v>498.5</v>
      </c>
      <c r="DI6" s="1">
        <f t="shared" si="14"/>
        <v>221.6</v>
      </c>
      <c r="DJ6" s="1">
        <f t="shared" si="15"/>
        <v>1384.7</v>
      </c>
      <c r="DL6" s="1">
        <f t="shared" si="16"/>
        <v>346.2</v>
      </c>
      <c r="DM6" s="1">
        <f t="shared" si="17"/>
        <v>5539</v>
      </c>
      <c r="DO6" s="1">
        <f t="shared" si="18"/>
        <v>86.5</v>
      </c>
      <c r="DP6" s="1">
        <f t="shared" si="19"/>
        <v>1384.7</v>
      </c>
      <c r="DR6" s="1">
        <f t="shared" si="20"/>
        <v>31.2</v>
      </c>
      <c r="DS6" s="1">
        <f t="shared" si="21"/>
        <v>498.5</v>
      </c>
      <c r="DW6" s="1">
        <f t="shared" si="22"/>
        <v>290540</v>
      </c>
      <c r="DX6" s="1">
        <f t="shared" si="23"/>
        <v>2545262.5</v>
      </c>
      <c r="DZ6" s="1">
        <f t="shared" si="24"/>
        <v>2391012.7999999998</v>
      </c>
      <c r="EA6" s="1">
        <f t="shared" si="25"/>
        <v>14205782.6</v>
      </c>
      <c r="EC6" s="1">
        <f t="shared" si="26"/>
        <v>975380.6</v>
      </c>
      <c r="ED6" s="1">
        <f t="shared" si="27"/>
        <v>13505607</v>
      </c>
      <c r="EF6" s="1">
        <f t="shared" si="28"/>
        <v>454946.5</v>
      </c>
      <c r="EG6" s="1">
        <f t="shared" si="29"/>
        <v>5181692.7</v>
      </c>
      <c r="EI6" s="1">
        <f t="shared" si="30"/>
        <v>240339.20000000001</v>
      </c>
      <c r="EJ6" s="1">
        <f t="shared" si="31"/>
        <v>1743176</v>
      </c>
      <c r="EN6" s="1">
        <f t="shared" si="32"/>
        <v>5520</v>
      </c>
      <c r="EO6" s="1">
        <f t="shared" si="33"/>
        <v>48360</v>
      </c>
      <c r="EQ6" s="1">
        <f t="shared" si="34"/>
        <v>181717</v>
      </c>
      <c r="ER6" s="1">
        <f t="shared" si="35"/>
        <v>1079639</v>
      </c>
      <c r="ET6" s="1">
        <f t="shared" si="36"/>
        <v>92661</v>
      </c>
      <c r="EU6" s="1">
        <f t="shared" si="37"/>
        <v>1283033</v>
      </c>
      <c r="EW6" s="1">
        <f t="shared" si="38"/>
        <v>69152</v>
      </c>
      <c r="EX6" s="1">
        <f t="shared" si="39"/>
        <v>787617</v>
      </c>
      <c r="EZ6" s="1">
        <f t="shared" si="40"/>
        <v>13699</v>
      </c>
      <c r="FA6" s="1">
        <f t="shared" si="41"/>
        <v>99361</v>
      </c>
      <c r="FC6" s="1">
        <f t="shared" si="42"/>
        <v>362749</v>
      </c>
      <c r="FD6" s="1">
        <f t="shared" si="131"/>
        <v>3298010</v>
      </c>
      <c r="FH6" s="1">
        <f t="shared" si="43"/>
        <v>150540</v>
      </c>
      <c r="FI6" s="1">
        <f t="shared" si="44"/>
        <v>2405263</v>
      </c>
      <c r="FK6" s="1">
        <f t="shared" si="45"/>
        <v>2251013</v>
      </c>
      <c r="FL6" s="1">
        <f t="shared" si="46"/>
        <v>14065783</v>
      </c>
      <c r="FN6" s="1">
        <f t="shared" si="47"/>
        <v>835381</v>
      </c>
      <c r="FO6" s="1">
        <f t="shared" si="48"/>
        <v>13365607</v>
      </c>
      <c r="FQ6" s="1">
        <f t="shared" si="49"/>
        <v>314947</v>
      </c>
      <c r="FR6" s="1">
        <f t="shared" si="50"/>
        <v>5041693</v>
      </c>
      <c r="FT6" s="1">
        <f t="shared" si="51"/>
        <v>100339</v>
      </c>
      <c r="FU6" s="1">
        <f t="shared" si="52"/>
        <v>1603176</v>
      </c>
      <c r="FY6" s="1">
        <f t="shared" si="53"/>
        <v>290540</v>
      </c>
      <c r="FZ6" s="1">
        <f t="shared" si="54"/>
        <v>2545263</v>
      </c>
      <c r="GB6" s="1">
        <f t="shared" si="55"/>
        <v>2391013</v>
      </c>
      <c r="GC6" s="1">
        <f t="shared" si="56"/>
        <v>14205783</v>
      </c>
      <c r="GE6" s="1">
        <f t="shared" si="57"/>
        <v>975381</v>
      </c>
      <c r="GF6" s="1">
        <f t="shared" si="58"/>
        <v>13505607</v>
      </c>
      <c r="GH6" s="1">
        <f t="shared" si="59"/>
        <v>454947</v>
      </c>
      <c r="GI6" s="1">
        <f t="shared" si="60"/>
        <v>5181693</v>
      </c>
      <c r="GK6" s="1">
        <f t="shared" si="61"/>
        <v>240339</v>
      </c>
      <c r="GL6" s="1">
        <f t="shared" si="62"/>
        <v>1743176</v>
      </c>
      <c r="GP6" s="1">
        <f t="shared" si="63"/>
        <v>185540</v>
      </c>
      <c r="GQ6" s="1">
        <f t="shared" si="64"/>
        <v>2440263</v>
      </c>
      <c r="GS6" s="1">
        <f t="shared" si="65"/>
        <v>2286013</v>
      </c>
      <c r="GT6" s="1">
        <f t="shared" si="66"/>
        <v>14100783</v>
      </c>
      <c r="GV6" s="1">
        <f t="shared" si="67"/>
        <v>870381</v>
      </c>
      <c r="GW6" s="1">
        <f t="shared" si="68"/>
        <v>13400607</v>
      </c>
      <c r="GY6" s="1">
        <f t="shared" si="69"/>
        <v>349947</v>
      </c>
      <c r="GZ6" s="1">
        <f t="shared" si="70"/>
        <v>5076693</v>
      </c>
      <c r="HB6" s="1">
        <f t="shared" si="71"/>
        <v>135339</v>
      </c>
      <c r="HC6" s="1">
        <f t="shared" si="72"/>
        <v>1638176</v>
      </c>
      <c r="HG6" s="1">
        <f t="shared" si="73"/>
        <v>3525</v>
      </c>
      <c r="HH6" s="1">
        <f t="shared" si="74"/>
        <v>46365</v>
      </c>
      <c r="HJ6" s="1">
        <f t="shared" si="75"/>
        <v>173737</v>
      </c>
      <c r="HK6" s="1">
        <f t="shared" si="76"/>
        <v>1071660</v>
      </c>
      <c r="HM6" s="1">
        <f t="shared" si="77"/>
        <v>82686</v>
      </c>
      <c r="HN6" s="1">
        <f t="shared" si="78"/>
        <v>1273058</v>
      </c>
      <c r="HP6" s="1">
        <f t="shared" si="79"/>
        <v>53192</v>
      </c>
      <c r="HQ6" s="1">
        <f t="shared" si="80"/>
        <v>771657</v>
      </c>
      <c r="HS6" s="1">
        <f t="shared" si="81"/>
        <v>7714</v>
      </c>
      <c r="HT6" s="1">
        <f t="shared" si="82"/>
        <v>93376</v>
      </c>
      <c r="HV6" s="1">
        <f t="shared" si="132"/>
        <v>320854</v>
      </c>
      <c r="HW6" s="1">
        <f t="shared" si="83"/>
        <v>3256116</v>
      </c>
      <c r="HZ6" s="23">
        <f t="shared" si="84"/>
        <v>0.06</v>
      </c>
      <c r="IA6" s="1">
        <f t="shared" si="133"/>
        <v>0.06</v>
      </c>
      <c r="IB6" s="1">
        <f t="shared" si="134"/>
        <v>0.55000000000000004</v>
      </c>
      <c r="IC6" s="1">
        <f t="shared" si="135"/>
        <v>0.05</v>
      </c>
      <c r="ID6" s="1">
        <f t="shared" si="136"/>
        <v>0.72000000000000008</v>
      </c>
      <c r="IG6" s="1">
        <f t="shared" si="85"/>
        <v>0.05</v>
      </c>
      <c r="IH6" s="1">
        <f t="shared" si="86"/>
        <v>0.05</v>
      </c>
      <c r="II6" s="1">
        <f t="shared" si="87"/>
        <v>0.42</v>
      </c>
      <c r="IJ6" s="1">
        <f t="shared" si="88"/>
        <v>0.04</v>
      </c>
      <c r="IM6" s="1">
        <f t="shared" si="89"/>
        <v>0.11</v>
      </c>
      <c r="IN6" s="1">
        <f t="shared" si="90"/>
        <v>0.11</v>
      </c>
      <c r="IO6" s="1">
        <f t="shared" si="91"/>
        <v>0.97</v>
      </c>
      <c r="IP6" s="1">
        <f t="shared" si="92"/>
        <v>0.09</v>
      </c>
      <c r="IS6" s="1">
        <f t="shared" si="137"/>
        <v>0.13</v>
      </c>
      <c r="IT6" s="1">
        <f t="shared" si="138"/>
        <v>0.13</v>
      </c>
      <c r="IU6" s="1">
        <f t="shared" si="139"/>
        <v>1.1399999999999999</v>
      </c>
      <c r="IV6" s="1">
        <f t="shared" si="140"/>
        <v>0.11</v>
      </c>
      <c r="IX6" s="1">
        <f t="shared" si="93"/>
        <v>2.97</v>
      </c>
      <c r="IY6" s="1">
        <f t="shared" si="94"/>
        <v>4151</v>
      </c>
      <c r="IZ6" s="1">
        <f>I6*0.15+AP6</f>
        <v>1673.25</v>
      </c>
      <c r="JC6" s="1">
        <f t="shared" si="95"/>
        <v>-2974681</v>
      </c>
      <c r="JD6" s="1">
        <f t="shared" si="96"/>
        <v>-39420</v>
      </c>
      <c r="JE6" s="1">
        <f t="shared" si="97"/>
        <v>-2932787</v>
      </c>
      <c r="JF6" s="1">
        <f t="shared" si="98"/>
        <v>326675</v>
      </c>
    </row>
    <row r="7" spans="1:266" x14ac:dyDescent="0.25">
      <c r="A7" s="9">
        <v>1496</v>
      </c>
      <c r="B7" s="9">
        <v>1</v>
      </c>
      <c r="C7" s="9">
        <v>1</v>
      </c>
      <c r="D7" s="9">
        <v>150</v>
      </c>
      <c r="E7" s="9">
        <v>63</v>
      </c>
      <c r="F7" s="9">
        <v>70.2</v>
      </c>
      <c r="G7" s="9">
        <v>40.5</v>
      </c>
      <c r="H7" s="17"/>
      <c r="I7" s="18">
        <f t="shared" si="0"/>
        <v>1981.7</v>
      </c>
      <c r="K7" s="16" t="s">
        <v>8</v>
      </c>
      <c r="L7" s="9">
        <v>4150</v>
      </c>
      <c r="M7" s="19">
        <v>4450</v>
      </c>
      <c r="N7" s="9">
        <v>38</v>
      </c>
      <c r="O7" s="20">
        <v>6980</v>
      </c>
      <c r="Q7" s="9">
        <f>IF(K7=A$32,B$32,IF(K7=A$33,B$33,IF(K7=A$34,B$34,IF(K7=A$35,B$35,IF(K7=A$36,B$36,"Ошибка")))))</f>
        <v>0.05</v>
      </c>
      <c r="R7" s="9">
        <f>IF(K7=A$32,C$32,IF(K7=A$33,C$33,IF(K7=A$34,C$34,IF(K7=A$35,C$35,IF(K7=A$36,C$36,"Ошибка")))))</f>
        <v>102.54</v>
      </c>
      <c r="S7" s="9">
        <f>IF(K7=A$32,D$32,IF(K7=A$33,D$33,IF(K7=A$34,D$34,IF(K7=A$35,D$35,IF(K7=A$36,D$36,"Ошибка")))))</f>
        <v>1.86</v>
      </c>
      <c r="U7" s="9">
        <f t="shared" si="99"/>
        <v>59792</v>
      </c>
      <c r="V7" s="9">
        <f>ROUND(D7*1000*9/100,2)</f>
        <v>13500</v>
      </c>
      <c r="W7" s="9">
        <f>ROUND(D7*1000*6.5/100,2)</f>
        <v>9750</v>
      </c>
      <c r="X7" s="9">
        <f t="shared" si="100"/>
        <v>163967</v>
      </c>
      <c r="Y7" s="9">
        <f t="shared" si="101"/>
        <v>2627</v>
      </c>
      <c r="Z7" s="9">
        <f t="shared" si="102"/>
        <v>1710</v>
      </c>
      <c r="AA7" s="9">
        <f t="shared" si="103"/>
        <v>131350</v>
      </c>
      <c r="AB7" s="9">
        <f t="shared" si="104"/>
        <v>32837.5</v>
      </c>
      <c r="AC7" s="9">
        <f t="shared" si="105"/>
        <v>415332</v>
      </c>
      <c r="AD7" s="9">
        <f t="shared" si="106"/>
        <v>826.5</v>
      </c>
      <c r="AE7" s="9"/>
      <c r="AF7" s="9">
        <f t="shared" si="107"/>
        <v>59792</v>
      </c>
      <c r="AG7" s="9">
        <f>ROUND(E7*1000*9/100,2)</f>
        <v>5670</v>
      </c>
      <c r="AH7" s="9">
        <f>ROUND(E7*1000*6.5/100,2)</f>
        <v>4095</v>
      </c>
      <c r="AI7" s="9">
        <f t="shared" si="108"/>
        <v>145871</v>
      </c>
      <c r="AJ7" s="9">
        <f t="shared" si="109"/>
        <v>2036.2</v>
      </c>
      <c r="AK7" s="9">
        <f t="shared" si="110"/>
        <v>1710</v>
      </c>
      <c r="AL7" s="9">
        <f t="shared" si="111"/>
        <v>57013.599999999999</v>
      </c>
      <c r="AM7" s="9">
        <f t="shared" si="112"/>
        <v>14253.4</v>
      </c>
      <c r="AN7" s="9">
        <f t="shared" si="113"/>
        <v>148452</v>
      </c>
      <c r="AO7" s="9">
        <f t="shared" si="114"/>
        <v>435.1</v>
      </c>
      <c r="AP7" s="9">
        <f>AD7*B7+AO7*C7</f>
        <v>1261.5999999999999</v>
      </c>
      <c r="AR7" s="16">
        <v>720</v>
      </c>
      <c r="AS7" s="9">
        <v>900</v>
      </c>
      <c r="AT7" s="9">
        <v>2700</v>
      </c>
      <c r="AU7" s="9">
        <v>82</v>
      </c>
      <c r="AV7" s="9">
        <v>11</v>
      </c>
      <c r="AW7" s="9">
        <v>9</v>
      </c>
      <c r="AX7" s="9">
        <v>27</v>
      </c>
      <c r="AY7" s="20">
        <v>0.7</v>
      </c>
      <c r="BA7" s="16">
        <v>0.03</v>
      </c>
      <c r="BB7" s="9">
        <v>0.03</v>
      </c>
      <c r="BC7" s="9">
        <v>0.04</v>
      </c>
      <c r="BD7" s="9">
        <v>0.05</v>
      </c>
      <c r="BE7" s="21">
        <v>0.06</v>
      </c>
      <c r="BF7" s="22">
        <v>350</v>
      </c>
      <c r="BG7" s="9">
        <v>500</v>
      </c>
      <c r="BH7" s="9">
        <v>1000</v>
      </c>
      <c r="BI7" s="9">
        <v>120</v>
      </c>
      <c r="BJ7" s="20">
        <v>420</v>
      </c>
      <c r="BL7" s="16">
        <v>2.4</v>
      </c>
      <c r="BM7" s="9">
        <v>3</v>
      </c>
      <c r="BN7" s="9">
        <v>0.8</v>
      </c>
      <c r="BO7" s="9">
        <v>4</v>
      </c>
      <c r="BP7" s="20">
        <v>1</v>
      </c>
      <c r="BR7" s="9">
        <f t="shared" si="115"/>
        <v>13.68</v>
      </c>
      <c r="BS7" s="9">
        <f t="shared" si="116"/>
        <v>35.28</v>
      </c>
      <c r="BT7" s="9">
        <f t="shared" si="117"/>
        <v>3824</v>
      </c>
      <c r="BU7" s="9">
        <f t="shared" si="118"/>
        <v>1033040</v>
      </c>
      <c r="BV7" s="9">
        <f t="shared" si="119"/>
        <v>1036.9129599999999</v>
      </c>
      <c r="BX7" s="1">
        <f t="shared" si="120"/>
        <v>2057</v>
      </c>
      <c r="BY7" s="1">
        <f t="shared" si="121"/>
        <v>1440</v>
      </c>
      <c r="BZ7" s="1">
        <f t="shared" si="122"/>
        <v>720</v>
      </c>
      <c r="CA7" s="1">
        <f t="shared" si="123"/>
        <v>6000</v>
      </c>
      <c r="CB7" s="1">
        <f t="shared" si="124"/>
        <v>1714</v>
      </c>
      <c r="CD7" s="14">
        <f t="shared" si="125"/>
        <v>2571</v>
      </c>
      <c r="CE7" s="14">
        <f t="shared" si="126"/>
        <v>1800</v>
      </c>
      <c r="CF7" s="14">
        <f t="shared" si="127"/>
        <v>900</v>
      </c>
      <c r="CG7" s="14">
        <f t="shared" si="128"/>
        <v>7500</v>
      </c>
      <c r="CH7" s="14">
        <f t="shared" si="129"/>
        <v>2143</v>
      </c>
      <c r="CI7" s="14"/>
      <c r="CJ7" s="14">
        <f t="shared" si="1"/>
        <v>105300</v>
      </c>
      <c r="CK7" s="14">
        <f t="shared" si="130"/>
        <v>526500</v>
      </c>
      <c r="CM7" s="14"/>
      <c r="CO7" s="14">
        <f t="shared" si="2"/>
        <v>10.799999999999999</v>
      </c>
      <c r="CP7" s="14">
        <f t="shared" si="3"/>
        <v>52.8</v>
      </c>
      <c r="CQ7" s="14"/>
      <c r="CR7" s="14">
        <f t="shared" si="4"/>
        <v>13.5</v>
      </c>
      <c r="CS7" s="14">
        <f t="shared" si="5"/>
        <v>88</v>
      </c>
      <c r="CT7" s="14"/>
      <c r="CU7" s="14">
        <f t="shared" si="6"/>
        <v>3.6</v>
      </c>
      <c r="CV7" s="14">
        <f t="shared" si="7"/>
        <v>17.600000000000001</v>
      </c>
      <c r="CW7" s="14"/>
      <c r="CX7" s="14">
        <f t="shared" si="8"/>
        <v>18</v>
      </c>
      <c r="CY7" s="14">
        <f t="shared" si="9"/>
        <v>88</v>
      </c>
      <c r="CZ7" s="14"/>
      <c r="DA7" s="14">
        <f t="shared" si="10"/>
        <v>4.5</v>
      </c>
      <c r="DB7" s="14">
        <f t="shared" si="11"/>
        <v>22</v>
      </c>
      <c r="DF7" s="1">
        <f t="shared" si="12"/>
        <v>366.2</v>
      </c>
      <c r="DG7" s="1">
        <f t="shared" si="13"/>
        <v>8753.7999999999993</v>
      </c>
      <c r="DI7" s="1">
        <f t="shared" si="14"/>
        <v>572.29999999999995</v>
      </c>
      <c r="DJ7" s="1">
        <f t="shared" si="15"/>
        <v>24316.2</v>
      </c>
      <c r="DL7" s="1">
        <f t="shared" si="16"/>
        <v>40.700000000000003</v>
      </c>
      <c r="DM7" s="1">
        <f t="shared" si="17"/>
        <v>972.6</v>
      </c>
      <c r="DO7" s="1">
        <f t="shared" si="18"/>
        <v>1017.4</v>
      </c>
      <c r="DP7" s="1">
        <f t="shared" si="19"/>
        <v>24316.2</v>
      </c>
      <c r="DR7" s="1">
        <f t="shared" si="20"/>
        <v>63.6</v>
      </c>
      <c r="DS7" s="1">
        <f t="shared" si="21"/>
        <v>1519.8</v>
      </c>
      <c r="DW7" s="1">
        <f t="shared" si="22"/>
        <v>1800073.5999999999</v>
      </c>
      <c r="DX7" s="1">
        <f t="shared" si="23"/>
        <v>40617886.399999999</v>
      </c>
      <c r="DZ7" s="1">
        <f t="shared" si="24"/>
        <v>1959551.9999999998</v>
      </c>
      <c r="EA7" s="1">
        <f t="shared" si="25"/>
        <v>78889788</v>
      </c>
      <c r="EC7" s="1">
        <f t="shared" si="26"/>
        <v>171234</v>
      </c>
      <c r="ED7" s="1">
        <f t="shared" si="27"/>
        <v>1680912</v>
      </c>
      <c r="EF7" s="1">
        <f t="shared" si="28"/>
        <v>13840200</v>
      </c>
      <c r="EG7" s="1">
        <f t="shared" si="29"/>
        <v>328374000</v>
      </c>
      <c r="EI7" s="1">
        <f t="shared" si="30"/>
        <v>350605.2</v>
      </c>
      <c r="EJ7" s="1">
        <f t="shared" si="31"/>
        <v>5967168.5999999996</v>
      </c>
      <c r="EN7" s="1">
        <f t="shared" si="32"/>
        <v>102604</v>
      </c>
      <c r="EO7" s="1">
        <f t="shared" si="33"/>
        <v>2315220</v>
      </c>
      <c r="EQ7" s="1">
        <f t="shared" si="34"/>
        <v>111694</v>
      </c>
      <c r="ER7" s="1">
        <f t="shared" si="35"/>
        <v>4496718</v>
      </c>
      <c r="ET7" s="1">
        <f t="shared" si="36"/>
        <v>13014</v>
      </c>
      <c r="EU7" s="1">
        <f t="shared" si="37"/>
        <v>127749</v>
      </c>
      <c r="EW7" s="1">
        <f t="shared" si="38"/>
        <v>1314819</v>
      </c>
      <c r="EX7" s="1">
        <f t="shared" si="39"/>
        <v>31195530</v>
      </c>
      <c r="EZ7" s="1">
        <f t="shared" si="40"/>
        <v>39969</v>
      </c>
      <c r="FA7" s="1">
        <f t="shared" si="41"/>
        <v>680257</v>
      </c>
      <c r="FC7" s="1">
        <f t="shared" si="42"/>
        <v>1582100</v>
      </c>
      <c r="FD7" s="1">
        <f t="shared" si="131"/>
        <v>38815474</v>
      </c>
      <c r="FH7" s="1">
        <f t="shared" si="43"/>
        <v>1694774</v>
      </c>
      <c r="FI7" s="1">
        <f t="shared" si="44"/>
        <v>40512586</v>
      </c>
      <c r="FK7" s="1">
        <f t="shared" si="45"/>
        <v>1854252</v>
      </c>
      <c r="FL7" s="1">
        <f t="shared" si="46"/>
        <v>78784488</v>
      </c>
      <c r="FN7" s="1">
        <f t="shared" si="47"/>
        <v>65934</v>
      </c>
      <c r="FO7" s="1">
        <f t="shared" si="48"/>
        <v>1575612</v>
      </c>
      <c r="FQ7" s="1">
        <f t="shared" si="49"/>
        <v>13734900</v>
      </c>
      <c r="FR7" s="1">
        <f t="shared" si="50"/>
        <v>328268700</v>
      </c>
      <c r="FT7" s="1">
        <f t="shared" si="51"/>
        <v>245305</v>
      </c>
      <c r="FU7" s="1">
        <f t="shared" si="52"/>
        <v>5861869</v>
      </c>
      <c r="FY7" s="1">
        <f t="shared" si="53"/>
        <v>1800074</v>
      </c>
      <c r="FZ7" s="1">
        <f t="shared" si="54"/>
        <v>40617886</v>
      </c>
      <c r="GB7" s="1">
        <f t="shared" si="55"/>
        <v>1959552</v>
      </c>
      <c r="GC7" s="1">
        <f t="shared" si="56"/>
        <v>78889788</v>
      </c>
      <c r="GE7" s="1">
        <f t="shared" si="57"/>
        <v>171234</v>
      </c>
      <c r="GF7" s="1">
        <f t="shared" si="58"/>
        <v>1680912</v>
      </c>
      <c r="GH7" s="1">
        <f t="shared" si="59"/>
        <v>13840200</v>
      </c>
      <c r="GI7" s="1">
        <f t="shared" si="60"/>
        <v>328374000</v>
      </c>
      <c r="GK7" s="1">
        <f t="shared" si="61"/>
        <v>350605</v>
      </c>
      <c r="GL7" s="1">
        <f t="shared" si="62"/>
        <v>5967169</v>
      </c>
      <c r="GP7" s="1">
        <f t="shared" si="63"/>
        <v>1726364</v>
      </c>
      <c r="GQ7" s="1">
        <f t="shared" si="64"/>
        <v>40544176</v>
      </c>
      <c r="GS7" s="1">
        <f t="shared" si="65"/>
        <v>1885842</v>
      </c>
      <c r="GT7" s="1">
        <f t="shared" si="66"/>
        <v>78816078</v>
      </c>
      <c r="GV7" s="1">
        <f t="shared" si="67"/>
        <v>97524</v>
      </c>
      <c r="GW7" s="1">
        <f t="shared" si="68"/>
        <v>1607202</v>
      </c>
      <c r="GY7" s="1">
        <f t="shared" si="69"/>
        <v>13766490</v>
      </c>
      <c r="GZ7" s="1">
        <f t="shared" si="70"/>
        <v>328300290</v>
      </c>
      <c r="HB7" s="1">
        <f t="shared" si="71"/>
        <v>276895</v>
      </c>
      <c r="HC7" s="1">
        <f t="shared" si="72"/>
        <v>5893459</v>
      </c>
      <c r="HG7" s="1">
        <f t="shared" si="73"/>
        <v>98403</v>
      </c>
      <c r="HH7" s="1">
        <f t="shared" si="74"/>
        <v>2311018</v>
      </c>
      <c r="HJ7" s="1">
        <f t="shared" si="75"/>
        <v>107493</v>
      </c>
      <c r="HK7" s="1">
        <f t="shared" si="76"/>
        <v>4492516</v>
      </c>
      <c r="HM7" s="1">
        <f t="shared" si="77"/>
        <v>7412</v>
      </c>
      <c r="HN7" s="1">
        <f t="shared" si="78"/>
        <v>122147</v>
      </c>
      <c r="HP7" s="1">
        <f t="shared" si="79"/>
        <v>1307817</v>
      </c>
      <c r="HQ7" s="1">
        <f t="shared" si="80"/>
        <v>31188528</v>
      </c>
      <c r="HS7" s="1">
        <f t="shared" si="81"/>
        <v>31566</v>
      </c>
      <c r="HT7" s="1">
        <f t="shared" si="82"/>
        <v>671854</v>
      </c>
      <c r="HV7" s="1">
        <f t="shared" si="132"/>
        <v>1552691</v>
      </c>
      <c r="HW7" s="1">
        <f t="shared" si="83"/>
        <v>38786063</v>
      </c>
      <c r="HZ7" s="23">
        <f t="shared" si="84"/>
        <v>0.37</v>
      </c>
      <c r="IA7" s="1">
        <f t="shared" si="133"/>
        <v>0.37</v>
      </c>
      <c r="IB7" s="1">
        <f t="shared" si="134"/>
        <v>8.98</v>
      </c>
      <c r="IC7" s="1">
        <f t="shared" si="135"/>
        <v>0.36</v>
      </c>
      <c r="ID7" s="1">
        <f t="shared" si="136"/>
        <v>10.08</v>
      </c>
      <c r="IG7" s="1">
        <f t="shared" si="85"/>
        <v>0.28000000000000003</v>
      </c>
      <c r="IH7" s="1">
        <f t="shared" si="86"/>
        <v>0.28000000000000003</v>
      </c>
      <c r="II7" s="1">
        <f t="shared" si="87"/>
        <v>6.87</v>
      </c>
      <c r="IJ7" s="1">
        <f t="shared" si="88"/>
        <v>0.28000000000000003</v>
      </c>
      <c r="IM7" s="1">
        <f t="shared" si="89"/>
        <v>0.65</v>
      </c>
      <c r="IN7" s="1">
        <f t="shared" si="90"/>
        <v>0.65</v>
      </c>
      <c r="IO7" s="1">
        <f t="shared" si="91"/>
        <v>15.850000000000001</v>
      </c>
      <c r="IP7" s="1">
        <f t="shared" si="92"/>
        <v>0.64</v>
      </c>
      <c r="IS7" s="1">
        <f t="shared" si="137"/>
        <v>0.76</v>
      </c>
      <c r="IT7" s="1">
        <f t="shared" si="138"/>
        <v>0.76</v>
      </c>
      <c r="IU7" s="1">
        <f t="shared" si="139"/>
        <v>18.649999999999999</v>
      </c>
      <c r="IV7" s="1">
        <f t="shared" si="140"/>
        <v>0.75</v>
      </c>
      <c r="IX7" s="1">
        <f t="shared" si="93"/>
        <v>12.1</v>
      </c>
      <c r="IY7" s="1">
        <f t="shared" si="94"/>
        <v>3024</v>
      </c>
      <c r="IZ7" s="1">
        <f>I7*0.15+AP7</f>
        <v>1558.855</v>
      </c>
      <c r="JC7" s="1">
        <f t="shared" si="95"/>
        <v>-37261330</v>
      </c>
      <c r="JD7" s="1">
        <f t="shared" si="96"/>
        <v>-27956</v>
      </c>
      <c r="JE7" s="1">
        <f t="shared" si="97"/>
        <v>-37231919</v>
      </c>
      <c r="JF7" s="1">
        <f t="shared" si="98"/>
        <v>1557262</v>
      </c>
    </row>
    <row r="8" spans="1:266" x14ac:dyDescent="0.25">
      <c r="A8" s="9">
        <v>3170</v>
      </c>
      <c r="B8" s="9">
        <v>1</v>
      </c>
      <c r="C8" s="9">
        <v>2</v>
      </c>
      <c r="D8" s="9">
        <v>120</v>
      </c>
      <c r="E8" s="9">
        <v>70</v>
      </c>
      <c r="F8" s="9">
        <v>80.400000000000006</v>
      </c>
      <c r="G8" s="9">
        <v>28</v>
      </c>
      <c r="H8" s="17"/>
      <c r="I8" s="18">
        <f t="shared" si="0"/>
        <v>3650.4</v>
      </c>
      <c r="K8" s="16" t="s">
        <v>6</v>
      </c>
      <c r="L8" s="9">
        <v>2800</v>
      </c>
      <c r="M8" s="19">
        <v>3130</v>
      </c>
      <c r="N8" s="9">
        <v>21</v>
      </c>
      <c r="O8" s="20">
        <v>7890</v>
      </c>
      <c r="Q8" s="9">
        <f>IF(K8=A$32,B$32,IF(K8=A$33,B$33,IF(K8=A$34,B$34,IF(K8=A$35,B$35,IF(K8=A$36,B$36,"Ошибка")))))</f>
        <v>0.04</v>
      </c>
      <c r="R8" s="9">
        <f>IF(K8=A$32,C$32,IF(K8=A$33,C$33,IF(K8=A$34,C$34,IF(K8=A$35,C$35,IF(K8=A$36,C$36,"Ошибка")))))</f>
        <v>93.34</v>
      </c>
      <c r="S8" s="9">
        <f>IF(K8=A$32,D$32,IF(K8=A$33,D$33,IF(K8=A$34,D$34,IF(K8=A$35,D$35,IF(K8=A$36,D$36,"Ошибка")))))</f>
        <v>1.45</v>
      </c>
      <c r="U8" s="9">
        <f t="shared" si="99"/>
        <v>18759</v>
      </c>
      <c r="V8" s="9">
        <f>ROUND(D8*1000*9/100,2)</f>
        <v>10800</v>
      </c>
      <c r="W8" s="9">
        <f>ROUND(D8*1000*6.5/100,2)</f>
        <v>7800</v>
      </c>
      <c r="X8" s="9">
        <f t="shared" si="100"/>
        <v>110628</v>
      </c>
      <c r="Y8" s="9">
        <f t="shared" si="101"/>
        <v>1834.3</v>
      </c>
      <c r="Z8" s="9">
        <f t="shared" si="102"/>
        <v>945</v>
      </c>
      <c r="AA8" s="9">
        <f t="shared" si="103"/>
        <v>91715</v>
      </c>
      <c r="AB8" s="9">
        <f t="shared" si="104"/>
        <v>22928.75</v>
      </c>
      <c r="AC8" s="9">
        <f t="shared" si="105"/>
        <v>280224</v>
      </c>
      <c r="AD8" s="9">
        <f t="shared" si="106"/>
        <v>542.9</v>
      </c>
      <c r="AE8" s="9"/>
      <c r="AF8" s="9">
        <f t="shared" si="107"/>
        <v>18759</v>
      </c>
      <c r="AG8" s="9">
        <f>ROUND(E8*1000*9/100,2)</f>
        <v>6300</v>
      </c>
      <c r="AH8" s="9">
        <f>ROUND(E8*1000*6.5/100,2)</f>
        <v>4550</v>
      </c>
      <c r="AI8" s="9">
        <f t="shared" si="108"/>
        <v>102601</v>
      </c>
      <c r="AJ8" s="9">
        <f t="shared" si="109"/>
        <v>1458.7</v>
      </c>
      <c r="AK8" s="9">
        <f t="shared" si="110"/>
        <v>945</v>
      </c>
      <c r="AL8" s="9">
        <f t="shared" si="111"/>
        <v>40843.599999999999</v>
      </c>
      <c r="AM8" s="9">
        <f t="shared" si="112"/>
        <v>10210.9</v>
      </c>
      <c r="AN8" s="9">
        <f t="shared" si="113"/>
        <v>104417</v>
      </c>
      <c r="AO8" s="9">
        <f t="shared" si="114"/>
        <v>287.7</v>
      </c>
      <c r="AP8" s="9">
        <f>AD8*B8+AO8*C8</f>
        <v>1118.3</v>
      </c>
      <c r="AR8" s="16">
        <v>510</v>
      </c>
      <c r="AS8" s="9">
        <v>1300</v>
      </c>
      <c r="AT8" s="9">
        <v>5000</v>
      </c>
      <c r="AU8" s="9">
        <v>150</v>
      </c>
      <c r="AV8" s="9">
        <v>14</v>
      </c>
      <c r="AW8" s="9">
        <v>5</v>
      </c>
      <c r="AX8" s="9">
        <v>21</v>
      </c>
      <c r="AY8" s="20">
        <v>0.81</v>
      </c>
      <c r="BA8" s="16">
        <v>0.09</v>
      </c>
      <c r="BB8" s="9">
        <v>0.08</v>
      </c>
      <c r="BC8" s="9">
        <v>0.03</v>
      </c>
      <c r="BD8" s="9">
        <v>0.01</v>
      </c>
      <c r="BE8" s="21">
        <v>0.01</v>
      </c>
      <c r="BF8" s="22">
        <v>700</v>
      </c>
      <c r="BG8" s="9">
        <v>380</v>
      </c>
      <c r="BH8" s="9">
        <v>560</v>
      </c>
      <c r="BI8" s="9">
        <v>300</v>
      </c>
      <c r="BJ8" s="20">
        <v>1000</v>
      </c>
      <c r="BL8" s="16">
        <v>3</v>
      </c>
      <c r="BM8" s="9">
        <v>3.2</v>
      </c>
      <c r="BN8" s="9">
        <v>2.4</v>
      </c>
      <c r="BO8" s="9">
        <v>3</v>
      </c>
      <c r="BP8" s="20">
        <v>0.8</v>
      </c>
      <c r="BR8" s="9">
        <f t="shared" si="115"/>
        <v>9.69</v>
      </c>
      <c r="BS8" s="9">
        <f t="shared" si="116"/>
        <v>24.99</v>
      </c>
      <c r="BT8" s="9">
        <f t="shared" si="117"/>
        <v>4704</v>
      </c>
      <c r="BU8" s="9">
        <f t="shared" si="118"/>
        <v>1167720</v>
      </c>
      <c r="BV8" s="9">
        <f t="shared" si="119"/>
        <v>1172.45868</v>
      </c>
      <c r="BX8" s="1">
        <f t="shared" si="120"/>
        <v>729</v>
      </c>
      <c r="BY8" s="1">
        <f t="shared" si="121"/>
        <v>1342</v>
      </c>
      <c r="BZ8" s="1">
        <f t="shared" si="122"/>
        <v>911</v>
      </c>
      <c r="CA8" s="1">
        <f t="shared" si="123"/>
        <v>1700</v>
      </c>
      <c r="CB8" s="1">
        <f t="shared" si="124"/>
        <v>510</v>
      </c>
      <c r="CD8" s="14">
        <f t="shared" si="125"/>
        <v>1857</v>
      </c>
      <c r="CE8" s="14">
        <f t="shared" si="126"/>
        <v>3421</v>
      </c>
      <c r="CF8" s="14">
        <f t="shared" si="127"/>
        <v>2321</v>
      </c>
      <c r="CG8" s="14">
        <f t="shared" si="128"/>
        <v>4333</v>
      </c>
      <c r="CH8" s="14">
        <f t="shared" si="129"/>
        <v>1300</v>
      </c>
      <c r="CI8" s="14"/>
      <c r="CJ8" s="14">
        <f t="shared" si="1"/>
        <v>180000</v>
      </c>
      <c r="CK8" s="14">
        <f t="shared" si="130"/>
        <v>900000</v>
      </c>
      <c r="CM8" s="14"/>
      <c r="CO8" s="14">
        <f t="shared" si="2"/>
        <v>7.5</v>
      </c>
      <c r="CP8" s="14">
        <f t="shared" si="3"/>
        <v>48</v>
      </c>
      <c r="CQ8" s="14"/>
      <c r="CR8" s="14">
        <f t="shared" si="4"/>
        <v>8</v>
      </c>
      <c r="CS8" s="14">
        <f t="shared" si="5"/>
        <v>48</v>
      </c>
      <c r="CT8" s="14"/>
      <c r="CU8" s="14">
        <f t="shared" si="6"/>
        <v>6</v>
      </c>
      <c r="CV8" s="14">
        <f t="shared" si="7"/>
        <v>38.4</v>
      </c>
      <c r="CW8" s="14"/>
      <c r="CX8" s="14">
        <f t="shared" si="8"/>
        <v>7.5</v>
      </c>
      <c r="CY8" s="14">
        <f t="shared" si="9"/>
        <v>48</v>
      </c>
      <c r="CZ8" s="14"/>
      <c r="DA8" s="14">
        <f t="shared" si="10"/>
        <v>2</v>
      </c>
      <c r="DB8" s="14">
        <f t="shared" si="11"/>
        <v>12.8</v>
      </c>
      <c r="DF8" s="1">
        <f t="shared" si="12"/>
        <v>176.6</v>
      </c>
      <c r="DG8" s="1">
        <f t="shared" si="13"/>
        <v>7234.6</v>
      </c>
      <c r="DI8" s="1">
        <f t="shared" si="14"/>
        <v>201</v>
      </c>
      <c r="DJ8" s="1">
        <f t="shared" si="15"/>
        <v>7234.6</v>
      </c>
      <c r="DL8" s="1">
        <f t="shared" si="16"/>
        <v>113</v>
      </c>
      <c r="DM8" s="1">
        <f t="shared" si="17"/>
        <v>4630.1000000000004</v>
      </c>
      <c r="DO8" s="1">
        <f t="shared" si="18"/>
        <v>176.6</v>
      </c>
      <c r="DP8" s="1">
        <f t="shared" si="19"/>
        <v>7234.6</v>
      </c>
      <c r="DR8" s="1">
        <f t="shared" si="20"/>
        <v>12.6</v>
      </c>
      <c r="DS8" s="1">
        <f t="shared" si="21"/>
        <v>514.5</v>
      </c>
      <c r="DW8" s="1">
        <f t="shared" si="22"/>
        <v>636687.6</v>
      </c>
      <c r="DX8" s="1">
        <f t="shared" si="23"/>
        <v>18888675.600000001</v>
      </c>
      <c r="DZ8" s="1">
        <f t="shared" si="24"/>
        <v>1137363</v>
      </c>
      <c r="EA8" s="1">
        <f t="shared" si="25"/>
        <v>34638399.800000004</v>
      </c>
      <c r="EC8" s="1">
        <f t="shared" si="26"/>
        <v>545216</v>
      </c>
      <c r="ED8" s="1">
        <f t="shared" si="27"/>
        <v>15144483.200000001</v>
      </c>
      <c r="EF8" s="1">
        <f t="shared" si="28"/>
        <v>1245427.8</v>
      </c>
      <c r="EG8" s="1">
        <f t="shared" si="29"/>
        <v>43826341.800000004</v>
      </c>
      <c r="EI8" s="1">
        <f t="shared" si="30"/>
        <v>202806</v>
      </c>
      <c r="EJ8" s="1">
        <f t="shared" si="31"/>
        <v>1111245</v>
      </c>
      <c r="EN8" s="1">
        <f t="shared" si="32"/>
        <v>108874</v>
      </c>
      <c r="EO8" s="1">
        <f t="shared" si="33"/>
        <v>3229964</v>
      </c>
      <c r="EQ8" s="1">
        <f t="shared" si="34"/>
        <v>172879</v>
      </c>
      <c r="ER8" s="1">
        <f t="shared" si="35"/>
        <v>5265037</v>
      </c>
      <c r="ET8" s="1">
        <f t="shared" si="36"/>
        <v>31077</v>
      </c>
      <c r="EU8" s="1">
        <f t="shared" si="37"/>
        <v>863236</v>
      </c>
      <c r="EW8" s="1">
        <f t="shared" si="38"/>
        <v>23663</v>
      </c>
      <c r="EX8" s="1">
        <f t="shared" si="39"/>
        <v>832700</v>
      </c>
      <c r="EZ8" s="1">
        <f t="shared" si="40"/>
        <v>3853</v>
      </c>
      <c r="FA8" s="1">
        <f t="shared" si="41"/>
        <v>21114</v>
      </c>
      <c r="FC8" s="1">
        <f t="shared" si="42"/>
        <v>340346</v>
      </c>
      <c r="FD8" s="1">
        <f t="shared" si="131"/>
        <v>10212051</v>
      </c>
      <c r="FH8" s="1">
        <f t="shared" si="43"/>
        <v>456688</v>
      </c>
      <c r="FI8" s="1">
        <f t="shared" si="44"/>
        <v>18708676</v>
      </c>
      <c r="FK8" s="1">
        <f t="shared" si="45"/>
        <v>957363</v>
      </c>
      <c r="FL8" s="1">
        <f t="shared" si="46"/>
        <v>34458400</v>
      </c>
      <c r="FN8" s="1">
        <f t="shared" si="47"/>
        <v>365216</v>
      </c>
      <c r="FO8" s="1">
        <f t="shared" si="48"/>
        <v>14964483</v>
      </c>
      <c r="FQ8" s="1">
        <f t="shared" si="49"/>
        <v>1065428</v>
      </c>
      <c r="FR8" s="1">
        <f t="shared" si="50"/>
        <v>43646342</v>
      </c>
      <c r="FT8" s="1">
        <f t="shared" si="51"/>
        <v>22806</v>
      </c>
      <c r="FU8" s="1">
        <f t="shared" si="52"/>
        <v>931245</v>
      </c>
      <c r="FY8" s="1">
        <f t="shared" si="53"/>
        <v>636688</v>
      </c>
      <c r="FZ8" s="1">
        <f t="shared" si="54"/>
        <v>18888676</v>
      </c>
      <c r="GB8" s="1">
        <f t="shared" si="55"/>
        <v>1137363</v>
      </c>
      <c r="GC8" s="1">
        <f t="shared" si="56"/>
        <v>34638400</v>
      </c>
      <c r="GE8" s="1">
        <f t="shared" si="57"/>
        <v>545216</v>
      </c>
      <c r="GF8" s="1">
        <f t="shared" si="58"/>
        <v>15144483</v>
      </c>
      <c r="GH8" s="1">
        <f t="shared" si="59"/>
        <v>1245428</v>
      </c>
      <c r="GI8" s="1">
        <f t="shared" si="60"/>
        <v>43826342</v>
      </c>
      <c r="GK8" s="1">
        <f t="shared" si="61"/>
        <v>202806</v>
      </c>
      <c r="GL8" s="1">
        <f t="shared" si="62"/>
        <v>1111245</v>
      </c>
      <c r="GP8" s="1">
        <f t="shared" si="63"/>
        <v>490888</v>
      </c>
      <c r="GQ8" s="1">
        <f t="shared" si="64"/>
        <v>18742876</v>
      </c>
      <c r="GS8" s="1">
        <f t="shared" si="65"/>
        <v>991563</v>
      </c>
      <c r="GT8" s="1">
        <f t="shared" si="66"/>
        <v>34492600</v>
      </c>
      <c r="GV8" s="1">
        <f t="shared" si="67"/>
        <v>399416</v>
      </c>
      <c r="GW8" s="1">
        <f t="shared" si="68"/>
        <v>14998683</v>
      </c>
      <c r="GY8" s="1">
        <f t="shared" si="69"/>
        <v>1099628</v>
      </c>
      <c r="GZ8" s="1">
        <f t="shared" si="70"/>
        <v>43680542</v>
      </c>
      <c r="HB8" s="1">
        <f t="shared" si="71"/>
        <v>57006</v>
      </c>
      <c r="HC8" s="1">
        <f t="shared" si="72"/>
        <v>965445</v>
      </c>
      <c r="HG8" s="1">
        <f t="shared" si="73"/>
        <v>83942</v>
      </c>
      <c r="HH8" s="1">
        <f t="shared" si="74"/>
        <v>3205032</v>
      </c>
      <c r="HJ8" s="1">
        <f t="shared" si="75"/>
        <v>150718</v>
      </c>
      <c r="HK8" s="1">
        <f t="shared" si="76"/>
        <v>5242875</v>
      </c>
      <c r="HM8" s="1">
        <f t="shared" si="77"/>
        <v>22767</v>
      </c>
      <c r="HN8" s="1">
        <f t="shared" si="78"/>
        <v>854925</v>
      </c>
      <c r="HP8" s="1">
        <f t="shared" si="79"/>
        <v>20893</v>
      </c>
      <c r="HQ8" s="1">
        <f t="shared" si="80"/>
        <v>829930</v>
      </c>
      <c r="HS8" s="1">
        <f t="shared" si="81"/>
        <v>1083</v>
      </c>
      <c r="HT8" s="1">
        <f t="shared" si="82"/>
        <v>18343</v>
      </c>
      <c r="HV8" s="1">
        <f t="shared" si="132"/>
        <v>279403</v>
      </c>
      <c r="HW8" s="1">
        <f t="shared" si="83"/>
        <v>10151105</v>
      </c>
      <c r="HZ8" s="23">
        <f t="shared" si="84"/>
        <v>0.05</v>
      </c>
      <c r="IA8" s="1">
        <f t="shared" si="133"/>
        <v>0.05</v>
      </c>
      <c r="IB8" s="1">
        <f t="shared" si="134"/>
        <v>1.49</v>
      </c>
      <c r="IC8" s="1">
        <f t="shared" si="135"/>
        <v>0.04</v>
      </c>
      <c r="ID8" s="1">
        <f t="shared" si="136"/>
        <v>1.6300000000000001</v>
      </c>
      <c r="IG8" s="1">
        <f t="shared" si="85"/>
        <v>0.04</v>
      </c>
      <c r="IH8" s="1">
        <f t="shared" si="86"/>
        <v>0.04</v>
      </c>
      <c r="II8" s="1">
        <f t="shared" si="87"/>
        <v>1.1399999999999999</v>
      </c>
      <c r="IJ8" s="1">
        <f t="shared" si="88"/>
        <v>0.03</v>
      </c>
      <c r="IM8" s="1">
        <f t="shared" si="89"/>
        <v>0.09</v>
      </c>
      <c r="IN8" s="1">
        <f t="shared" si="90"/>
        <v>0.09</v>
      </c>
      <c r="IO8" s="1">
        <f t="shared" si="91"/>
        <v>2.63</v>
      </c>
      <c r="IP8" s="1">
        <f t="shared" si="92"/>
        <v>7.0000000000000007E-2</v>
      </c>
      <c r="IS8" s="1">
        <f t="shared" si="137"/>
        <v>0.11</v>
      </c>
      <c r="IT8" s="1">
        <f t="shared" si="138"/>
        <v>0.11</v>
      </c>
      <c r="IU8" s="1">
        <f t="shared" si="139"/>
        <v>3.09</v>
      </c>
      <c r="IV8" s="1">
        <f t="shared" si="140"/>
        <v>0.08</v>
      </c>
      <c r="IX8" s="1">
        <f t="shared" si="93"/>
        <v>2.72</v>
      </c>
      <c r="IY8" s="1">
        <f t="shared" si="94"/>
        <v>4767</v>
      </c>
      <c r="IZ8" s="1">
        <f>I8*0.15+AP8</f>
        <v>1665.86</v>
      </c>
      <c r="JC8" s="1">
        <f t="shared" si="95"/>
        <v>-9929550</v>
      </c>
      <c r="JD8" s="1">
        <f t="shared" si="96"/>
        <v>-57845</v>
      </c>
      <c r="JE8" s="1">
        <f t="shared" si="97"/>
        <v>-9868604</v>
      </c>
      <c r="JF8" s="1">
        <f t="shared" si="98"/>
        <v>285833</v>
      </c>
    </row>
    <row r="9" spans="1:266" x14ac:dyDescent="0.25">
      <c r="A9" s="9">
        <v>3898</v>
      </c>
      <c r="B9" s="9">
        <v>2</v>
      </c>
      <c r="C9" s="9">
        <v>3</v>
      </c>
      <c r="D9" s="9">
        <v>140</v>
      </c>
      <c r="E9" s="9">
        <v>70</v>
      </c>
      <c r="F9" s="9">
        <v>90.3</v>
      </c>
      <c r="G9" s="9">
        <v>30</v>
      </c>
      <c r="H9" s="17"/>
      <c r="I9" s="18">
        <f t="shared" si="0"/>
        <v>4628.3</v>
      </c>
      <c r="K9" s="16" t="s">
        <v>7</v>
      </c>
      <c r="L9" s="9">
        <v>4445</v>
      </c>
      <c r="M9" s="19">
        <v>4950</v>
      </c>
      <c r="N9" s="9">
        <v>44</v>
      </c>
      <c r="O9" s="20">
        <v>8560</v>
      </c>
      <c r="Q9" s="9">
        <f>IF(K9=A$32,B$32,IF(K9=A$33,B$33,IF(K9=A$34,B$34,IF(K9=A$35,B$35,IF(K9=A$36,B$36,"Ошибка")))))</f>
        <v>0.06</v>
      </c>
      <c r="R9" s="9">
        <f>IF(K9=A$32,C$32,IF(K9=A$33,C$33,IF(K9=A$34,C$34,IF(K9=A$35,C$35,IF(K9=A$36,C$36,"Ошибка")))))</f>
        <v>89.9</v>
      </c>
      <c r="S9" s="9">
        <f>IF(K9=A$32,D$32,IF(K9=A$33,D$33,IF(K9=A$34,D$34,IF(K9=A$35,D$35,IF(K9=A$36,D$36,"Ошибка")))))</f>
        <v>2.5099999999999998</v>
      </c>
      <c r="U9" s="9">
        <f t="shared" si="99"/>
        <v>98293</v>
      </c>
      <c r="V9" s="9">
        <f>ROUND(D9*1000*9/100,2)</f>
        <v>12600</v>
      </c>
      <c r="W9" s="9">
        <f>ROUND(D9*1000*6.5/100,2)</f>
        <v>9100</v>
      </c>
      <c r="X9" s="9">
        <f t="shared" si="100"/>
        <v>175622</v>
      </c>
      <c r="Y9" s="9">
        <f t="shared" si="101"/>
        <v>2830.5</v>
      </c>
      <c r="Z9" s="9">
        <f t="shared" si="102"/>
        <v>1980</v>
      </c>
      <c r="AA9" s="9">
        <f t="shared" si="103"/>
        <v>141525</v>
      </c>
      <c r="AB9" s="9">
        <f t="shared" si="104"/>
        <v>35381.25</v>
      </c>
      <c r="AC9" s="9">
        <f t="shared" si="105"/>
        <v>444856</v>
      </c>
      <c r="AD9" s="9">
        <f t="shared" si="106"/>
        <v>917.4</v>
      </c>
      <c r="AE9" s="9"/>
      <c r="AF9" s="9">
        <f t="shared" si="107"/>
        <v>98293</v>
      </c>
      <c r="AG9" s="9">
        <f>ROUND(E9*1000*9/100,2)</f>
        <v>6300</v>
      </c>
      <c r="AH9" s="9">
        <f>ROUND(E9*1000*6.5/100,2)</f>
        <v>4550</v>
      </c>
      <c r="AI9" s="9">
        <f t="shared" si="108"/>
        <v>162261</v>
      </c>
      <c r="AJ9" s="9">
        <f t="shared" si="109"/>
        <v>2250.6</v>
      </c>
      <c r="AK9" s="9">
        <f t="shared" si="110"/>
        <v>1980</v>
      </c>
      <c r="AL9" s="9">
        <f t="shared" si="111"/>
        <v>63016.799999999996</v>
      </c>
      <c r="AM9" s="9">
        <f t="shared" si="112"/>
        <v>15754.199999999999</v>
      </c>
      <c r="AN9" s="9">
        <f t="shared" si="113"/>
        <v>165132</v>
      </c>
      <c r="AO9" s="9">
        <f t="shared" si="114"/>
        <v>515.29999999999995</v>
      </c>
      <c r="AP9" s="9">
        <f>AD9*B9+AO9*C9</f>
        <v>3380.7</v>
      </c>
      <c r="AR9" s="16">
        <v>700</v>
      </c>
      <c r="AS9" s="9">
        <v>850</v>
      </c>
      <c r="AT9" s="9">
        <v>3500</v>
      </c>
      <c r="AU9" s="9">
        <v>105</v>
      </c>
      <c r="AV9" s="9">
        <v>16</v>
      </c>
      <c r="AW9" s="9">
        <v>9</v>
      </c>
      <c r="AX9" s="9">
        <v>18</v>
      </c>
      <c r="AY9" s="20">
        <v>0.65</v>
      </c>
      <c r="BA9" s="16">
        <v>0.02</v>
      </c>
      <c r="BB9" s="9">
        <v>0.05</v>
      </c>
      <c r="BC9" s="9">
        <v>0.08</v>
      </c>
      <c r="BD9" s="9">
        <v>0.03</v>
      </c>
      <c r="BE9" s="21">
        <v>0.08</v>
      </c>
      <c r="BF9" s="22">
        <v>650</v>
      </c>
      <c r="BG9" s="9">
        <v>530</v>
      </c>
      <c r="BH9" s="9">
        <v>430</v>
      </c>
      <c r="BI9" s="9">
        <v>180</v>
      </c>
      <c r="BJ9" s="20">
        <v>840</v>
      </c>
      <c r="BL9" s="16">
        <v>3.2</v>
      </c>
      <c r="BM9" s="9">
        <v>1.7</v>
      </c>
      <c r="BN9" s="9">
        <v>0.9</v>
      </c>
      <c r="BO9" s="9">
        <v>4</v>
      </c>
      <c r="BP9" s="20">
        <v>0.8</v>
      </c>
      <c r="BR9" s="9">
        <f t="shared" si="115"/>
        <v>13.3</v>
      </c>
      <c r="BS9" s="9">
        <f t="shared" si="116"/>
        <v>34.300000000000004</v>
      </c>
      <c r="BT9" s="9">
        <f t="shared" si="117"/>
        <v>4208</v>
      </c>
      <c r="BU9" s="9">
        <f t="shared" si="118"/>
        <v>1266880</v>
      </c>
      <c r="BV9" s="9">
        <f t="shared" si="119"/>
        <v>1271.1356000000001</v>
      </c>
      <c r="BX9" s="1">
        <f t="shared" si="120"/>
        <v>1077</v>
      </c>
      <c r="BY9" s="1">
        <f t="shared" si="121"/>
        <v>1321</v>
      </c>
      <c r="BZ9" s="1">
        <f t="shared" si="122"/>
        <v>1628</v>
      </c>
      <c r="CA9" s="1">
        <f t="shared" si="123"/>
        <v>3889</v>
      </c>
      <c r="CB9" s="1">
        <f t="shared" si="124"/>
        <v>833</v>
      </c>
      <c r="CD9" s="14">
        <f t="shared" si="125"/>
        <v>1308</v>
      </c>
      <c r="CE9" s="14">
        <f t="shared" si="126"/>
        <v>1604</v>
      </c>
      <c r="CF9" s="14">
        <f t="shared" si="127"/>
        <v>1977</v>
      </c>
      <c r="CG9" s="14">
        <f t="shared" si="128"/>
        <v>4722</v>
      </c>
      <c r="CH9" s="14">
        <f t="shared" si="129"/>
        <v>1012</v>
      </c>
      <c r="CI9" s="14"/>
      <c r="CJ9" s="14">
        <f t="shared" si="1"/>
        <v>119000</v>
      </c>
      <c r="CK9" s="14">
        <f t="shared" si="130"/>
        <v>595000</v>
      </c>
      <c r="CM9" s="14"/>
      <c r="CO9" s="14">
        <f t="shared" si="2"/>
        <v>14.4</v>
      </c>
      <c r="CP9" s="14">
        <f t="shared" si="3"/>
        <v>41.6</v>
      </c>
      <c r="CQ9" s="14"/>
      <c r="CR9" s="14">
        <f t="shared" si="4"/>
        <v>7.6499999999999995</v>
      </c>
      <c r="CS9" s="14">
        <f t="shared" si="5"/>
        <v>52</v>
      </c>
      <c r="CT9" s="14"/>
      <c r="CU9" s="14">
        <f t="shared" si="6"/>
        <v>4.05</v>
      </c>
      <c r="CV9" s="14">
        <f t="shared" si="7"/>
        <v>11.7</v>
      </c>
      <c r="CW9" s="14"/>
      <c r="CX9" s="14">
        <f t="shared" si="8"/>
        <v>18</v>
      </c>
      <c r="CY9" s="14">
        <f t="shared" si="9"/>
        <v>52</v>
      </c>
      <c r="CZ9" s="14"/>
      <c r="DA9" s="14">
        <f t="shared" si="10"/>
        <v>3.6</v>
      </c>
      <c r="DB9" s="14">
        <f t="shared" si="11"/>
        <v>10.4</v>
      </c>
      <c r="DF9" s="1">
        <f t="shared" si="12"/>
        <v>651.1</v>
      </c>
      <c r="DG9" s="1">
        <f t="shared" si="13"/>
        <v>5434</v>
      </c>
      <c r="DI9" s="1">
        <f t="shared" si="14"/>
        <v>183.8</v>
      </c>
      <c r="DJ9" s="1">
        <f t="shared" si="15"/>
        <v>8490.6</v>
      </c>
      <c r="DL9" s="1">
        <f t="shared" si="16"/>
        <v>51.5</v>
      </c>
      <c r="DM9" s="1">
        <f t="shared" si="17"/>
        <v>429.8</v>
      </c>
      <c r="DO9" s="1">
        <f t="shared" si="18"/>
        <v>1017.4</v>
      </c>
      <c r="DP9" s="1">
        <f t="shared" si="19"/>
        <v>8490.6</v>
      </c>
      <c r="DR9" s="1">
        <f t="shared" si="20"/>
        <v>40.700000000000003</v>
      </c>
      <c r="DS9" s="1">
        <f t="shared" si="21"/>
        <v>339.6</v>
      </c>
      <c r="DW9" s="1">
        <f t="shared" si="22"/>
        <v>1671873.5</v>
      </c>
      <c r="DX9" s="1">
        <f t="shared" si="23"/>
        <v>13079090</v>
      </c>
      <c r="DZ9" s="1">
        <f t="shared" si="24"/>
        <v>656615</v>
      </c>
      <c r="EA9" s="1">
        <f t="shared" si="25"/>
        <v>24954005</v>
      </c>
      <c r="EC9" s="1">
        <f t="shared" si="26"/>
        <v>304657.5</v>
      </c>
      <c r="ED9" s="1">
        <f t="shared" si="27"/>
        <v>1668429</v>
      </c>
      <c r="EF9" s="1">
        <f t="shared" si="28"/>
        <v>8879831.4000000004</v>
      </c>
      <c r="EG9" s="1">
        <f t="shared" si="29"/>
        <v>73231556.600000009</v>
      </c>
      <c r="EI9" s="1">
        <f t="shared" si="30"/>
        <v>194091.5</v>
      </c>
      <c r="EJ9" s="1">
        <f t="shared" si="31"/>
        <v>745562</v>
      </c>
      <c r="EN9" s="1">
        <f t="shared" si="32"/>
        <v>63531</v>
      </c>
      <c r="EO9" s="1">
        <f t="shared" si="33"/>
        <v>497005</v>
      </c>
      <c r="EQ9" s="1">
        <f t="shared" si="34"/>
        <v>62378</v>
      </c>
      <c r="ER9" s="1">
        <f t="shared" si="35"/>
        <v>2370630</v>
      </c>
      <c r="ET9" s="1">
        <f t="shared" si="36"/>
        <v>46308</v>
      </c>
      <c r="EU9" s="1">
        <f t="shared" si="37"/>
        <v>253601</v>
      </c>
      <c r="EW9" s="1">
        <f t="shared" si="38"/>
        <v>506150</v>
      </c>
      <c r="EX9" s="1">
        <f t="shared" si="39"/>
        <v>4174199</v>
      </c>
      <c r="EZ9" s="1">
        <f t="shared" si="40"/>
        <v>29502</v>
      </c>
      <c r="FA9" s="1">
        <f t="shared" si="41"/>
        <v>113325</v>
      </c>
      <c r="FC9" s="1">
        <f t="shared" si="42"/>
        <v>707869</v>
      </c>
      <c r="FD9" s="1">
        <f t="shared" si="131"/>
        <v>7408760</v>
      </c>
      <c r="FH9" s="1">
        <f t="shared" si="43"/>
        <v>1552874</v>
      </c>
      <c r="FI9" s="1">
        <f t="shared" si="44"/>
        <v>12960090</v>
      </c>
      <c r="FK9" s="1">
        <f t="shared" si="45"/>
        <v>537615</v>
      </c>
      <c r="FL9" s="1">
        <f t="shared" si="46"/>
        <v>24835005</v>
      </c>
      <c r="FN9" s="1">
        <f t="shared" si="47"/>
        <v>185658</v>
      </c>
      <c r="FO9" s="1">
        <f t="shared" si="48"/>
        <v>1549429</v>
      </c>
      <c r="FQ9" s="1">
        <f t="shared" si="49"/>
        <v>8760831</v>
      </c>
      <c r="FR9" s="1">
        <f t="shared" si="50"/>
        <v>73112557</v>
      </c>
      <c r="FT9" s="1">
        <f t="shared" si="51"/>
        <v>75092</v>
      </c>
      <c r="FU9" s="1">
        <f t="shared" si="52"/>
        <v>626562</v>
      </c>
      <c r="FY9" s="1">
        <f t="shared" si="53"/>
        <v>1671874</v>
      </c>
      <c r="FZ9" s="1">
        <f t="shared" si="54"/>
        <v>13079090</v>
      </c>
      <c r="GB9" s="1">
        <f t="shared" si="55"/>
        <v>656615</v>
      </c>
      <c r="GC9" s="1">
        <f t="shared" si="56"/>
        <v>24954005</v>
      </c>
      <c r="GE9" s="1">
        <f t="shared" si="57"/>
        <v>304658</v>
      </c>
      <c r="GF9" s="1">
        <f t="shared" si="58"/>
        <v>1668429</v>
      </c>
      <c r="GH9" s="1">
        <f t="shared" si="59"/>
        <v>8879831</v>
      </c>
      <c r="GI9" s="1">
        <f t="shared" si="60"/>
        <v>73231557</v>
      </c>
      <c r="GK9" s="1">
        <f t="shared" si="61"/>
        <v>194092</v>
      </c>
      <c r="GL9" s="1">
        <f t="shared" si="62"/>
        <v>745562</v>
      </c>
      <c r="GP9" s="1">
        <f t="shared" si="63"/>
        <v>1594524</v>
      </c>
      <c r="GQ9" s="1">
        <f t="shared" si="64"/>
        <v>13001740</v>
      </c>
      <c r="GS9" s="1">
        <f t="shared" si="65"/>
        <v>579265</v>
      </c>
      <c r="GT9" s="1">
        <f t="shared" si="66"/>
        <v>24876655</v>
      </c>
      <c r="GV9" s="1">
        <f t="shared" si="67"/>
        <v>227308</v>
      </c>
      <c r="GW9" s="1">
        <f t="shared" si="68"/>
        <v>1591079</v>
      </c>
      <c r="GY9" s="1">
        <f t="shared" si="69"/>
        <v>8802481</v>
      </c>
      <c r="GZ9" s="1">
        <f t="shared" si="70"/>
        <v>73154207</v>
      </c>
      <c r="HB9" s="1">
        <f t="shared" si="71"/>
        <v>116742</v>
      </c>
      <c r="HC9" s="1">
        <f t="shared" si="72"/>
        <v>668212</v>
      </c>
      <c r="HG9" s="1">
        <f t="shared" si="73"/>
        <v>60592</v>
      </c>
      <c r="HH9" s="1">
        <f t="shared" si="74"/>
        <v>494066</v>
      </c>
      <c r="HJ9" s="1">
        <f t="shared" si="75"/>
        <v>55030</v>
      </c>
      <c r="HK9" s="1">
        <f t="shared" si="76"/>
        <v>2363282</v>
      </c>
      <c r="HM9" s="1">
        <f t="shared" si="77"/>
        <v>34551</v>
      </c>
      <c r="HN9" s="1">
        <f t="shared" si="78"/>
        <v>241844</v>
      </c>
      <c r="HP9" s="1">
        <f t="shared" si="79"/>
        <v>501741</v>
      </c>
      <c r="HQ9" s="1">
        <f t="shared" si="80"/>
        <v>4169790</v>
      </c>
      <c r="HS9" s="1">
        <f t="shared" si="81"/>
        <v>17745</v>
      </c>
      <c r="HT9" s="1">
        <f t="shared" si="82"/>
        <v>101568</v>
      </c>
      <c r="HV9" s="1">
        <f t="shared" si="132"/>
        <v>669659</v>
      </c>
      <c r="HW9" s="1">
        <f t="shared" si="83"/>
        <v>7370550</v>
      </c>
      <c r="HZ9" s="23">
        <f t="shared" si="84"/>
        <v>0.14000000000000001</v>
      </c>
      <c r="IA9" s="1">
        <f t="shared" si="133"/>
        <v>0.14000000000000001</v>
      </c>
      <c r="IB9" s="1">
        <f t="shared" si="134"/>
        <v>1.46</v>
      </c>
      <c r="IC9" s="1">
        <f t="shared" si="135"/>
        <v>0.13</v>
      </c>
      <c r="ID9" s="1">
        <f t="shared" si="136"/>
        <v>1.87</v>
      </c>
      <c r="IG9" s="1">
        <f t="shared" si="85"/>
        <v>0.11</v>
      </c>
      <c r="IH9" s="1">
        <f t="shared" si="86"/>
        <v>0.11</v>
      </c>
      <c r="II9" s="1">
        <f t="shared" si="87"/>
        <v>1.1200000000000001</v>
      </c>
      <c r="IJ9" s="1">
        <f t="shared" si="88"/>
        <v>0.1</v>
      </c>
      <c r="IM9" s="1">
        <f t="shared" si="89"/>
        <v>0.25</v>
      </c>
      <c r="IN9" s="1">
        <f t="shared" si="90"/>
        <v>0.25</v>
      </c>
      <c r="IO9" s="1">
        <f t="shared" si="91"/>
        <v>2.58</v>
      </c>
      <c r="IP9" s="1">
        <f t="shared" si="92"/>
        <v>0.23</v>
      </c>
      <c r="IS9" s="1">
        <f t="shared" si="137"/>
        <v>0.28999999999999998</v>
      </c>
      <c r="IT9" s="1">
        <f t="shared" si="138"/>
        <v>0.28999999999999998</v>
      </c>
      <c r="IU9" s="1">
        <f t="shared" si="139"/>
        <v>3.04</v>
      </c>
      <c r="IV9" s="1">
        <f t="shared" si="140"/>
        <v>0.27</v>
      </c>
      <c r="IX9" s="1">
        <f t="shared" si="93"/>
        <v>5.56</v>
      </c>
      <c r="IY9" s="1">
        <f t="shared" si="94"/>
        <v>3535</v>
      </c>
      <c r="IZ9" s="1">
        <f>I9*0.15+AP9</f>
        <v>4074.9449999999997</v>
      </c>
      <c r="JC9" s="1">
        <f t="shared" si="95"/>
        <v>-6739647</v>
      </c>
      <c r="JD9" s="1">
        <f t="shared" si="96"/>
        <v>-38756</v>
      </c>
      <c r="JE9" s="1">
        <f t="shared" si="97"/>
        <v>-6701437</v>
      </c>
      <c r="JF9" s="1">
        <f t="shared" si="98"/>
        <v>677263</v>
      </c>
    </row>
    <row r="10" spans="1:266" x14ac:dyDescent="0.25">
      <c r="A10" s="9">
        <v>6195</v>
      </c>
      <c r="B10" s="9">
        <v>4</v>
      </c>
      <c r="C10" s="9">
        <v>2</v>
      </c>
      <c r="D10" s="9">
        <v>110</v>
      </c>
      <c r="E10" s="9">
        <v>75</v>
      </c>
      <c r="F10" s="9">
        <v>90.8</v>
      </c>
      <c r="G10" s="9">
        <v>41</v>
      </c>
      <c r="H10" s="17"/>
      <c r="I10" s="18">
        <f t="shared" si="0"/>
        <v>7080.8</v>
      </c>
      <c r="K10" s="16" t="s">
        <v>8</v>
      </c>
      <c r="L10" s="9">
        <v>3560</v>
      </c>
      <c r="M10" s="19">
        <v>3940</v>
      </c>
      <c r="N10" s="9">
        <v>31</v>
      </c>
      <c r="O10" s="20">
        <v>6880</v>
      </c>
      <c r="Q10" s="9">
        <f>IF(K10=A$32,B$32,IF(K10=A$33,B$33,IF(K10=A$34,B$34,IF(K10=A$35,B$35,IF(K10=A$36,B$36,"Ошибка")))))</f>
        <v>0.05</v>
      </c>
      <c r="R10" s="9">
        <f>IF(K10=A$32,C$32,IF(K10=A$33,C$33,IF(K10=A$34,C$34,IF(K10=A$35,C$35,IF(K10=A$36,C$36,"Ошибка")))))</f>
        <v>102.54</v>
      </c>
      <c r="S10" s="9">
        <f>IF(K10=A$32,D$32,IF(K10=A$33,D$33,IF(K10=A$34,D$34,IF(K10=A$35,D$35,IF(K10=A$36,D$36,"Ошибка")))))</f>
        <v>1.86</v>
      </c>
      <c r="U10" s="9">
        <f t="shared" si="99"/>
        <v>48778</v>
      </c>
      <c r="V10" s="9">
        <f>ROUND(D10*1000*9/100,2)</f>
        <v>9900</v>
      </c>
      <c r="W10" s="9">
        <f>ROUND(D10*1000*6.5/100,2)</f>
        <v>7150</v>
      </c>
      <c r="X10" s="9">
        <f t="shared" si="100"/>
        <v>140656</v>
      </c>
      <c r="Y10" s="9">
        <f t="shared" si="101"/>
        <v>2286.1999999999998</v>
      </c>
      <c r="Z10" s="9">
        <f t="shared" si="102"/>
        <v>1395</v>
      </c>
      <c r="AA10" s="9">
        <f t="shared" si="103"/>
        <v>114309.99999999999</v>
      </c>
      <c r="AB10" s="9">
        <f t="shared" si="104"/>
        <v>28577.499999999996</v>
      </c>
      <c r="AC10" s="9">
        <f t="shared" si="105"/>
        <v>356285</v>
      </c>
      <c r="AD10" s="9">
        <f t="shared" si="106"/>
        <v>705.7</v>
      </c>
      <c r="AE10" s="9"/>
      <c r="AF10" s="9">
        <f t="shared" si="107"/>
        <v>48778</v>
      </c>
      <c r="AG10" s="9">
        <f>ROUND(E10*1000*9/100,2)</f>
        <v>6750</v>
      </c>
      <c r="AH10" s="9">
        <f>ROUND(E10*1000*6.5/100,2)</f>
        <v>4875</v>
      </c>
      <c r="AI10" s="9">
        <f t="shared" si="108"/>
        <v>129153</v>
      </c>
      <c r="AJ10" s="9">
        <f t="shared" si="109"/>
        <v>1808.8</v>
      </c>
      <c r="AK10" s="9">
        <f t="shared" si="110"/>
        <v>1395</v>
      </c>
      <c r="AL10" s="9">
        <f t="shared" si="111"/>
        <v>50646.400000000001</v>
      </c>
      <c r="AM10" s="9">
        <f t="shared" si="112"/>
        <v>12661.6</v>
      </c>
      <c r="AN10" s="9">
        <f t="shared" si="113"/>
        <v>131438</v>
      </c>
      <c r="AO10" s="9">
        <f t="shared" si="114"/>
        <v>384.3</v>
      </c>
      <c r="AP10" s="9">
        <f>AD10*B10+AO10*C10</f>
        <v>3591.4</v>
      </c>
      <c r="AR10" s="16">
        <v>500</v>
      </c>
      <c r="AS10" s="9">
        <v>900</v>
      </c>
      <c r="AT10" s="9">
        <v>2100</v>
      </c>
      <c r="AU10" s="9">
        <v>63</v>
      </c>
      <c r="AV10" s="9">
        <v>9</v>
      </c>
      <c r="AW10" s="9">
        <v>10</v>
      </c>
      <c r="AX10" s="9">
        <v>13</v>
      </c>
      <c r="AY10" s="20">
        <v>0.8</v>
      </c>
      <c r="BA10" s="16">
        <v>0.03</v>
      </c>
      <c r="BB10" s="9">
        <v>7.0000000000000007E-2</v>
      </c>
      <c r="BC10" s="9">
        <v>0.05</v>
      </c>
      <c r="BD10" s="9">
        <v>7.0000000000000007E-2</v>
      </c>
      <c r="BE10" s="21">
        <v>0.01</v>
      </c>
      <c r="BF10" s="22">
        <v>370</v>
      </c>
      <c r="BG10" s="9">
        <v>370</v>
      </c>
      <c r="BH10" s="9">
        <v>318</v>
      </c>
      <c r="BI10" s="9">
        <v>1000</v>
      </c>
      <c r="BJ10" s="20">
        <v>650</v>
      </c>
      <c r="BL10" s="16">
        <v>1.7</v>
      </c>
      <c r="BM10" s="9">
        <v>1.5</v>
      </c>
      <c r="BN10" s="9">
        <v>4</v>
      </c>
      <c r="BO10" s="9">
        <v>3.2</v>
      </c>
      <c r="BP10" s="20">
        <v>4</v>
      </c>
      <c r="BR10" s="9">
        <f t="shared" si="115"/>
        <v>9.5</v>
      </c>
      <c r="BS10" s="9">
        <f t="shared" si="116"/>
        <v>24.5</v>
      </c>
      <c r="BT10" s="9">
        <f t="shared" si="117"/>
        <v>4332.8</v>
      </c>
      <c r="BU10" s="9">
        <f t="shared" si="118"/>
        <v>1018240</v>
      </c>
      <c r="BV10" s="9">
        <f t="shared" si="119"/>
        <v>1022.6068</v>
      </c>
      <c r="BX10" s="1">
        <f t="shared" si="120"/>
        <v>1351</v>
      </c>
      <c r="BY10" s="1">
        <f t="shared" si="121"/>
        <v>1351</v>
      </c>
      <c r="BZ10" s="1">
        <f t="shared" si="122"/>
        <v>1572</v>
      </c>
      <c r="CA10" s="1">
        <f t="shared" si="123"/>
        <v>500</v>
      </c>
      <c r="CB10" s="1">
        <f t="shared" si="124"/>
        <v>769</v>
      </c>
      <c r="CD10" s="14">
        <f t="shared" si="125"/>
        <v>2432</v>
      </c>
      <c r="CE10" s="14">
        <f t="shared" si="126"/>
        <v>2432</v>
      </c>
      <c r="CF10" s="14">
        <f t="shared" si="127"/>
        <v>2830</v>
      </c>
      <c r="CG10" s="14">
        <f t="shared" si="128"/>
        <v>900</v>
      </c>
      <c r="CH10" s="14">
        <f t="shared" si="129"/>
        <v>1385</v>
      </c>
      <c r="CI10" s="14"/>
      <c r="CJ10" s="14">
        <f t="shared" si="1"/>
        <v>86100</v>
      </c>
      <c r="CK10" s="14">
        <f t="shared" si="130"/>
        <v>430500</v>
      </c>
      <c r="CM10" s="14"/>
      <c r="CO10" s="14">
        <f t="shared" si="2"/>
        <v>8.5</v>
      </c>
      <c r="CP10" s="14">
        <f t="shared" si="3"/>
        <v>13.6</v>
      </c>
      <c r="CQ10" s="14"/>
      <c r="CR10" s="14">
        <f t="shared" si="4"/>
        <v>7.5</v>
      </c>
      <c r="CS10" s="14">
        <f t="shared" si="5"/>
        <v>25.6</v>
      </c>
      <c r="CT10" s="14"/>
      <c r="CU10" s="14">
        <f t="shared" si="6"/>
        <v>20</v>
      </c>
      <c r="CV10" s="14">
        <f t="shared" si="7"/>
        <v>32</v>
      </c>
      <c r="CW10" s="14"/>
      <c r="CX10" s="14">
        <f t="shared" si="8"/>
        <v>16</v>
      </c>
      <c r="CY10" s="14">
        <f t="shared" si="9"/>
        <v>25.6</v>
      </c>
      <c r="CZ10" s="14"/>
      <c r="DA10" s="14">
        <f t="shared" si="10"/>
        <v>20</v>
      </c>
      <c r="DB10" s="14">
        <f t="shared" si="11"/>
        <v>32</v>
      </c>
      <c r="DF10" s="1">
        <f t="shared" si="12"/>
        <v>226.9</v>
      </c>
      <c r="DG10" s="1">
        <f t="shared" si="13"/>
        <v>580.79999999999995</v>
      </c>
      <c r="DI10" s="1">
        <f t="shared" si="14"/>
        <v>176.6</v>
      </c>
      <c r="DJ10" s="1">
        <f t="shared" si="15"/>
        <v>2057.8000000000002</v>
      </c>
      <c r="DL10" s="1">
        <f t="shared" si="16"/>
        <v>1256</v>
      </c>
      <c r="DM10" s="1">
        <f t="shared" si="17"/>
        <v>3215.4</v>
      </c>
      <c r="DO10" s="1">
        <f t="shared" si="18"/>
        <v>803.8</v>
      </c>
      <c r="DP10" s="1">
        <f t="shared" si="19"/>
        <v>2057.8000000000002</v>
      </c>
      <c r="DR10" s="1">
        <f t="shared" si="20"/>
        <v>1256</v>
      </c>
      <c r="DS10" s="1">
        <f t="shared" si="21"/>
        <v>3215.4</v>
      </c>
      <c r="DW10" s="1">
        <f t="shared" si="22"/>
        <v>944462.70000000007</v>
      </c>
      <c r="DX10" s="1">
        <f t="shared" si="23"/>
        <v>2283266.4</v>
      </c>
      <c r="DZ10" s="1">
        <f t="shared" si="24"/>
        <v>754177.79999999993</v>
      </c>
      <c r="EA10" s="1">
        <f t="shared" si="25"/>
        <v>7870757.4000000004</v>
      </c>
      <c r="EC10" s="1">
        <f t="shared" si="26"/>
        <v>5615012</v>
      </c>
      <c r="ED10" s="1">
        <f t="shared" si="27"/>
        <v>14240290.800000001</v>
      </c>
      <c r="EF10" s="1">
        <f t="shared" si="28"/>
        <v>1211420</v>
      </c>
      <c r="EG10" s="1">
        <f t="shared" si="29"/>
        <v>2967020.0000000005</v>
      </c>
      <c r="EI10" s="1">
        <f t="shared" si="30"/>
        <v>2791524</v>
      </c>
      <c r="EJ10" s="1">
        <f t="shared" si="31"/>
        <v>7012071.6000000006</v>
      </c>
      <c r="EN10" s="1">
        <f t="shared" si="32"/>
        <v>53834</v>
      </c>
      <c r="EO10" s="1">
        <f t="shared" si="33"/>
        <v>130146</v>
      </c>
      <c r="EQ10" s="1">
        <f t="shared" si="34"/>
        <v>100306</v>
      </c>
      <c r="ER10" s="1">
        <f t="shared" si="35"/>
        <v>1046811</v>
      </c>
      <c r="ET10" s="1">
        <f t="shared" si="36"/>
        <v>533426</v>
      </c>
      <c r="EU10" s="1">
        <f t="shared" si="37"/>
        <v>1352828</v>
      </c>
      <c r="EW10" s="1">
        <f t="shared" si="38"/>
        <v>161119</v>
      </c>
      <c r="EX10" s="1">
        <f t="shared" si="39"/>
        <v>394614</v>
      </c>
      <c r="EZ10" s="1">
        <f t="shared" si="40"/>
        <v>53039</v>
      </c>
      <c r="FA10" s="1">
        <f t="shared" si="41"/>
        <v>133229</v>
      </c>
      <c r="FC10" s="1">
        <f t="shared" si="42"/>
        <v>901724</v>
      </c>
      <c r="FD10" s="1">
        <f t="shared" si="131"/>
        <v>3057628</v>
      </c>
      <c r="FH10" s="1">
        <f t="shared" si="43"/>
        <v>858363</v>
      </c>
      <c r="FI10" s="1">
        <f t="shared" si="44"/>
        <v>2197166</v>
      </c>
      <c r="FK10" s="1">
        <f t="shared" si="45"/>
        <v>668078</v>
      </c>
      <c r="FL10" s="1">
        <f t="shared" si="46"/>
        <v>7784657</v>
      </c>
      <c r="FN10" s="1">
        <f t="shared" si="47"/>
        <v>5528912</v>
      </c>
      <c r="FO10" s="1">
        <f t="shared" si="48"/>
        <v>14154191</v>
      </c>
      <c r="FQ10" s="1">
        <f t="shared" si="49"/>
        <v>1125320</v>
      </c>
      <c r="FR10" s="1">
        <f t="shared" si="50"/>
        <v>2880920</v>
      </c>
      <c r="FT10" s="1">
        <f t="shared" si="51"/>
        <v>2705424</v>
      </c>
      <c r="FU10" s="1">
        <f t="shared" si="52"/>
        <v>6925972</v>
      </c>
      <c r="FY10" s="1">
        <f t="shared" si="53"/>
        <v>944463</v>
      </c>
      <c r="FZ10" s="1">
        <f t="shared" si="54"/>
        <v>2283266</v>
      </c>
      <c r="GB10" s="1">
        <f t="shared" si="55"/>
        <v>754178</v>
      </c>
      <c r="GC10" s="1">
        <f t="shared" si="56"/>
        <v>7870757</v>
      </c>
      <c r="GE10" s="1">
        <f t="shared" si="57"/>
        <v>5615012</v>
      </c>
      <c r="GF10" s="1">
        <f t="shared" si="58"/>
        <v>14240291</v>
      </c>
      <c r="GH10" s="1">
        <f t="shared" si="59"/>
        <v>1211420</v>
      </c>
      <c r="GI10" s="1">
        <f t="shared" si="60"/>
        <v>2967020</v>
      </c>
      <c r="GK10" s="1">
        <f t="shared" si="61"/>
        <v>2791524</v>
      </c>
      <c r="GL10" s="1">
        <f t="shared" si="62"/>
        <v>7012072</v>
      </c>
      <c r="GP10" s="1">
        <f t="shared" si="63"/>
        <v>875583</v>
      </c>
      <c r="GQ10" s="1">
        <f t="shared" si="64"/>
        <v>2214386</v>
      </c>
      <c r="GS10" s="1">
        <f t="shared" si="65"/>
        <v>685298</v>
      </c>
      <c r="GT10" s="1">
        <f t="shared" si="66"/>
        <v>7801877</v>
      </c>
      <c r="GV10" s="1">
        <f t="shared" si="67"/>
        <v>5546132</v>
      </c>
      <c r="GW10" s="1">
        <f t="shared" si="68"/>
        <v>14171411</v>
      </c>
      <c r="GY10" s="1">
        <f t="shared" si="69"/>
        <v>1142540</v>
      </c>
      <c r="GZ10" s="1">
        <f t="shared" si="70"/>
        <v>2898140</v>
      </c>
      <c r="HB10" s="1">
        <f t="shared" si="71"/>
        <v>2722644</v>
      </c>
      <c r="HC10" s="1">
        <f t="shared" si="72"/>
        <v>6943192</v>
      </c>
      <c r="HG10" s="1">
        <f t="shared" si="73"/>
        <v>49908</v>
      </c>
      <c r="HH10" s="1">
        <f t="shared" si="74"/>
        <v>126220</v>
      </c>
      <c r="HJ10" s="1">
        <f t="shared" si="75"/>
        <v>91145</v>
      </c>
      <c r="HK10" s="1">
        <f t="shared" si="76"/>
        <v>1037650</v>
      </c>
      <c r="HM10" s="1">
        <f t="shared" si="77"/>
        <v>526883</v>
      </c>
      <c r="HN10" s="1">
        <f t="shared" si="78"/>
        <v>1346284</v>
      </c>
      <c r="HP10" s="1">
        <f t="shared" si="79"/>
        <v>151958</v>
      </c>
      <c r="HQ10" s="1">
        <f t="shared" si="80"/>
        <v>385453</v>
      </c>
      <c r="HS10" s="1">
        <f t="shared" si="81"/>
        <v>51730</v>
      </c>
      <c r="HT10" s="1">
        <f t="shared" si="82"/>
        <v>131921</v>
      </c>
      <c r="HV10" s="1">
        <f t="shared" si="132"/>
        <v>871624</v>
      </c>
      <c r="HW10" s="1">
        <f t="shared" si="83"/>
        <v>3027528</v>
      </c>
      <c r="HZ10" s="23">
        <f t="shared" si="84"/>
        <v>0.26</v>
      </c>
      <c r="IA10" s="1">
        <f t="shared" si="133"/>
        <v>0.26</v>
      </c>
      <c r="IB10" s="1">
        <f t="shared" si="134"/>
        <v>0.87</v>
      </c>
      <c r="IC10" s="1">
        <f t="shared" si="135"/>
        <v>0.25</v>
      </c>
      <c r="ID10" s="1">
        <f t="shared" si="136"/>
        <v>1.6400000000000001</v>
      </c>
      <c r="IG10" s="1">
        <f t="shared" si="85"/>
        <v>0.2</v>
      </c>
      <c r="IH10" s="1">
        <f t="shared" si="86"/>
        <v>0.2</v>
      </c>
      <c r="II10" s="1">
        <f t="shared" si="87"/>
        <v>0.67</v>
      </c>
      <c r="IJ10" s="1">
        <f t="shared" si="88"/>
        <v>0.19</v>
      </c>
      <c r="IM10" s="1">
        <f t="shared" si="89"/>
        <v>0.46</v>
      </c>
      <c r="IN10" s="1">
        <f t="shared" si="90"/>
        <v>0.46</v>
      </c>
      <c r="IO10" s="1">
        <f t="shared" si="91"/>
        <v>1.54</v>
      </c>
      <c r="IP10" s="1">
        <f t="shared" si="92"/>
        <v>0.44</v>
      </c>
      <c r="IS10" s="1">
        <f t="shared" si="137"/>
        <v>0.54</v>
      </c>
      <c r="IT10" s="1">
        <f t="shared" si="138"/>
        <v>0.54</v>
      </c>
      <c r="IU10" s="1">
        <f t="shared" si="139"/>
        <v>1.81</v>
      </c>
      <c r="IV10" s="1">
        <f t="shared" si="140"/>
        <v>0.52</v>
      </c>
      <c r="IX10" s="1">
        <f t="shared" si="93"/>
        <v>7</v>
      </c>
      <c r="IY10" s="1">
        <f t="shared" si="94"/>
        <v>2450</v>
      </c>
      <c r="IZ10" s="1">
        <f>I10*0.15+AP10</f>
        <v>4653.5200000000004</v>
      </c>
      <c r="JC10" s="1">
        <f t="shared" si="95"/>
        <v>-2188215</v>
      </c>
      <c r="JD10" s="1">
        <f t="shared" si="96"/>
        <v>-32311</v>
      </c>
      <c r="JE10" s="1">
        <f t="shared" si="97"/>
        <v>-2158115</v>
      </c>
      <c r="JF10" s="1">
        <f t="shared" si="98"/>
        <v>878721</v>
      </c>
    </row>
    <row r="11" spans="1:266" x14ac:dyDescent="0.25">
      <c r="A11" s="9">
        <v>1496</v>
      </c>
      <c r="B11" s="9">
        <v>1</v>
      </c>
      <c r="C11" s="9">
        <v>2</v>
      </c>
      <c r="D11" s="9">
        <v>130</v>
      </c>
      <c r="E11" s="9">
        <v>63</v>
      </c>
      <c r="F11" s="9">
        <v>70.599999999999994</v>
      </c>
      <c r="G11" s="9">
        <v>41</v>
      </c>
      <c r="H11" s="17"/>
      <c r="I11" s="18">
        <f t="shared" si="0"/>
        <v>2027.6</v>
      </c>
      <c r="K11" s="16" t="s">
        <v>7</v>
      </c>
      <c r="L11" s="9">
        <v>2500</v>
      </c>
      <c r="M11" s="19">
        <v>3150</v>
      </c>
      <c r="N11" s="9">
        <v>20</v>
      </c>
      <c r="O11" s="20">
        <v>8300</v>
      </c>
      <c r="Q11" s="9">
        <f>IF(K11=A$32,B$32,IF(K11=A$33,B$33,IF(K11=A$34,B$34,IF(K11=A$35,B$35,IF(K11=A$36,B$36,"Ошибка")))))</f>
        <v>0.06</v>
      </c>
      <c r="R11" s="9">
        <f>IF(K11=A$32,C$32,IF(K11=A$33,C$33,IF(K11=A$34,C$34,IF(K11=A$35,C$35,IF(K11=A$36,C$36,"Ошибка")))))</f>
        <v>89.9</v>
      </c>
      <c r="S11" s="9">
        <f>IF(K11=A$32,D$32,IF(K11=A$33,D$33,IF(K11=A$34,D$34,IF(K11=A$35,D$35,IF(K11=A$36,D$36,"Ошибка")))))</f>
        <v>2.5099999999999998</v>
      </c>
      <c r="U11" s="9">
        <f t="shared" si="99"/>
        <v>44679</v>
      </c>
      <c r="V11" s="9">
        <f>ROUND(D11*1000*9/100,2)</f>
        <v>11700</v>
      </c>
      <c r="W11" s="9">
        <f>ROUND(D11*1000*6.5/100,2)</f>
        <v>8450</v>
      </c>
      <c r="X11" s="9">
        <f t="shared" si="100"/>
        <v>98775</v>
      </c>
      <c r="Y11" s="9">
        <f t="shared" si="101"/>
        <v>1695</v>
      </c>
      <c r="Z11" s="9">
        <f t="shared" si="102"/>
        <v>900</v>
      </c>
      <c r="AA11" s="9">
        <f t="shared" si="103"/>
        <v>84750</v>
      </c>
      <c r="AB11" s="9">
        <f t="shared" si="104"/>
        <v>21187.5</v>
      </c>
      <c r="AC11" s="9">
        <f t="shared" si="105"/>
        <v>250200</v>
      </c>
      <c r="AD11" s="9">
        <f t="shared" si="106"/>
        <v>519.70000000000005</v>
      </c>
      <c r="AE11" s="9"/>
      <c r="AF11" s="9">
        <f t="shared" si="107"/>
        <v>44679</v>
      </c>
      <c r="AG11" s="9">
        <f>ROUND(E11*1000*9/100,2)</f>
        <v>5670</v>
      </c>
      <c r="AH11" s="9">
        <f>ROUND(E11*1000*6.5/100,2)</f>
        <v>4095</v>
      </c>
      <c r="AI11" s="9">
        <f t="shared" si="108"/>
        <v>103257</v>
      </c>
      <c r="AJ11" s="9">
        <f t="shared" si="109"/>
        <v>1455</v>
      </c>
      <c r="AK11" s="9">
        <f t="shared" si="110"/>
        <v>900</v>
      </c>
      <c r="AL11" s="9">
        <f t="shared" si="111"/>
        <v>40740</v>
      </c>
      <c r="AM11" s="9">
        <f t="shared" si="112"/>
        <v>10185</v>
      </c>
      <c r="AN11" s="9">
        <f t="shared" si="113"/>
        <v>105084</v>
      </c>
      <c r="AO11" s="9">
        <f t="shared" si="114"/>
        <v>313.7</v>
      </c>
      <c r="AP11" s="9">
        <f>AD11*B11+AO11*C11</f>
        <v>1147.0999999999999</v>
      </c>
      <c r="AR11" s="16">
        <v>650</v>
      </c>
      <c r="AS11" s="9">
        <v>1150</v>
      </c>
      <c r="AT11" s="9">
        <v>4300</v>
      </c>
      <c r="AU11" s="9">
        <v>129</v>
      </c>
      <c r="AV11" s="9">
        <v>8</v>
      </c>
      <c r="AW11" s="9">
        <v>8</v>
      </c>
      <c r="AX11" s="9">
        <v>23</v>
      </c>
      <c r="AY11" s="20">
        <v>0.7</v>
      </c>
      <c r="BA11" s="16">
        <v>0.05</v>
      </c>
      <c r="BB11" s="9">
        <v>0.09</v>
      </c>
      <c r="BC11" s="9">
        <v>7.0000000000000007E-2</v>
      </c>
      <c r="BD11" s="9">
        <v>0.04</v>
      </c>
      <c r="BE11" s="21">
        <v>0.03</v>
      </c>
      <c r="BF11" s="22">
        <v>600</v>
      </c>
      <c r="BG11" s="9">
        <v>240</v>
      </c>
      <c r="BH11" s="9">
        <v>440</v>
      </c>
      <c r="BI11" s="9">
        <v>830</v>
      </c>
      <c r="BJ11" s="20">
        <v>900</v>
      </c>
      <c r="BL11" s="16">
        <v>4.3</v>
      </c>
      <c r="BM11" s="9">
        <v>2.8</v>
      </c>
      <c r="BN11" s="9">
        <v>3</v>
      </c>
      <c r="BO11" s="9">
        <v>2</v>
      </c>
      <c r="BP11" s="20">
        <v>3.2</v>
      </c>
      <c r="BR11" s="9">
        <f t="shared" si="115"/>
        <v>12.35</v>
      </c>
      <c r="BS11" s="9">
        <f t="shared" si="116"/>
        <v>31.850000000000005</v>
      </c>
      <c r="BT11" s="9">
        <f t="shared" si="117"/>
        <v>4816</v>
      </c>
      <c r="BU11" s="9">
        <f t="shared" si="118"/>
        <v>1228400</v>
      </c>
      <c r="BV11" s="9">
        <f t="shared" si="119"/>
        <v>1233.2601999999999</v>
      </c>
      <c r="BX11" s="1">
        <f t="shared" si="120"/>
        <v>1083</v>
      </c>
      <c r="BY11" s="1">
        <f t="shared" si="121"/>
        <v>2708</v>
      </c>
      <c r="BZ11" s="1">
        <f t="shared" si="122"/>
        <v>1477</v>
      </c>
      <c r="CA11" s="1">
        <f t="shared" si="123"/>
        <v>783</v>
      </c>
      <c r="CB11" s="1">
        <f t="shared" si="124"/>
        <v>722</v>
      </c>
      <c r="CD11" s="14">
        <f t="shared" si="125"/>
        <v>1917</v>
      </c>
      <c r="CE11" s="14">
        <f t="shared" si="126"/>
        <v>4792</v>
      </c>
      <c r="CF11" s="14">
        <f t="shared" si="127"/>
        <v>2614</v>
      </c>
      <c r="CG11" s="14">
        <f t="shared" si="128"/>
        <v>1386</v>
      </c>
      <c r="CH11" s="14">
        <f t="shared" si="129"/>
        <v>1278</v>
      </c>
      <c r="CI11" s="14"/>
      <c r="CJ11" s="14">
        <f t="shared" si="1"/>
        <v>180600</v>
      </c>
      <c r="CK11" s="14">
        <f t="shared" si="130"/>
        <v>903000</v>
      </c>
      <c r="CM11" s="14"/>
      <c r="CO11" s="14">
        <f t="shared" si="2"/>
        <v>17.2</v>
      </c>
      <c r="CP11" s="14">
        <f t="shared" si="3"/>
        <v>77.400000000000006</v>
      </c>
      <c r="CQ11" s="14"/>
      <c r="CR11" s="14">
        <f t="shared" si="4"/>
        <v>11.2</v>
      </c>
      <c r="CS11" s="14">
        <f t="shared" si="5"/>
        <v>36</v>
      </c>
      <c r="CT11" s="14"/>
      <c r="CU11" s="14">
        <f t="shared" si="6"/>
        <v>12</v>
      </c>
      <c r="CV11" s="14">
        <f t="shared" si="7"/>
        <v>54</v>
      </c>
      <c r="CW11" s="14"/>
      <c r="CX11" s="14">
        <f t="shared" si="8"/>
        <v>8</v>
      </c>
      <c r="CY11" s="14">
        <f t="shared" si="9"/>
        <v>36</v>
      </c>
      <c r="CZ11" s="14"/>
      <c r="DA11" s="14">
        <f t="shared" si="10"/>
        <v>12.8</v>
      </c>
      <c r="DB11" s="14">
        <f t="shared" si="11"/>
        <v>57.6</v>
      </c>
      <c r="DF11" s="1">
        <f t="shared" si="12"/>
        <v>928.9</v>
      </c>
      <c r="DG11" s="1">
        <f t="shared" si="13"/>
        <v>18811</v>
      </c>
      <c r="DI11" s="1">
        <f t="shared" si="14"/>
        <v>393.9</v>
      </c>
      <c r="DJ11" s="1">
        <f t="shared" si="15"/>
        <v>4069.4</v>
      </c>
      <c r="DL11" s="1">
        <f t="shared" si="16"/>
        <v>452.2</v>
      </c>
      <c r="DM11" s="1">
        <f t="shared" si="17"/>
        <v>9156.2000000000007</v>
      </c>
      <c r="DO11" s="1">
        <f t="shared" si="18"/>
        <v>201</v>
      </c>
      <c r="DP11" s="1">
        <f t="shared" si="19"/>
        <v>4069.4</v>
      </c>
      <c r="DR11" s="1">
        <f t="shared" si="20"/>
        <v>514.5</v>
      </c>
      <c r="DS11" s="1">
        <f t="shared" si="21"/>
        <v>10417.799999999999</v>
      </c>
      <c r="DW11" s="1">
        <f t="shared" si="22"/>
        <v>2967300</v>
      </c>
      <c r="DX11" s="1">
        <f t="shared" si="23"/>
        <v>56613600</v>
      </c>
      <c r="DZ11" s="1">
        <f t="shared" si="24"/>
        <v>3134850</v>
      </c>
      <c r="EA11" s="1">
        <f t="shared" si="25"/>
        <v>30701100</v>
      </c>
      <c r="EC11" s="1">
        <f t="shared" si="26"/>
        <v>2030550.2</v>
      </c>
      <c r="ED11" s="1">
        <f t="shared" si="27"/>
        <v>37638614.200000003</v>
      </c>
      <c r="EF11" s="1">
        <f t="shared" si="28"/>
        <v>616569</v>
      </c>
      <c r="EG11" s="1">
        <f t="shared" si="29"/>
        <v>9007128.5999999996</v>
      </c>
      <c r="EI11" s="1">
        <f t="shared" si="30"/>
        <v>1209600</v>
      </c>
      <c r="EJ11" s="1">
        <f t="shared" si="31"/>
        <v>21016200</v>
      </c>
      <c r="EN11" s="1">
        <f t="shared" si="32"/>
        <v>281894</v>
      </c>
      <c r="EO11" s="1">
        <f t="shared" si="33"/>
        <v>5378292</v>
      </c>
      <c r="EQ11" s="1">
        <f t="shared" si="34"/>
        <v>536059</v>
      </c>
      <c r="ER11" s="1">
        <f t="shared" si="35"/>
        <v>5249888</v>
      </c>
      <c r="ET11" s="1">
        <f t="shared" si="36"/>
        <v>270063</v>
      </c>
      <c r="EU11" s="1">
        <f t="shared" si="37"/>
        <v>5005936</v>
      </c>
      <c r="EW11" s="1">
        <f t="shared" si="38"/>
        <v>46859</v>
      </c>
      <c r="EX11" s="1">
        <f t="shared" si="39"/>
        <v>684542</v>
      </c>
      <c r="EZ11" s="1">
        <f t="shared" si="40"/>
        <v>68947</v>
      </c>
      <c r="FA11" s="1">
        <f t="shared" si="41"/>
        <v>1197923</v>
      </c>
      <c r="FC11" s="1">
        <f t="shared" si="42"/>
        <v>1203822</v>
      </c>
      <c r="FD11" s="1">
        <f t="shared" si="131"/>
        <v>17516581</v>
      </c>
      <c r="FH11" s="1">
        <f t="shared" si="43"/>
        <v>2786700</v>
      </c>
      <c r="FI11" s="1">
        <f t="shared" si="44"/>
        <v>56433000</v>
      </c>
      <c r="FK11" s="1">
        <f t="shared" si="45"/>
        <v>2954250</v>
      </c>
      <c r="FL11" s="1">
        <f t="shared" si="46"/>
        <v>30520500</v>
      </c>
      <c r="FN11" s="1">
        <f t="shared" si="47"/>
        <v>1849950</v>
      </c>
      <c r="FO11" s="1">
        <f t="shared" si="48"/>
        <v>37458014</v>
      </c>
      <c r="FQ11" s="1">
        <f t="shared" si="49"/>
        <v>435969</v>
      </c>
      <c r="FR11" s="1">
        <f t="shared" si="50"/>
        <v>8826529</v>
      </c>
      <c r="FT11" s="1">
        <f t="shared" si="51"/>
        <v>1029000</v>
      </c>
      <c r="FU11" s="1">
        <f t="shared" si="52"/>
        <v>20835600</v>
      </c>
      <c r="FY11" s="1">
        <f t="shared" si="53"/>
        <v>2967300</v>
      </c>
      <c r="FZ11" s="1">
        <f t="shared" si="54"/>
        <v>56613600</v>
      </c>
      <c r="GB11" s="1">
        <f t="shared" si="55"/>
        <v>3134850</v>
      </c>
      <c r="GC11" s="1">
        <f t="shared" si="56"/>
        <v>30701100</v>
      </c>
      <c r="GE11" s="1">
        <f t="shared" si="57"/>
        <v>2030550</v>
      </c>
      <c r="GF11" s="1">
        <f t="shared" si="58"/>
        <v>37638614</v>
      </c>
      <c r="GH11" s="1">
        <f t="shared" si="59"/>
        <v>616569</v>
      </c>
      <c r="GI11" s="1">
        <f t="shared" si="60"/>
        <v>9007129</v>
      </c>
      <c r="GK11" s="1">
        <f t="shared" si="61"/>
        <v>1209600</v>
      </c>
      <c r="GL11" s="1">
        <f t="shared" si="62"/>
        <v>21016200</v>
      </c>
      <c r="GP11" s="1">
        <f t="shared" si="63"/>
        <v>2840880</v>
      </c>
      <c r="GQ11" s="1">
        <f t="shared" si="64"/>
        <v>56487180</v>
      </c>
      <c r="GS11" s="1">
        <f t="shared" si="65"/>
        <v>3008430</v>
      </c>
      <c r="GT11" s="1">
        <f t="shared" si="66"/>
        <v>30574680</v>
      </c>
      <c r="GV11" s="1">
        <f t="shared" si="67"/>
        <v>1904130</v>
      </c>
      <c r="GW11" s="1">
        <f t="shared" si="68"/>
        <v>37512194</v>
      </c>
      <c r="GY11" s="1">
        <f t="shared" si="69"/>
        <v>490149</v>
      </c>
      <c r="GZ11" s="1">
        <f t="shared" si="70"/>
        <v>8880709</v>
      </c>
      <c r="HB11" s="1">
        <f t="shared" si="71"/>
        <v>1083180</v>
      </c>
      <c r="HC11" s="1">
        <f t="shared" si="72"/>
        <v>20889780</v>
      </c>
      <c r="HG11" s="1">
        <f t="shared" si="73"/>
        <v>269884</v>
      </c>
      <c r="HH11" s="1">
        <f t="shared" si="74"/>
        <v>5366282</v>
      </c>
      <c r="HJ11" s="1">
        <f t="shared" si="75"/>
        <v>514442</v>
      </c>
      <c r="HK11" s="1">
        <f t="shared" si="76"/>
        <v>5228270</v>
      </c>
      <c r="HM11" s="1">
        <f t="shared" si="77"/>
        <v>253249</v>
      </c>
      <c r="HN11" s="1">
        <f t="shared" si="78"/>
        <v>4989122</v>
      </c>
      <c r="HP11" s="1">
        <f t="shared" si="79"/>
        <v>37251</v>
      </c>
      <c r="HQ11" s="1">
        <f t="shared" si="80"/>
        <v>674934</v>
      </c>
      <c r="HS11" s="1">
        <f t="shared" si="81"/>
        <v>61741</v>
      </c>
      <c r="HT11" s="1">
        <f t="shared" si="82"/>
        <v>1190717</v>
      </c>
      <c r="HV11" s="1">
        <f t="shared" si="132"/>
        <v>1136567</v>
      </c>
      <c r="HW11" s="1">
        <f t="shared" si="83"/>
        <v>17449325</v>
      </c>
      <c r="HZ11" s="23">
        <f t="shared" si="84"/>
        <v>0.2</v>
      </c>
      <c r="IA11" s="1">
        <f t="shared" si="133"/>
        <v>0.2</v>
      </c>
      <c r="IB11" s="1">
        <f t="shared" si="134"/>
        <v>2.86</v>
      </c>
      <c r="IC11" s="1">
        <f t="shared" si="135"/>
        <v>0.19</v>
      </c>
      <c r="ID11" s="1">
        <f t="shared" si="136"/>
        <v>3.4499999999999997</v>
      </c>
      <c r="IG11" s="1">
        <f t="shared" si="85"/>
        <v>0.15</v>
      </c>
      <c r="IH11" s="1">
        <f t="shared" si="86"/>
        <v>0.15</v>
      </c>
      <c r="II11" s="1">
        <f t="shared" si="87"/>
        <v>2.19</v>
      </c>
      <c r="IJ11" s="1">
        <f t="shared" si="88"/>
        <v>0.15</v>
      </c>
      <c r="IM11" s="1">
        <f t="shared" si="89"/>
        <v>0.35</v>
      </c>
      <c r="IN11" s="1">
        <f t="shared" si="90"/>
        <v>0.35</v>
      </c>
      <c r="IO11" s="1">
        <f t="shared" si="91"/>
        <v>5.05</v>
      </c>
      <c r="IP11" s="1">
        <f t="shared" si="92"/>
        <v>0.33999999999999997</v>
      </c>
      <c r="IS11" s="1">
        <f t="shared" si="137"/>
        <v>0.41</v>
      </c>
      <c r="IT11" s="1">
        <f t="shared" si="138"/>
        <v>0.41</v>
      </c>
      <c r="IU11" s="1">
        <f t="shared" si="139"/>
        <v>5.94</v>
      </c>
      <c r="IV11" s="1">
        <f t="shared" si="140"/>
        <v>0.4</v>
      </c>
      <c r="IX11" s="1">
        <f t="shared" si="93"/>
        <v>9.15</v>
      </c>
      <c r="IY11" s="1">
        <f t="shared" si="94"/>
        <v>4270</v>
      </c>
      <c r="IZ11" s="1">
        <f>I11*0.15+AP11</f>
        <v>1451.2399999999998</v>
      </c>
      <c r="JC11" s="1">
        <f t="shared" si="95"/>
        <v>-16377204</v>
      </c>
      <c r="JD11" s="1">
        <f t="shared" si="96"/>
        <v>-64445</v>
      </c>
      <c r="JE11" s="1">
        <f t="shared" si="97"/>
        <v>-16309948</v>
      </c>
      <c r="JF11" s="1">
        <f t="shared" si="98"/>
        <v>1142279</v>
      </c>
    </row>
    <row r="12" spans="1:266" x14ac:dyDescent="0.25">
      <c r="A12" s="9">
        <v>3170</v>
      </c>
      <c r="B12" s="9">
        <v>2</v>
      </c>
      <c r="C12" s="9">
        <v>2</v>
      </c>
      <c r="D12" s="9">
        <v>110</v>
      </c>
      <c r="E12" s="9">
        <v>84</v>
      </c>
      <c r="F12" s="9">
        <v>70.8</v>
      </c>
      <c r="G12" s="9">
        <v>30.4</v>
      </c>
      <c r="H12" s="17"/>
      <c r="I12" s="18">
        <f t="shared" si="0"/>
        <v>3780.8</v>
      </c>
      <c r="K12" s="16" t="s">
        <v>6</v>
      </c>
      <c r="L12" s="9">
        <v>3770</v>
      </c>
      <c r="M12" s="19">
        <v>4050</v>
      </c>
      <c r="N12" s="9">
        <v>26</v>
      </c>
      <c r="O12" s="20">
        <v>8570</v>
      </c>
      <c r="Q12" s="9">
        <f>IF(K12=A$32,B$32,IF(K12=A$33,B$33,IF(K12=A$34,B$34,IF(K12=A$35,B$35,IF(K12=A$36,B$36,"Ошибка")))))</f>
        <v>0.04</v>
      </c>
      <c r="R12" s="9">
        <f>IF(K12=A$32,C$32,IF(K12=A$33,C$33,IF(K12=A$34,C$34,IF(K12=A$35,C$35,IF(K12=A$36,C$36,"Ошибка")))))</f>
        <v>93.34</v>
      </c>
      <c r="S12" s="9">
        <f>IF(K12=A$32,D$32,IF(K12=A$33,D$33,IF(K12=A$34,D$34,IF(K12=A$35,D$35,IF(K12=A$36,D$36,"Ошибка")))))</f>
        <v>1.45</v>
      </c>
      <c r="U12" s="9">
        <f t="shared" si="99"/>
        <v>23225</v>
      </c>
      <c r="V12" s="9">
        <f>ROUND(D12*1000*9/100,2)</f>
        <v>9900</v>
      </c>
      <c r="W12" s="9">
        <f>ROUND(D12*1000*6.5/100,2)</f>
        <v>7150</v>
      </c>
      <c r="X12" s="9">
        <f t="shared" si="100"/>
        <v>148953</v>
      </c>
      <c r="Y12" s="9">
        <f t="shared" si="101"/>
        <v>2308.1</v>
      </c>
      <c r="Z12" s="9">
        <f t="shared" si="102"/>
        <v>1170</v>
      </c>
      <c r="AA12" s="9">
        <f t="shared" si="103"/>
        <v>115405</v>
      </c>
      <c r="AB12" s="9">
        <f t="shared" si="104"/>
        <v>28851.25</v>
      </c>
      <c r="AC12" s="9">
        <f t="shared" si="105"/>
        <v>377302</v>
      </c>
      <c r="AD12" s="9">
        <f t="shared" si="106"/>
        <v>710.8</v>
      </c>
      <c r="AE12" s="9"/>
      <c r="AF12" s="9">
        <f t="shared" si="107"/>
        <v>23225</v>
      </c>
      <c r="AG12" s="9">
        <f>ROUND(E12*1000*9/100,2)</f>
        <v>7560</v>
      </c>
      <c r="AH12" s="9">
        <f>ROUND(E12*1000*6.5/100,2)</f>
        <v>5460</v>
      </c>
      <c r="AI12" s="9">
        <f t="shared" si="108"/>
        <v>132759</v>
      </c>
      <c r="AJ12" s="9">
        <f t="shared" si="109"/>
        <v>1793.4</v>
      </c>
      <c r="AK12" s="9">
        <f t="shared" si="110"/>
        <v>1170</v>
      </c>
      <c r="AL12" s="9">
        <f t="shared" si="111"/>
        <v>50215.200000000004</v>
      </c>
      <c r="AM12" s="9">
        <f t="shared" si="112"/>
        <v>12553.800000000001</v>
      </c>
      <c r="AN12" s="9">
        <f t="shared" si="113"/>
        <v>135108</v>
      </c>
      <c r="AO12" s="9">
        <f t="shared" si="114"/>
        <v>366.9</v>
      </c>
      <c r="AP12" s="9">
        <f>AD12*B12+AO12*C12</f>
        <v>2155.3999999999996</v>
      </c>
      <c r="AR12" s="16">
        <v>420</v>
      </c>
      <c r="AS12" s="9">
        <v>1000</v>
      </c>
      <c r="AT12" s="9">
        <v>1200</v>
      </c>
      <c r="AU12" s="9">
        <v>36</v>
      </c>
      <c r="AV12" s="9">
        <v>19</v>
      </c>
      <c r="AW12" s="9">
        <v>6</v>
      </c>
      <c r="AX12" s="9">
        <v>25</v>
      </c>
      <c r="AY12" s="20">
        <v>0.9</v>
      </c>
      <c r="BA12" s="16">
        <v>0.08</v>
      </c>
      <c r="BB12" s="9">
        <v>0.05</v>
      </c>
      <c r="BC12" s="9">
        <v>0.09</v>
      </c>
      <c r="BD12" s="9">
        <v>7.0000000000000007E-2</v>
      </c>
      <c r="BE12" s="21">
        <v>0.02</v>
      </c>
      <c r="BF12" s="22">
        <v>120</v>
      </c>
      <c r="BG12" s="9">
        <v>360</v>
      </c>
      <c r="BH12" s="9">
        <v>900</v>
      </c>
      <c r="BI12" s="9">
        <v>450</v>
      </c>
      <c r="BJ12" s="20">
        <v>130</v>
      </c>
      <c r="BL12" s="16">
        <v>2</v>
      </c>
      <c r="BM12" s="9">
        <v>3</v>
      </c>
      <c r="BN12" s="9">
        <v>1.7</v>
      </c>
      <c r="BO12" s="9">
        <v>1.5</v>
      </c>
      <c r="BP12" s="20">
        <v>0.8</v>
      </c>
      <c r="BR12" s="9">
        <f t="shared" si="115"/>
        <v>7.98</v>
      </c>
      <c r="BS12" s="9">
        <f t="shared" si="116"/>
        <v>20.58</v>
      </c>
      <c r="BT12" s="9">
        <f t="shared" si="117"/>
        <v>3136</v>
      </c>
      <c r="BU12" s="9">
        <f t="shared" si="118"/>
        <v>1268360</v>
      </c>
      <c r="BV12" s="9">
        <f t="shared" si="119"/>
        <v>1271.5245600000001</v>
      </c>
      <c r="BX12" s="1">
        <f t="shared" si="120"/>
        <v>3500</v>
      </c>
      <c r="BY12" s="1">
        <f t="shared" si="121"/>
        <v>1167</v>
      </c>
      <c r="BZ12" s="1">
        <f t="shared" si="122"/>
        <v>467</v>
      </c>
      <c r="CA12" s="1">
        <f t="shared" si="123"/>
        <v>933</v>
      </c>
      <c r="CB12" s="1">
        <f t="shared" si="124"/>
        <v>3231</v>
      </c>
      <c r="CD12" s="14">
        <f t="shared" si="125"/>
        <v>8333</v>
      </c>
      <c r="CE12" s="14">
        <f t="shared" si="126"/>
        <v>2778</v>
      </c>
      <c r="CF12" s="14">
        <f t="shared" si="127"/>
        <v>1111</v>
      </c>
      <c r="CG12" s="14">
        <f t="shared" si="128"/>
        <v>2222</v>
      </c>
      <c r="CH12" s="14">
        <f t="shared" si="129"/>
        <v>7692</v>
      </c>
      <c r="CI12" s="14"/>
      <c r="CJ12" s="14">
        <f t="shared" si="1"/>
        <v>37200</v>
      </c>
      <c r="CK12" s="14">
        <f t="shared" si="130"/>
        <v>186000</v>
      </c>
      <c r="CM12" s="14"/>
      <c r="CO12" s="14">
        <f t="shared" si="2"/>
        <v>6</v>
      </c>
      <c r="CP12" s="14">
        <f t="shared" si="3"/>
        <v>40</v>
      </c>
      <c r="CQ12" s="14"/>
      <c r="CR12" s="14">
        <f t="shared" si="4"/>
        <v>9</v>
      </c>
      <c r="CS12" s="14">
        <f t="shared" si="5"/>
        <v>30</v>
      </c>
      <c r="CT12" s="14"/>
      <c r="CU12" s="14">
        <f t="shared" si="6"/>
        <v>5.0999999999999996</v>
      </c>
      <c r="CV12" s="14">
        <f t="shared" si="7"/>
        <v>34</v>
      </c>
      <c r="CW12" s="14"/>
      <c r="CX12" s="14">
        <f t="shared" si="8"/>
        <v>4.5</v>
      </c>
      <c r="CY12" s="14">
        <f t="shared" si="9"/>
        <v>30</v>
      </c>
      <c r="CZ12" s="14"/>
      <c r="DA12" s="14">
        <f t="shared" si="10"/>
        <v>2.4000000000000004</v>
      </c>
      <c r="DB12" s="14">
        <f t="shared" si="11"/>
        <v>16</v>
      </c>
      <c r="DF12" s="1">
        <f t="shared" si="12"/>
        <v>113</v>
      </c>
      <c r="DG12" s="1">
        <f t="shared" si="13"/>
        <v>5024</v>
      </c>
      <c r="DI12" s="1">
        <f t="shared" si="14"/>
        <v>254.3</v>
      </c>
      <c r="DJ12" s="1">
        <f t="shared" si="15"/>
        <v>2826</v>
      </c>
      <c r="DL12" s="1">
        <f t="shared" si="16"/>
        <v>81.7</v>
      </c>
      <c r="DM12" s="1">
        <f t="shared" si="17"/>
        <v>3629.8</v>
      </c>
      <c r="DO12" s="1">
        <f t="shared" si="18"/>
        <v>63.6</v>
      </c>
      <c r="DP12" s="1">
        <f t="shared" si="19"/>
        <v>2826</v>
      </c>
      <c r="DR12" s="1">
        <f t="shared" si="20"/>
        <v>18.100000000000001</v>
      </c>
      <c r="DS12" s="1">
        <f t="shared" si="21"/>
        <v>803.8</v>
      </c>
      <c r="DW12" s="1">
        <f t="shared" si="22"/>
        <v>1374329</v>
      </c>
      <c r="DX12" s="1">
        <f t="shared" si="23"/>
        <v>59486192</v>
      </c>
      <c r="DZ12" s="1">
        <f t="shared" si="24"/>
        <v>1040413.5</v>
      </c>
      <c r="EA12" s="1">
        <f t="shared" si="25"/>
        <v>11185770</v>
      </c>
      <c r="EC12" s="1">
        <f t="shared" si="26"/>
        <v>166122.6</v>
      </c>
      <c r="ED12" s="1">
        <f t="shared" si="27"/>
        <v>5765024.4000000004</v>
      </c>
      <c r="EF12" s="1">
        <f t="shared" si="28"/>
        <v>237858</v>
      </c>
      <c r="EG12" s="1">
        <f t="shared" si="29"/>
        <v>8953230</v>
      </c>
      <c r="EI12" s="1">
        <f t="shared" si="30"/>
        <v>234906.30000000002</v>
      </c>
      <c r="EJ12" s="1">
        <f t="shared" si="31"/>
        <v>8817107.4000000004</v>
      </c>
      <c r="EN12" s="1">
        <f t="shared" si="32"/>
        <v>208898</v>
      </c>
      <c r="EO12" s="1">
        <f t="shared" si="33"/>
        <v>9041901</v>
      </c>
      <c r="EQ12" s="1">
        <f t="shared" si="34"/>
        <v>98839</v>
      </c>
      <c r="ER12" s="1">
        <f t="shared" si="35"/>
        <v>1062648</v>
      </c>
      <c r="ET12" s="1">
        <f t="shared" si="36"/>
        <v>28407</v>
      </c>
      <c r="EU12" s="1">
        <f t="shared" si="37"/>
        <v>985819</v>
      </c>
      <c r="EW12" s="1">
        <f t="shared" si="38"/>
        <v>31635</v>
      </c>
      <c r="EX12" s="1">
        <f t="shared" si="39"/>
        <v>1190780</v>
      </c>
      <c r="EZ12" s="1">
        <f t="shared" si="40"/>
        <v>8926</v>
      </c>
      <c r="FA12" s="1">
        <f t="shared" si="41"/>
        <v>335050</v>
      </c>
      <c r="FC12" s="1">
        <f t="shared" si="42"/>
        <v>376705</v>
      </c>
      <c r="FD12" s="1">
        <f t="shared" si="131"/>
        <v>12616198</v>
      </c>
      <c r="FH12" s="1">
        <f t="shared" si="43"/>
        <v>1337129</v>
      </c>
      <c r="FI12" s="1">
        <f t="shared" si="44"/>
        <v>59448992</v>
      </c>
      <c r="FK12" s="1">
        <f t="shared" si="45"/>
        <v>1003214</v>
      </c>
      <c r="FL12" s="1">
        <f t="shared" si="46"/>
        <v>11148570</v>
      </c>
      <c r="FN12" s="1">
        <f t="shared" si="47"/>
        <v>128923</v>
      </c>
      <c r="FO12" s="1">
        <f t="shared" si="48"/>
        <v>5727824</v>
      </c>
      <c r="FQ12" s="1">
        <f t="shared" si="49"/>
        <v>200658</v>
      </c>
      <c r="FR12" s="1">
        <f t="shared" si="50"/>
        <v>8916030</v>
      </c>
      <c r="FT12" s="1">
        <f t="shared" si="51"/>
        <v>197706</v>
      </c>
      <c r="FU12" s="1">
        <f t="shared" si="52"/>
        <v>8779907</v>
      </c>
      <c r="FY12" s="1">
        <f t="shared" si="53"/>
        <v>1374329</v>
      </c>
      <c r="FZ12" s="1">
        <f t="shared" si="54"/>
        <v>59486192</v>
      </c>
      <c r="GB12" s="1">
        <f t="shared" si="55"/>
        <v>1040414</v>
      </c>
      <c r="GC12" s="1">
        <f t="shared" si="56"/>
        <v>11185770</v>
      </c>
      <c r="GE12" s="1">
        <f t="shared" si="57"/>
        <v>166123</v>
      </c>
      <c r="GF12" s="1">
        <f t="shared" si="58"/>
        <v>5765024</v>
      </c>
      <c r="GH12" s="1">
        <f t="shared" si="59"/>
        <v>237858</v>
      </c>
      <c r="GI12" s="1">
        <f t="shared" si="60"/>
        <v>8953230</v>
      </c>
      <c r="GK12" s="1">
        <f t="shared" si="61"/>
        <v>234906</v>
      </c>
      <c r="GL12" s="1">
        <f t="shared" si="62"/>
        <v>8817107</v>
      </c>
      <c r="GP12" s="1">
        <f t="shared" si="63"/>
        <v>1340849</v>
      </c>
      <c r="GQ12" s="1">
        <f t="shared" si="64"/>
        <v>59452712</v>
      </c>
      <c r="GS12" s="1">
        <f t="shared" si="65"/>
        <v>1006934</v>
      </c>
      <c r="GT12" s="1">
        <f t="shared" si="66"/>
        <v>11152290</v>
      </c>
      <c r="GV12" s="1">
        <f t="shared" si="67"/>
        <v>132643</v>
      </c>
      <c r="GW12" s="1">
        <f t="shared" si="68"/>
        <v>5731544</v>
      </c>
      <c r="GY12" s="1">
        <f t="shared" si="69"/>
        <v>204378</v>
      </c>
      <c r="GZ12" s="1">
        <f t="shared" si="70"/>
        <v>8919750</v>
      </c>
      <c r="HB12" s="1">
        <f t="shared" si="71"/>
        <v>201426</v>
      </c>
      <c r="HC12" s="1">
        <f t="shared" si="72"/>
        <v>8783627</v>
      </c>
      <c r="HG12" s="1">
        <f t="shared" si="73"/>
        <v>203809</v>
      </c>
      <c r="HH12" s="1">
        <f t="shared" si="74"/>
        <v>9036812</v>
      </c>
      <c r="HJ12" s="1">
        <f t="shared" si="75"/>
        <v>95659</v>
      </c>
      <c r="HK12" s="1">
        <f t="shared" si="76"/>
        <v>1059468</v>
      </c>
      <c r="HM12" s="1">
        <f t="shared" si="77"/>
        <v>22682</v>
      </c>
      <c r="HN12" s="1">
        <f t="shared" si="78"/>
        <v>980094</v>
      </c>
      <c r="HP12" s="1">
        <f t="shared" si="79"/>
        <v>27182</v>
      </c>
      <c r="HQ12" s="1">
        <f t="shared" si="80"/>
        <v>1186327</v>
      </c>
      <c r="HS12" s="1">
        <f t="shared" si="81"/>
        <v>7654</v>
      </c>
      <c r="HT12" s="1">
        <f t="shared" si="82"/>
        <v>333778</v>
      </c>
      <c r="HV12" s="1">
        <f t="shared" si="132"/>
        <v>356986</v>
      </c>
      <c r="HW12" s="1">
        <f t="shared" si="83"/>
        <v>12596479</v>
      </c>
      <c r="HZ12" s="23">
        <f t="shared" si="84"/>
        <v>0.14000000000000001</v>
      </c>
      <c r="IA12" s="1">
        <f t="shared" si="133"/>
        <v>0.14000000000000001</v>
      </c>
      <c r="IB12" s="1">
        <f t="shared" si="134"/>
        <v>4.8099999999999996</v>
      </c>
      <c r="IC12" s="1">
        <f t="shared" si="135"/>
        <v>0.14000000000000001</v>
      </c>
      <c r="ID12" s="1">
        <f t="shared" si="136"/>
        <v>5.2299999999999995</v>
      </c>
      <c r="IG12" s="1">
        <f t="shared" si="85"/>
        <v>0.11</v>
      </c>
      <c r="IH12" s="1">
        <f t="shared" si="86"/>
        <v>0.11</v>
      </c>
      <c r="II12" s="1">
        <f t="shared" si="87"/>
        <v>3.68</v>
      </c>
      <c r="IJ12" s="1">
        <f t="shared" si="88"/>
        <v>0.11</v>
      </c>
      <c r="IM12" s="1">
        <f t="shared" si="89"/>
        <v>0.25</v>
      </c>
      <c r="IN12" s="1">
        <f t="shared" si="90"/>
        <v>0.25</v>
      </c>
      <c r="IO12" s="1">
        <f t="shared" si="91"/>
        <v>8.49</v>
      </c>
      <c r="IP12" s="1">
        <f t="shared" si="92"/>
        <v>0.25</v>
      </c>
      <c r="IS12" s="1">
        <f t="shared" si="137"/>
        <v>0.28999999999999998</v>
      </c>
      <c r="IT12" s="1">
        <f t="shared" si="138"/>
        <v>0.28999999999999998</v>
      </c>
      <c r="IU12" s="1">
        <f t="shared" si="139"/>
        <v>9.99</v>
      </c>
      <c r="IV12" s="1">
        <f t="shared" si="140"/>
        <v>0.28999999999999998</v>
      </c>
      <c r="IX12" s="1">
        <f t="shared" si="93"/>
        <v>2.88</v>
      </c>
      <c r="IY12" s="1">
        <f t="shared" si="94"/>
        <v>1833.9999999999998</v>
      </c>
      <c r="IZ12" s="1">
        <f>I12*0.15+AP12</f>
        <v>2722.5199999999995</v>
      </c>
      <c r="JC12" s="1">
        <f t="shared" si="95"/>
        <v>-12260103</v>
      </c>
      <c r="JD12" s="1">
        <f t="shared" si="96"/>
        <v>-20610</v>
      </c>
      <c r="JE12" s="1">
        <f t="shared" si="97"/>
        <v>-12240384</v>
      </c>
      <c r="JF12" s="1">
        <f t="shared" si="98"/>
        <v>361540</v>
      </c>
    </row>
    <row r="13" spans="1:266" x14ac:dyDescent="0.25">
      <c r="A13" s="9">
        <v>1526</v>
      </c>
      <c r="B13" s="9">
        <v>2</v>
      </c>
      <c r="C13" s="9">
        <v>0</v>
      </c>
      <c r="D13" s="9">
        <v>125</v>
      </c>
      <c r="E13" s="9">
        <v>0</v>
      </c>
      <c r="F13" s="9">
        <v>80.400000000000006</v>
      </c>
      <c r="G13" s="9">
        <v>30.1</v>
      </c>
      <c r="H13" s="17"/>
      <c r="I13" s="18">
        <f t="shared" si="0"/>
        <v>2006.9</v>
      </c>
      <c r="K13" s="16" t="s">
        <v>8</v>
      </c>
      <c r="L13" s="9">
        <v>2670</v>
      </c>
      <c r="M13" s="19">
        <v>0</v>
      </c>
      <c r="N13" s="9">
        <v>25</v>
      </c>
      <c r="O13" s="20">
        <v>8340</v>
      </c>
      <c r="Q13" s="9">
        <f>IF(K13=A$32,B$32,IF(K13=A$33,B$33,IF(K13=A$34,B$34,IF(K13=A$35,B$35,IF(K13=A$36,B$36,"Ошибка")))))</f>
        <v>0.05</v>
      </c>
      <c r="R13" s="9">
        <f>IF(K13=A$32,C$32,IF(K13=A$33,C$33,IF(K13=A$34,C$34,IF(K13=A$35,C$35,IF(K13=A$36,C$36,"Ошибка")))))</f>
        <v>102.54</v>
      </c>
      <c r="S13" s="9">
        <f>IF(K13=A$32,D$32,IF(K13=A$33,D$33,IF(K13=A$34,D$34,IF(K13=A$35,D$35,IF(K13=A$36,D$36,"Ошибка")))))</f>
        <v>1.86</v>
      </c>
      <c r="U13" s="9">
        <f t="shared" si="99"/>
        <v>39337</v>
      </c>
      <c r="V13" s="9">
        <f>ROUND(D13*1000*9/100,2)</f>
        <v>11250</v>
      </c>
      <c r="W13" s="9">
        <f>ROUND(D13*1000*6.5/100,2)</f>
        <v>8125</v>
      </c>
      <c r="X13" s="9">
        <f t="shared" si="100"/>
        <v>105492</v>
      </c>
      <c r="Y13" s="9">
        <f t="shared" si="101"/>
        <v>1832.8</v>
      </c>
      <c r="Z13" s="9">
        <f t="shared" si="102"/>
        <v>1125</v>
      </c>
      <c r="AA13" s="9">
        <f t="shared" si="103"/>
        <v>91640</v>
      </c>
      <c r="AB13" s="9">
        <f t="shared" si="104"/>
        <v>22910</v>
      </c>
      <c r="AC13" s="9">
        <f t="shared" si="105"/>
        <v>267214</v>
      </c>
      <c r="AD13" s="9">
        <f t="shared" si="106"/>
        <v>546</v>
      </c>
      <c r="AE13" s="9"/>
      <c r="AF13" s="9">
        <f t="shared" si="107"/>
        <v>39337</v>
      </c>
      <c r="AG13" s="9">
        <f>ROUND(E13*1000*9/100,2)</f>
        <v>0</v>
      </c>
      <c r="AH13" s="9">
        <f>ROUND(E13*1000*6.5/100,2)</f>
        <v>0</v>
      </c>
      <c r="AI13" s="9">
        <f t="shared" si="108"/>
        <v>0</v>
      </c>
      <c r="AJ13" s="9">
        <f t="shared" si="109"/>
        <v>528</v>
      </c>
      <c r="AK13" s="9">
        <f t="shared" si="110"/>
        <v>1125</v>
      </c>
      <c r="AL13" s="9">
        <f t="shared" si="111"/>
        <v>14784</v>
      </c>
      <c r="AM13" s="9">
        <f t="shared" si="112"/>
        <v>3696</v>
      </c>
      <c r="AN13" s="9">
        <f t="shared" si="113"/>
        <v>0</v>
      </c>
      <c r="AO13" s="9">
        <f t="shared" si="114"/>
        <v>57.8</v>
      </c>
      <c r="AP13" s="9">
        <f>AD13*B13+AO13*C13</f>
        <v>1092</v>
      </c>
      <c r="AR13" s="16">
        <v>800</v>
      </c>
      <c r="AS13" s="9">
        <v>850</v>
      </c>
      <c r="AT13" s="9">
        <v>4000</v>
      </c>
      <c r="AU13" s="9">
        <v>120</v>
      </c>
      <c r="AV13" s="9">
        <v>10</v>
      </c>
      <c r="AW13" s="9">
        <v>5</v>
      </c>
      <c r="AX13" s="9">
        <v>22</v>
      </c>
      <c r="AY13" s="20">
        <v>0.85</v>
      </c>
      <c r="BA13" s="16">
        <v>0.02</v>
      </c>
      <c r="BB13" s="9">
        <v>7.0000000000000007E-2</v>
      </c>
      <c r="BC13" s="9">
        <v>0.08</v>
      </c>
      <c r="BD13" s="9">
        <v>0.05</v>
      </c>
      <c r="BE13" s="21">
        <v>0.04</v>
      </c>
      <c r="BF13" s="22">
        <v>350</v>
      </c>
      <c r="BG13" s="9">
        <v>520</v>
      </c>
      <c r="BH13" s="9">
        <v>680</v>
      </c>
      <c r="BI13" s="9">
        <v>380</v>
      </c>
      <c r="BJ13" s="20">
        <v>900</v>
      </c>
      <c r="BL13" s="16">
        <v>0.9</v>
      </c>
      <c r="BM13" s="9">
        <v>1.7</v>
      </c>
      <c r="BN13" s="9">
        <v>2.4</v>
      </c>
      <c r="BO13" s="9">
        <v>3.7</v>
      </c>
      <c r="BP13" s="20">
        <v>2.4</v>
      </c>
      <c r="BR13" s="9">
        <f t="shared" si="115"/>
        <v>15.2</v>
      </c>
      <c r="BS13" s="9">
        <f t="shared" si="116"/>
        <v>39.200000000000003</v>
      </c>
      <c r="BT13" s="9">
        <f t="shared" si="117"/>
        <v>4528</v>
      </c>
      <c r="BU13" s="9">
        <f t="shared" si="118"/>
        <v>1234320</v>
      </c>
      <c r="BV13" s="9">
        <f t="shared" si="119"/>
        <v>1238.9023999999999</v>
      </c>
      <c r="BX13" s="1">
        <f t="shared" si="120"/>
        <v>2286</v>
      </c>
      <c r="BY13" s="1">
        <f t="shared" si="121"/>
        <v>1538</v>
      </c>
      <c r="BZ13" s="1">
        <f t="shared" si="122"/>
        <v>1176</v>
      </c>
      <c r="CA13" s="1">
        <f t="shared" si="123"/>
        <v>2105</v>
      </c>
      <c r="CB13" s="1">
        <f t="shared" si="124"/>
        <v>889</v>
      </c>
      <c r="CD13" s="14">
        <f t="shared" si="125"/>
        <v>2429</v>
      </c>
      <c r="CE13" s="14">
        <f t="shared" si="126"/>
        <v>1635</v>
      </c>
      <c r="CF13" s="14">
        <f t="shared" si="127"/>
        <v>1250</v>
      </c>
      <c r="CG13" s="14">
        <f t="shared" si="128"/>
        <v>2237</v>
      </c>
      <c r="CH13" s="14">
        <f t="shared" si="129"/>
        <v>944</v>
      </c>
      <c r="CI13" s="14"/>
      <c r="CJ13" s="14">
        <f t="shared" si="1"/>
        <v>160000</v>
      </c>
      <c r="CK13" s="14">
        <f t="shared" si="130"/>
        <v>800000</v>
      </c>
      <c r="CM13" s="14"/>
      <c r="CO13" s="14">
        <f t="shared" si="2"/>
        <v>2.25</v>
      </c>
      <c r="CP13" s="14">
        <f t="shared" si="3"/>
        <v>15.3</v>
      </c>
      <c r="CQ13" s="14"/>
      <c r="CR13" s="14">
        <f t="shared" si="4"/>
        <v>4.25</v>
      </c>
      <c r="CS13" s="14">
        <f t="shared" si="5"/>
        <v>62.900000000000006</v>
      </c>
      <c r="CT13" s="14"/>
      <c r="CU13" s="14">
        <f t="shared" si="6"/>
        <v>6</v>
      </c>
      <c r="CV13" s="14">
        <f t="shared" si="7"/>
        <v>40.799999999999997</v>
      </c>
      <c r="CW13" s="14"/>
      <c r="CX13" s="14">
        <f t="shared" si="8"/>
        <v>9.25</v>
      </c>
      <c r="CY13" s="14">
        <f t="shared" si="9"/>
        <v>62.900000000000006</v>
      </c>
      <c r="CZ13" s="14"/>
      <c r="DA13" s="14">
        <f t="shared" si="10"/>
        <v>6</v>
      </c>
      <c r="DB13" s="14">
        <f t="shared" si="11"/>
        <v>40.799999999999997</v>
      </c>
      <c r="DF13" s="1">
        <f t="shared" si="12"/>
        <v>15.9</v>
      </c>
      <c r="DG13" s="1">
        <f t="shared" si="13"/>
        <v>735</v>
      </c>
      <c r="DI13" s="1">
        <f t="shared" si="14"/>
        <v>56.7</v>
      </c>
      <c r="DJ13" s="1">
        <f t="shared" si="15"/>
        <v>12423.1</v>
      </c>
      <c r="DL13" s="1">
        <f t="shared" si="16"/>
        <v>113</v>
      </c>
      <c r="DM13" s="1">
        <f t="shared" si="17"/>
        <v>5227</v>
      </c>
      <c r="DO13" s="1">
        <f t="shared" si="18"/>
        <v>268.7</v>
      </c>
      <c r="DP13" s="1">
        <f t="shared" si="19"/>
        <v>12423.1</v>
      </c>
      <c r="DR13" s="1">
        <f t="shared" si="20"/>
        <v>113</v>
      </c>
      <c r="DS13" s="1">
        <f t="shared" si="21"/>
        <v>5227</v>
      </c>
      <c r="DW13" s="1">
        <f t="shared" si="22"/>
        <v>234968.5</v>
      </c>
      <c r="DX13" s="1">
        <f t="shared" si="23"/>
        <v>3625525</v>
      </c>
      <c r="DZ13" s="1">
        <f t="shared" si="24"/>
        <v>339909.1</v>
      </c>
      <c r="EA13" s="1">
        <f t="shared" si="25"/>
        <v>39578496.300000004</v>
      </c>
      <c r="EC13" s="1">
        <f t="shared" si="26"/>
        <v>434138</v>
      </c>
      <c r="ED13" s="1">
        <f t="shared" si="27"/>
        <v>12840702</v>
      </c>
      <c r="EF13" s="1">
        <f t="shared" si="28"/>
        <v>1326695.3999999999</v>
      </c>
      <c r="EG13" s="1">
        <f t="shared" si="29"/>
        <v>54101100.200000003</v>
      </c>
      <c r="EI13" s="1">
        <f t="shared" si="30"/>
        <v>367129</v>
      </c>
      <c r="EJ13" s="1">
        <f t="shared" si="31"/>
        <v>9741091</v>
      </c>
      <c r="EN13" s="1">
        <f t="shared" si="32"/>
        <v>8929</v>
      </c>
      <c r="EO13" s="1">
        <f t="shared" si="33"/>
        <v>137770</v>
      </c>
      <c r="EQ13" s="1">
        <f t="shared" si="34"/>
        <v>45208</v>
      </c>
      <c r="ER13" s="1">
        <f t="shared" si="35"/>
        <v>5263940</v>
      </c>
      <c r="ET13" s="1">
        <f t="shared" si="36"/>
        <v>65989</v>
      </c>
      <c r="EU13" s="1">
        <f t="shared" si="37"/>
        <v>1951787</v>
      </c>
      <c r="EW13" s="1">
        <f t="shared" si="38"/>
        <v>126036</v>
      </c>
      <c r="EX13" s="1">
        <f t="shared" si="39"/>
        <v>5139605</v>
      </c>
      <c r="EZ13" s="1">
        <f t="shared" si="40"/>
        <v>27902</v>
      </c>
      <c r="FA13" s="1">
        <f t="shared" si="41"/>
        <v>740323</v>
      </c>
      <c r="FC13" s="1">
        <f t="shared" si="42"/>
        <v>274064</v>
      </c>
      <c r="FD13" s="1">
        <f t="shared" si="131"/>
        <v>13233425</v>
      </c>
      <c r="FH13" s="1">
        <f t="shared" si="43"/>
        <v>74969</v>
      </c>
      <c r="FI13" s="1">
        <f t="shared" si="44"/>
        <v>3465525</v>
      </c>
      <c r="FK13" s="1">
        <f t="shared" si="45"/>
        <v>179909</v>
      </c>
      <c r="FL13" s="1">
        <f t="shared" si="46"/>
        <v>39418496</v>
      </c>
      <c r="FN13" s="1">
        <f t="shared" si="47"/>
        <v>274138</v>
      </c>
      <c r="FO13" s="1">
        <f t="shared" si="48"/>
        <v>12680702</v>
      </c>
      <c r="FQ13" s="1">
        <f t="shared" si="49"/>
        <v>1166695</v>
      </c>
      <c r="FR13" s="1">
        <f t="shared" si="50"/>
        <v>53941100</v>
      </c>
      <c r="FT13" s="1">
        <f t="shared" si="51"/>
        <v>207129</v>
      </c>
      <c r="FU13" s="1">
        <f t="shared" si="52"/>
        <v>9581091</v>
      </c>
      <c r="FY13" s="1">
        <f t="shared" si="53"/>
        <v>234969</v>
      </c>
      <c r="FZ13" s="1">
        <f t="shared" si="54"/>
        <v>3625525</v>
      </c>
      <c r="GB13" s="1">
        <f t="shared" si="55"/>
        <v>339909</v>
      </c>
      <c r="GC13" s="1">
        <f t="shared" si="56"/>
        <v>39578496</v>
      </c>
      <c r="GE13" s="1">
        <f t="shared" si="57"/>
        <v>434138</v>
      </c>
      <c r="GF13" s="1">
        <f t="shared" si="58"/>
        <v>12840702</v>
      </c>
      <c r="GH13" s="1">
        <f t="shared" si="59"/>
        <v>1326695</v>
      </c>
      <c r="GI13" s="1">
        <f t="shared" si="60"/>
        <v>54101100</v>
      </c>
      <c r="GK13" s="1">
        <f t="shared" si="61"/>
        <v>367129</v>
      </c>
      <c r="GL13" s="1">
        <f t="shared" si="62"/>
        <v>9741091</v>
      </c>
      <c r="GP13" s="1">
        <f t="shared" si="63"/>
        <v>98969</v>
      </c>
      <c r="GQ13" s="1">
        <f t="shared" si="64"/>
        <v>3489525</v>
      </c>
      <c r="GS13" s="1">
        <f t="shared" si="65"/>
        <v>203909</v>
      </c>
      <c r="GT13" s="1">
        <f t="shared" si="66"/>
        <v>39442496</v>
      </c>
      <c r="GV13" s="1">
        <f t="shared" si="67"/>
        <v>298138</v>
      </c>
      <c r="GW13" s="1">
        <f t="shared" si="68"/>
        <v>12704702</v>
      </c>
      <c r="GY13" s="1">
        <f t="shared" si="69"/>
        <v>1190695</v>
      </c>
      <c r="GZ13" s="1">
        <f t="shared" si="70"/>
        <v>53965100</v>
      </c>
      <c r="HB13" s="1">
        <f t="shared" si="71"/>
        <v>231129</v>
      </c>
      <c r="HC13" s="1">
        <f t="shared" si="72"/>
        <v>9605091</v>
      </c>
      <c r="HG13" s="1">
        <f t="shared" si="73"/>
        <v>3761</v>
      </c>
      <c r="HH13" s="1">
        <f t="shared" si="74"/>
        <v>132602</v>
      </c>
      <c r="HJ13" s="1">
        <f t="shared" si="75"/>
        <v>27120</v>
      </c>
      <c r="HK13" s="1">
        <f t="shared" si="76"/>
        <v>5245852</v>
      </c>
      <c r="HM13" s="1">
        <f t="shared" si="77"/>
        <v>45317</v>
      </c>
      <c r="HN13" s="1">
        <f t="shared" si="78"/>
        <v>1931115</v>
      </c>
      <c r="HP13" s="1">
        <f t="shared" si="79"/>
        <v>113116</v>
      </c>
      <c r="HQ13" s="1">
        <f t="shared" si="80"/>
        <v>5126685</v>
      </c>
      <c r="HS13" s="1">
        <f t="shared" si="81"/>
        <v>17566</v>
      </c>
      <c r="HT13" s="1">
        <f t="shared" si="82"/>
        <v>729987</v>
      </c>
      <c r="HV13" s="1">
        <f t="shared" si="132"/>
        <v>206880</v>
      </c>
      <c r="HW13" s="1">
        <f t="shared" si="83"/>
        <v>13166241</v>
      </c>
      <c r="HZ13" s="23">
        <f t="shared" si="84"/>
        <v>0.05</v>
      </c>
      <c r="IA13" s="1">
        <f t="shared" si="133"/>
        <v>0.05</v>
      </c>
      <c r="IB13" s="1">
        <f t="shared" si="134"/>
        <v>2.33</v>
      </c>
      <c r="IC13" s="1">
        <f t="shared" si="135"/>
        <v>0.04</v>
      </c>
      <c r="ID13" s="1">
        <f t="shared" si="136"/>
        <v>2.4700000000000002</v>
      </c>
      <c r="IG13" s="1">
        <f t="shared" si="85"/>
        <v>0.04</v>
      </c>
      <c r="IH13" s="1">
        <f t="shared" si="86"/>
        <v>0.04</v>
      </c>
      <c r="II13" s="1">
        <f t="shared" si="87"/>
        <v>1.78</v>
      </c>
      <c r="IJ13" s="1">
        <f t="shared" si="88"/>
        <v>0.03</v>
      </c>
      <c r="IM13" s="1">
        <f t="shared" si="89"/>
        <v>0.09</v>
      </c>
      <c r="IN13" s="1">
        <f t="shared" si="90"/>
        <v>0.09</v>
      </c>
      <c r="IO13" s="1">
        <f t="shared" si="91"/>
        <v>4.1100000000000003</v>
      </c>
      <c r="IP13" s="1">
        <f t="shared" si="92"/>
        <v>7.0000000000000007E-2</v>
      </c>
      <c r="IS13" s="1">
        <f t="shared" si="137"/>
        <v>0.11</v>
      </c>
      <c r="IT13" s="1">
        <f t="shared" si="138"/>
        <v>0.11</v>
      </c>
      <c r="IU13" s="1">
        <f t="shared" si="139"/>
        <v>4.84</v>
      </c>
      <c r="IV13" s="1">
        <f t="shared" si="140"/>
        <v>0.08</v>
      </c>
      <c r="IX13" s="1">
        <f t="shared" si="93"/>
        <v>2.2599999999999998</v>
      </c>
      <c r="IY13" s="1">
        <f t="shared" si="94"/>
        <v>3954.9999999999995</v>
      </c>
      <c r="IZ13" s="1">
        <f>I13*0.15+AP13</f>
        <v>1393.0350000000001</v>
      </c>
      <c r="JC13" s="1">
        <f t="shared" si="95"/>
        <v>-13023985</v>
      </c>
      <c r="JD13" s="1">
        <f t="shared" si="96"/>
        <v>-64624</v>
      </c>
      <c r="JE13" s="1">
        <f t="shared" si="97"/>
        <v>-12956801</v>
      </c>
      <c r="JF13" s="1">
        <f t="shared" si="98"/>
        <v>212226</v>
      </c>
    </row>
    <row r="14" spans="1:266" x14ac:dyDescent="0.25">
      <c r="A14" s="9">
        <v>1133</v>
      </c>
      <c r="B14" s="9">
        <v>2</v>
      </c>
      <c r="C14" s="9">
        <v>1</v>
      </c>
      <c r="D14" s="9">
        <v>132</v>
      </c>
      <c r="E14" s="9">
        <v>70</v>
      </c>
      <c r="F14" s="9">
        <v>80</v>
      </c>
      <c r="G14" s="9">
        <v>40.5</v>
      </c>
      <c r="H14" s="17"/>
      <c r="I14" s="18">
        <f t="shared" si="0"/>
        <v>1749.5</v>
      </c>
      <c r="K14" s="16" t="s">
        <v>6</v>
      </c>
      <c r="L14" s="9">
        <v>3950</v>
      </c>
      <c r="M14" s="19">
        <v>4250</v>
      </c>
      <c r="N14" s="9">
        <v>28</v>
      </c>
      <c r="O14" s="20">
        <v>8000</v>
      </c>
      <c r="Q14" s="9">
        <f>IF(K14=A$32,B$32,IF(K14=A$33,B$33,IF(K14=A$34,B$34,IF(K14=A$35,B$35,IF(K14=A$36,B$36,"Ошибка")))))</f>
        <v>0.04</v>
      </c>
      <c r="R14" s="9">
        <f>IF(K14=A$32,C$32,IF(K14=A$33,C$33,IF(K14=A$34,C$34,IF(K14=A$35,C$35,IF(K14=A$36,C$36,"Ошибка")))))</f>
        <v>93.34</v>
      </c>
      <c r="S14" s="9">
        <f>IF(K14=A$32,D$32,IF(K14=A$33,D$33,IF(K14=A$34,D$34,IF(K14=A$35,D$35,IF(K14=A$36,D$36,"Ошибка")))))</f>
        <v>1.45</v>
      </c>
      <c r="U14" s="9">
        <f t="shared" si="99"/>
        <v>25011</v>
      </c>
      <c r="V14" s="9">
        <f>ROUND(D14*1000*9/100,2)</f>
        <v>11880</v>
      </c>
      <c r="W14" s="9">
        <f>ROUND(D14*1000*6.5/100,2)</f>
        <v>8580</v>
      </c>
      <c r="X14" s="9">
        <f t="shared" si="100"/>
        <v>156065</v>
      </c>
      <c r="Y14" s="9">
        <f t="shared" si="101"/>
        <v>2410.1999999999998</v>
      </c>
      <c r="Z14" s="9">
        <f t="shared" si="102"/>
        <v>1260</v>
      </c>
      <c r="AA14" s="9">
        <f t="shared" si="103"/>
        <v>120509.99999999999</v>
      </c>
      <c r="AB14" s="9">
        <f t="shared" si="104"/>
        <v>30127.499999999996</v>
      </c>
      <c r="AC14" s="9">
        <f t="shared" si="105"/>
        <v>395316</v>
      </c>
      <c r="AD14" s="9">
        <f t="shared" si="106"/>
        <v>747.5</v>
      </c>
      <c r="AE14" s="9"/>
      <c r="AF14" s="9">
        <f t="shared" si="107"/>
        <v>25011</v>
      </c>
      <c r="AG14" s="9">
        <f>ROUND(E14*1000*9/100,2)</f>
        <v>6300</v>
      </c>
      <c r="AH14" s="9">
        <f>ROUND(E14*1000*6.5/100,2)</f>
        <v>4550</v>
      </c>
      <c r="AI14" s="9">
        <f t="shared" si="108"/>
        <v>139315</v>
      </c>
      <c r="AJ14" s="9">
        <f t="shared" si="109"/>
        <v>1875.2</v>
      </c>
      <c r="AK14" s="9">
        <f t="shared" si="110"/>
        <v>1260</v>
      </c>
      <c r="AL14" s="9">
        <f t="shared" si="111"/>
        <v>52505.599999999999</v>
      </c>
      <c r="AM14" s="9">
        <f t="shared" si="112"/>
        <v>13126.4</v>
      </c>
      <c r="AN14" s="9">
        <f t="shared" si="113"/>
        <v>141780</v>
      </c>
      <c r="AO14" s="9">
        <f t="shared" si="114"/>
        <v>382.6</v>
      </c>
      <c r="AP14" s="9">
        <f>AD14*B14+AO14*C14</f>
        <v>1877.6</v>
      </c>
      <c r="AR14" s="16">
        <v>650</v>
      </c>
      <c r="AS14" s="9">
        <v>1250</v>
      </c>
      <c r="AT14" s="9">
        <v>3200</v>
      </c>
      <c r="AU14" s="9">
        <v>96</v>
      </c>
      <c r="AV14" s="9">
        <v>17</v>
      </c>
      <c r="AW14" s="9">
        <v>7</v>
      </c>
      <c r="AX14" s="9">
        <v>15</v>
      </c>
      <c r="AY14" s="20">
        <v>0.6</v>
      </c>
      <c r="BA14" s="16">
        <v>7.0000000000000007E-2</v>
      </c>
      <c r="BB14" s="9">
        <v>0.09</v>
      </c>
      <c r="BC14" s="9">
        <v>0.01</v>
      </c>
      <c r="BD14" s="9">
        <v>7.0000000000000007E-2</v>
      </c>
      <c r="BE14" s="21">
        <v>0.08</v>
      </c>
      <c r="BF14" s="22">
        <v>450</v>
      </c>
      <c r="BG14" s="9">
        <v>340</v>
      </c>
      <c r="BH14" s="9">
        <v>670</v>
      </c>
      <c r="BI14" s="9">
        <v>560</v>
      </c>
      <c r="BJ14" s="20">
        <v>780</v>
      </c>
      <c r="BL14" s="16">
        <v>1.7</v>
      </c>
      <c r="BM14" s="9">
        <v>1.7</v>
      </c>
      <c r="BN14" s="9">
        <v>3</v>
      </c>
      <c r="BO14" s="9">
        <v>4</v>
      </c>
      <c r="BP14" s="20">
        <v>0.9</v>
      </c>
      <c r="BR14" s="9">
        <f t="shared" si="115"/>
        <v>12.35</v>
      </c>
      <c r="BS14" s="9">
        <f t="shared" si="116"/>
        <v>31.850000000000005</v>
      </c>
      <c r="BT14" s="9">
        <f t="shared" si="117"/>
        <v>4480</v>
      </c>
      <c r="BU14" s="9">
        <f t="shared" si="118"/>
        <v>1184000</v>
      </c>
      <c r="BV14" s="9">
        <f t="shared" si="119"/>
        <v>1188.5242000000001</v>
      </c>
      <c r="BX14" s="1">
        <f t="shared" si="120"/>
        <v>1444</v>
      </c>
      <c r="BY14" s="1">
        <f t="shared" si="121"/>
        <v>1912</v>
      </c>
      <c r="BZ14" s="1">
        <f t="shared" si="122"/>
        <v>970</v>
      </c>
      <c r="CA14" s="1">
        <f t="shared" si="123"/>
        <v>1161</v>
      </c>
      <c r="CB14" s="1">
        <f t="shared" si="124"/>
        <v>833</v>
      </c>
      <c r="CD14" s="14">
        <f t="shared" si="125"/>
        <v>2778</v>
      </c>
      <c r="CE14" s="14">
        <f t="shared" si="126"/>
        <v>3676</v>
      </c>
      <c r="CF14" s="14">
        <f t="shared" si="127"/>
        <v>1866</v>
      </c>
      <c r="CG14" s="14">
        <f t="shared" si="128"/>
        <v>2232</v>
      </c>
      <c r="CH14" s="14">
        <f t="shared" si="129"/>
        <v>1603</v>
      </c>
      <c r="CI14" s="14"/>
      <c r="CJ14" s="14">
        <f t="shared" si="1"/>
        <v>105600</v>
      </c>
      <c r="CK14" s="14">
        <f t="shared" si="130"/>
        <v>528000</v>
      </c>
      <c r="CM14" s="14"/>
      <c r="CO14" s="14">
        <f t="shared" si="2"/>
        <v>5.95</v>
      </c>
      <c r="CP14" s="14">
        <f t="shared" si="3"/>
        <v>17</v>
      </c>
      <c r="CQ14" s="14"/>
      <c r="CR14" s="14">
        <f t="shared" si="4"/>
        <v>5.95</v>
      </c>
      <c r="CS14" s="14">
        <f t="shared" si="5"/>
        <v>40</v>
      </c>
      <c r="CT14" s="14"/>
      <c r="CU14" s="14">
        <f t="shared" si="6"/>
        <v>10.5</v>
      </c>
      <c r="CV14" s="14">
        <f t="shared" si="7"/>
        <v>30</v>
      </c>
      <c r="CW14" s="14"/>
      <c r="CX14" s="14">
        <f t="shared" si="8"/>
        <v>14</v>
      </c>
      <c r="CY14" s="14">
        <f t="shared" si="9"/>
        <v>40</v>
      </c>
      <c r="CZ14" s="14"/>
      <c r="DA14" s="14">
        <f t="shared" si="10"/>
        <v>3.15</v>
      </c>
      <c r="DB14" s="14">
        <f t="shared" si="11"/>
        <v>9</v>
      </c>
      <c r="DF14" s="1">
        <f t="shared" si="12"/>
        <v>111.2</v>
      </c>
      <c r="DG14" s="1">
        <f t="shared" si="13"/>
        <v>907.5</v>
      </c>
      <c r="DI14" s="1">
        <f t="shared" si="14"/>
        <v>111.2</v>
      </c>
      <c r="DJ14" s="1">
        <f t="shared" si="15"/>
        <v>5024</v>
      </c>
      <c r="DL14" s="1">
        <f t="shared" si="16"/>
        <v>346.2</v>
      </c>
      <c r="DM14" s="1">
        <f t="shared" si="17"/>
        <v>2826</v>
      </c>
      <c r="DO14" s="1">
        <f t="shared" si="18"/>
        <v>615.4</v>
      </c>
      <c r="DP14" s="1">
        <f t="shared" si="19"/>
        <v>5024</v>
      </c>
      <c r="DR14" s="1">
        <f t="shared" si="20"/>
        <v>31.2</v>
      </c>
      <c r="DS14" s="1">
        <f t="shared" si="21"/>
        <v>254.3</v>
      </c>
      <c r="DW14" s="1">
        <f t="shared" si="22"/>
        <v>575086.4</v>
      </c>
      <c r="DX14" s="1">
        <f t="shared" si="23"/>
        <v>3937065</v>
      </c>
      <c r="DZ14" s="1">
        <f t="shared" si="24"/>
        <v>726985.6</v>
      </c>
      <c r="EA14" s="1">
        <f t="shared" si="25"/>
        <v>28179712</v>
      </c>
      <c r="EC14" s="1">
        <f t="shared" si="26"/>
        <v>1087423.2</v>
      </c>
      <c r="ED14" s="1">
        <f t="shared" si="27"/>
        <v>8120136</v>
      </c>
      <c r="EF14" s="1">
        <f t="shared" si="28"/>
        <v>2193652.2000000002</v>
      </c>
      <c r="EG14" s="1">
        <f t="shared" si="29"/>
        <v>17152032</v>
      </c>
      <c r="EI14" s="1">
        <f t="shared" si="30"/>
        <v>181603.20000000001</v>
      </c>
      <c r="EJ14" s="1">
        <f t="shared" si="31"/>
        <v>725074.8</v>
      </c>
      <c r="EN14" s="1">
        <f t="shared" si="32"/>
        <v>76486</v>
      </c>
      <c r="EO14" s="1">
        <f t="shared" si="33"/>
        <v>523630</v>
      </c>
      <c r="EQ14" s="1">
        <f t="shared" si="34"/>
        <v>124315</v>
      </c>
      <c r="ER14" s="1">
        <f t="shared" si="35"/>
        <v>4818731</v>
      </c>
      <c r="ET14" s="1">
        <f t="shared" si="36"/>
        <v>20661</v>
      </c>
      <c r="EU14" s="1">
        <f t="shared" si="37"/>
        <v>154283</v>
      </c>
      <c r="EW14" s="1">
        <f t="shared" si="38"/>
        <v>291756</v>
      </c>
      <c r="EX14" s="1">
        <f t="shared" si="39"/>
        <v>2281220</v>
      </c>
      <c r="EZ14" s="1">
        <f t="shared" si="40"/>
        <v>27604</v>
      </c>
      <c r="FA14" s="1">
        <f t="shared" si="41"/>
        <v>110211</v>
      </c>
      <c r="FC14" s="1">
        <f t="shared" si="42"/>
        <v>540822</v>
      </c>
      <c r="FD14" s="1">
        <f t="shared" si="131"/>
        <v>7888075</v>
      </c>
      <c r="FH14" s="1">
        <f t="shared" si="43"/>
        <v>469486</v>
      </c>
      <c r="FI14" s="1">
        <f t="shared" si="44"/>
        <v>3831465</v>
      </c>
      <c r="FK14" s="1">
        <f t="shared" si="45"/>
        <v>621386</v>
      </c>
      <c r="FL14" s="1">
        <f t="shared" si="46"/>
        <v>28074112</v>
      </c>
      <c r="FN14" s="1">
        <f t="shared" si="47"/>
        <v>981823</v>
      </c>
      <c r="FO14" s="1">
        <f t="shared" si="48"/>
        <v>8014536</v>
      </c>
      <c r="FQ14" s="1">
        <f t="shared" si="49"/>
        <v>2088052</v>
      </c>
      <c r="FR14" s="1">
        <f t="shared" si="50"/>
        <v>17046432</v>
      </c>
      <c r="FT14" s="1">
        <f t="shared" si="51"/>
        <v>76003</v>
      </c>
      <c r="FU14" s="1">
        <f t="shared" si="52"/>
        <v>619475</v>
      </c>
      <c r="FY14" s="1">
        <f t="shared" si="53"/>
        <v>575086</v>
      </c>
      <c r="FZ14" s="1">
        <f t="shared" si="54"/>
        <v>3937065</v>
      </c>
      <c r="GB14" s="1">
        <f t="shared" si="55"/>
        <v>726986</v>
      </c>
      <c r="GC14" s="1">
        <f t="shared" si="56"/>
        <v>28179712</v>
      </c>
      <c r="GE14" s="1">
        <f t="shared" si="57"/>
        <v>1087423</v>
      </c>
      <c r="GF14" s="1">
        <f t="shared" si="58"/>
        <v>8120136</v>
      </c>
      <c r="GH14" s="1">
        <f t="shared" si="59"/>
        <v>2193652</v>
      </c>
      <c r="GI14" s="1">
        <f t="shared" si="60"/>
        <v>17152032</v>
      </c>
      <c r="GK14" s="1">
        <f t="shared" si="61"/>
        <v>181603</v>
      </c>
      <c r="GL14" s="1">
        <f t="shared" si="62"/>
        <v>725075</v>
      </c>
      <c r="GP14" s="1">
        <f t="shared" si="63"/>
        <v>511726</v>
      </c>
      <c r="GQ14" s="1">
        <f t="shared" si="64"/>
        <v>3873705</v>
      </c>
      <c r="GS14" s="1">
        <f t="shared" si="65"/>
        <v>663626</v>
      </c>
      <c r="GT14" s="1">
        <f t="shared" si="66"/>
        <v>28116352</v>
      </c>
      <c r="GV14" s="1">
        <f t="shared" si="67"/>
        <v>1024063</v>
      </c>
      <c r="GW14" s="1">
        <f t="shared" si="68"/>
        <v>8056776</v>
      </c>
      <c r="GY14" s="1">
        <f t="shared" si="69"/>
        <v>2130292</v>
      </c>
      <c r="GZ14" s="1">
        <f t="shared" si="70"/>
        <v>17088672</v>
      </c>
      <c r="HB14" s="1">
        <f t="shared" si="71"/>
        <v>118243</v>
      </c>
      <c r="HC14" s="1">
        <f t="shared" si="72"/>
        <v>661715</v>
      </c>
      <c r="HG14" s="1">
        <f t="shared" si="73"/>
        <v>68060</v>
      </c>
      <c r="HH14" s="1">
        <f t="shared" si="74"/>
        <v>515203</v>
      </c>
      <c r="HJ14" s="1">
        <f t="shared" si="75"/>
        <v>113480</v>
      </c>
      <c r="HK14" s="1">
        <f t="shared" si="76"/>
        <v>4807896</v>
      </c>
      <c r="HM14" s="1">
        <f t="shared" si="77"/>
        <v>19457</v>
      </c>
      <c r="HN14" s="1">
        <f t="shared" si="78"/>
        <v>153079</v>
      </c>
      <c r="HP14" s="1">
        <f t="shared" si="79"/>
        <v>283329</v>
      </c>
      <c r="HQ14" s="1">
        <f t="shared" si="80"/>
        <v>2272793</v>
      </c>
      <c r="HS14" s="1">
        <f t="shared" si="81"/>
        <v>17973</v>
      </c>
      <c r="HT14" s="1">
        <f t="shared" si="82"/>
        <v>100581</v>
      </c>
      <c r="HV14" s="1">
        <f t="shared" si="132"/>
        <v>502299</v>
      </c>
      <c r="HW14" s="1">
        <f t="shared" si="83"/>
        <v>7849552</v>
      </c>
      <c r="HZ14" s="23">
        <f t="shared" si="84"/>
        <v>0.11</v>
      </c>
      <c r="IA14" s="1">
        <f t="shared" si="133"/>
        <v>0.11</v>
      </c>
      <c r="IB14" s="1">
        <f t="shared" si="134"/>
        <v>1.54</v>
      </c>
      <c r="IC14" s="1">
        <f t="shared" si="135"/>
        <v>0.1</v>
      </c>
      <c r="ID14" s="1">
        <f t="shared" si="136"/>
        <v>1.86</v>
      </c>
      <c r="IG14" s="1">
        <f t="shared" si="85"/>
        <v>0.08</v>
      </c>
      <c r="IH14" s="1">
        <f t="shared" si="86"/>
        <v>0.08</v>
      </c>
      <c r="II14" s="1">
        <f t="shared" si="87"/>
        <v>1.18</v>
      </c>
      <c r="IJ14" s="1">
        <f t="shared" si="88"/>
        <v>0.08</v>
      </c>
      <c r="IM14" s="1">
        <f t="shared" si="89"/>
        <v>0.19</v>
      </c>
      <c r="IN14" s="1">
        <f t="shared" si="90"/>
        <v>0.19</v>
      </c>
      <c r="IO14" s="1">
        <f t="shared" si="91"/>
        <v>2.7199999999999998</v>
      </c>
      <c r="IP14" s="1">
        <f t="shared" si="92"/>
        <v>0.18</v>
      </c>
      <c r="IS14" s="1">
        <f t="shared" si="137"/>
        <v>0.22</v>
      </c>
      <c r="IT14" s="1">
        <f t="shared" si="138"/>
        <v>0.22</v>
      </c>
      <c r="IU14" s="1">
        <f t="shared" si="139"/>
        <v>3.2</v>
      </c>
      <c r="IV14" s="1">
        <f t="shared" si="140"/>
        <v>0.21</v>
      </c>
      <c r="IX14" s="1">
        <f t="shared" si="93"/>
        <v>4.08</v>
      </c>
      <c r="IY14" s="1">
        <f t="shared" si="94"/>
        <v>3570</v>
      </c>
      <c r="IZ14" s="1">
        <f>I14*0.15+AP14</f>
        <v>2140.0250000000001</v>
      </c>
      <c r="JC14" s="1">
        <f t="shared" si="95"/>
        <v>-7384350</v>
      </c>
      <c r="JD14" s="1">
        <f t="shared" si="96"/>
        <v>-37097</v>
      </c>
      <c r="JE14" s="1">
        <f t="shared" si="97"/>
        <v>-7345827</v>
      </c>
      <c r="JF14" s="1">
        <f t="shared" si="98"/>
        <v>508005</v>
      </c>
    </row>
    <row r="15" spans="1:266" x14ac:dyDescent="0.25">
      <c r="A15" s="9">
        <v>3898</v>
      </c>
      <c r="B15" s="9">
        <v>1</v>
      </c>
      <c r="C15" s="9">
        <v>1</v>
      </c>
      <c r="D15" s="9">
        <v>140</v>
      </c>
      <c r="E15" s="9">
        <v>96</v>
      </c>
      <c r="F15" s="9">
        <v>70.5</v>
      </c>
      <c r="G15" s="9">
        <v>40.200000000000003</v>
      </c>
      <c r="H15" s="17"/>
      <c r="I15" s="18">
        <f t="shared" si="0"/>
        <v>4405.5</v>
      </c>
      <c r="K15" s="16" t="s">
        <v>6</v>
      </c>
      <c r="L15" s="9">
        <v>4130</v>
      </c>
      <c r="M15" s="19">
        <v>4040</v>
      </c>
      <c r="N15" s="9">
        <v>37</v>
      </c>
      <c r="O15" s="20">
        <v>8740</v>
      </c>
      <c r="Q15" s="9">
        <f>IF(K15=A$32,B$32,IF(K15=A$33,B$33,IF(K15=A$34,B$34,IF(K15=A$35,B$35,IF(K15=A$36,B$36,"Ошибка")))))</f>
        <v>0.04</v>
      </c>
      <c r="R15" s="9">
        <f>IF(K15=A$32,C$32,IF(K15=A$33,C$33,IF(K15=A$34,C$34,IF(K15=A$35,C$35,IF(K15=A$36,C$36,"Ошибка")))))</f>
        <v>93.34</v>
      </c>
      <c r="S15" s="9">
        <f>IF(K15=A$32,D$32,IF(K15=A$33,D$33,IF(K15=A$34,D$34,IF(K15=A$35,D$35,IF(K15=A$36,D$36,"Ошибка")))))</f>
        <v>1.45</v>
      </c>
      <c r="U15" s="9">
        <f t="shared" si="99"/>
        <v>33051</v>
      </c>
      <c r="V15" s="9">
        <f>ROUND(D15*1000*9/100,2)</f>
        <v>12600</v>
      </c>
      <c r="W15" s="9">
        <f>ROUND(D15*1000*6.5/100,2)</f>
        <v>9100</v>
      </c>
      <c r="X15" s="9">
        <f t="shared" si="100"/>
        <v>163176</v>
      </c>
      <c r="Y15" s="9">
        <f t="shared" si="101"/>
        <v>2605.3000000000002</v>
      </c>
      <c r="Z15" s="9">
        <f t="shared" si="102"/>
        <v>1665</v>
      </c>
      <c r="AA15" s="9">
        <f t="shared" si="103"/>
        <v>130265.00000000001</v>
      </c>
      <c r="AB15" s="9">
        <f t="shared" si="104"/>
        <v>32566.250000000004</v>
      </c>
      <c r="AC15" s="9">
        <f t="shared" si="105"/>
        <v>413330</v>
      </c>
      <c r="AD15" s="9">
        <f t="shared" si="106"/>
        <v>794.1</v>
      </c>
      <c r="AE15" s="9"/>
      <c r="AF15" s="9">
        <f t="shared" si="107"/>
        <v>33051</v>
      </c>
      <c r="AG15" s="9">
        <f>ROUND(E15*1000*9/100,2)</f>
        <v>8640</v>
      </c>
      <c r="AH15" s="9">
        <f>ROUND(E15*1000*6.5/100,2)</f>
        <v>6240</v>
      </c>
      <c r="AI15" s="9">
        <f t="shared" si="108"/>
        <v>132431</v>
      </c>
      <c r="AJ15" s="9">
        <f t="shared" si="109"/>
        <v>1899.2</v>
      </c>
      <c r="AK15" s="9">
        <f t="shared" si="110"/>
        <v>1665</v>
      </c>
      <c r="AL15" s="9">
        <f t="shared" si="111"/>
        <v>53177.599999999999</v>
      </c>
      <c r="AM15" s="9">
        <f t="shared" si="112"/>
        <v>13294.4</v>
      </c>
      <c r="AN15" s="9">
        <f t="shared" si="113"/>
        <v>134774</v>
      </c>
      <c r="AO15" s="9">
        <f t="shared" si="114"/>
        <v>381.6</v>
      </c>
      <c r="AP15" s="9">
        <f>AD15*B15+AO15*C15</f>
        <v>1175.7</v>
      </c>
      <c r="AR15" s="16">
        <v>490</v>
      </c>
      <c r="AS15" s="9">
        <v>750</v>
      </c>
      <c r="AT15" s="9">
        <v>1700</v>
      </c>
      <c r="AU15" s="9">
        <v>51</v>
      </c>
      <c r="AV15" s="9">
        <v>15</v>
      </c>
      <c r="AW15" s="9">
        <v>8</v>
      </c>
      <c r="AX15" s="9">
        <v>17</v>
      </c>
      <c r="AY15" s="20">
        <v>0.89</v>
      </c>
      <c r="BA15" s="16">
        <v>0.01</v>
      </c>
      <c r="BB15" s="9">
        <v>0.05</v>
      </c>
      <c r="BC15" s="9">
        <v>0.04</v>
      </c>
      <c r="BD15" s="9">
        <v>0.03</v>
      </c>
      <c r="BE15" s="21">
        <v>0.09</v>
      </c>
      <c r="BF15" s="22">
        <v>900</v>
      </c>
      <c r="BG15" s="9">
        <v>800</v>
      </c>
      <c r="BH15" s="9">
        <v>420</v>
      </c>
      <c r="BI15" s="9">
        <v>300</v>
      </c>
      <c r="BJ15" s="20">
        <v>370</v>
      </c>
      <c r="BL15" s="16">
        <v>1.5</v>
      </c>
      <c r="BM15" s="9">
        <v>0.9</v>
      </c>
      <c r="BN15" s="9">
        <v>2</v>
      </c>
      <c r="BO15" s="9">
        <v>3.6</v>
      </c>
      <c r="BP15" s="20">
        <v>4</v>
      </c>
      <c r="BR15" s="9">
        <f t="shared" si="115"/>
        <v>9.31</v>
      </c>
      <c r="BS15" s="9">
        <f t="shared" si="116"/>
        <v>24.01</v>
      </c>
      <c r="BT15" s="9">
        <f t="shared" si="117"/>
        <v>4464</v>
      </c>
      <c r="BU15" s="9">
        <f t="shared" si="118"/>
        <v>1293520</v>
      </c>
      <c r="BV15" s="9">
        <f t="shared" si="119"/>
        <v>1298.0173200000002</v>
      </c>
      <c r="BX15" s="1">
        <f t="shared" si="120"/>
        <v>544</v>
      </c>
      <c r="BY15" s="1">
        <f t="shared" si="121"/>
        <v>613</v>
      </c>
      <c r="BZ15" s="1">
        <f t="shared" si="122"/>
        <v>1167</v>
      </c>
      <c r="CA15" s="1">
        <f t="shared" si="123"/>
        <v>1633</v>
      </c>
      <c r="CB15" s="1">
        <f t="shared" si="124"/>
        <v>1324</v>
      </c>
      <c r="CD15" s="14">
        <f t="shared" si="125"/>
        <v>833</v>
      </c>
      <c r="CE15" s="14">
        <f t="shared" si="126"/>
        <v>938</v>
      </c>
      <c r="CF15" s="14">
        <f t="shared" si="127"/>
        <v>1786</v>
      </c>
      <c r="CG15" s="14">
        <f t="shared" si="128"/>
        <v>2500</v>
      </c>
      <c r="CH15" s="14">
        <f t="shared" si="129"/>
        <v>2027</v>
      </c>
      <c r="CI15" s="14"/>
      <c r="CJ15" s="14">
        <f t="shared" si="1"/>
        <v>59500</v>
      </c>
      <c r="CK15" s="14">
        <f t="shared" si="130"/>
        <v>297500</v>
      </c>
      <c r="CM15" s="14"/>
      <c r="CO15" s="14">
        <f t="shared" si="2"/>
        <v>6</v>
      </c>
      <c r="CP15" s="14">
        <f t="shared" si="3"/>
        <v>18</v>
      </c>
      <c r="CQ15" s="14"/>
      <c r="CR15" s="14">
        <f t="shared" si="4"/>
        <v>3.6</v>
      </c>
      <c r="CS15" s="14">
        <f t="shared" si="5"/>
        <v>43.2</v>
      </c>
      <c r="CT15" s="14"/>
      <c r="CU15" s="14">
        <f t="shared" si="6"/>
        <v>8</v>
      </c>
      <c r="CV15" s="14">
        <f t="shared" si="7"/>
        <v>24</v>
      </c>
      <c r="CW15" s="14"/>
      <c r="CX15" s="14">
        <f t="shared" si="8"/>
        <v>14.4</v>
      </c>
      <c r="CY15" s="14">
        <f t="shared" si="9"/>
        <v>43.2</v>
      </c>
      <c r="CZ15" s="14"/>
      <c r="DA15" s="14">
        <f t="shared" si="10"/>
        <v>16</v>
      </c>
      <c r="DB15" s="14">
        <f t="shared" si="11"/>
        <v>48</v>
      </c>
      <c r="DF15" s="1">
        <f t="shared" si="12"/>
        <v>113</v>
      </c>
      <c r="DG15" s="1">
        <f t="shared" si="13"/>
        <v>1017.4</v>
      </c>
      <c r="DI15" s="1">
        <f t="shared" si="14"/>
        <v>40.700000000000003</v>
      </c>
      <c r="DJ15" s="1">
        <f t="shared" si="15"/>
        <v>5860</v>
      </c>
      <c r="DL15" s="1">
        <f t="shared" si="16"/>
        <v>201</v>
      </c>
      <c r="DM15" s="1">
        <f t="shared" si="17"/>
        <v>1808.6</v>
      </c>
      <c r="DO15" s="1">
        <f t="shared" si="18"/>
        <v>651.1</v>
      </c>
      <c r="DP15" s="1">
        <f t="shared" si="19"/>
        <v>5860</v>
      </c>
      <c r="DR15" s="1">
        <f t="shared" si="20"/>
        <v>803.8</v>
      </c>
      <c r="DS15" s="1">
        <f t="shared" si="21"/>
        <v>7234.6</v>
      </c>
      <c r="DW15" s="1">
        <f t="shared" si="22"/>
        <v>215101</v>
      </c>
      <c r="DX15" s="1">
        <f t="shared" si="23"/>
        <v>1460459.8</v>
      </c>
      <c r="DZ15" s="1">
        <f t="shared" si="24"/>
        <v>122625.70000000001</v>
      </c>
      <c r="EA15" s="1">
        <f t="shared" si="25"/>
        <v>9148360</v>
      </c>
      <c r="EC15" s="1">
        <f t="shared" si="26"/>
        <v>653053</v>
      </c>
      <c r="ED15" s="1">
        <f t="shared" si="27"/>
        <v>5400295.7999999998</v>
      </c>
      <c r="EF15" s="1">
        <f t="shared" si="28"/>
        <v>2750496.3000000003</v>
      </c>
      <c r="EG15" s="1">
        <f t="shared" si="29"/>
        <v>24278880</v>
      </c>
      <c r="EI15" s="1">
        <f t="shared" si="30"/>
        <v>2753033.8</v>
      </c>
      <c r="EJ15" s="1">
        <f t="shared" si="31"/>
        <v>24302644.600000001</v>
      </c>
      <c r="EN15" s="1">
        <f t="shared" si="32"/>
        <v>4087</v>
      </c>
      <c r="EO15" s="1">
        <f t="shared" si="33"/>
        <v>27749</v>
      </c>
      <c r="EQ15" s="1">
        <f t="shared" si="34"/>
        <v>11649</v>
      </c>
      <c r="ER15" s="1">
        <f t="shared" si="35"/>
        <v>869094</v>
      </c>
      <c r="ET15" s="1">
        <f t="shared" si="36"/>
        <v>49632</v>
      </c>
      <c r="EU15" s="1">
        <f t="shared" si="37"/>
        <v>410422</v>
      </c>
      <c r="EW15" s="1">
        <f t="shared" si="38"/>
        <v>156778</v>
      </c>
      <c r="EX15" s="1">
        <f t="shared" si="39"/>
        <v>1383896</v>
      </c>
      <c r="EZ15" s="1">
        <f t="shared" si="40"/>
        <v>470769</v>
      </c>
      <c r="FA15" s="1">
        <f t="shared" si="41"/>
        <v>4155752</v>
      </c>
      <c r="FC15" s="1">
        <f t="shared" si="42"/>
        <v>692915</v>
      </c>
      <c r="FD15" s="1">
        <f t="shared" si="131"/>
        <v>6846913</v>
      </c>
      <c r="FH15" s="1">
        <f t="shared" si="43"/>
        <v>155601</v>
      </c>
      <c r="FI15" s="1">
        <f t="shared" si="44"/>
        <v>1400960</v>
      </c>
      <c r="FK15" s="1">
        <f t="shared" si="45"/>
        <v>63126</v>
      </c>
      <c r="FL15" s="1">
        <f t="shared" si="46"/>
        <v>9088860</v>
      </c>
      <c r="FN15" s="1">
        <f t="shared" si="47"/>
        <v>593553</v>
      </c>
      <c r="FO15" s="1">
        <f t="shared" si="48"/>
        <v>5340796</v>
      </c>
      <c r="FQ15" s="1">
        <f t="shared" si="49"/>
        <v>2690996</v>
      </c>
      <c r="FR15" s="1">
        <f t="shared" si="50"/>
        <v>24219380</v>
      </c>
      <c r="FT15" s="1">
        <f t="shared" si="51"/>
        <v>2693534</v>
      </c>
      <c r="FU15" s="1">
        <f t="shared" si="52"/>
        <v>24243145</v>
      </c>
      <c r="FY15" s="1">
        <f t="shared" si="53"/>
        <v>215101</v>
      </c>
      <c r="FZ15" s="1">
        <f t="shared" si="54"/>
        <v>1460460</v>
      </c>
      <c r="GB15" s="1">
        <f t="shared" si="55"/>
        <v>122626</v>
      </c>
      <c r="GC15" s="1">
        <f t="shared" si="56"/>
        <v>9148360</v>
      </c>
      <c r="GE15" s="1">
        <f t="shared" si="57"/>
        <v>653053</v>
      </c>
      <c r="GF15" s="1">
        <f t="shared" si="58"/>
        <v>5400296</v>
      </c>
      <c r="GH15" s="1">
        <f t="shared" si="59"/>
        <v>2750496</v>
      </c>
      <c r="GI15" s="1">
        <f t="shared" si="60"/>
        <v>24278880</v>
      </c>
      <c r="GK15" s="1">
        <f t="shared" si="61"/>
        <v>2753034</v>
      </c>
      <c r="GL15" s="1">
        <f t="shared" si="62"/>
        <v>24302645</v>
      </c>
      <c r="GP15" s="1">
        <f t="shared" si="63"/>
        <v>162146</v>
      </c>
      <c r="GQ15" s="1">
        <f t="shared" si="64"/>
        <v>1407505</v>
      </c>
      <c r="GS15" s="1">
        <f t="shared" si="65"/>
        <v>69671</v>
      </c>
      <c r="GT15" s="1">
        <f t="shared" si="66"/>
        <v>9095405</v>
      </c>
      <c r="GV15" s="1">
        <f t="shared" si="67"/>
        <v>600098</v>
      </c>
      <c r="GW15" s="1">
        <f t="shared" si="68"/>
        <v>5347341</v>
      </c>
      <c r="GY15" s="1">
        <f t="shared" si="69"/>
        <v>2697541</v>
      </c>
      <c r="GZ15" s="1">
        <f t="shared" si="70"/>
        <v>24225925</v>
      </c>
      <c r="HB15" s="1">
        <f t="shared" si="71"/>
        <v>2700079</v>
      </c>
      <c r="HC15" s="1">
        <f t="shared" si="72"/>
        <v>24249690</v>
      </c>
      <c r="HG15" s="1">
        <f t="shared" si="73"/>
        <v>3081</v>
      </c>
      <c r="HH15" s="1">
        <f t="shared" si="74"/>
        <v>26743</v>
      </c>
      <c r="HJ15" s="1">
        <f t="shared" si="75"/>
        <v>6619</v>
      </c>
      <c r="HK15" s="1">
        <f t="shared" si="76"/>
        <v>864063</v>
      </c>
      <c r="HM15" s="1">
        <f t="shared" si="77"/>
        <v>45607</v>
      </c>
      <c r="HN15" s="1">
        <f t="shared" si="78"/>
        <v>406398</v>
      </c>
      <c r="HP15" s="1">
        <f t="shared" si="79"/>
        <v>153760</v>
      </c>
      <c r="HQ15" s="1">
        <f t="shared" si="80"/>
        <v>1380878</v>
      </c>
      <c r="HS15" s="1">
        <f t="shared" si="81"/>
        <v>461714</v>
      </c>
      <c r="HT15" s="1">
        <f t="shared" si="82"/>
        <v>4146697</v>
      </c>
      <c r="HV15" s="1">
        <f t="shared" si="132"/>
        <v>670781</v>
      </c>
      <c r="HW15" s="1">
        <f t="shared" si="83"/>
        <v>6824779</v>
      </c>
      <c r="HZ15" s="23">
        <f t="shared" si="84"/>
        <v>0.24</v>
      </c>
      <c r="IA15" s="1">
        <f t="shared" si="133"/>
        <v>0.24</v>
      </c>
      <c r="IB15" s="1">
        <f t="shared" si="134"/>
        <v>2.3199999999999998</v>
      </c>
      <c r="IC15" s="1">
        <f t="shared" si="135"/>
        <v>0.23</v>
      </c>
      <c r="ID15" s="1">
        <f t="shared" si="136"/>
        <v>3.03</v>
      </c>
      <c r="IG15" s="1">
        <f t="shared" si="85"/>
        <v>0.18</v>
      </c>
      <c r="IH15" s="1">
        <f t="shared" si="86"/>
        <v>0.18</v>
      </c>
      <c r="II15" s="1">
        <f t="shared" si="87"/>
        <v>1.77</v>
      </c>
      <c r="IJ15" s="1">
        <f t="shared" si="88"/>
        <v>0.18</v>
      </c>
      <c r="IM15" s="1">
        <f t="shared" si="89"/>
        <v>0.42</v>
      </c>
      <c r="IN15" s="1">
        <f t="shared" si="90"/>
        <v>0.42</v>
      </c>
      <c r="IO15" s="1">
        <f t="shared" si="91"/>
        <v>4.09</v>
      </c>
      <c r="IP15" s="1">
        <f t="shared" si="92"/>
        <v>0.41000000000000003</v>
      </c>
      <c r="IS15" s="1">
        <f t="shared" si="137"/>
        <v>0.49</v>
      </c>
      <c r="IT15" s="1">
        <f t="shared" si="138"/>
        <v>0.49</v>
      </c>
      <c r="IU15" s="1">
        <f t="shared" si="139"/>
        <v>4.8099999999999996</v>
      </c>
      <c r="IV15" s="1">
        <f t="shared" si="140"/>
        <v>0.48</v>
      </c>
      <c r="IX15" s="1">
        <f t="shared" si="93"/>
        <v>5.29</v>
      </c>
      <c r="IY15" s="1">
        <f t="shared" si="94"/>
        <v>2058</v>
      </c>
      <c r="IZ15" s="1">
        <f>I15*0.15+AP15</f>
        <v>1836.5250000000001</v>
      </c>
      <c r="JC15" s="1">
        <f t="shared" si="95"/>
        <v>-6175916</v>
      </c>
      <c r="JD15" s="1">
        <f t="shared" si="96"/>
        <v>-21918</v>
      </c>
      <c r="JE15" s="1">
        <f t="shared" si="97"/>
        <v>-6153782</v>
      </c>
      <c r="JF15" s="1">
        <f t="shared" si="98"/>
        <v>674670</v>
      </c>
    </row>
    <row r="16" spans="1:266" x14ac:dyDescent="0.25">
      <c r="A16" s="9">
        <v>1368</v>
      </c>
      <c r="B16" s="9">
        <v>2</v>
      </c>
      <c r="C16" s="9">
        <v>1</v>
      </c>
      <c r="D16" s="9">
        <v>150</v>
      </c>
      <c r="E16" s="9">
        <v>63</v>
      </c>
      <c r="F16" s="9">
        <v>80.2</v>
      </c>
      <c r="G16" s="9">
        <v>30.8</v>
      </c>
      <c r="H16" s="17"/>
      <c r="I16" s="18">
        <f t="shared" si="0"/>
        <v>1965.2</v>
      </c>
      <c r="K16" s="16" t="s">
        <v>7</v>
      </c>
      <c r="L16" s="9">
        <v>3900</v>
      </c>
      <c r="M16" s="19">
        <v>4120</v>
      </c>
      <c r="N16" s="9">
        <v>30</v>
      </c>
      <c r="O16" s="20">
        <v>7640</v>
      </c>
      <c r="Q16" s="9">
        <f>IF(K16=A$32,B$32,IF(K16=A$33,B$33,IF(K16=A$34,B$34,IF(K16=A$35,B$35,IF(K16=A$36,B$36,"Ошибка")))))</f>
        <v>0.06</v>
      </c>
      <c r="R16" s="9">
        <f>IF(K16=A$32,C$32,IF(K16=A$33,C$33,IF(K16=A$34,C$34,IF(K16=A$35,C$35,IF(K16=A$36,C$36,"Ошибка")))))</f>
        <v>89.9</v>
      </c>
      <c r="S16" s="9">
        <f>IF(K16=A$32,D$32,IF(K16=A$33,D$33,IF(K16=A$34,D$34,IF(K16=A$35,D$35,IF(K16=A$36,D$36,"Ошибка")))))</f>
        <v>2.5099999999999998</v>
      </c>
      <c r="U16" s="9">
        <f t="shared" si="99"/>
        <v>67018</v>
      </c>
      <c r="V16" s="9">
        <f>ROUND(D16*1000*9/100,2)</f>
        <v>13500</v>
      </c>
      <c r="W16" s="9">
        <f>ROUND(D16*1000*6.5/100,2)</f>
        <v>9750</v>
      </c>
      <c r="X16" s="9">
        <f t="shared" si="100"/>
        <v>154089</v>
      </c>
      <c r="Y16" s="9">
        <f t="shared" si="101"/>
        <v>2415.8000000000002</v>
      </c>
      <c r="Z16" s="9">
        <f t="shared" si="102"/>
        <v>1350</v>
      </c>
      <c r="AA16" s="9">
        <f t="shared" si="103"/>
        <v>120790.00000000001</v>
      </c>
      <c r="AB16" s="9">
        <f t="shared" si="104"/>
        <v>30197.500000000004</v>
      </c>
      <c r="AC16" s="9">
        <f t="shared" si="105"/>
        <v>390312</v>
      </c>
      <c r="AD16" s="9">
        <f t="shared" si="106"/>
        <v>785.7</v>
      </c>
      <c r="AE16" s="9"/>
      <c r="AF16" s="9">
        <f t="shared" si="107"/>
        <v>67018</v>
      </c>
      <c r="AG16" s="9">
        <f>ROUND(E16*1000*9/100,2)</f>
        <v>5670</v>
      </c>
      <c r="AH16" s="9">
        <f>ROUND(E16*1000*6.5/100,2)</f>
        <v>4095</v>
      </c>
      <c r="AI16" s="9">
        <f t="shared" si="108"/>
        <v>135054</v>
      </c>
      <c r="AJ16" s="9">
        <f t="shared" si="109"/>
        <v>1854.7</v>
      </c>
      <c r="AK16" s="9">
        <f t="shared" si="110"/>
        <v>1350</v>
      </c>
      <c r="AL16" s="9">
        <f t="shared" si="111"/>
        <v>51931.6</v>
      </c>
      <c r="AM16" s="9">
        <f t="shared" si="112"/>
        <v>12982.9</v>
      </c>
      <c r="AN16" s="9">
        <f t="shared" si="113"/>
        <v>137443</v>
      </c>
      <c r="AO16" s="9">
        <f t="shared" si="114"/>
        <v>414.2</v>
      </c>
      <c r="AP16" s="9">
        <f>AD16*B16+AO16*C16</f>
        <v>1985.6000000000001</v>
      </c>
      <c r="AR16" s="16">
        <v>720</v>
      </c>
      <c r="AS16" s="9">
        <v>900</v>
      </c>
      <c r="AT16" s="9">
        <v>1300</v>
      </c>
      <c r="AU16" s="9">
        <v>39</v>
      </c>
      <c r="AV16" s="9">
        <v>7</v>
      </c>
      <c r="AW16" s="9">
        <v>9</v>
      </c>
      <c r="AX16" s="9">
        <v>24</v>
      </c>
      <c r="AY16" s="20">
        <v>0.72</v>
      </c>
      <c r="BA16" s="16">
        <v>0.09</v>
      </c>
      <c r="BB16" s="9">
        <v>0.04</v>
      </c>
      <c r="BC16" s="9">
        <v>7.0000000000000007E-2</v>
      </c>
      <c r="BD16" s="9">
        <v>0.03</v>
      </c>
      <c r="BE16" s="21">
        <v>0.08</v>
      </c>
      <c r="BF16" s="22">
        <v>450</v>
      </c>
      <c r="BG16" s="9">
        <v>560</v>
      </c>
      <c r="BH16" s="9">
        <v>670</v>
      </c>
      <c r="BI16" s="9">
        <v>700</v>
      </c>
      <c r="BJ16" s="20">
        <v>870</v>
      </c>
      <c r="BL16" s="16">
        <v>1</v>
      </c>
      <c r="BM16" s="9">
        <v>1.7</v>
      </c>
      <c r="BN16" s="9">
        <v>3.5</v>
      </c>
      <c r="BO16" s="9">
        <v>0.9</v>
      </c>
      <c r="BP16" s="20">
        <v>3.3</v>
      </c>
      <c r="BR16" s="9">
        <f t="shared" si="115"/>
        <v>13.68</v>
      </c>
      <c r="BS16" s="9">
        <f t="shared" si="116"/>
        <v>35.28</v>
      </c>
      <c r="BT16" s="9">
        <f t="shared" si="117"/>
        <v>5200</v>
      </c>
      <c r="BU16" s="9">
        <f t="shared" si="118"/>
        <v>1130720</v>
      </c>
      <c r="BV16" s="9">
        <f t="shared" si="119"/>
        <v>1135.9689599999999</v>
      </c>
      <c r="BX16" s="1">
        <f t="shared" si="120"/>
        <v>1600</v>
      </c>
      <c r="BY16" s="1">
        <f t="shared" si="121"/>
        <v>1286</v>
      </c>
      <c r="BZ16" s="1">
        <f t="shared" si="122"/>
        <v>1075</v>
      </c>
      <c r="CA16" s="1">
        <f t="shared" si="123"/>
        <v>1029</v>
      </c>
      <c r="CB16" s="1">
        <f t="shared" si="124"/>
        <v>828</v>
      </c>
      <c r="CD16" s="14">
        <f t="shared" si="125"/>
        <v>2000</v>
      </c>
      <c r="CE16" s="14">
        <f t="shared" si="126"/>
        <v>1607</v>
      </c>
      <c r="CF16" s="14">
        <f t="shared" si="127"/>
        <v>1343</v>
      </c>
      <c r="CG16" s="14">
        <f t="shared" si="128"/>
        <v>1286</v>
      </c>
      <c r="CH16" s="14">
        <f t="shared" si="129"/>
        <v>1034</v>
      </c>
      <c r="CI16" s="14"/>
      <c r="CJ16" s="14">
        <f t="shared" si="1"/>
        <v>55900</v>
      </c>
      <c r="CK16" s="14">
        <f t="shared" si="130"/>
        <v>279500</v>
      </c>
      <c r="CM16" s="14"/>
      <c r="CO16" s="14">
        <f t="shared" si="2"/>
        <v>4.5</v>
      </c>
      <c r="CP16" s="14">
        <f t="shared" si="3"/>
        <v>19</v>
      </c>
      <c r="CQ16" s="14"/>
      <c r="CR16" s="14">
        <f t="shared" si="4"/>
        <v>7.6499999999999995</v>
      </c>
      <c r="CS16" s="14">
        <f t="shared" si="5"/>
        <v>17.100000000000001</v>
      </c>
      <c r="CT16" s="14"/>
      <c r="CU16" s="14">
        <f t="shared" si="6"/>
        <v>15.75</v>
      </c>
      <c r="CV16" s="14">
        <f t="shared" si="7"/>
        <v>66.5</v>
      </c>
      <c r="CW16" s="14"/>
      <c r="CX16" s="14">
        <f t="shared" si="8"/>
        <v>4.05</v>
      </c>
      <c r="CY16" s="14">
        <f t="shared" si="9"/>
        <v>17.100000000000001</v>
      </c>
      <c r="CZ16" s="14"/>
      <c r="DA16" s="14">
        <f t="shared" si="10"/>
        <v>14.85</v>
      </c>
      <c r="DB16" s="14">
        <f t="shared" si="11"/>
        <v>62.699999999999996</v>
      </c>
      <c r="DF16" s="1">
        <f t="shared" si="12"/>
        <v>63.6</v>
      </c>
      <c r="DG16" s="1">
        <f t="shared" si="13"/>
        <v>1133.5</v>
      </c>
      <c r="DI16" s="1">
        <f t="shared" si="14"/>
        <v>183.8</v>
      </c>
      <c r="DJ16" s="1">
        <f t="shared" si="15"/>
        <v>918.2</v>
      </c>
      <c r="DL16" s="1">
        <f t="shared" si="16"/>
        <v>778.9</v>
      </c>
      <c r="DM16" s="1">
        <f t="shared" si="17"/>
        <v>13885.9</v>
      </c>
      <c r="DO16" s="1">
        <f t="shared" si="18"/>
        <v>51.5</v>
      </c>
      <c r="DP16" s="1">
        <f t="shared" si="19"/>
        <v>918.2</v>
      </c>
      <c r="DR16" s="1">
        <f t="shared" si="20"/>
        <v>692.4</v>
      </c>
      <c r="DS16" s="1">
        <f t="shared" si="21"/>
        <v>12344.3</v>
      </c>
      <c r="DW16" s="1">
        <f t="shared" si="22"/>
        <v>284860</v>
      </c>
      <c r="DX16" s="1">
        <f t="shared" si="23"/>
        <v>4136500</v>
      </c>
      <c r="DZ16" s="1">
        <f t="shared" si="24"/>
        <v>587633.4</v>
      </c>
      <c r="EA16" s="1">
        <f t="shared" si="25"/>
        <v>2712252.6</v>
      </c>
      <c r="EC16" s="1">
        <f t="shared" si="26"/>
        <v>1939280.2</v>
      </c>
      <c r="ED16" s="1">
        <f t="shared" si="27"/>
        <v>33632006.199999996</v>
      </c>
      <c r="EF16" s="1">
        <f t="shared" si="28"/>
        <v>175122.5</v>
      </c>
      <c r="EG16" s="1">
        <f t="shared" si="29"/>
        <v>2181533</v>
      </c>
      <c r="EI16" s="1">
        <f t="shared" si="30"/>
        <v>1345148.8</v>
      </c>
      <c r="EJ16" s="1">
        <f t="shared" si="31"/>
        <v>23040986.599999998</v>
      </c>
      <c r="EN16" s="1">
        <f t="shared" si="32"/>
        <v>48711</v>
      </c>
      <c r="EO16" s="1">
        <f t="shared" si="33"/>
        <v>707342</v>
      </c>
      <c r="EQ16" s="1">
        <f t="shared" si="34"/>
        <v>44660</v>
      </c>
      <c r="ER16" s="1">
        <f t="shared" si="35"/>
        <v>206131</v>
      </c>
      <c r="ET16" s="1">
        <f t="shared" si="36"/>
        <v>257924</v>
      </c>
      <c r="EU16" s="1">
        <f t="shared" si="37"/>
        <v>4473057</v>
      </c>
      <c r="EW16" s="1">
        <f t="shared" si="38"/>
        <v>9982</v>
      </c>
      <c r="EX16" s="1">
        <f t="shared" si="39"/>
        <v>124347</v>
      </c>
      <c r="EZ16" s="1">
        <f t="shared" si="40"/>
        <v>204463</v>
      </c>
      <c r="FA16" s="1">
        <f t="shared" si="41"/>
        <v>3502230</v>
      </c>
      <c r="FC16" s="1">
        <f t="shared" si="42"/>
        <v>565740</v>
      </c>
      <c r="FD16" s="1">
        <f t="shared" si="131"/>
        <v>9013107</v>
      </c>
      <c r="FH16" s="1">
        <f t="shared" si="43"/>
        <v>228960</v>
      </c>
      <c r="FI16" s="1">
        <f t="shared" si="44"/>
        <v>4080600</v>
      </c>
      <c r="FK16" s="1">
        <f t="shared" si="45"/>
        <v>531733</v>
      </c>
      <c r="FL16" s="1">
        <f t="shared" si="46"/>
        <v>2656353</v>
      </c>
      <c r="FN16" s="1">
        <f t="shared" si="47"/>
        <v>1883380</v>
      </c>
      <c r="FO16" s="1">
        <f t="shared" si="48"/>
        <v>33576106</v>
      </c>
      <c r="FQ16" s="1">
        <f t="shared" si="49"/>
        <v>119223</v>
      </c>
      <c r="FR16" s="1">
        <f t="shared" si="50"/>
        <v>2125633</v>
      </c>
      <c r="FT16" s="1">
        <f t="shared" si="51"/>
        <v>1289249</v>
      </c>
      <c r="FU16" s="1">
        <f t="shared" si="52"/>
        <v>22985087</v>
      </c>
      <c r="FY16" s="1">
        <f t="shared" si="53"/>
        <v>284860</v>
      </c>
      <c r="FZ16" s="1">
        <f t="shared" si="54"/>
        <v>4136500</v>
      </c>
      <c r="GB16" s="1">
        <f t="shared" si="55"/>
        <v>587633</v>
      </c>
      <c r="GC16" s="1">
        <f t="shared" si="56"/>
        <v>2712253</v>
      </c>
      <c r="GE16" s="1">
        <f t="shared" si="57"/>
        <v>1939280</v>
      </c>
      <c r="GF16" s="1">
        <f t="shared" si="58"/>
        <v>33632006</v>
      </c>
      <c r="GH16" s="1">
        <f t="shared" si="59"/>
        <v>175123</v>
      </c>
      <c r="GI16" s="1">
        <f t="shared" si="60"/>
        <v>2181533</v>
      </c>
      <c r="GK16" s="1">
        <f t="shared" si="61"/>
        <v>1345149</v>
      </c>
      <c r="GL16" s="1">
        <f t="shared" si="62"/>
        <v>23040987</v>
      </c>
      <c r="GP16" s="1">
        <f t="shared" si="63"/>
        <v>244612</v>
      </c>
      <c r="GQ16" s="1">
        <f t="shared" si="64"/>
        <v>4096252</v>
      </c>
      <c r="GS16" s="1">
        <f t="shared" si="65"/>
        <v>547385</v>
      </c>
      <c r="GT16" s="1">
        <f t="shared" si="66"/>
        <v>2672005</v>
      </c>
      <c r="GV16" s="1">
        <f t="shared" si="67"/>
        <v>1899032</v>
      </c>
      <c r="GW16" s="1">
        <f t="shared" si="68"/>
        <v>33591758</v>
      </c>
      <c r="GY16" s="1">
        <f t="shared" si="69"/>
        <v>134875</v>
      </c>
      <c r="GZ16" s="1">
        <f t="shared" si="70"/>
        <v>2141285</v>
      </c>
      <c r="HB16" s="1">
        <f t="shared" si="71"/>
        <v>1304901</v>
      </c>
      <c r="HC16" s="1">
        <f t="shared" si="72"/>
        <v>23000739</v>
      </c>
      <c r="HG16" s="1">
        <f t="shared" si="73"/>
        <v>41829</v>
      </c>
      <c r="HH16" s="1">
        <f t="shared" si="74"/>
        <v>700459</v>
      </c>
      <c r="HJ16" s="1">
        <f t="shared" si="75"/>
        <v>41601</v>
      </c>
      <c r="HK16" s="1">
        <f t="shared" si="76"/>
        <v>203072</v>
      </c>
      <c r="HM16" s="1">
        <f t="shared" si="77"/>
        <v>252571</v>
      </c>
      <c r="HN16" s="1">
        <f t="shared" si="78"/>
        <v>4467704</v>
      </c>
      <c r="HP16" s="1">
        <f t="shared" si="79"/>
        <v>7688</v>
      </c>
      <c r="HQ16" s="1">
        <f t="shared" si="80"/>
        <v>122053</v>
      </c>
      <c r="HS16" s="1">
        <f t="shared" si="81"/>
        <v>198345</v>
      </c>
      <c r="HT16" s="1">
        <f t="shared" si="82"/>
        <v>3496112</v>
      </c>
      <c r="HV16" s="1">
        <f t="shared" si="132"/>
        <v>542034</v>
      </c>
      <c r="HW16" s="1">
        <f t="shared" si="83"/>
        <v>8989400</v>
      </c>
      <c r="HZ16" s="23">
        <f t="shared" si="84"/>
        <v>0.19</v>
      </c>
      <c r="IA16" s="1">
        <f t="shared" si="133"/>
        <v>0.19</v>
      </c>
      <c r="IB16" s="1">
        <f t="shared" si="134"/>
        <v>3.08</v>
      </c>
      <c r="IC16" s="1">
        <f t="shared" si="135"/>
        <v>0.19</v>
      </c>
      <c r="ID16" s="1">
        <f t="shared" si="136"/>
        <v>3.65</v>
      </c>
      <c r="IG16" s="1">
        <f t="shared" si="85"/>
        <v>0.15</v>
      </c>
      <c r="IH16" s="1">
        <f t="shared" si="86"/>
        <v>0.15</v>
      </c>
      <c r="II16" s="1">
        <f t="shared" si="87"/>
        <v>2.36</v>
      </c>
      <c r="IJ16" s="1">
        <f t="shared" si="88"/>
        <v>0.15</v>
      </c>
      <c r="IM16" s="1">
        <f t="shared" si="89"/>
        <v>0.33999999999999997</v>
      </c>
      <c r="IN16" s="1">
        <f t="shared" si="90"/>
        <v>0.33999999999999997</v>
      </c>
      <c r="IO16" s="1">
        <f t="shared" si="91"/>
        <v>5.4399999999999995</v>
      </c>
      <c r="IP16" s="1">
        <f t="shared" si="92"/>
        <v>0.33999999999999997</v>
      </c>
      <c r="IS16" s="1">
        <f t="shared" si="137"/>
        <v>0.4</v>
      </c>
      <c r="IT16" s="1">
        <f t="shared" si="138"/>
        <v>0.4</v>
      </c>
      <c r="IU16" s="1">
        <f t="shared" si="139"/>
        <v>6.4</v>
      </c>
      <c r="IV16" s="1">
        <f t="shared" si="140"/>
        <v>0.4</v>
      </c>
      <c r="IX16" s="1">
        <f t="shared" si="93"/>
        <v>4.38</v>
      </c>
      <c r="IY16" s="1">
        <f t="shared" si="94"/>
        <v>2043.9999999999998</v>
      </c>
      <c r="IZ16" s="1">
        <f>I16*0.15+AP16</f>
        <v>2280.38</v>
      </c>
      <c r="JC16" s="1">
        <f t="shared" si="95"/>
        <v>-8471314</v>
      </c>
      <c r="JD16" s="1">
        <f t="shared" si="96"/>
        <v>-23947</v>
      </c>
      <c r="JE16" s="1">
        <f t="shared" si="97"/>
        <v>-8447607</v>
      </c>
      <c r="JF16" s="1">
        <f t="shared" si="98"/>
        <v>546354</v>
      </c>
    </row>
    <row r="17" spans="1:266" x14ac:dyDescent="0.25">
      <c r="A17" s="9">
        <v>3345</v>
      </c>
      <c r="B17" s="9">
        <v>1</v>
      </c>
      <c r="C17" s="9">
        <v>2</v>
      </c>
      <c r="D17" s="9">
        <v>125</v>
      </c>
      <c r="E17" s="9">
        <v>96</v>
      </c>
      <c r="F17" s="9">
        <v>70.8</v>
      </c>
      <c r="G17" s="9">
        <v>30.1</v>
      </c>
      <c r="H17" s="17"/>
      <c r="I17" s="18">
        <f t="shared" si="0"/>
        <v>3883.3</v>
      </c>
      <c r="K17" s="16" t="s">
        <v>8</v>
      </c>
      <c r="L17" s="9">
        <v>4350</v>
      </c>
      <c r="M17" s="19">
        <v>4460</v>
      </c>
      <c r="N17" s="9">
        <v>32</v>
      </c>
      <c r="O17" s="20">
        <v>8370</v>
      </c>
      <c r="Q17" s="9">
        <f>IF(K17=A$32,B$32,IF(K17=A$33,B$33,IF(K17=A$34,B$34,IF(K17=A$35,B$35,IF(K17=A$36,B$36,"Ошибка")))))</f>
        <v>0.05</v>
      </c>
      <c r="R17" s="9">
        <f>IF(K17=A$32,C$32,IF(K17=A$33,C$33,IF(K17=A$34,C$34,IF(K17=A$35,C$35,IF(K17=A$36,C$36,"Ошибка")))))</f>
        <v>102.54</v>
      </c>
      <c r="S17" s="9">
        <f>IF(K17=A$32,D$32,IF(K17=A$33,D$33,IF(K17=A$34,D$34,IF(K17=A$35,D$35,IF(K17=A$36,D$36,"Ошибка")))))</f>
        <v>1.86</v>
      </c>
      <c r="U17" s="9">
        <f t="shared" si="99"/>
        <v>50351</v>
      </c>
      <c r="V17" s="9">
        <f>ROUND(D17*1000*9/100,2)</f>
        <v>11250</v>
      </c>
      <c r="W17" s="9">
        <f>ROUND(D17*1000*6.5/100,2)</f>
        <v>8125</v>
      </c>
      <c r="X17" s="9">
        <f t="shared" si="100"/>
        <v>171869</v>
      </c>
      <c r="Y17" s="9">
        <f t="shared" si="101"/>
        <v>2631.3</v>
      </c>
      <c r="Z17" s="9">
        <f t="shared" si="102"/>
        <v>1440</v>
      </c>
      <c r="AA17" s="9">
        <f t="shared" si="103"/>
        <v>131565</v>
      </c>
      <c r="AB17" s="9">
        <f t="shared" si="104"/>
        <v>32891.25</v>
      </c>
      <c r="AC17" s="9">
        <f t="shared" si="105"/>
        <v>435348</v>
      </c>
      <c r="AD17" s="9">
        <f t="shared" si="106"/>
        <v>841.4</v>
      </c>
      <c r="AE17" s="9"/>
      <c r="AF17" s="9">
        <f t="shared" si="107"/>
        <v>50351</v>
      </c>
      <c r="AG17" s="9">
        <f>ROUND(E17*1000*9/100,2)</f>
        <v>8640</v>
      </c>
      <c r="AH17" s="9">
        <f>ROUND(E17*1000*6.5/100,2)</f>
        <v>6240</v>
      </c>
      <c r="AI17" s="9">
        <f t="shared" si="108"/>
        <v>146199</v>
      </c>
      <c r="AJ17" s="9">
        <f t="shared" si="109"/>
        <v>1979.9</v>
      </c>
      <c r="AK17" s="9">
        <f t="shared" si="110"/>
        <v>1440</v>
      </c>
      <c r="AL17" s="9">
        <f t="shared" si="111"/>
        <v>55437.200000000004</v>
      </c>
      <c r="AM17" s="9">
        <f t="shared" si="112"/>
        <v>13859.300000000001</v>
      </c>
      <c r="AN17" s="9">
        <f t="shared" si="113"/>
        <v>148786</v>
      </c>
      <c r="AO17" s="9">
        <f t="shared" si="114"/>
        <v>429.5</v>
      </c>
      <c r="AP17" s="9">
        <f>AD17*B17+AO17*C17</f>
        <v>1700.4</v>
      </c>
      <c r="AR17" s="16">
        <v>520</v>
      </c>
      <c r="AS17" s="9">
        <v>600</v>
      </c>
      <c r="AT17" s="9">
        <v>3800</v>
      </c>
      <c r="AU17" s="9">
        <v>114</v>
      </c>
      <c r="AV17" s="9">
        <v>16</v>
      </c>
      <c r="AW17" s="9">
        <v>5</v>
      </c>
      <c r="AX17" s="9">
        <v>19</v>
      </c>
      <c r="AY17" s="20">
        <v>0.69</v>
      </c>
      <c r="BA17" s="16">
        <v>0.02</v>
      </c>
      <c r="BB17" s="9">
        <v>0.02</v>
      </c>
      <c r="BC17" s="9">
        <v>0.03</v>
      </c>
      <c r="BD17" s="9">
        <v>0.01</v>
      </c>
      <c r="BE17" s="21">
        <v>0.03</v>
      </c>
      <c r="BF17" s="22">
        <v>300</v>
      </c>
      <c r="BG17" s="9">
        <v>340</v>
      </c>
      <c r="BH17" s="9">
        <v>790</v>
      </c>
      <c r="BI17" s="9">
        <v>570</v>
      </c>
      <c r="BJ17" s="20">
        <v>670</v>
      </c>
      <c r="BL17" s="16">
        <v>4</v>
      </c>
      <c r="BM17" s="9">
        <v>0.8</v>
      </c>
      <c r="BN17" s="9">
        <v>2.5</v>
      </c>
      <c r="BO17" s="9">
        <v>1.3</v>
      </c>
      <c r="BP17" s="20">
        <v>2.6</v>
      </c>
      <c r="BR17" s="9">
        <f t="shared" si="115"/>
        <v>9.8800000000000008</v>
      </c>
      <c r="BS17" s="9">
        <f t="shared" si="116"/>
        <v>25.48</v>
      </c>
      <c r="BT17" s="9">
        <f t="shared" si="117"/>
        <v>4272</v>
      </c>
      <c r="BU17" s="9">
        <f t="shared" si="118"/>
        <v>1238760</v>
      </c>
      <c r="BV17" s="9">
        <f t="shared" si="119"/>
        <v>1243.06736</v>
      </c>
      <c r="BX17" s="1">
        <f t="shared" si="120"/>
        <v>1733</v>
      </c>
      <c r="BY17" s="1">
        <f t="shared" si="121"/>
        <v>1529</v>
      </c>
      <c r="BZ17" s="1">
        <f t="shared" si="122"/>
        <v>658</v>
      </c>
      <c r="CA17" s="1">
        <f t="shared" si="123"/>
        <v>912</v>
      </c>
      <c r="CB17" s="1">
        <f t="shared" si="124"/>
        <v>776</v>
      </c>
      <c r="CD17" s="14">
        <f t="shared" si="125"/>
        <v>2000</v>
      </c>
      <c r="CE17" s="14">
        <f t="shared" si="126"/>
        <v>1765</v>
      </c>
      <c r="CF17" s="14">
        <f t="shared" si="127"/>
        <v>759</v>
      </c>
      <c r="CG17" s="14">
        <f t="shared" si="128"/>
        <v>1053</v>
      </c>
      <c r="CH17" s="14">
        <f t="shared" si="129"/>
        <v>896</v>
      </c>
      <c r="CI17" s="14"/>
      <c r="CJ17" s="14">
        <f t="shared" si="1"/>
        <v>129200</v>
      </c>
      <c r="CK17" s="14">
        <f t="shared" si="130"/>
        <v>646000</v>
      </c>
      <c r="CM17" s="14"/>
      <c r="CO17" s="14">
        <f t="shared" si="2"/>
        <v>10</v>
      </c>
      <c r="CP17" s="14">
        <f t="shared" si="3"/>
        <v>56</v>
      </c>
      <c r="CQ17" s="14"/>
      <c r="CR17" s="14">
        <f t="shared" si="4"/>
        <v>2</v>
      </c>
      <c r="CS17" s="14">
        <f t="shared" si="5"/>
        <v>18.200000000000003</v>
      </c>
      <c r="CT17" s="14"/>
      <c r="CU17" s="14">
        <f t="shared" si="6"/>
        <v>6.25</v>
      </c>
      <c r="CV17" s="14">
        <f t="shared" si="7"/>
        <v>35</v>
      </c>
      <c r="CW17" s="14"/>
      <c r="CX17" s="14">
        <f t="shared" si="8"/>
        <v>3.25</v>
      </c>
      <c r="CY17" s="14">
        <f t="shared" si="9"/>
        <v>18.200000000000003</v>
      </c>
      <c r="CZ17" s="14"/>
      <c r="DA17" s="14">
        <f t="shared" si="10"/>
        <v>6.5</v>
      </c>
      <c r="DB17" s="14">
        <f t="shared" si="11"/>
        <v>36.400000000000006</v>
      </c>
      <c r="DF17" s="1">
        <f t="shared" si="12"/>
        <v>314</v>
      </c>
      <c r="DG17" s="1">
        <f t="shared" si="13"/>
        <v>9847</v>
      </c>
      <c r="DI17" s="1">
        <f t="shared" si="14"/>
        <v>12.6</v>
      </c>
      <c r="DJ17" s="1">
        <f t="shared" si="15"/>
        <v>1040.0999999999999</v>
      </c>
      <c r="DL17" s="1">
        <f t="shared" si="16"/>
        <v>122.7</v>
      </c>
      <c r="DM17" s="1">
        <f t="shared" si="17"/>
        <v>3846.5</v>
      </c>
      <c r="DO17" s="1">
        <f t="shared" si="18"/>
        <v>33.200000000000003</v>
      </c>
      <c r="DP17" s="1">
        <f t="shared" si="19"/>
        <v>1040.0999999999999</v>
      </c>
      <c r="DR17" s="1">
        <f t="shared" si="20"/>
        <v>132.69999999999999</v>
      </c>
      <c r="DS17" s="1">
        <f t="shared" si="21"/>
        <v>4160.3999999999996</v>
      </c>
      <c r="DW17" s="1">
        <f t="shared" si="22"/>
        <v>1301362</v>
      </c>
      <c r="DX17" s="1">
        <f t="shared" si="23"/>
        <v>36888051</v>
      </c>
      <c r="DZ17" s="1">
        <f t="shared" si="24"/>
        <v>170704.4</v>
      </c>
      <c r="EA17" s="1">
        <f t="shared" si="25"/>
        <v>3555289.4</v>
      </c>
      <c r="EC17" s="1">
        <f t="shared" si="26"/>
        <v>303065.90000000002</v>
      </c>
      <c r="ED17" s="1">
        <f t="shared" si="27"/>
        <v>5579690.5</v>
      </c>
      <c r="EF17" s="1">
        <f t="shared" si="28"/>
        <v>194438</v>
      </c>
      <c r="EG17" s="1">
        <f t="shared" si="29"/>
        <v>2172996.5</v>
      </c>
      <c r="EI17" s="1">
        <f t="shared" si="30"/>
        <v>351074.4</v>
      </c>
      <c r="EJ17" s="1">
        <f t="shared" si="31"/>
        <v>7085388.7999999998</v>
      </c>
      <c r="EN17" s="1">
        <f t="shared" si="32"/>
        <v>49452</v>
      </c>
      <c r="EO17" s="1">
        <f t="shared" si="33"/>
        <v>1401746</v>
      </c>
      <c r="EQ17" s="1">
        <f t="shared" si="34"/>
        <v>6487</v>
      </c>
      <c r="ER17" s="1">
        <f t="shared" si="35"/>
        <v>135101</v>
      </c>
      <c r="ET17" s="1">
        <f t="shared" si="36"/>
        <v>17275</v>
      </c>
      <c r="EU17" s="1">
        <f t="shared" si="37"/>
        <v>318042</v>
      </c>
      <c r="EW17" s="1">
        <f t="shared" si="38"/>
        <v>3694</v>
      </c>
      <c r="EX17" s="1">
        <f t="shared" si="39"/>
        <v>41287</v>
      </c>
      <c r="EZ17" s="1">
        <f t="shared" si="40"/>
        <v>20011</v>
      </c>
      <c r="FA17" s="1">
        <f t="shared" si="41"/>
        <v>403867</v>
      </c>
      <c r="FC17" s="1">
        <f t="shared" si="42"/>
        <v>96919</v>
      </c>
      <c r="FD17" s="1">
        <f t="shared" si="131"/>
        <v>2300043</v>
      </c>
      <c r="FH17" s="1">
        <f t="shared" si="43"/>
        <v>1172162</v>
      </c>
      <c r="FI17" s="1">
        <f t="shared" si="44"/>
        <v>36758851</v>
      </c>
      <c r="FK17" s="1">
        <f t="shared" si="45"/>
        <v>41504</v>
      </c>
      <c r="FL17" s="1">
        <f t="shared" si="46"/>
        <v>3426089</v>
      </c>
      <c r="FN17" s="1">
        <f t="shared" si="47"/>
        <v>173866</v>
      </c>
      <c r="FO17" s="1">
        <f t="shared" si="48"/>
        <v>5450491</v>
      </c>
      <c r="FQ17" s="1">
        <f t="shared" si="49"/>
        <v>65238</v>
      </c>
      <c r="FR17" s="1">
        <f t="shared" si="50"/>
        <v>2043797</v>
      </c>
      <c r="FT17" s="1">
        <f t="shared" si="51"/>
        <v>221874</v>
      </c>
      <c r="FU17" s="1">
        <f t="shared" si="52"/>
        <v>6956189</v>
      </c>
      <c r="FY17" s="1">
        <f t="shared" si="53"/>
        <v>1301362</v>
      </c>
      <c r="FZ17" s="1">
        <f t="shared" si="54"/>
        <v>36888051</v>
      </c>
      <c r="GB17" s="1">
        <f t="shared" si="55"/>
        <v>170704</v>
      </c>
      <c r="GC17" s="1">
        <f t="shared" si="56"/>
        <v>3555289</v>
      </c>
      <c r="GE17" s="1">
        <f t="shared" si="57"/>
        <v>303066</v>
      </c>
      <c r="GF17" s="1">
        <f t="shared" si="58"/>
        <v>5579691</v>
      </c>
      <c r="GH17" s="1">
        <f t="shared" si="59"/>
        <v>194438</v>
      </c>
      <c r="GI17" s="1">
        <f t="shared" si="60"/>
        <v>2172997</v>
      </c>
      <c r="GK17" s="1">
        <f t="shared" si="61"/>
        <v>351074</v>
      </c>
      <c r="GL17" s="1">
        <f t="shared" si="62"/>
        <v>7085389</v>
      </c>
      <c r="GP17" s="1">
        <f t="shared" si="63"/>
        <v>1212214</v>
      </c>
      <c r="GQ17" s="1">
        <f t="shared" si="64"/>
        <v>36798903</v>
      </c>
      <c r="GS17" s="1">
        <f t="shared" si="65"/>
        <v>81556</v>
      </c>
      <c r="GT17" s="1">
        <f t="shared" si="66"/>
        <v>3466141</v>
      </c>
      <c r="GV17" s="1">
        <f t="shared" si="67"/>
        <v>213918</v>
      </c>
      <c r="GW17" s="1">
        <f t="shared" si="68"/>
        <v>5490543</v>
      </c>
      <c r="GY17" s="1">
        <f t="shared" si="69"/>
        <v>105290</v>
      </c>
      <c r="GZ17" s="1">
        <f t="shared" si="70"/>
        <v>2083849</v>
      </c>
      <c r="HB17" s="1">
        <f t="shared" si="71"/>
        <v>261926</v>
      </c>
      <c r="HC17" s="1">
        <f t="shared" si="72"/>
        <v>6996241</v>
      </c>
      <c r="HG17" s="1">
        <f t="shared" si="73"/>
        <v>46064</v>
      </c>
      <c r="HH17" s="1">
        <f t="shared" si="74"/>
        <v>1398358</v>
      </c>
      <c r="HJ17" s="1">
        <f t="shared" si="75"/>
        <v>3099</v>
      </c>
      <c r="HK17" s="1">
        <f t="shared" si="76"/>
        <v>131713</v>
      </c>
      <c r="HM17" s="1">
        <f t="shared" si="77"/>
        <v>12193</v>
      </c>
      <c r="HN17" s="1">
        <f t="shared" si="78"/>
        <v>312961</v>
      </c>
      <c r="HP17" s="1">
        <f t="shared" si="79"/>
        <v>2001</v>
      </c>
      <c r="HQ17" s="1">
        <f t="shared" si="80"/>
        <v>39593</v>
      </c>
      <c r="HS17" s="1">
        <f t="shared" si="81"/>
        <v>14930</v>
      </c>
      <c r="HT17" s="1">
        <f t="shared" si="82"/>
        <v>398786</v>
      </c>
      <c r="HV17" s="1">
        <f t="shared" si="132"/>
        <v>78287</v>
      </c>
      <c r="HW17" s="1">
        <f t="shared" si="83"/>
        <v>2281411</v>
      </c>
      <c r="HZ17" s="23">
        <f t="shared" si="84"/>
        <v>0.02</v>
      </c>
      <c r="IA17" s="1">
        <f t="shared" si="133"/>
        <v>0.02</v>
      </c>
      <c r="IB17" s="1">
        <f t="shared" si="134"/>
        <v>0.46</v>
      </c>
      <c r="IC17" s="1">
        <f t="shared" si="135"/>
        <v>0.02</v>
      </c>
      <c r="ID17" s="1">
        <f t="shared" si="136"/>
        <v>0.52</v>
      </c>
      <c r="IG17" s="1">
        <f t="shared" si="85"/>
        <v>0.02</v>
      </c>
      <c r="IH17" s="1">
        <f t="shared" si="86"/>
        <v>0.02</v>
      </c>
      <c r="II17" s="1">
        <f t="shared" si="87"/>
        <v>0.35</v>
      </c>
      <c r="IJ17" s="1">
        <f t="shared" si="88"/>
        <v>0.02</v>
      </c>
      <c r="IM17" s="1">
        <f t="shared" si="89"/>
        <v>0.04</v>
      </c>
      <c r="IN17" s="1">
        <f t="shared" si="90"/>
        <v>0.04</v>
      </c>
      <c r="IO17" s="1">
        <f t="shared" si="91"/>
        <v>0.81</v>
      </c>
      <c r="IP17" s="1">
        <f t="shared" si="92"/>
        <v>0.04</v>
      </c>
      <c r="IS17" s="1">
        <f t="shared" si="137"/>
        <v>0.05</v>
      </c>
      <c r="IT17" s="1">
        <f t="shared" si="138"/>
        <v>0.05</v>
      </c>
      <c r="IU17" s="1">
        <f t="shared" si="139"/>
        <v>0.95</v>
      </c>
      <c r="IV17" s="1">
        <f t="shared" si="140"/>
        <v>0.05</v>
      </c>
      <c r="IX17" s="1">
        <f t="shared" si="93"/>
        <v>0.98</v>
      </c>
      <c r="IY17" s="1">
        <f t="shared" si="94"/>
        <v>3444</v>
      </c>
      <c r="IZ17" s="1">
        <f>I17*0.15+AP17</f>
        <v>2282.895</v>
      </c>
      <c r="JC17" s="1">
        <f t="shared" si="95"/>
        <v>-2220596</v>
      </c>
      <c r="JD17" s="1">
        <f t="shared" si="96"/>
        <v>-17472</v>
      </c>
      <c r="JE17" s="1">
        <f t="shared" si="97"/>
        <v>-2201964</v>
      </c>
      <c r="JF17" s="1">
        <f t="shared" si="98"/>
        <v>84013</v>
      </c>
    </row>
    <row r="18" spans="1:266" x14ac:dyDescent="0.25">
      <c r="A18" s="9">
        <v>1170</v>
      </c>
      <c r="B18" s="9">
        <v>1</v>
      </c>
      <c r="C18" s="9">
        <v>1</v>
      </c>
      <c r="D18" s="9">
        <v>135</v>
      </c>
      <c r="E18" s="9">
        <v>75</v>
      </c>
      <c r="F18" s="9">
        <v>90.2</v>
      </c>
      <c r="G18" s="9">
        <v>40.5</v>
      </c>
      <c r="H18" s="17"/>
      <c r="I18" s="18">
        <f>A18+B18*D18+C18*E18+F18+G18*5</f>
        <v>1672.7</v>
      </c>
      <c r="K18" s="16" t="s">
        <v>9</v>
      </c>
      <c r="L18" s="9">
        <v>4100</v>
      </c>
      <c r="M18" s="19">
        <v>4100</v>
      </c>
      <c r="N18" s="9">
        <v>24</v>
      </c>
      <c r="O18" s="20">
        <v>8590</v>
      </c>
      <c r="Q18" s="9">
        <f>IF(K18=A$32,B$32,IF(K18=A$33,B$33,IF(K18=A$34,B$34,IF(K18=A$35,B$35,IF(K18=A$36,B$36,"Ошибка")))))</f>
        <v>0.05</v>
      </c>
      <c r="R18" s="9">
        <f>IF(K18=A$32,C$32,IF(K18=A$33,C$33,IF(K18=A$34,C$34,IF(K18=A$35,C$35,IF(K18=A$36,C$36,"Ошибка")))))</f>
        <v>93.34</v>
      </c>
      <c r="S18" s="9">
        <f>IF(K18=A$32,D$32,IF(K18=A$33,D$33,IF(K18=A$34,D$34,IF(K18=A$35,D$35,IF(K18=A$36,D$36,"Ошибка")))))</f>
        <v>1.86</v>
      </c>
      <c r="U18" s="9">
        <f t="shared" si="99"/>
        <v>34375</v>
      </c>
      <c r="V18" s="9">
        <f>ROUND(D18*1000*9/100,2)</f>
        <v>12150</v>
      </c>
      <c r="W18" s="9">
        <f>ROUND(D18*1000*6.5/100,2)</f>
        <v>8775</v>
      </c>
      <c r="X18" s="9">
        <f t="shared" si="100"/>
        <v>161991</v>
      </c>
      <c r="Y18" s="9">
        <f>ROUND(0.42*L18+0.115*3300+0.295*Z18,1)</f>
        <v>2420.1</v>
      </c>
      <c r="Z18" s="9">
        <f>N18*45</f>
        <v>1080</v>
      </c>
      <c r="AA18" s="9">
        <f>Y18*50</f>
        <v>121005</v>
      </c>
      <c r="AB18" s="9">
        <f t="shared" si="104"/>
        <v>30251.25</v>
      </c>
      <c r="AC18" s="9">
        <f>ROUND(1.39*L18/1000*6*12000,0)</f>
        <v>410328</v>
      </c>
      <c r="AD18" s="9">
        <f t="shared" si="106"/>
        <v>778.9</v>
      </c>
      <c r="AE18" s="9"/>
      <c r="AF18" s="9">
        <f t="shared" si="107"/>
        <v>34375</v>
      </c>
      <c r="AG18" s="9">
        <f>ROUND(E18*1000*9/100,2)</f>
        <v>6750</v>
      </c>
      <c r="AH18" s="9">
        <f>ROUND(E18*1000*6.5/100,2)</f>
        <v>4875</v>
      </c>
      <c r="AI18" s="9">
        <f>ROUND((17.42+15.36)*M18,0)</f>
        <v>134398</v>
      </c>
      <c r="AJ18" s="9">
        <f>ROUND(0.31*M18+0.085*3300+0.22*AK18,1)</f>
        <v>1789.1</v>
      </c>
      <c r="AK18" s="9">
        <f t="shared" si="110"/>
        <v>1080</v>
      </c>
      <c r="AL18" s="9">
        <f t="shared" si="111"/>
        <v>50094.799999999996</v>
      </c>
      <c r="AM18" s="9">
        <f t="shared" si="112"/>
        <v>12523.699999999999</v>
      </c>
      <c r="AN18" s="9">
        <f t="shared" si="113"/>
        <v>136776</v>
      </c>
      <c r="AO18" s="9">
        <f t="shared" si="114"/>
        <v>379.8</v>
      </c>
      <c r="AP18" s="9">
        <f>AD18*B18+AO18*C18</f>
        <v>1158.7</v>
      </c>
      <c r="AR18" s="16">
        <v>600</v>
      </c>
      <c r="AS18" s="9">
        <v>1100</v>
      </c>
      <c r="AT18" s="9">
        <v>4000</v>
      </c>
      <c r="AU18" s="9">
        <v>120</v>
      </c>
      <c r="AV18" s="9">
        <v>11</v>
      </c>
      <c r="AW18" s="9">
        <v>7</v>
      </c>
      <c r="AX18" s="9">
        <v>22</v>
      </c>
      <c r="AY18" s="20">
        <v>0.81</v>
      </c>
      <c r="BA18" s="16">
        <v>7.0000000000000007E-2</v>
      </c>
      <c r="BB18" s="9">
        <v>0.03</v>
      </c>
      <c r="BC18" s="9">
        <v>0.04</v>
      </c>
      <c r="BD18" s="9">
        <v>0.06</v>
      </c>
      <c r="BE18" s="21">
        <v>0.04</v>
      </c>
      <c r="BF18" s="22">
        <v>860</v>
      </c>
      <c r="BG18" s="9">
        <v>520</v>
      </c>
      <c r="BH18" s="9">
        <v>390</v>
      </c>
      <c r="BI18" s="9">
        <v>550</v>
      </c>
      <c r="BJ18" s="20">
        <v>450</v>
      </c>
      <c r="BL18" s="16">
        <v>3</v>
      </c>
      <c r="BM18" s="9">
        <v>4</v>
      </c>
      <c r="BN18" s="9">
        <v>0.9</v>
      </c>
      <c r="BO18" s="9">
        <v>1.4</v>
      </c>
      <c r="BP18" s="20">
        <v>3.2</v>
      </c>
      <c r="BR18" s="9">
        <f t="shared" si="115"/>
        <v>11.4</v>
      </c>
      <c r="BS18" s="9">
        <f t="shared" si="116"/>
        <v>29.4</v>
      </c>
      <c r="BT18" s="9">
        <f t="shared" si="117"/>
        <v>4432</v>
      </c>
      <c r="BU18" s="9">
        <f>3.7*40*O18</f>
        <v>1271320</v>
      </c>
      <c r="BV18" s="9">
        <f>SUM(BR18:BU18)/1000</f>
        <v>1275.7927999999999</v>
      </c>
      <c r="BX18" s="1">
        <f t="shared" si="120"/>
        <v>698</v>
      </c>
      <c r="BY18" s="1">
        <f t="shared" si="121"/>
        <v>1154</v>
      </c>
      <c r="BZ18" s="1">
        <f t="shared" si="122"/>
        <v>1538</v>
      </c>
      <c r="CA18" s="1">
        <f t="shared" si="123"/>
        <v>1091</v>
      </c>
      <c r="CB18" s="1">
        <f t="shared" si="124"/>
        <v>1333</v>
      </c>
      <c r="CD18" s="14">
        <f t="shared" si="125"/>
        <v>1279</v>
      </c>
      <c r="CE18" s="14">
        <f t="shared" si="126"/>
        <v>2115</v>
      </c>
      <c r="CF18" s="14">
        <f t="shared" si="127"/>
        <v>2821</v>
      </c>
      <c r="CG18" s="14">
        <f t="shared" si="128"/>
        <v>2000</v>
      </c>
      <c r="CH18" s="14">
        <f t="shared" si="129"/>
        <v>2444</v>
      </c>
      <c r="CI18" s="14"/>
      <c r="CJ18" s="14">
        <f>ROUND(AT18*1000*0.05*(1-2*AV18/100),0)</f>
        <v>156000</v>
      </c>
      <c r="CK18" s="14">
        <f t="shared" si="130"/>
        <v>780000</v>
      </c>
      <c r="CM18" s="14"/>
      <c r="CO18" s="14">
        <f t="shared" si="2"/>
        <v>10.5</v>
      </c>
      <c r="CP18" s="14">
        <f t="shared" si="3"/>
        <v>51</v>
      </c>
      <c r="CQ18" s="14"/>
      <c r="CR18" s="14">
        <f t="shared" si="4"/>
        <v>14</v>
      </c>
      <c r="CS18" s="14">
        <f t="shared" si="5"/>
        <v>23.799999999999997</v>
      </c>
      <c r="CT18" s="14"/>
      <c r="CU18" s="14">
        <f t="shared" si="6"/>
        <v>3.15</v>
      </c>
      <c r="CV18" s="14">
        <f t="shared" si="7"/>
        <v>15.3</v>
      </c>
      <c r="CW18" s="14"/>
      <c r="CX18" s="14">
        <f t="shared" si="8"/>
        <v>4.8999999999999995</v>
      </c>
      <c r="CY18" s="14">
        <f t="shared" si="9"/>
        <v>23.799999999999997</v>
      </c>
      <c r="CZ18" s="14"/>
      <c r="DA18" s="14">
        <f t="shared" si="10"/>
        <v>11.200000000000001</v>
      </c>
      <c r="DB18" s="14">
        <f t="shared" si="11"/>
        <v>54.400000000000006</v>
      </c>
      <c r="DF18" s="1">
        <f t="shared" si="12"/>
        <v>346.2</v>
      </c>
      <c r="DG18" s="1">
        <f t="shared" si="13"/>
        <v>8167.1</v>
      </c>
      <c r="DI18" s="1">
        <f t="shared" si="14"/>
        <v>615.4</v>
      </c>
      <c r="DJ18" s="1">
        <f t="shared" si="15"/>
        <v>1778.6</v>
      </c>
      <c r="DL18" s="1">
        <f t="shared" si="16"/>
        <v>31.2</v>
      </c>
      <c r="DM18" s="1">
        <f t="shared" si="17"/>
        <v>735</v>
      </c>
      <c r="DO18" s="1">
        <f t="shared" si="18"/>
        <v>75.400000000000006</v>
      </c>
      <c r="DP18" s="1">
        <f t="shared" si="19"/>
        <v>1778.6</v>
      </c>
      <c r="DR18" s="1">
        <f t="shared" si="20"/>
        <v>393.9</v>
      </c>
      <c r="DS18" s="1">
        <f t="shared" si="21"/>
        <v>9292.4</v>
      </c>
      <c r="DW18" s="1">
        <f t="shared" si="22"/>
        <v>840437.4</v>
      </c>
      <c r="DX18" s="1">
        <f t="shared" si="23"/>
        <v>16302356.700000001</v>
      </c>
      <c r="DZ18" s="1">
        <f t="shared" si="24"/>
        <v>2167742.5999999996</v>
      </c>
      <c r="EA18" s="1">
        <f t="shared" si="25"/>
        <v>5970243.3999999994</v>
      </c>
      <c r="EC18" s="1">
        <f t="shared" si="26"/>
        <v>292000.8</v>
      </c>
      <c r="ED18" s="1">
        <f t="shared" si="27"/>
        <v>3359865</v>
      </c>
      <c r="EF18" s="1">
        <f t="shared" si="28"/>
        <v>389061.4</v>
      </c>
      <c r="EG18" s="1">
        <f t="shared" si="29"/>
        <v>5653652.5999999996</v>
      </c>
      <c r="EI18" s="1">
        <f t="shared" si="30"/>
        <v>1643760.2999999998</v>
      </c>
      <c r="EJ18" s="1">
        <f t="shared" si="31"/>
        <v>35253394.799999997</v>
      </c>
      <c r="EN18" s="1">
        <f t="shared" si="32"/>
        <v>111778</v>
      </c>
      <c r="EO18" s="1">
        <f t="shared" si="33"/>
        <v>2168213</v>
      </c>
      <c r="EQ18" s="1">
        <f t="shared" si="34"/>
        <v>123561</v>
      </c>
      <c r="ER18" s="1">
        <f t="shared" si="35"/>
        <v>340304</v>
      </c>
      <c r="ET18" s="1">
        <f t="shared" si="36"/>
        <v>22192</v>
      </c>
      <c r="EU18" s="1">
        <f t="shared" si="37"/>
        <v>255350</v>
      </c>
      <c r="EW18" s="1">
        <f t="shared" si="38"/>
        <v>44353</v>
      </c>
      <c r="EX18" s="1">
        <f t="shared" si="39"/>
        <v>644516</v>
      </c>
      <c r="EZ18" s="1">
        <f t="shared" si="40"/>
        <v>124926</v>
      </c>
      <c r="FA18" s="1">
        <f t="shared" si="41"/>
        <v>2679258</v>
      </c>
      <c r="FC18" s="1">
        <f>AVERAGE(EN18+EQ18+ET18+EW18+EZ18)</f>
        <v>426810</v>
      </c>
      <c r="FD18" s="1">
        <f t="shared" si="131"/>
        <v>6087641</v>
      </c>
      <c r="FH18" s="1">
        <f t="shared" si="43"/>
        <v>684437</v>
      </c>
      <c r="FI18" s="1">
        <f t="shared" si="44"/>
        <v>16146357</v>
      </c>
      <c r="FK18" s="1">
        <f t="shared" si="45"/>
        <v>2011743</v>
      </c>
      <c r="FL18" s="1">
        <f t="shared" si="46"/>
        <v>5814243</v>
      </c>
      <c r="FN18" s="1">
        <f t="shared" si="47"/>
        <v>136001</v>
      </c>
      <c r="FO18" s="1">
        <f t="shared" si="48"/>
        <v>3203865</v>
      </c>
      <c r="FQ18" s="1">
        <f t="shared" si="49"/>
        <v>233061</v>
      </c>
      <c r="FR18" s="1">
        <f t="shared" si="50"/>
        <v>5497653</v>
      </c>
      <c r="FT18" s="1">
        <f t="shared" si="51"/>
        <v>1487760</v>
      </c>
      <c r="FU18" s="1">
        <f t="shared" si="52"/>
        <v>35097395</v>
      </c>
      <c r="FY18" s="1">
        <f t="shared" si="53"/>
        <v>840437</v>
      </c>
      <c r="FZ18" s="1">
        <f t="shared" si="54"/>
        <v>16302357</v>
      </c>
      <c r="GB18" s="1">
        <f t="shared" si="55"/>
        <v>2167743</v>
      </c>
      <c r="GC18" s="1">
        <f t="shared" si="56"/>
        <v>5970243</v>
      </c>
      <c r="GE18" s="1">
        <f t="shared" si="57"/>
        <v>292001</v>
      </c>
      <c r="GF18" s="1">
        <f t="shared" si="58"/>
        <v>3359865</v>
      </c>
      <c r="GH18" s="1">
        <f t="shared" si="59"/>
        <v>389061</v>
      </c>
      <c r="GI18" s="1">
        <f t="shared" si="60"/>
        <v>5653653</v>
      </c>
      <c r="GK18" s="1">
        <f t="shared" si="61"/>
        <v>1643760</v>
      </c>
      <c r="GL18" s="1">
        <f t="shared" si="62"/>
        <v>35253395</v>
      </c>
      <c r="GP18" s="1">
        <f t="shared" si="63"/>
        <v>714077</v>
      </c>
      <c r="GQ18" s="1">
        <f t="shared" si="64"/>
        <v>16175997</v>
      </c>
      <c r="GS18" s="1">
        <f t="shared" si="65"/>
        <v>2041383</v>
      </c>
      <c r="GT18" s="1">
        <f t="shared" si="66"/>
        <v>5843883</v>
      </c>
      <c r="GV18" s="1">
        <f t="shared" si="67"/>
        <v>165641</v>
      </c>
      <c r="GW18" s="1">
        <f t="shared" si="68"/>
        <v>3233505</v>
      </c>
      <c r="GY18" s="1">
        <f t="shared" si="69"/>
        <v>262701</v>
      </c>
      <c r="GZ18" s="1">
        <f t="shared" si="70"/>
        <v>5527293</v>
      </c>
      <c r="HB18" s="1">
        <f t="shared" si="71"/>
        <v>1517400</v>
      </c>
      <c r="HC18" s="1">
        <f t="shared" si="72"/>
        <v>35127035</v>
      </c>
      <c r="HG18" s="1">
        <f t="shared" si="73"/>
        <v>94972</v>
      </c>
      <c r="HH18" s="1">
        <f t="shared" si="74"/>
        <v>2151408</v>
      </c>
      <c r="HJ18" s="1">
        <f t="shared" si="75"/>
        <v>116359</v>
      </c>
      <c r="HK18" s="1">
        <f t="shared" si="76"/>
        <v>333101</v>
      </c>
      <c r="HM18" s="1">
        <f t="shared" si="77"/>
        <v>12589</v>
      </c>
      <c r="HN18" s="1">
        <f t="shared" si="78"/>
        <v>245746</v>
      </c>
      <c r="HP18" s="1">
        <f t="shared" si="79"/>
        <v>29948</v>
      </c>
      <c r="HQ18" s="1">
        <f t="shared" si="80"/>
        <v>630111</v>
      </c>
      <c r="HS18" s="1">
        <f t="shared" si="81"/>
        <v>115322</v>
      </c>
      <c r="HT18" s="1">
        <f t="shared" si="82"/>
        <v>2669655</v>
      </c>
      <c r="HV18" s="1">
        <f t="shared" si="132"/>
        <v>369190</v>
      </c>
      <c r="HW18" s="1">
        <f t="shared" si="83"/>
        <v>6030021</v>
      </c>
      <c r="HZ18" s="23">
        <f>ROUND(FC18/($AT18*1000+$AS18*1000+$AR18*1000),2)</f>
        <v>7.0000000000000007E-2</v>
      </c>
      <c r="IA18" s="1">
        <f t="shared" si="133"/>
        <v>7.0000000000000007E-2</v>
      </c>
      <c r="IB18" s="1">
        <f t="shared" si="134"/>
        <v>1.06</v>
      </c>
      <c r="IC18" s="1">
        <f t="shared" si="135"/>
        <v>0.06</v>
      </c>
      <c r="ID18" s="1">
        <f t="shared" si="136"/>
        <v>1.2600000000000002</v>
      </c>
      <c r="IG18" s="1">
        <f t="shared" si="85"/>
        <v>0.05</v>
      </c>
      <c r="IH18" s="1">
        <f t="shared" si="86"/>
        <v>0.05</v>
      </c>
      <c r="II18" s="1">
        <f t="shared" si="87"/>
        <v>0.81</v>
      </c>
      <c r="IJ18" s="1">
        <f t="shared" si="88"/>
        <v>0.05</v>
      </c>
      <c r="IM18" s="1">
        <f t="shared" si="89"/>
        <v>0.12000000000000001</v>
      </c>
      <c r="IN18" s="1">
        <f t="shared" si="90"/>
        <v>0.12000000000000001</v>
      </c>
      <c r="IO18" s="1">
        <f t="shared" si="91"/>
        <v>1.87</v>
      </c>
      <c r="IP18" s="1">
        <f t="shared" si="92"/>
        <v>0.11</v>
      </c>
      <c r="IS18" s="1">
        <f t="shared" si="137"/>
        <v>0.14000000000000001</v>
      </c>
      <c r="IT18" s="1">
        <f t="shared" si="138"/>
        <v>0.14000000000000001</v>
      </c>
      <c r="IU18" s="1">
        <f t="shared" si="139"/>
        <v>2.2000000000000002</v>
      </c>
      <c r="IV18" s="1">
        <f t="shared" si="140"/>
        <v>0.13</v>
      </c>
      <c r="IX18" s="1">
        <f t="shared" si="93"/>
        <v>2.85</v>
      </c>
      <c r="IY18" s="1">
        <f t="shared" si="94"/>
        <v>3989.9999999999995</v>
      </c>
      <c r="IZ18" s="1">
        <f>I18*0.15+AP18</f>
        <v>1409.605</v>
      </c>
      <c r="JC18" s="1">
        <f t="shared" si="95"/>
        <v>-5715873</v>
      </c>
      <c r="JD18" s="1">
        <f t="shared" si="96"/>
        <v>-55042</v>
      </c>
      <c r="JE18" s="1">
        <f t="shared" si="97"/>
        <v>-5658253</v>
      </c>
      <c r="JF18" s="1">
        <f t="shared" si="98"/>
        <v>374587</v>
      </c>
    </row>
    <row r="19" spans="1:266" x14ac:dyDescent="0.25">
      <c r="A19" s="9">
        <v>1496</v>
      </c>
      <c r="B19" s="9">
        <v>3</v>
      </c>
      <c r="C19" s="9">
        <v>1</v>
      </c>
      <c r="D19" s="9">
        <v>140</v>
      </c>
      <c r="E19" s="9">
        <v>375</v>
      </c>
      <c r="F19" s="9">
        <v>70</v>
      </c>
      <c r="G19" s="9">
        <v>30.6</v>
      </c>
      <c r="H19" s="17"/>
      <c r="I19" s="18">
        <f t="shared" ref="I19:I25" si="141">A19+B19*D19+C19*E19+F19+G19*5</f>
        <v>2514</v>
      </c>
      <c r="K19" s="16" t="s">
        <v>6</v>
      </c>
      <c r="L19" s="9">
        <v>2540</v>
      </c>
      <c r="M19" s="19">
        <v>3000</v>
      </c>
      <c r="N19" s="9">
        <v>22</v>
      </c>
      <c r="O19" s="20">
        <v>8120</v>
      </c>
      <c r="Q19" s="9">
        <f>IF(K19=A$32,B$32,IF(K19=A$33,B$33,IF(K19=A$34,B$34,IF(K19=A$35,B$35,IF(K19=A$36,B$36,"Ошибка")))))</f>
        <v>0.04</v>
      </c>
      <c r="R19" s="9">
        <f>IF(K19=A$32,C$32,IF(K19=A$33,C$33,IF(K19=A$34,C$34,IF(K19=A$35,C$35,IF(K19=A$36,C$36,"Ошибка")))))</f>
        <v>93.34</v>
      </c>
      <c r="S19" s="9">
        <f>IF(K19=A$32,D$32,IF(K19=A$33,D$33,IF(K19=A$34,D$34,IF(K19=A$35,D$35,IF(K19=A$36,D$36,"Ошибка")))))</f>
        <v>1.45</v>
      </c>
      <c r="U19" s="9">
        <f t="shared" si="99"/>
        <v>19652</v>
      </c>
      <c r="V19" s="9">
        <f>ROUND(D19*1000*9/100,2)</f>
        <v>12600</v>
      </c>
      <c r="W19" s="9">
        <f>ROUND(D19*1000*6.5/100,2)</f>
        <v>9100</v>
      </c>
      <c r="X19" s="9">
        <f t="shared" si="100"/>
        <v>100355</v>
      </c>
      <c r="Y19" s="9">
        <f t="shared" si="101"/>
        <v>1738.4</v>
      </c>
      <c r="Z19" s="9">
        <f t="shared" si="102"/>
        <v>990</v>
      </c>
      <c r="AA19" s="9">
        <f t="shared" si="103"/>
        <v>86920</v>
      </c>
      <c r="AB19" s="9">
        <f t="shared" si="104"/>
        <v>21730</v>
      </c>
      <c r="AC19" s="9">
        <f t="shared" si="105"/>
        <v>254203</v>
      </c>
      <c r="AD19" s="9">
        <f t="shared" si="106"/>
        <v>504.6</v>
      </c>
      <c r="AE19" s="9"/>
      <c r="AF19" s="9">
        <f t="shared" si="107"/>
        <v>19652</v>
      </c>
      <c r="AG19" s="9">
        <f>ROUND(E19*1000*9/100,2)</f>
        <v>33750</v>
      </c>
      <c r="AH19" s="9">
        <f>ROUND(E19*1000*6.5/100,2)</f>
        <v>24375</v>
      </c>
      <c r="AI19" s="9">
        <f t="shared" si="108"/>
        <v>98340</v>
      </c>
      <c r="AJ19" s="9">
        <f t="shared" si="109"/>
        <v>1428.3</v>
      </c>
      <c r="AK19" s="9">
        <f t="shared" si="110"/>
        <v>990</v>
      </c>
      <c r="AL19" s="9">
        <f t="shared" si="111"/>
        <v>39992.400000000001</v>
      </c>
      <c r="AM19" s="9">
        <f t="shared" si="112"/>
        <v>9998.1</v>
      </c>
      <c r="AN19" s="9">
        <f t="shared" si="113"/>
        <v>100080</v>
      </c>
      <c r="AO19" s="9">
        <f t="shared" si="114"/>
        <v>326.2</v>
      </c>
      <c r="AP19" s="9">
        <f>AD19*B19+AO19*C19</f>
        <v>1840.0000000000002</v>
      </c>
      <c r="AR19" s="16">
        <v>480</v>
      </c>
      <c r="AS19" s="9">
        <v>780</v>
      </c>
      <c r="AT19" s="9">
        <v>3200</v>
      </c>
      <c r="AU19" s="9">
        <v>96</v>
      </c>
      <c r="AV19" s="9">
        <v>20</v>
      </c>
      <c r="AW19" s="9">
        <v>6</v>
      </c>
      <c r="AX19" s="9">
        <v>25</v>
      </c>
      <c r="AY19" s="20">
        <v>0.75</v>
      </c>
      <c r="BA19" s="16">
        <v>0.03</v>
      </c>
      <c r="BB19" s="9">
        <v>7.0000000000000007E-2</v>
      </c>
      <c r="BC19" s="9">
        <v>0.05</v>
      </c>
      <c r="BD19" s="9">
        <v>0.02</v>
      </c>
      <c r="BE19" s="21">
        <v>0.09</v>
      </c>
      <c r="BF19" s="22">
        <v>520</v>
      </c>
      <c r="BG19" s="9">
        <v>680</v>
      </c>
      <c r="BH19" s="9">
        <v>550</v>
      </c>
      <c r="BI19" s="9">
        <v>450</v>
      </c>
      <c r="BJ19" s="20">
        <v>740</v>
      </c>
      <c r="BL19" s="16">
        <v>3.2</v>
      </c>
      <c r="BM19" s="9">
        <v>2</v>
      </c>
      <c r="BN19" s="9">
        <v>2.4</v>
      </c>
      <c r="BO19" s="9">
        <v>4</v>
      </c>
      <c r="BP19" s="20">
        <v>1.7</v>
      </c>
      <c r="BR19" s="9">
        <f t="shared" si="115"/>
        <v>9.1199999999999992</v>
      </c>
      <c r="BS19" s="9">
        <f t="shared" si="116"/>
        <v>23.52</v>
      </c>
      <c r="BT19" s="9">
        <f t="shared" si="117"/>
        <v>4704</v>
      </c>
      <c r="BU19" s="9">
        <f t="shared" si="118"/>
        <v>1201760</v>
      </c>
      <c r="BV19" s="9">
        <f t="shared" si="119"/>
        <v>1206.4966399999998</v>
      </c>
      <c r="BX19" s="1">
        <f t="shared" si="120"/>
        <v>923</v>
      </c>
      <c r="BY19" s="1">
        <f t="shared" si="121"/>
        <v>706</v>
      </c>
      <c r="BZ19" s="1">
        <f t="shared" si="122"/>
        <v>873</v>
      </c>
      <c r="CA19" s="1">
        <f t="shared" si="123"/>
        <v>1067</v>
      </c>
      <c r="CB19" s="1">
        <f t="shared" si="124"/>
        <v>649</v>
      </c>
      <c r="CD19" s="14">
        <f t="shared" si="125"/>
        <v>1500</v>
      </c>
      <c r="CE19" s="14">
        <f t="shared" si="126"/>
        <v>1147</v>
      </c>
      <c r="CF19" s="14">
        <f t="shared" si="127"/>
        <v>1418</v>
      </c>
      <c r="CG19" s="14">
        <f t="shared" si="128"/>
        <v>1733</v>
      </c>
      <c r="CH19" s="14">
        <f t="shared" si="129"/>
        <v>1054</v>
      </c>
      <c r="CI19" s="14"/>
      <c r="CJ19" s="14">
        <f t="shared" ref="CJ19:CJ25" si="142">ROUND(AT19*1000*0.05*(1-2*AV19/100),0)</f>
        <v>96000</v>
      </c>
      <c r="CK19" s="14">
        <f t="shared" si="130"/>
        <v>480000</v>
      </c>
      <c r="CM19" s="14"/>
      <c r="CO19" s="14">
        <f t="shared" si="2"/>
        <v>9.6000000000000014</v>
      </c>
      <c r="CP19" s="14">
        <f t="shared" si="3"/>
        <v>64</v>
      </c>
      <c r="CQ19" s="14"/>
      <c r="CR19" s="14">
        <f t="shared" si="4"/>
        <v>6</v>
      </c>
      <c r="CS19" s="14">
        <f t="shared" si="5"/>
        <v>80</v>
      </c>
      <c r="CT19" s="14"/>
      <c r="CU19" s="14">
        <f t="shared" si="6"/>
        <v>7.1999999999999993</v>
      </c>
      <c r="CV19" s="14">
        <f t="shared" si="7"/>
        <v>48</v>
      </c>
      <c r="CW19" s="14"/>
      <c r="CX19" s="14">
        <f t="shared" si="8"/>
        <v>12</v>
      </c>
      <c r="CY19" s="14">
        <f t="shared" si="9"/>
        <v>80</v>
      </c>
      <c r="CZ19" s="14"/>
      <c r="DA19" s="14">
        <f t="shared" si="10"/>
        <v>5.0999999999999996</v>
      </c>
      <c r="DB19" s="14">
        <f t="shared" si="11"/>
        <v>34</v>
      </c>
      <c r="DF19" s="1">
        <f t="shared" si="12"/>
        <v>289.39999999999998</v>
      </c>
      <c r="DG19" s="1">
        <f t="shared" si="13"/>
        <v>12861.4</v>
      </c>
      <c r="DI19" s="1">
        <f t="shared" si="14"/>
        <v>113</v>
      </c>
      <c r="DJ19" s="1">
        <f t="shared" si="15"/>
        <v>20096</v>
      </c>
      <c r="DL19" s="1">
        <f t="shared" si="16"/>
        <v>162.80000000000001</v>
      </c>
      <c r="DM19" s="1">
        <f t="shared" si="17"/>
        <v>7234.6</v>
      </c>
      <c r="DO19" s="1">
        <f t="shared" si="18"/>
        <v>452.2</v>
      </c>
      <c r="DP19" s="1">
        <f t="shared" si="19"/>
        <v>20096</v>
      </c>
      <c r="DR19" s="1">
        <f t="shared" si="20"/>
        <v>81.7</v>
      </c>
      <c r="DS19" s="1">
        <f t="shared" si="21"/>
        <v>3629.8</v>
      </c>
      <c r="DW19" s="1">
        <f t="shared" si="22"/>
        <v>797216.2</v>
      </c>
      <c r="DX19" s="1">
        <f t="shared" si="23"/>
        <v>31259172.199999999</v>
      </c>
      <c r="DZ19" s="1">
        <f t="shared" si="24"/>
        <v>305389</v>
      </c>
      <c r="EA19" s="1">
        <f t="shared" si="25"/>
        <v>37333888</v>
      </c>
      <c r="EC19" s="1">
        <f t="shared" si="26"/>
        <v>468974.80000000005</v>
      </c>
      <c r="ED19" s="1">
        <f t="shared" si="27"/>
        <v>16670468.600000001</v>
      </c>
      <c r="EF19" s="1">
        <f t="shared" si="28"/>
        <v>1362160</v>
      </c>
      <c r="EG19" s="1">
        <f t="shared" si="29"/>
        <v>56364800</v>
      </c>
      <c r="EI19" s="1">
        <f t="shared" si="30"/>
        <v>235135.1</v>
      </c>
      <c r="EJ19" s="1">
        <f t="shared" si="31"/>
        <v>6277549.4000000004</v>
      </c>
      <c r="EN19" s="1">
        <f t="shared" si="32"/>
        <v>45441</v>
      </c>
      <c r="EO19" s="1">
        <f t="shared" si="33"/>
        <v>1781773</v>
      </c>
      <c r="EQ19" s="1">
        <f t="shared" si="34"/>
        <v>40617</v>
      </c>
      <c r="ER19" s="1">
        <f t="shared" si="35"/>
        <v>4965407</v>
      </c>
      <c r="ET19" s="1">
        <f t="shared" si="36"/>
        <v>44553</v>
      </c>
      <c r="EU19" s="1">
        <f t="shared" si="37"/>
        <v>1583695</v>
      </c>
      <c r="EW19" s="1">
        <f t="shared" si="38"/>
        <v>51762</v>
      </c>
      <c r="EX19" s="1">
        <f t="shared" si="39"/>
        <v>2141862</v>
      </c>
      <c r="EZ19" s="1">
        <f t="shared" si="40"/>
        <v>40208</v>
      </c>
      <c r="FA19" s="1">
        <f t="shared" si="41"/>
        <v>1073461</v>
      </c>
      <c r="FC19" s="1">
        <f t="shared" si="42"/>
        <v>222581</v>
      </c>
      <c r="FD19" s="1">
        <f t="shared" si="131"/>
        <v>11546198</v>
      </c>
      <c r="FH19" s="1">
        <f t="shared" si="43"/>
        <v>701216</v>
      </c>
      <c r="FI19" s="1">
        <f t="shared" si="44"/>
        <v>31163172</v>
      </c>
      <c r="FK19" s="1">
        <f t="shared" si="45"/>
        <v>209389</v>
      </c>
      <c r="FL19" s="1">
        <f t="shared" si="46"/>
        <v>37237888</v>
      </c>
      <c r="FN19" s="1">
        <f t="shared" si="47"/>
        <v>372975</v>
      </c>
      <c r="FO19" s="1">
        <f t="shared" si="48"/>
        <v>16574469</v>
      </c>
      <c r="FQ19" s="1">
        <f t="shared" si="49"/>
        <v>1266160</v>
      </c>
      <c r="FR19" s="1">
        <f t="shared" si="50"/>
        <v>56268800</v>
      </c>
      <c r="FT19" s="1">
        <f t="shared" si="51"/>
        <v>139135</v>
      </c>
      <c r="FU19" s="1">
        <f t="shared" si="52"/>
        <v>6181549</v>
      </c>
      <c r="FY19" s="1">
        <f t="shared" si="53"/>
        <v>797216</v>
      </c>
      <c r="FZ19" s="1">
        <f t="shared" si="54"/>
        <v>31259172</v>
      </c>
      <c r="GB19" s="1">
        <f t="shared" si="55"/>
        <v>305389</v>
      </c>
      <c r="GC19" s="1">
        <f t="shared" si="56"/>
        <v>37333888</v>
      </c>
      <c r="GE19" s="1">
        <f t="shared" si="57"/>
        <v>468975</v>
      </c>
      <c r="GF19" s="1">
        <f t="shared" si="58"/>
        <v>16670469</v>
      </c>
      <c r="GH19" s="1">
        <f t="shared" si="59"/>
        <v>1362160</v>
      </c>
      <c r="GI19" s="1">
        <f t="shared" si="60"/>
        <v>56364800</v>
      </c>
      <c r="GK19" s="1">
        <f t="shared" si="61"/>
        <v>235135</v>
      </c>
      <c r="GL19" s="1">
        <f t="shared" si="62"/>
        <v>6277549</v>
      </c>
      <c r="GP19" s="1">
        <f t="shared" si="63"/>
        <v>725216</v>
      </c>
      <c r="GQ19" s="1">
        <f t="shared" si="64"/>
        <v>31187172</v>
      </c>
      <c r="GS19" s="1">
        <f t="shared" si="65"/>
        <v>233389</v>
      </c>
      <c r="GT19" s="1">
        <f t="shared" si="66"/>
        <v>37261888</v>
      </c>
      <c r="GV19" s="1">
        <f t="shared" si="67"/>
        <v>396975</v>
      </c>
      <c r="GW19" s="1">
        <f t="shared" si="68"/>
        <v>16598469</v>
      </c>
      <c r="GY19" s="1">
        <f t="shared" si="69"/>
        <v>1290160</v>
      </c>
      <c r="GZ19" s="1">
        <f t="shared" si="70"/>
        <v>56292800</v>
      </c>
      <c r="HB19" s="1">
        <f t="shared" si="71"/>
        <v>163135</v>
      </c>
      <c r="HC19" s="1">
        <f t="shared" si="72"/>
        <v>6205549</v>
      </c>
      <c r="HG19" s="1">
        <f t="shared" si="73"/>
        <v>41337</v>
      </c>
      <c r="HH19" s="1">
        <f t="shared" si="74"/>
        <v>1777669</v>
      </c>
      <c r="HJ19" s="1">
        <f t="shared" si="75"/>
        <v>31041</v>
      </c>
      <c r="HK19" s="1">
        <f t="shared" si="76"/>
        <v>4955831</v>
      </c>
      <c r="HM19" s="1">
        <f t="shared" si="77"/>
        <v>37713</v>
      </c>
      <c r="HN19" s="1">
        <f t="shared" si="78"/>
        <v>1576855</v>
      </c>
      <c r="HP19" s="1">
        <f t="shared" si="79"/>
        <v>49026</v>
      </c>
      <c r="HQ19" s="1">
        <f t="shared" si="80"/>
        <v>2139126</v>
      </c>
      <c r="HS19" s="1">
        <f t="shared" si="81"/>
        <v>27896</v>
      </c>
      <c r="HT19" s="1">
        <f t="shared" si="82"/>
        <v>1061149</v>
      </c>
      <c r="HV19" s="1">
        <f t="shared" si="132"/>
        <v>187013</v>
      </c>
      <c r="HW19" s="1">
        <f t="shared" si="83"/>
        <v>11510630</v>
      </c>
      <c r="HZ19" s="23">
        <f t="shared" ref="HZ19:HZ25" si="143">ROUND(FC19/($AT19*1000+$AS19*1000+$AR19*1000),2)</f>
        <v>0.05</v>
      </c>
      <c r="IA19" s="1">
        <f t="shared" si="133"/>
        <v>0.05</v>
      </c>
      <c r="IB19" s="1">
        <f t="shared" si="134"/>
        <v>2.58</v>
      </c>
      <c r="IC19" s="1">
        <f t="shared" si="135"/>
        <v>0.04</v>
      </c>
      <c r="ID19" s="1">
        <f t="shared" si="136"/>
        <v>2.72</v>
      </c>
      <c r="IG19" s="1">
        <f t="shared" si="85"/>
        <v>0.04</v>
      </c>
      <c r="IH19" s="1">
        <f t="shared" si="86"/>
        <v>0.04</v>
      </c>
      <c r="II19" s="1">
        <f t="shared" si="87"/>
        <v>1.97</v>
      </c>
      <c r="IJ19" s="1">
        <f t="shared" si="88"/>
        <v>0.03</v>
      </c>
      <c r="IM19" s="1">
        <f t="shared" si="89"/>
        <v>0.09</v>
      </c>
      <c r="IN19" s="1">
        <f t="shared" si="90"/>
        <v>0.09</v>
      </c>
      <c r="IO19" s="1">
        <f t="shared" si="91"/>
        <v>4.55</v>
      </c>
      <c r="IP19" s="1">
        <f t="shared" si="92"/>
        <v>7.0000000000000007E-2</v>
      </c>
      <c r="IS19" s="1">
        <f t="shared" si="137"/>
        <v>0.11</v>
      </c>
      <c r="IT19" s="1">
        <f t="shared" si="138"/>
        <v>0.11</v>
      </c>
      <c r="IU19" s="1">
        <f t="shared" si="139"/>
        <v>5.35</v>
      </c>
      <c r="IV19" s="1">
        <f t="shared" si="140"/>
        <v>0.08</v>
      </c>
      <c r="IX19" s="1">
        <f t="shared" si="93"/>
        <v>1.78</v>
      </c>
      <c r="IY19" s="1">
        <f t="shared" si="94"/>
        <v>3122</v>
      </c>
      <c r="IZ19" s="1">
        <f>I19*0.15+AP19</f>
        <v>2217.1000000000004</v>
      </c>
      <c r="JC19" s="1">
        <f t="shared" si="95"/>
        <v>-11358282</v>
      </c>
      <c r="JD19" s="1">
        <f t="shared" si="96"/>
        <v>-34665</v>
      </c>
      <c r="JE19" s="1">
        <f t="shared" si="97"/>
        <v>-11322714</v>
      </c>
      <c r="JF19" s="1">
        <f t="shared" si="98"/>
        <v>192350</v>
      </c>
    </row>
    <row r="20" spans="1:266" x14ac:dyDescent="0.25">
      <c r="A20" s="9">
        <v>1233</v>
      </c>
      <c r="B20" s="9">
        <v>2</v>
      </c>
      <c r="C20" s="9">
        <v>1</v>
      </c>
      <c r="D20" s="9">
        <v>120</v>
      </c>
      <c r="E20" s="9">
        <v>63</v>
      </c>
      <c r="F20" s="9">
        <v>70.400000000000006</v>
      </c>
      <c r="G20" s="9">
        <v>30.4</v>
      </c>
      <c r="H20" s="17"/>
      <c r="I20" s="18">
        <f t="shared" si="141"/>
        <v>1758.4</v>
      </c>
      <c r="K20" s="16" t="s">
        <v>8</v>
      </c>
      <c r="L20" s="9">
        <v>3775</v>
      </c>
      <c r="M20" s="19">
        <v>4050</v>
      </c>
      <c r="N20" s="9">
        <v>28</v>
      </c>
      <c r="O20" s="20">
        <v>8060</v>
      </c>
      <c r="Q20" s="9">
        <f>IF(K20=A$32,B$32,IF(K20=A$33,B$33,IF(K20=A$34,B$34,IF(K20=A$35,B$35,IF(K20=A$36,B$36,"Ошибка")))))</f>
        <v>0.05</v>
      </c>
      <c r="R20" s="9">
        <f>IF(K20=A$32,C$32,IF(K20=A$33,C$33,IF(K20=A$34,C$34,IF(K20=A$35,C$35,IF(K20=A$36,C$36,"Ошибка")))))</f>
        <v>102.54</v>
      </c>
      <c r="S20" s="9">
        <f>IF(K20=A$32,D$32,IF(K20=A$33,D$33,IF(K20=A$34,D$34,IF(K20=A$35,D$35,IF(K20=A$36,D$36,"Ошибка")))))</f>
        <v>1.86</v>
      </c>
      <c r="U20" s="9">
        <f t="shared" si="99"/>
        <v>44057</v>
      </c>
      <c r="V20" s="9">
        <f>ROUND(D20*1000*9/100,2)</f>
        <v>10800</v>
      </c>
      <c r="W20" s="9">
        <f>ROUND(D20*1000*6.5/100,2)</f>
        <v>7800</v>
      </c>
      <c r="X20" s="9">
        <f t="shared" si="100"/>
        <v>149150</v>
      </c>
      <c r="Y20" s="9">
        <f t="shared" si="101"/>
        <v>2336.6999999999998</v>
      </c>
      <c r="Z20" s="9">
        <f t="shared" si="102"/>
        <v>1260</v>
      </c>
      <c r="AA20" s="9">
        <f t="shared" si="103"/>
        <v>116834.99999999999</v>
      </c>
      <c r="AB20" s="9">
        <f t="shared" si="104"/>
        <v>29208.749999999996</v>
      </c>
      <c r="AC20" s="9">
        <f t="shared" si="105"/>
        <v>377802</v>
      </c>
      <c r="AD20" s="9">
        <f t="shared" si="106"/>
        <v>735.7</v>
      </c>
      <c r="AE20" s="9"/>
      <c r="AF20" s="9">
        <f t="shared" si="107"/>
        <v>44057</v>
      </c>
      <c r="AG20" s="9">
        <f>ROUND(E20*1000*9/100,2)</f>
        <v>5670</v>
      </c>
      <c r="AH20" s="9">
        <f>ROUND(E20*1000*6.5/100,2)</f>
        <v>4095</v>
      </c>
      <c r="AI20" s="9">
        <f t="shared" si="108"/>
        <v>132759</v>
      </c>
      <c r="AJ20" s="9">
        <f t="shared" si="109"/>
        <v>1813.2</v>
      </c>
      <c r="AK20" s="9">
        <f t="shared" si="110"/>
        <v>1260</v>
      </c>
      <c r="AL20" s="9">
        <f t="shared" si="111"/>
        <v>50769.599999999999</v>
      </c>
      <c r="AM20" s="9">
        <f t="shared" si="112"/>
        <v>12692.4</v>
      </c>
      <c r="AN20" s="9">
        <f t="shared" si="113"/>
        <v>135108</v>
      </c>
      <c r="AO20" s="9">
        <f t="shared" si="114"/>
        <v>385.2</v>
      </c>
      <c r="AP20" s="9">
        <f>AD20*B20+AO20*C20</f>
        <v>1856.6000000000001</v>
      </c>
      <c r="AR20" s="16">
        <v>410</v>
      </c>
      <c r="AS20" s="9">
        <v>1300</v>
      </c>
      <c r="AT20" s="9">
        <v>2850</v>
      </c>
      <c r="AU20" s="9">
        <v>85.5</v>
      </c>
      <c r="AV20" s="9">
        <v>23</v>
      </c>
      <c r="AW20" s="9">
        <v>5</v>
      </c>
      <c r="AX20" s="9">
        <v>15</v>
      </c>
      <c r="AY20" s="20">
        <v>0.7</v>
      </c>
      <c r="BA20" s="16">
        <v>0.05</v>
      </c>
      <c r="BB20" s="9">
        <v>0.09</v>
      </c>
      <c r="BC20" s="9">
        <v>0.08</v>
      </c>
      <c r="BD20" s="9">
        <v>0.03</v>
      </c>
      <c r="BE20" s="21">
        <v>0.06</v>
      </c>
      <c r="BF20" s="22">
        <v>780</v>
      </c>
      <c r="BG20" s="9">
        <v>350</v>
      </c>
      <c r="BH20" s="9">
        <v>470</v>
      </c>
      <c r="BI20" s="9">
        <v>730</v>
      </c>
      <c r="BJ20" s="20">
        <v>430</v>
      </c>
      <c r="BL20" s="16">
        <v>1.7</v>
      </c>
      <c r="BM20" s="9">
        <v>1.8</v>
      </c>
      <c r="BN20" s="9">
        <v>3.2</v>
      </c>
      <c r="BO20" s="9">
        <v>2.5</v>
      </c>
      <c r="BP20" s="20">
        <v>2.4</v>
      </c>
      <c r="BR20" s="9">
        <f t="shared" si="115"/>
        <v>7.79</v>
      </c>
      <c r="BS20" s="9">
        <f t="shared" si="116"/>
        <v>20.090000000000003</v>
      </c>
      <c r="BT20" s="9">
        <f t="shared" si="117"/>
        <v>4416</v>
      </c>
      <c r="BU20" s="9">
        <f t="shared" si="118"/>
        <v>1192880</v>
      </c>
      <c r="BV20" s="9">
        <f t="shared" si="119"/>
        <v>1197.3238799999999</v>
      </c>
      <c r="BX20" s="1">
        <f t="shared" si="120"/>
        <v>526</v>
      </c>
      <c r="BY20" s="1">
        <f t="shared" si="121"/>
        <v>1171</v>
      </c>
      <c r="BZ20" s="1">
        <f t="shared" si="122"/>
        <v>872</v>
      </c>
      <c r="CA20" s="1">
        <f t="shared" si="123"/>
        <v>562</v>
      </c>
      <c r="CB20" s="1">
        <f t="shared" si="124"/>
        <v>953</v>
      </c>
      <c r="CD20" s="14">
        <f t="shared" si="125"/>
        <v>1667</v>
      </c>
      <c r="CE20" s="14">
        <f t="shared" si="126"/>
        <v>3714</v>
      </c>
      <c r="CF20" s="14">
        <f t="shared" si="127"/>
        <v>2766</v>
      </c>
      <c r="CG20" s="14">
        <f t="shared" si="128"/>
        <v>1781</v>
      </c>
      <c r="CH20" s="14">
        <f t="shared" si="129"/>
        <v>3023</v>
      </c>
      <c r="CI20" s="14"/>
      <c r="CJ20" s="14">
        <f t="shared" si="142"/>
        <v>76950</v>
      </c>
      <c r="CK20" s="14">
        <f t="shared" si="130"/>
        <v>384750</v>
      </c>
      <c r="CM20" s="14"/>
      <c r="CO20" s="14">
        <f t="shared" si="2"/>
        <v>4.25</v>
      </c>
      <c r="CP20" s="14">
        <f t="shared" si="3"/>
        <v>17</v>
      </c>
      <c r="CQ20" s="14"/>
      <c r="CR20" s="14">
        <f t="shared" si="4"/>
        <v>4.5</v>
      </c>
      <c r="CS20" s="14">
        <f t="shared" si="5"/>
        <v>25</v>
      </c>
      <c r="CT20" s="14"/>
      <c r="CU20" s="14">
        <f t="shared" si="6"/>
        <v>8</v>
      </c>
      <c r="CV20" s="14">
        <f t="shared" si="7"/>
        <v>32</v>
      </c>
      <c r="CW20" s="14"/>
      <c r="CX20" s="14">
        <f t="shared" si="8"/>
        <v>6.25</v>
      </c>
      <c r="CY20" s="14">
        <f t="shared" si="9"/>
        <v>25</v>
      </c>
      <c r="CZ20" s="14"/>
      <c r="DA20" s="14">
        <f t="shared" si="10"/>
        <v>6</v>
      </c>
      <c r="DB20" s="14">
        <f t="shared" si="11"/>
        <v>24</v>
      </c>
      <c r="DF20" s="1">
        <f t="shared" si="12"/>
        <v>56.7</v>
      </c>
      <c r="DG20" s="1">
        <f t="shared" si="13"/>
        <v>907.5</v>
      </c>
      <c r="DI20" s="1">
        <f t="shared" si="14"/>
        <v>63.6</v>
      </c>
      <c r="DJ20" s="1">
        <f t="shared" si="15"/>
        <v>1962.5</v>
      </c>
      <c r="DL20" s="1">
        <f t="shared" si="16"/>
        <v>201</v>
      </c>
      <c r="DM20" s="1">
        <f t="shared" si="17"/>
        <v>3215.4</v>
      </c>
      <c r="DO20" s="1">
        <f t="shared" si="18"/>
        <v>122.7</v>
      </c>
      <c r="DP20" s="1">
        <f t="shared" si="19"/>
        <v>1962.5</v>
      </c>
      <c r="DR20" s="1">
        <f t="shared" si="20"/>
        <v>113</v>
      </c>
      <c r="DS20" s="1">
        <f t="shared" si="21"/>
        <v>1808.6</v>
      </c>
      <c r="DW20" s="1">
        <f t="shared" si="22"/>
        <v>201293.1</v>
      </c>
      <c r="DX20" s="1">
        <f t="shared" si="23"/>
        <v>2067097.5</v>
      </c>
      <c r="DZ20" s="1">
        <f t="shared" si="24"/>
        <v>387636</v>
      </c>
      <c r="EA20" s="1">
        <f t="shared" si="25"/>
        <v>9663762.5</v>
      </c>
      <c r="EC20" s="1">
        <f t="shared" si="26"/>
        <v>808188</v>
      </c>
      <c r="ED20" s="1">
        <f t="shared" si="27"/>
        <v>11774575.200000001</v>
      </c>
      <c r="EF20" s="1">
        <f t="shared" si="28"/>
        <v>364436.10000000003</v>
      </c>
      <c r="EG20" s="1">
        <f t="shared" si="29"/>
        <v>4675087.5</v>
      </c>
      <c r="EI20" s="1">
        <f t="shared" si="30"/>
        <v>526238</v>
      </c>
      <c r="EJ20" s="1">
        <f t="shared" si="31"/>
        <v>7267943.5999999996</v>
      </c>
      <c r="EN20" s="1">
        <f t="shared" si="32"/>
        <v>19123</v>
      </c>
      <c r="EO20" s="1">
        <f t="shared" si="33"/>
        <v>196374</v>
      </c>
      <c r="EQ20" s="1">
        <f t="shared" si="34"/>
        <v>66286</v>
      </c>
      <c r="ER20" s="1">
        <f t="shared" si="35"/>
        <v>1652503</v>
      </c>
      <c r="ET20" s="1">
        <f t="shared" si="36"/>
        <v>122845</v>
      </c>
      <c r="EU20" s="1">
        <f t="shared" si="37"/>
        <v>1789735</v>
      </c>
      <c r="EW20" s="1">
        <f t="shared" si="38"/>
        <v>20773</v>
      </c>
      <c r="EX20" s="1">
        <f t="shared" si="39"/>
        <v>266480</v>
      </c>
      <c r="EZ20" s="1">
        <f t="shared" si="40"/>
        <v>59991</v>
      </c>
      <c r="FA20" s="1">
        <f t="shared" si="41"/>
        <v>828546</v>
      </c>
      <c r="FC20" s="1">
        <f t="shared" si="42"/>
        <v>289018</v>
      </c>
      <c r="FD20" s="1">
        <f t="shared" si="131"/>
        <v>4733638</v>
      </c>
      <c r="FH20" s="1">
        <f t="shared" si="43"/>
        <v>124343</v>
      </c>
      <c r="FI20" s="1">
        <f t="shared" si="44"/>
        <v>1990148</v>
      </c>
      <c r="FK20" s="1">
        <f t="shared" si="45"/>
        <v>310686</v>
      </c>
      <c r="FL20" s="1">
        <f t="shared" si="46"/>
        <v>9586813</v>
      </c>
      <c r="FN20" s="1">
        <f t="shared" si="47"/>
        <v>731238</v>
      </c>
      <c r="FO20" s="1">
        <f t="shared" si="48"/>
        <v>11697625</v>
      </c>
      <c r="FQ20" s="1">
        <f t="shared" si="49"/>
        <v>287486</v>
      </c>
      <c r="FR20" s="1">
        <f t="shared" si="50"/>
        <v>4598138</v>
      </c>
      <c r="FT20" s="1">
        <f t="shared" si="51"/>
        <v>449288</v>
      </c>
      <c r="FU20" s="1">
        <f t="shared" si="52"/>
        <v>7190994</v>
      </c>
      <c r="FY20" s="1">
        <f t="shared" si="53"/>
        <v>201293</v>
      </c>
      <c r="FZ20" s="1">
        <f t="shared" si="54"/>
        <v>2067098</v>
      </c>
      <c r="GB20" s="1">
        <f t="shared" si="55"/>
        <v>387636</v>
      </c>
      <c r="GC20" s="1">
        <f t="shared" si="56"/>
        <v>9663763</v>
      </c>
      <c r="GE20" s="1">
        <f t="shared" si="57"/>
        <v>808188</v>
      </c>
      <c r="GF20" s="1">
        <f t="shared" si="58"/>
        <v>11774575</v>
      </c>
      <c r="GH20" s="1">
        <f t="shared" si="59"/>
        <v>364436</v>
      </c>
      <c r="GI20" s="1">
        <f t="shared" si="60"/>
        <v>4675088</v>
      </c>
      <c r="GK20" s="1">
        <f t="shared" si="61"/>
        <v>526238</v>
      </c>
      <c r="GL20" s="1">
        <f t="shared" si="62"/>
        <v>7267944</v>
      </c>
      <c r="GP20" s="1">
        <f t="shared" si="63"/>
        <v>147428</v>
      </c>
      <c r="GQ20" s="1">
        <f t="shared" si="64"/>
        <v>2013233</v>
      </c>
      <c r="GS20" s="1">
        <f t="shared" si="65"/>
        <v>333771</v>
      </c>
      <c r="GT20" s="1">
        <f t="shared" si="66"/>
        <v>9609898</v>
      </c>
      <c r="GV20" s="1">
        <f t="shared" si="67"/>
        <v>754323</v>
      </c>
      <c r="GW20" s="1">
        <f t="shared" si="68"/>
        <v>11720710</v>
      </c>
      <c r="GY20" s="1">
        <f t="shared" si="69"/>
        <v>310571</v>
      </c>
      <c r="GZ20" s="1">
        <f t="shared" si="70"/>
        <v>4621223</v>
      </c>
      <c r="HB20" s="1">
        <f t="shared" si="71"/>
        <v>472373</v>
      </c>
      <c r="HC20" s="1">
        <f t="shared" si="72"/>
        <v>7214079</v>
      </c>
      <c r="HG20" s="1">
        <f t="shared" si="73"/>
        <v>14006</v>
      </c>
      <c r="HH20" s="1">
        <f t="shared" si="74"/>
        <v>191257</v>
      </c>
      <c r="HJ20" s="1">
        <f t="shared" si="75"/>
        <v>57075</v>
      </c>
      <c r="HK20" s="1">
        <f t="shared" si="76"/>
        <v>1643293</v>
      </c>
      <c r="HM20" s="1">
        <f t="shared" si="77"/>
        <v>114657</v>
      </c>
      <c r="HN20" s="1">
        <f t="shared" si="78"/>
        <v>1781548</v>
      </c>
      <c r="HP20" s="1">
        <f t="shared" si="79"/>
        <v>17703</v>
      </c>
      <c r="HQ20" s="1">
        <f t="shared" si="80"/>
        <v>263410</v>
      </c>
      <c r="HS20" s="1">
        <f t="shared" si="81"/>
        <v>53851</v>
      </c>
      <c r="HT20" s="1">
        <f t="shared" si="82"/>
        <v>822405</v>
      </c>
      <c r="HV20" s="1">
        <f t="shared" si="132"/>
        <v>257292</v>
      </c>
      <c r="HW20" s="1">
        <f t="shared" si="83"/>
        <v>4701913</v>
      </c>
      <c r="HZ20" s="23">
        <f t="shared" si="143"/>
        <v>0.06</v>
      </c>
      <c r="IA20" s="1">
        <f t="shared" si="133"/>
        <v>0.06</v>
      </c>
      <c r="IB20" s="1">
        <f t="shared" si="134"/>
        <v>1.03</v>
      </c>
      <c r="IC20" s="1">
        <f t="shared" si="135"/>
        <v>0.06</v>
      </c>
      <c r="ID20" s="1">
        <f t="shared" si="136"/>
        <v>1.21</v>
      </c>
      <c r="IG20" s="1">
        <f t="shared" si="85"/>
        <v>0.05</v>
      </c>
      <c r="IH20" s="1">
        <f t="shared" si="86"/>
        <v>0.05</v>
      </c>
      <c r="II20" s="1">
        <f t="shared" si="87"/>
        <v>0.79</v>
      </c>
      <c r="IJ20" s="1">
        <f t="shared" si="88"/>
        <v>0.05</v>
      </c>
      <c r="IM20" s="1">
        <f t="shared" si="89"/>
        <v>0.11</v>
      </c>
      <c r="IN20" s="1">
        <f t="shared" si="90"/>
        <v>0.11</v>
      </c>
      <c r="IO20" s="1">
        <f t="shared" si="91"/>
        <v>1.82</v>
      </c>
      <c r="IP20" s="1">
        <f t="shared" si="92"/>
        <v>0.11</v>
      </c>
      <c r="IS20" s="1">
        <f t="shared" si="137"/>
        <v>0.13</v>
      </c>
      <c r="IT20" s="1">
        <f t="shared" si="138"/>
        <v>0.13</v>
      </c>
      <c r="IU20" s="1">
        <f t="shared" si="139"/>
        <v>2.14</v>
      </c>
      <c r="IV20" s="1">
        <f t="shared" si="140"/>
        <v>0.13</v>
      </c>
      <c r="IX20" s="1">
        <f t="shared" si="93"/>
        <v>2.2799999999999998</v>
      </c>
      <c r="IY20" s="1">
        <f t="shared" si="94"/>
        <v>3192</v>
      </c>
      <c r="IZ20" s="1">
        <f>I20*0.15+AP20</f>
        <v>2120.36</v>
      </c>
      <c r="JC20" s="1">
        <f t="shared" si="95"/>
        <v>-4475277</v>
      </c>
      <c r="JD20" s="1">
        <f t="shared" si="96"/>
        <v>-30657</v>
      </c>
      <c r="JE20" s="1">
        <f t="shared" si="97"/>
        <v>-4443552</v>
      </c>
      <c r="JF20" s="1">
        <f t="shared" si="98"/>
        <v>262602</v>
      </c>
    </row>
    <row r="21" spans="1:266" x14ac:dyDescent="0.25">
      <c r="A21" s="9">
        <v>6195</v>
      </c>
      <c r="B21" s="9">
        <v>3</v>
      </c>
      <c r="C21" s="9">
        <v>2</v>
      </c>
      <c r="D21" s="9">
        <v>130</v>
      </c>
      <c r="E21" s="9">
        <v>49</v>
      </c>
      <c r="F21" s="9">
        <v>80.400000000000006</v>
      </c>
      <c r="G21" s="9">
        <v>41</v>
      </c>
      <c r="H21" s="17"/>
      <c r="I21" s="18">
        <f t="shared" si="141"/>
        <v>6968.4</v>
      </c>
      <c r="K21" s="16" t="s">
        <v>6</v>
      </c>
      <c r="L21" s="9">
        <v>3680</v>
      </c>
      <c r="M21" s="19">
        <v>4060</v>
      </c>
      <c r="N21" s="9">
        <v>35</v>
      </c>
      <c r="O21" s="20">
        <v>7980</v>
      </c>
      <c r="Q21" s="9">
        <f>IF(K21=A$32,B$32,IF(K21=A$33,B$33,IF(K21=A$34,B$34,IF(K21=A$35,B$35,IF(K21=A$36,B$36,"Ошибка")))))</f>
        <v>0.04</v>
      </c>
      <c r="R21" s="9">
        <f>IF(K21=A$32,C$32,IF(K21=A$33,C$33,IF(K21=A$34,C$34,IF(K21=A$35,C$35,IF(K21=A$36,C$36,"Ошибка")))))</f>
        <v>93.34</v>
      </c>
      <c r="S21" s="9">
        <f>IF(K21=A$32,D$32,IF(K21=A$33,D$33,IF(K21=A$34,D$34,IF(K21=A$35,D$35,IF(K21=A$36,D$36,"Ошибка")))))</f>
        <v>1.45</v>
      </c>
      <c r="U21" s="9">
        <f t="shared" si="99"/>
        <v>31264</v>
      </c>
      <c r="V21" s="9">
        <f>ROUND(D21*1000*9/100,2)</f>
        <v>11700</v>
      </c>
      <c r="W21" s="9">
        <f>ROUND(D21*1000*6.5/100,2)</f>
        <v>8450</v>
      </c>
      <c r="X21" s="9">
        <f t="shared" si="100"/>
        <v>145397</v>
      </c>
      <c r="Y21" s="9">
        <f t="shared" si="101"/>
        <v>2389.6999999999998</v>
      </c>
      <c r="Z21" s="9">
        <f t="shared" si="102"/>
        <v>1575</v>
      </c>
      <c r="AA21" s="9">
        <f t="shared" si="103"/>
        <v>119484.99999999999</v>
      </c>
      <c r="AB21" s="9">
        <f t="shared" si="104"/>
        <v>29871.249999999996</v>
      </c>
      <c r="AC21" s="9">
        <f t="shared" si="105"/>
        <v>368294</v>
      </c>
      <c r="AD21" s="9">
        <f t="shared" si="106"/>
        <v>714.5</v>
      </c>
      <c r="AE21" s="9"/>
      <c r="AF21" s="9">
        <f t="shared" si="107"/>
        <v>31264</v>
      </c>
      <c r="AG21" s="9">
        <f>ROUND(E21*1000*9/100,2)</f>
        <v>4410</v>
      </c>
      <c r="AH21" s="9">
        <f>ROUND(E21*1000*6.5/100,2)</f>
        <v>3185</v>
      </c>
      <c r="AI21" s="9">
        <f t="shared" si="108"/>
        <v>133087</v>
      </c>
      <c r="AJ21" s="9">
        <f t="shared" si="109"/>
        <v>1885.6</v>
      </c>
      <c r="AK21" s="9">
        <f t="shared" si="110"/>
        <v>1575</v>
      </c>
      <c r="AL21" s="9">
        <f t="shared" si="111"/>
        <v>52796.799999999996</v>
      </c>
      <c r="AM21" s="9">
        <f t="shared" si="112"/>
        <v>13199.199999999999</v>
      </c>
      <c r="AN21" s="9">
        <f t="shared" si="113"/>
        <v>135442</v>
      </c>
      <c r="AO21" s="9">
        <f t="shared" si="114"/>
        <v>373.4</v>
      </c>
      <c r="AP21" s="9">
        <f>AD21*B21+AO21*C21</f>
        <v>2890.3</v>
      </c>
      <c r="AR21" s="16">
        <v>600</v>
      </c>
      <c r="AS21" s="9">
        <v>980</v>
      </c>
      <c r="AT21" s="9">
        <v>4050</v>
      </c>
      <c r="AU21" s="9">
        <v>121.6</v>
      </c>
      <c r="AV21" s="9">
        <v>26</v>
      </c>
      <c r="AW21" s="9">
        <v>9</v>
      </c>
      <c r="AX21" s="9">
        <v>30</v>
      </c>
      <c r="AY21" s="20">
        <v>0.86</v>
      </c>
      <c r="BA21" s="16">
        <v>0.08</v>
      </c>
      <c r="BB21" s="9">
        <v>0.01</v>
      </c>
      <c r="BC21" s="9">
        <v>7.0000000000000007E-2</v>
      </c>
      <c r="BD21" s="9">
        <v>0.03</v>
      </c>
      <c r="BE21" s="21">
        <v>0.08</v>
      </c>
      <c r="BF21" s="22">
        <v>1000</v>
      </c>
      <c r="BG21" s="9">
        <v>460</v>
      </c>
      <c r="BH21" s="9">
        <v>500</v>
      </c>
      <c r="BI21" s="9">
        <v>390</v>
      </c>
      <c r="BJ21" s="20">
        <v>230</v>
      </c>
      <c r="BL21" s="16">
        <v>0.8</v>
      </c>
      <c r="BM21" s="9">
        <v>2.4</v>
      </c>
      <c r="BN21" s="9">
        <v>3.2</v>
      </c>
      <c r="BO21" s="9">
        <v>4</v>
      </c>
      <c r="BP21" s="20">
        <v>0.9</v>
      </c>
      <c r="BR21" s="9">
        <f t="shared" si="115"/>
        <v>11.4</v>
      </c>
      <c r="BS21" s="9">
        <f t="shared" si="116"/>
        <v>29.4</v>
      </c>
      <c r="BT21" s="9">
        <f t="shared" si="117"/>
        <v>4128</v>
      </c>
      <c r="BU21" s="9">
        <f t="shared" si="118"/>
        <v>1181040</v>
      </c>
      <c r="BV21" s="9">
        <f t="shared" si="119"/>
        <v>1185.2088000000001</v>
      </c>
      <c r="BX21" s="1">
        <f t="shared" si="120"/>
        <v>600</v>
      </c>
      <c r="BY21" s="1">
        <f t="shared" si="121"/>
        <v>1304</v>
      </c>
      <c r="BZ21" s="1">
        <f t="shared" si="122"/>
        <v>1200</v>
      </c>
      <c r="CA21" s="1">
        <f t="shared" si="123"/>
        <v>1538</v>
      </c>
      <c r="CB21" s="1">
        <f t="shared" si="124"/>
        <v>2609</v>
      </c>
      <c r="CD21" s="14">
        <f t="shared" si="125"/>
        <v>980</v>
      </c>
      <c r="CE21" s="14">
        <f t="shared" si="126"/>
        <v>2130</v>
      </c>
      <c r="CF21" s="14">
        <f t="shared" si="127"/>
        <v>1960</v>
      </c>
      <c r="CG21" s="14">
        <f t="shared" si="128"/>
        <v>2513</v>
      </c>
      <c r="CH21" s="14">
        <f t="shared" si="129"/>
        <v>4261</v>
      </c>
      <c r="CI21" s="14"/>
      <c r="CJ21" s="14">
        <f t="shared" si="142"/>
        <v>97200</v>
      </c>
      <c r="CK21" s="14">
        <f t="shared" si="130"/>
        <v>486000</v>
      </c>
      <c r="CM21" s="14"/>
      <c r="CO21" s="14">
        <f t="shared" si="2"/>
        <v>3.6</v>
      </c>
      <c r="CP21" s="14">
        <f t="shared" si="3"/>
        <v>20</v>
      </c>
      <c r="CQ21" s="14"/>
      <c r="CR21" s="14">
        <f t="shared" si="4"/>
        <v>10.799999999999999</v>
      </c>
      <c r="CS21" s="14">
        <f t="shared" si="5"/>
        <v>100</v>
      </c>
      <c r="CT21" s="14"/>
      <c r="CU21" s="14">
        <f t="shared" si="6"/>
        <v>14.4</v>
      </c>
      <c r="CV21" s="14">
        <f t="shared" si="7"/>
        <v>80</v>
      </c>
      <c r="CW21" s="14"/>
      <c r="CX21" s="14">
        <f t="shared" si="8"/>
        <v>18</v>
      </c>
      <c r="CY21" s="14">
        <f t="shared" si="9"/>
        <v>100</v>
      </c>
      <c r="CZ21" s="14"/>
      <c r="DA21" s="14">
        <f t="shared" si="10"/>
        <v>4.05</v>
      </c>
      <c r="DB21" s="14">
        <f t="shared" si="11"/>
        <v>22.5</v>
      </c>
      <c r="DF21" s="1">
        <f t="shared" si="12"/>
        <v>40.700000000000003</v>
      </c>
      <c r="DG21" s="1">
        <f t="shared" si="13"/>
        <v>1256</v>
      </c>
      <c r="DI21" s="1">
        <f t="shared" si="14"/>
        <v>366.2</v>
      </c>
      <c r="DJ21" s="1">
        <f t="shared" si="15"/>
        <v>31400</v>
      </c>
      <c r="DL21" s="1">
        <f t="shared" si="16"/>
        <v>651.1</v>
      </c>
      <c r="DM21" s="1">
        <f t="shared" si="17"/>
        <v>20096</v>
      </c>
      <c r="DO21" s="1">
        <f t="shared" si="18"/>
        <v>1017.4</v>
      </c>
      <c r="DP21" s="1">
        <f t="shared" si="19"/>
        <v>31400</v>
      </c>
      <c r="DR21" s="1">
        <f t="shared" si="20"/>
        <v>51.5</v>
      </c>
      <c r="DS21" s="1">
        <f t="shared" si="21"/>
        <v>1589.6</v>
      </c>
      <c r="DW21" s="1">
        <f t="shared" si="22"/>
        <v>161506</v>
      </c>
      <c r="DX21" s="1">
        <f t="shared" si="23"/>
        <v>2081680</v>
      </c>
      <c r="DZ21" s="1">
        <f t="shared" si="24"/>
        <v>1354730.8</v>
      </c>
      <c r="EA21" s="1">
        <f t="shared" si="25"/>
        <v>107924800</v>
      </c>
      <c r="EC21" s="1">
        <f t="shared" si="26"/>
        <v>2154676</v>
      </c>
      <c r="ED21" s="1">
        <f t="shared" si="27"/>
        <v>63600560</v>
      </c>
      <c r="EF21" s="1">
        <f t="shared" si="28"/>
        <v>4218687.4000000004</v>
      </c>
      <c r="EG21" s="1">
        <f t="shared" si="29"/>
        <v>127298600</v>
      </c>
      <c r="EI21" s="1">
        <f t="shared" si="30"/>
        <v>451005</v>
      </c>
      <c r="EJ21" s="1">
        <f t="shared" si="31"/>
        <v>11017752</v>
      </c>
      <c r="EN21" s="1">
        <f t="shared" si="32"/>
        <v>24549</v>
      </c>
      <c r="EO21" s="1">
        <f t="shared" si="33"/>
        <v>316415</v>
      </c>
      <c r="EQ21" s="1">
        <f t="shared" si="34"/>
        <v>25740</v>
      </c>
      <c r="ER21" s="1">
        <f t="shared" si="35"/>
        <v>2050571</v>
      </c>
      <c r="ET21" s="1">
        <f t="shared" si="36"/>
        <v>286572</v>
      </c>
      <c r="EU21" s="1">
        <f t="shared" si="37"/>
        <v>8458874</v>
      </c>
      <c r="EW21" s="1">
        <f t="shared" si="38"/>
        <v>240465</v>
      </c>
      <c r="EX21" s="1">
        <f t="shared" si="39"/>
        <v>7256020</v>
      </c>
      <c r="EZ21" s="1">
        <f t="shared" si="40"/>
        <v>68553</v>
      </c>
      <c r="FA21" s="1">
        <f t="shared" si="41"/>
        <v>1674698</v>
      </c>
      <c r="FC21" s="1">
        <f t="shared" si="42"/>
        <v>645879</v>
      </c>
      <c r="FD21" s="1">
        <f t="shared" si="131"/>
        <v>19756578</v>
      </c>
      <c r="FH21" s="1">
        <f t="shared" si="43"/>
        <v>64306</v>
      </c>
      <c r="FI21" s="1">
        <f t="shared" si="44"/>
        <v>1984480</v>
      </c>
      <c r="FK21" s="1">
        <f t="shared" si="45"/>
        <v>1257531</v>
      </c>
      <c r="FL21" s="1">
        <f t="shared" si="46"/>
        <v>107827600</v>
      </c>
      <c r="FN21" s="1">
        <f t="shared" si="47"/>
        <v>2057476</v>
      </c>
      <c r="FO21" s="1">
        <f t="shared" si="48"/>
        <v>63503360</v>
      </c>
      <c r="FQ21" s="1">
        <f t="shared" si="49"/>
        <v>4121487</v>
      </c>
      <c r="FR21" s="1">
        <f t="shared" si="50"/>
        <v>127201400</v>
      </c>
      <c r="FT21" s="1">
        <f t="shared" si="51"/>
        <v>353805</v>
      </c>
      <c r="FU21" s="1">
        <f t="shared" si="52"/>
        <v>10920552</v>
      </c>
      <c r="FY21" s="1">
        <f t="shared" si="53"/>
        <v>161506</v>
      </c>
      <c r="FZ21" s="1">
        <f t="shared" si="54"/>
        <v>2081680</v>
      </c>
      <c r="GB21" s="1">
        <f t="shared" si="55"/>
        <v>1354731</v>
      </c>
      <c r="GC21" s="1">
        <f t="shared" si="56"/>
        <v>107924800</v>
      </c>
      <c r="GE21" s="1">
        <f t="shared" si="57"/>
        <v>2154676</v>
      </c>
      <c r="GF21" s="1">
        <f t="shared" si="58"/>
        <v>63600560</v>
      </c>
      <c r="GH21" s="1">
        <f t="shared" si="59"/>
        <v>4218687</v>
      </c>
      <c r="GI21" s="1">
        <f t="shared" si="60"/>
        <v>127298600</v>
      </c>
      <c r="GK21" s="1">
        <f t="shared" si="61"/>
        <v>451005</v>
      </c>
      <c r="GL21" s="1">
        <f t="shared" si="62"/>
        <v>11017752</v>
      </c>
      <c r="GP21" s="1">
        <f t="shared" si="63"/>
        <v>77914</v>
      </c>
      <c r="GQ21" s="1">
        <f t="shared" si="64"/>
        <v>1998088</v>
      </c>
      <c r="GS21" s="1">
        <f t="shared" si="65"/>
        <v>1271139</v>
      </c>
      <c r="GT21" s="1">
        <f t="shared" si="66"/>
        <v>107841208</v>
      </c>
      <c r="GV21" s="1">
        <f t="shared" si="67"/>
        <v>2071084</v>
      </c>
      <c r="GW21" s="1">
        <f t="shared" si="68"/>
        <v>63516968</v>
      </c>
      <c r="GY21" s="1">
        <f t="shared" si="69"/>
        <v>4135095</v>
      </c>
      <c r="GZ21" s="1">
        <f t="shared" si="70"/>
        <v>127215008</v>
      </c>
      <c r="HB21" s="1">
        <f t="shared" si="71"/>
        <v>367413</v>
      </c>
      <c r="HC21" s="1">
        <f t="shared" si="72"/>
        <v>10934160</v>
      </c>
      <c r="HG21" s="1">
        <f t="shared" si="73"/>
        <v>11843</v>
      </c>
      <c r="HH21" s="1">
        <f t="shared" si="74"/>
        <v>303709</v>
      </c>
      <c r="HJ21" s="1">
        <f t="shared" si="75"/>
        <v>24152</v>
      </c>
      <c r="HK21" s="1">
        <f t="shared" si="76"/>
        <v>2048983</v>
      </c>
      <c r="HM21" s="1">
        <f t="shared" si="77"/>
        <v>275454</v>
      </c>
      <c r="HN21" s="1">
        <f t="shared" si="78"/>
        <v>8447757</v>
      </c>
      <c r="HP21" s="1">
        <f t="shared" si="79"/>
        <v>235700</v>
      </c>
      <c r="HQ21" s="1">
        <f t="shared" si="80"/>
        <v>7251255</v>
      </c>
      <c r="HS21" s="1">
        <f t="shared" si="81"/>
        <v>55847</v>
      </c>
      <c r="HT21" s="1">
        <f t="shared" si="82"/>
        <v>1661992</v>
      </c>
      <c r="HV21" s="1">
        <f t="shared" si="132"/>
        <v>602996</v>
      </c>
      <c r="HW21" s="1">
        <f t="shared" si="83"/>
        <v>19713696</v>
      </c>
      <c r="HZ21" s="23">
        <f t="shared" si="143"/>
        <v>0.11</v>
      </c>
      <c r="IA21" s="1">
        <f t="shared" si="133"/>
        <v>0.11</v>
      </c>
      <c r="IB21" s="1">
        <f t="shared" si="134"/>
        <v>3.5</v>
      </c>
      <c r="IC21" s="1">
        <f t="shared" si="135"/>
        <v>0.11</v>
      </c>
      <c r="ID21" s="1">
        <f t="shared" si="136"/>
        <v>3.83</v>
      </c>
      <c r="IG21" s="1">
        <f t="shared" si="85"/>
        <v>0.08</v>
      </c>
      <c r="IH21" s="1">
        <f t="shared" si="86"/>
        <v>0.08</v>
      </c>
      <c r="II21" s="1">
        <f t="shared" si="87"/>
        <v>2.68</v>
      </c>
      <c r="IJ21" s="1">
        <f t="shared" si="88"/>
        <v>0.08</v>
      </c>
      <c r="IM21" s="1">
        <f t="shared" si="89"/>
        <v>0.19</v>
      </c>
      <c r="IN21" s="1">
        <f t="shared" si="90"/>
        <v>0.19</v>
      </c>
      <c r="IO21" s="1">
        <f t="shared" si="91"/>
        <v>6.18</v>
      </c>
      <c r="IP21" s="1">
        <f t="shared" si="92"/>
        <v>0.19</v>
      </c>
      <c r="IS21" s="1">
        <f t="shared" si="137"/>
        <v>0.22</v>
      </c>
      <c r="IT21" s="1">
        <f t="shared" si="138"/>
        <v>0.22</v>
      </c>
      <c r="IU21" s="1">
        <f t="shared" si="139"/>
        <v>7.27</v>
      </c>
      <c r="IV21" s="1">
        <f t="shared" si="140"/>
        <v>0.22</v>
      </c>
      <c r="IX21" s="1">
        <f t="shared" si="93"/>
        <v>4.5</v>
      </c>
      <c r="IY21" s="1">
        <f t="shared" si="94"/>
        <v>3940.9999999999995</v>
      </c>
      <c r="IZ21" s="1">
        <f>I21*0.15+AP21</f>
        <v>3935.5600000000004</v>
      </c>
      <c r="JC21" s="1">
        <f t="shared" si="95"/>
        <v>-19153581</v>
      </c>
      <c r="JD21" s="1">
        <f t="shared" si="96"/>
        <v>-42882</v>
      </c>
      <c r="JE21" s="1">
        <f t="shared" si="97"/>
        <v>-19110699</v>
      </c>
      <c r="JF21" s="1">
        <f t="shared" si="98"/>
        <v>610868</v>
      </c>
    </row>
    <row r="22" spans="1:266" x14ac:dyDescent="0.25">
      <c r="A22" s="9">
        <v>5634</v>
      </c>
      <c r="B22" s="9">
        <v>1</v>
      </c>
      <c r="C22" s="9">
        <v>1</v>
      </c>
      <c r="D22" s="9">
        <v>135</v>
      </c>
      <c r="E22" s="9">
        <v>86</v>
      </c>
      <c r="F22" s="9">
        <v>70.2</v>
      </c>
      <c r="G22" s="9">
        <v>40.4</v>
      </c>
      <c r="H22" s="17"/>
      <c r="I22" s="18">
        <f t="shared" si="141"/>
        <v>6127.2</v>
      </c>
      <c r="K22" s="16" t="s">
        <v>7</v>
      </c>
      <c r="L22" s="9">
        <v>3780</v>
      </c>
      <c r="M22" s="19">
        <v>3800</v>
      </c>
      <c r="N22" s="9">
        <v>43</v>
      </c>
      <c r="O22" s="20">
        <v>8520</v>
      </c>
      <c r="Q22" s="9">
        <f>IF(K22=A$32,B$32,IF(K22=A$33,B$33,IF(K22=A$34,B$34,IF(K22=A$35,B$35,IF(K22=A$36,B$36,"Ошибка")))))</f>
        <v>0.06</v>
      </c>
      <c r="R22" s="9">
        <f>IF(K22=A$32,C$32,IF(K22=A$33,C$33,IF(K22=A$34,C$34,IF(K22=A$35,C$35,IF(K22=A$36,C$36,"Ошибка")))))</f>
        <v>89.9</v>
      </c>
      <c r="S22" s="9">
        <f>IF(K22=A$32,D$32,IF(K22=A$33,D$33,IF(K22=A$34,D$34,IF(K22=A$35,D$35,IF(K22=A$36,D$36,"Ошибка")))))</f>
        <v>2.5099999999999998</v>
      </c>
      <c r="U22" s="9">
        <f t="shared" si="99"/>
        <v>96059</v>
      </c>
      <c r="V22" s="9">
        <f>ROUND(D22*1000*9/100,2)</f>
        <v>12150</v>
      </c>
      <c r="W22" s="9">
        <f>ROUND(D22*1000*6.5/100,2)</f>
        <v>8775</v>
      </c>
      <c r="X22" s="9">
        <f t="shared" si="100"/>
        <v>149348</v>
      </c>
      <c r="Y22" s="9">
        <f t="shared" si="101"/>
        <v>2537.9</v>
      </c>
      <c r="Z22" s="9">
        <f t="shared" si="102"/>
        <v>1935</v>
      </c>
      <c r="AA22" s="9">
        <f t="shared" si="103"/>
        <v>126895</v>
      </c>
      <c r="AB22" s="9">
        <f t="shared" si="104"/>
        <v>31723.75</v>
      </c>
      <c r="AC22" s="9">
        <f t="shared" si="105"/>
        <v>378302</v>
      </c>
      <c r="AD22" s="9">
        <f t="shared" si="106"/>
        <v>803.3</v>
      </c>
      <c r="AE22" s="9"/>
      <c r="AF22" s="9">
        <f t="shared" si="107"/>
        <v>96059</v>
      </c>
      <c r="AG22" s="9">
        <f>ROUND(E22*1000*9/100,2)</f>
        <v>7740</v>
      </c>
      <c r="AH22" s="9">
        <f>ROUND(E22*1000*6.5/100,2)</f>
        <v>5590</v>
      </c>
      <c r="AI22" s="9">
        <f t="shared" si="108"/>
        <v>124564</v>
      </c>
      <c r="AJ22" s="9">
        <f t="shared" si="109"/>
        <v>1884.2</v>
      </c>
      <c r="AK22" s="9">
        <f t="shared" si="110"/>
        <v>1935</v>
      </c>
      <c r="AL22" s="9">
        <f t="shared" si="111"/>
        <v>52757.599999999999</v>
      </c>
      <c r="AM22" s="9">
        <f t="shared" si="112"/>
        <v>13189.4</v>
      </c>
      <c r="AN22" s="9">
        <f t="shared" si="113"/>
        <v>126768</v>
      </c>
      <c r="AO22" s="9">
        <f t="shared" si="114"/>
        <v>426.7</v>
      </c>
      <c r="AP22" s="9">
        <f>AD22*B22+AO22*C22</f>
        <v>1230</v>
      </c>
      <c r="AR22" s="16">
        <v>580</v>
      </c>
      <c r="AS22" s="9">
        <v>1000</v>
      </c>
      <c r="AT22" s="9">
        <v>2760</v>
      </c>
      <c r="AU22" s="9">
        <v>83</v>
      </c>
      <c r="AV22" s="9">
        <v>12</v>
      </c>
      <c r="AW22" s="9">
        <v>10</v>
      </c>
      <c r="AX22" s="9">
        <v>27</v>
      </c>
      <c r="AY22" s="20">
        <v>0.68</v>
      </c>
      <c r="BA22" s="16">
        <v>0.03</v>
      </c>
      <c r="BB22" s="9">
        <v>0.03</v>
      </c>
      <c r="BC22" s="9">
        <v>0.05</v>
      </c>
      <c r="BD22" s="9">
        <v>0.08</v>
      </c>
      <c r="BE22" s="21">
        <v>0.04</v>
      </c>
      <c r="BF22" s="22">
        <v>400</v>
      </c>
      <c r="BG22" s="9">
        <v>950</v>
      </c>
      <c r="BH22" s="9">
        <v>800</v>
      </c>
      <c r="BI22" s="9">
        <v>260</v>
      </c>
      <c r="BJ22" s="20">
        <v>560</v>
      </c>
      <c r="BL22" s="16">
        <v>3.2</v>
      </c>
      <c r="BM22" s="9">
        <v>2.7</v>
      </c>
      <c r="BN22" s="9">
        <v>0.9</v>
      </c>
      <c r="BO22" s="9">
        <v>1.5</v>
      </c>
      <c r="BP22" s="20">
        <v>1.5</v>
      </c>
      <c r="BR22" s="9">
        <f t="shared" si="115"/>
        <v>11.02</v>
      </c>
      <c r="BS22" s="9">
        <f t="shared" si="116"/>
        <v>28.42</v>
      </c>
      <c r="BT22" s="9">
        <f t="shared" si="117"/>
        <v>4752</v>
      </c>
      <c r="BU22" s="9">
        <f t="shared" si="118"/>
        <v>1260960</v>
      </c>
      <c r="BV22" s="9">
        <f t="shared" si="119"/>
        <v>1265.75144</v>
      </c>
      <c r="BX22" s="1">
        <f t="shared" si="120"/>
        <v>1450</v>
      </c>
      <c r="BY22" s="1">
        <f t="shared" si="121"/>
        <v>611</v>
      </c>
      <c r="BZ22" s="1">
        <f t="shared" si="122"/>
        <v>725</v>
      </c>
      <c r="CA22" s="1">
        <f t="shared" si="123"/>
        <v>2231</v>
      </c>
      <c r="CB22" s="1">
        <f t="shared" si="124"/>
        <v>1036</v>
      </c>
      <c r="CD22" s="14">
        <f t="shared" si="125"/>
        <v>2500</v>
      </c>
      <c r="CE22" s="14">
        <f t="shared" si="126"/>
        <v>1053</v>
      </c>
      <c r="CF22" s="14">
        <f t="shared" si="127"/>
        <v>1250</v>
      </c>
      <c r="CG22" s="14">
        <f t="shared" si="128"/>
        <v>3846</v>
      </c>
      <c r="CH22" s="14">
        <f t="shared" si="129"/>
        <v>1786</v>
      </c>
      <c r="CI22" s="14"/>
      <c r="CJ22" s="14">
        <f t="shared" si="142"/>
        <v>104880</v>
      </c>
      <c r="CK22" s="14">
        <f t="shared" si="130"/>
        <v>524400</v>
      </c>
      <c r="CM22" s="14"/>
      <c r="CO22" s="14">
        <f t="shared" si="2"/>
        <v>16</v>
      </c>
      <c r="CP22" s="14">
        <f t="shared" si="3"/>
        <v>70.400000000000006</v>
      </c>
      <c r="CQ22" s="14"/>
      <c r="CR22" s="14">
        <f t="shared" si="4"/>
        <v>13.5</v>
      </c>
      <c r="CS22" s="14">
        <f t="shared" si="5"/>
        <v>33</v>
      </c>
      <c r="CT22" s="14"/>
      <c r="CU22" s="14">
        <f t="shared" si="6"/>
        <v>4.5</v>
      </c>
      <c r="CV22" s="14">
        <f t="shared" si="7"/>
        <v>19.8</v>
      </c>
      <c r="CW22" s="14"/>
      <c r="CX22" s="14">
        <f t="shared" si="8"/>
        <v>7.5</v>
      </c>
      <c r="CY22" s="14">
        <f t="shared" si="9"/>
        <v>33</v>
      </c>
      <c r="CZ22" s="14"/>
      <c r="DA22" s="14">
        <f t="shared" si="10"/>
        <v>7.5</v>
      </c>
      <c r="DB22" s="14">
        <f t="shared" si="11"/>
        <v>33</v>
      </c>
      <c r="DF22" s="1">
        <f t="shared" si="12"/>
        <v>803.8</v>
      </c>
      <c r="DG22" s="1">
        <f t="shared" si="13"/>
        <v>15562.3</v>
      </c>
      <c r="DI22" s="1">
        <f t="shared" si="14"/>
        <v>572.29999999999995</v>
      </c>
      <c r="DJ22" s="1">
        <f t="shared" si="15"/>
        <v>3419.5</v>
      </c>
      <c r="DL22" s="1">
        <f t="shared" si="16"/>
        <v>63.6</v>
      </c>
      <c r="DM22" s="1">
        <f t="shared" si="17"/>
        <v>1231</v>
      </c>
      <c r="DO22" s="1">
        <f t="shared" si="18"/>
        <v>176.6</v>
      </c>
      <c r="DP22" s="1">
        <f t="shared" si="19"/>
        <v>3419.5</v>
      </c>
      <c r="DR22" s="1">
        <f t="shared" si="20"/>
        <v>176.6</v>
      </c>
      <c r="DS22" s="1">
        <f t="shared" si="21"/>
        <v>3419.5</v>
      </c>
      <c r="DW22" s="1">
        <f t="shared" si="22"/>
        <v>3279890</v>
      </c>
      <c r="DX22" s="1">
        <f t="shared" si="23"/>
        <v>61575965</v>
      </c>
      <c r="DZ22" s="1">
        <f t="shared" si="24"/>
        <v>1057187.2</v>
      </c>
      <c r="EA22" s="1">
        <f t="shared" si="25"/>
        <v>5794928</v>
      </c>
      <c r="EC22" s="1">
        <f t="shared" si="26"/>
        <v>230490</v>
      </c>
      <c r="ED22" s="1">
        <f t="shared" si="27"/>
        <v>2536105</v>
      </c>
      <c r="EF22" s="1">
        <f t="shared" si="28"/>
        <v>1178078.2</v>
      </c>
      <c r="EG22" s="1">
        <f t="shared" si="29"/>
        <v>20885181.5</v>
      </c>
      <c r="EI22" s="1">
        <f t="shared" si="30"/>
        <v>603245.19999999995</v>
      </c>
      <c r="EJ22" s="1">
        <f t="shared" si="31"/>
        <v>9754709</v>
      </c>
      <c r="EN22" s="1">
        <f t="shared" si="32"/>
        <v>186954</v>
      </c>
      <c r="EO22" s="1">
        <f t="shared" si="33"/>
        <v>3509830</v>
      </c>
      <c r="EQ22" s="1">
        <f t="shared" si="34"/>
        <v>60260</v>
      </c>
      <c r="ER22" s="1">
        <f t="shared" si="35"/>
        <v>330311</v>
      </c>
      <c r="ET22" s="1">
        <f t="shared" si="36"/>
        <v>21897</v>
      </c>
      <c r="EU22" s="1">
        <f t="shared" si="37"/>
        <v>240930</v>
      </c>
      <c r="EW22" s="1">
        <f t="shared" si="38"/>
        <v>179068</v>
      </c>
      <c r="EX22" s="1">
        <f t="shared" si="39"/>
        <v>3174548</v>
      </c>
      <c r="EZ22" s="1">
        <f t="shared" si="40"/>
        <v>45847</v>
      </c>
      <c r="FA22" s="1">
        <f t="shared" si="41"/>
        <v>741358</v>
      </c>
      <c r="FC22" s="1">
        <f t="shared" si="42"/>
        <v>494026</v>
      </c>
      <c r="FD22" s="1">
        <f t="shared" si="131"/>
        <v>7996977</v>
      </c>
      <c r="FH22" s="1">
        <f t="shared" si="43"/>
        <v>3175010</v>
      </c>
      <c r="FI22" s="1">
        <f t="shared" si="44"/>
        <v>61471085</v>
      </c>
      <c r="FK22" s="1">
        <f t="shared" si="45"/>
        <v>952307</v>
      </c>
      <c r="FL22" s="1">
        <f t="shared" si="46"/>
        <v>5690048</v>
      </c>
      <c r="FN22" s="1">
        <f t="shared" si="47"/>
        <v>125610</v>
      </c>
      <c r="FO22" s="1">
        <f t="shared" si="48"/>
        <v>2431225</v>
      </c>
      <c r="FQ22" s="1">
        <f t="shared" si="49"/>
        <v>1073198</v>
      </c>
      <c r="FR22" s="1">
        <f t="shared" si="50"/>
        <v>20780302</v>
      </c>
      <c r="FT22" s="1">
        <f t="shared" si="51"/>
        <v>498365</v>
      </c>
      <c r="FU22" s="1">
        <f t="shared" si="52"/>
        <v>9649829</v>
      </c>
      <c r="FY22" s="1">
        <f t="shared" si="53"/>
        <v>3279890</v>
      </c>
      <c r="FZ22" s="1">
        <f t="shared" si="54"/>
        <v>61575965</v>
      </c>
      <c r="GB22" s="1">
        <f t="shared" si="55"/>
        <v>1057187</v>
      </c>
      <c r="GC22" s="1">
        <f t="shared" si="56"/>
        <v>5794928</v>
      </c>
      <c r="GE22" s="1">
        <f t="shared" si="57"/>
        <v>230490</v>
      </c>
      <c r="GF22" s="1">
        <f t="shared" si="58"/>
        <v>2536105</v>
      </c>
      <c r="GH22" s="1">
        <f t="shared" si="59"/>
        <v>1178078</v>
      </c>
      <c r="GI22" s="1">
        <f t="shared" si="60"/>
        <v>20885182</v>
      </c>
      <c r="GK22" s="1">
        <f t="shared" si="61"/>
        <v>603245</v>
      </c>
      <c r="GL22" s="1">
        <f t="shared" si="62"/>
        <v>9754709</v>
      </c>
      <c r="GP22" s="1">
        <f t="shared" si="63"/>
        <v>3208572</v>
      </c>
      <c r="GQ22" s="1">
        <f t="shared" si="64"/>
        <v>61504647</v>
      </c>
      <c r="GS22" s="1">
        <f t="shared" si="65"/>
        <v>985869</v>
      </c>
      <c r="GT22" s="1">
        <f t="shared" si="66"/>
        <v>5723610</v>
      </c>
      <c r="GV22" s="1">
        <f t="shared" si="67"/>
        <v>159172</v>
      </c>
      <c r="GW22" s="1">
        <f t="shared" si="68"/>
        <v>2464787</v>
      </c>
      <c r="GY22" s="1">
        <f t="shared" si="69"/>
        <v>1106760</v>
      </c>
      <c r="GZ22" s="1">
        <f t="shared" si="70"/>
        <v>20813864</v>
      </c>
      <c r="HB22" s="1">
        <f t="shared" si="71"/>
        <v>531927</v>
      </c>
      <c r="HC22" s="1">
        <f t="shared" si="72"/>
        <v>9683391</v>
      </c>
      <c r="HG22" s="1">
        <f t="shared" si="73"/>
        <v>182889</v>
      </c>
      <c r="HH22" s="1">
        <f t="shared" si="74"/>
        <v>3505765</v>
      </c>
      <c r="HJ22" s="1">
        <f t="shared" si="75"/>
        <v>56195</v>
      </c>
      <c r="HK22" s="1">
        <f t="shared" si="76"/>
        <v>326246</v>
      </c>
      <c r="HM22" s="1">
        <f t="shared" si="77"/>
        <v>15121</v>
      </c>
      <c r="HN22" s="1">
        <f t="shared" si="78"/>
        <v>234155</v>
      </c>
      <c r="HP22" s="1">
        <f t="shared" si="79"/>
        <v>168228</v>
      </c>
      <c r="HQ22" s="1">
        <f t="shared" si="80"/>
        <v>3163707</v>
      </c>
      <c r="HS22" s="1">
        <f t="shared" si="81"/>
        <v>40426</v>
      </c>
      <c r="HT22" s="1">
        <f t="shared" si="82"/>
        <v>735938</v>
      </c>
      <c r="HV22" s="1">
        <f t="shared" si="132"/>
        <v>462859</v>
      </c>
      <c r="HW22" s="1">
        <f t="shared" si="83"/>
        <v>7965811</v>
      </c>
      <c r="HZ22" s="23">
        <f t="shared" si="143"/>
        <v>0.11</v>
      </c>
      <c r="IA22" s="1">
        <f t="shared" si="133"/>
        <v>0.11</v>
      </c>
      <c r="IB22" s="1">
        <f t="shared" si="134"/>
        <v>1.84</v>
      </c>
      <c r="IC22" s="1">
        <f t="shared" si="135"/>
        <v>0.11</v>
      </c>
      <c r="ID22" s="1">
        <f t="shared" si="136"/>
        <v>2.17</v>
      </c>
      <c r="IG22" s="1">
        <f t="shared" si="85"/>
        <v>0.08</v>
      </c>
      <c r="IH22" s="1">
        <f t="shared" si="86"/>
        <v>0.08</v>
      </c>
      <c r="II22" s="1">
        <f t="shared" si="87"/>
        <v>1.41</v>
      </c>
      <c r="IJ22" s="1">
        <f t="shared" si="88"/>
        <v>0.08</v>
      </c>
      <c r="IM22" s="1">
        <f t="shared" si="89"/>
        <v>0.19</v>
      </c>
      <c r="IN22" s="1">
        <f t="shared" si="90"/>
        <v>0.19</v>
      </c>
      <c r="IO22" s="1">
        <f t="shared" si="91"/>
        <v>3.25</v>
      </c>
      <c r="IP22" s="1">
        <f t="shared" si="92"/>
        <v>0.19</v>
      </c>
      <c r="IS22" s="1">
        <f t="shared" si="137"/>
        <v>0.22</v>
      </c>
      <c r="IT22" s="1">
        <f t="shared" si="138"/>
        <v>0.22</v>
      </c>
      <c r="IU22" s="1">
        <f t="shared" si="139"/>
        <v>3.82</v>
      </c>
      <c r="IV22" s="1">
        <f t="shared" si="140"/>
        <v>0.22</v>
      </c>
      <c r="IX22" s="1">
        <f t="shared" si="93"/>
        <v>3.47</v>
      </c>
      <c r="IY22" s="1">
        <f t="shared" si="94"/>
        <v>3038</v>
      </c>
      <c r="IZ22" s="1">
        <f>I22*0.15+AP22</f>
        <v>2149.08</v>
      </c>
      <c r="JC22" s="1">
        <f t="shared" si="95"/>
        <v>-7533233</v>
      </c>
      <c r="JD22" s="1">
        <f t="shared" si="96"/>
        <v>-30282</v>
      </c>
      <c r="JE22" s="1">
        <f t="shared" si="97"/>
        <v>-7502067</v>
      </c>
      <c r="JF22" s="1">
        <f t="shared" si="98"/>
        <v>468043</v>
      </c>
    </row>
    <row r="23" spans="1:266" x14ac:dyDescent="0.25">
      <c r="A23" s="9">
        <v>2465</v>
      </c>
      <c r="B23" s="9">
        <v>2</v>
      </c>
      <c r="C23" s="9">
        <v>2</v>
      </c>
      <c r="D23" s="9">
        <v>110</v>
      </c>
      <c r="E23" s="9">
        <v>0</v>
      </c>
      <c r="F23" s="9">
        <v>50.6</v>
      </c>
      <c r="G23" s="9">
        <v>30.8</v>
      </c>
      <c r="H23" s="17"/>
      <c r="I23" s="18">
        <f t="shared" si="141"/>
        <v>2889.6</v>
      </c>
      <c r="K23" s="16" t="s">
        <v>9</v>
      </c>
      <c r="L23" s="9">
        <v>3840</v>
      </c>
      <c r="M23" s="19">
        <v>4450</v>
      </c>
      <c r="N23" s="9">
        <v>29</v>
      </c>
      <c r="O23" s="20">
        <v>8020</v>
      </c>
      <c r="Q23" s="9">
        <f>IF(K23=A$32,B$32,IF(K23=A$33,B$33,IF(K23=A$34,B$34,IF(K23=A$35,B$35,IF(K23=A$36,B$36,"Ошибка")))))</f>
        <v>0.05</v>
      </c>
      <c r="R23" s="9">
        <f>IF(K23=A$32,C$32,IF(K23=A$33,C$33,IF(K23=A$34,C$34,IF(K23=A$35,C$35,IF(K23=A$36,C$36,"Ошибка")))))</f>
        <v>93.34</v>
      </c>
      <c r="S23" s="9">
        <f>IF(K23=A$32,D$32,IF(K23=A$33,D$33,IF(K23=A$34,D$34,IF(K23=A$35,D$35,IF(K23=A$36,D$36,"Ошибка")))))</f>
        <v>1.86</v>
      </c>
      <c r="U23" s="9">
        <f t="shared" si="99"/>
        <v>41537</v>
      </c>
      <c r="V23" s="9">
        <f>ROUND(D23*1000*9/100,2)</f>
        <v>9900</v>
      </c>
      <c r="W23" s="9">
        <f>ROUND(D23*1000*6.5/100,2)</f>
        <v>7150</v>
      </c>
      <c r="X23" s="9">
        <f t="shared" si="100"/>
        <v>151718</v>
      </c>
      <c r="Y23" s="9">
        <f t="shared" si="101"/>
        <v>2377.3000000000002</v>
      </c>
      <c r="Z23" s="9">
        <f t="shared" si="102"/>
        <v>1305</v>
      </c>
      <c r="AA23" s="9">
        <f t="shared" si="103"/>
        <v>118865.00000000001</v>
      </c>
      <c r="AB23" s="9">
        <f t="shared" si="104"/>
        <v>29716.250000000004</v>
      </c>
      <c r="AC23" s="9">
        <f t="shared" si="105"/>
        <v>384307</v>
      </c>
      <c r="AD23" s="9">
        <f t="shared" si="106"/>
        <v>743.2</v>
      </c>
      <c r="AE23" s="9"/>
      <c r="AF23" s="9">
        <f t="shared" si="107"/>
        <v>41537</v>
      </c>
      <c r="AG23" s="9">
        <f>ROUND(E23*1000*9/100,2)</f>
        <v>0</v>
      </c>
      <c r="AH23" s="9">
        <f>ROUND(E23*1000*6.5/100,2)</f>
        <v>0</v>
      </c>
      <c r="AI23" s="9">
        <f t="shared" si="108"/>
        <v>145871</v>
      </c>
      <c r="AJ23" s="9">
        <f t="shared" si="109"/>
        <v>1947.1</v>
      </c>
      <c r="AK23" s="9">
        <f t="shared" si="110"/>
        <v>1305</v>
      </c>
      <c r="AL23" s="9">
        <f t="shared" si="111"/>
        <v>54518.799999999996</v>
      </c>
      <c r="AM23" s="9">
        <f t="shared" si="112"/>
        <v>13629.699999999999</v>
      </c>
      <c r="AN23" s="9">
        <f t="shared" si="113"/>
        <v>148452</v>
      </c>
      <c r="AO23" s="9">
        <f t="shared" si="114"/>
        <v>404</v>
      </c>
      <c r="AP23" s="9">
        <f>AD23*B23+AO23*C23</f>
        <v>2294.4</v>
      </c>
      <c r="AR23" s="16">
        <v>630</v>
      </c>
      <c r="AS23" s="9">
        <v>630</v>
      </c>
      <c r="AT23" s="9">
        <v>3700</v>
      </c>
      <c r="AU23" s="9">
        <v>111</v>
      </c>
      <c r="AV23" s="9">
        <v>19</v>
      </c>
      <c r="AW23" s="9">
        <v>8</v>
      </c>
      <c r="AX23" s="9">
        <v>16</v>
      </c>
      <c r="AY23" s="20">
        <v>0.82</v>
      </c>
      <c r="BA23" s="16">
        <v>0.01</v>
      </c>
      <c r="BB23" s="9">
        <v>0.04</v>
      </c>
      <c r="BC23" s="9">
        <v>0.03</v>
      </c>
      <c r="BD23" s="9">
        <v>0.09</v>
      </c>
      <c r="BE23" s="21">
        <v>0.08</v>
      </c>
      <c r="BF23" s="22">
        <v>930</v>
      </c>
      <c r="BG23" s="9">
        <v>570</v>
      </c>
      <c r="BH23" s="9">
        <v>500</v>
      </c>
      <c r="BI23" s="9">
        <v>440</v>
      </c>
      <c r="BJ23" s="20">
        <v>440</v>
      </c>
      <c r="BL23" s="16">
        <v>0.9</v>
      </c>
      <c r="BM23" s="9">
        <v>3.3</v>
      </c>
      <c r="BN23" s="9">
        <v>2.4</v>
      </c>
      <c r="BO23" s="9">
        <v>1.7</v>
      </c>
      <c r="BP23" s="20">
        <v>2.8</v>
      </c>
      <c r="BR23" s="9">
        <f t="shared" si="115"/>
        <v>11.97</v>
      </c>
      <c r="BS23" s="9">
        <f t="shared" si="116"/>
        <v>30.87</v>
      </c>
      <c r="BT23" s="9">
        <f t="shared" si="117"/>
        <v>4608</v>
      </c>
      <c r="BU23" s="9">
        <f t="shared" si="118"/>
        <v>1186960</v>
      </c>
      <c r="BV23" s="9">
        <f t="shared" si="119"/>
        <v>1191.6108400000001</v>
      </c>
      <c r="BX23" s="1">
        <f t="shared" si="120"/>
        <v>677</v>
      </c>
      <c r="BY23" s="1">
        <f t="shared" si="121"/>
        <v>1105</v>
      </c>
      <c r="BZ23" s="1">
        <f t="shared" si="122"/>
        <v>1260</v>
      </c>
      <c r="CA23" s="1">
        <f t="shared" si="123"/>
        <v>1432</v>
      </c>
      <c r="CB23" s="1">
        <f t="shared" si="124"/>
        <v>1432</v>
      </c>
      <c r="CD23" s="14">
        <f t="shared" si="125"/>
        <v>677</v>
      </c>
      <c r="CE23" s="14">
        <f t="shared" si="126"/>
        <v>1105</v>
      </c>
      <c r="CF23" s="14">
        <f t="shared" si="127"/>
        <v>1260</v>
      </c>
      <c r="CG23" s="14">
        <f t="shared" si="128"/>
        <v>1432</v>
      </c>
      <c r="CH23" s="14">
        <f t="shared" si="129"/>
        <v>1432</v>
      </c>
      <c r="CI23" s="14"/>
      <c r="CJ23" s="14">
        <f t="shared" si="142"/>
        <v>114700</v>
      </c>
      <c r="CK23" s="14">
        <f t="shared" si="130"/>
        <v>573500</v>
      </c>
      <c r="CM23" s="14"/>
      <c r="CO23" s="14">
        <f t="shared" si="2"/>
        <v>3.6</v>
      </c>
      <c r="CP23" s="14">
        <f t="shared" si="3"/>
        <v>9.9</v>
      </c>
      <c r="CQ23" s="14"/>
      <c r="CR23" s="14">
        <f t="shared" si="4"/>
        <v>13.2</v>
      </c>
      <c r="CS23" s="14">
        <f t="shared" si="5"/>
        <v>18.7</v>
      </c>
      <c r="CT23" s="14"/>
      <c r="CU23" s="14">
        <f t="shared" si="6"/>
        <v>9.6</v>
      </c>
      <c r="CV23" s="14">
        <f t="shared" si="7"/>
        <v>26.4</v>
      </c>
      <c r="CW23" s="14"/>
      <c r="CX23" s="14">
        <f t="shared" si="8"/>
        <v>6.8</v>
      </c>
      <c r="CY23" s="14">
        <f t="shared" si="9"/>
        <v>18.7</v>
      </c>
      <c r="CZ23" s="14"/>
      <c r="DA23" s="14">
        <f t="shared" si="10"/>
        <v>11.2</v>
      </c>
      <c r="DB23" s="14">
        <f t="shared" si="11"/>
        <v>30.799999999999997</v>
      </c>
      <c r="DF23" s="1">
        <f t="shared" si="12"/>
        <v>40.700000000000003</v>
      </c>
      <c r="DG23" s="1">
        <f t="shared" si="13"/>
        <v>307.8</v>
      </c>
      <c r="DI23" s="1">
        <f t="shared" si="14"/>
        <v>547.1</v>
      </c>
      <c r="DJ23" s="1">
        <f t="shared" si="15"/>
        <v>1098</v>
      </c>
      <c r="DL23" s="1">
        <f t="shared" si="16"/>
        <v>289.39999999999998</v>
      </c>
      <c r="DM23" s="1">
        <f t="shared" si="17"/>
        <v>2188.5</v>
      </c>
      <c r="DO23" s="1">
        <f t="shared" si="18"/>
        <v>145.19999999999999</v>
      </c>
      <c r="DP23" s="1">
        <f t="shared" si="19"/>
        <v>1098</v>
      </c>
      <c r="DR23" s="1">
        <f t="shared" si="20"/>
        <v>393.9</v>
      </c>
      <c r="DS23" s="1">
        <f t="shared" si="21"/>
        <v>2978.7</v>
      </c>
      <c r="DW23" s="1">
        <f t="shared" si="22"/>
        <v>169807.8</v>
      </c>
      <c r="DX23" s="1">
        <f t="shared" si="23"/>
        <v>531461.19999999995</v>
      </c>
      <c r="DZ23" s="1">
        <f t="shared" si="24"/>
        <v>1323791</v>
      </c>
      <c r="EA23" s="1">
        <f t="shared" si="25"/>
        <v>2541280</v>
      </c>
      <c r="EC23" s="1">
        <f t="shared" si="26"/>
        <v>843988</v>
      </c>
      <c r="ED23" s="1">
        <f t="shared" si="27"/>
        <v>5629720</v>
      </c>
      <c r="EF23" s="1">
        <f t="shared" si="28"/>
        <v>530552.80000000005</v>
      </c>
      <c r="EG23" s="1">
        <f t="shared" si="29"/>
        <v>3259372</v>
      </c>
      <c r="EI23" s="1">
        <f t="shared" si="30"/>
        <v>1242829.5999999999</v>
      </c>
      <c r="EJ23" s="1">
        <f t="shared" si="31"/>
        <v>8645696.7999999989</v>
      </c>
      <c r="EN23" s="1">
        <f t="shared" si="32"/>
        <v>3226</v>
      </c>
      <c r="EO23" s="1">
        <f t="shared" si="33"/>
        <v>10098</v>
      </c>
      <c r="EQ23" s="1">
        <f t="shared" si="34"/>
        <v>100608</v>
      </c>
      <c r="ER23" s="1">
        <f t="shared" si="35"/>
        <v>193137</v>
      </c>
      <c r="ET23" s="1">
        <f t="shared" si="36"/>
        <v>48107</v>
      </c>
      <c r="EU23" s="1">
        <f t="shared" si="37"/>
        <v>320894</v>
      </c>
      <c r="EW23" s="1">
        <f t="shared" si="38"/>
        <v>90725</v>
      </c>
      <c r="EX23" s="1">
        <f t="shared" si="39"/>
        <v>557353</v>
      </c>
      <c r="EZ23" s="1">
        <f t="shared" si="40"/>
        <v>188910</v>
      </c>
      <c r="FA23" s="1">
        <f t="shared" si="41"/>
        <v>1314146</v>
      </c>
      <c r="FC23" s="1">
        <f t="shared" si="42"/>
        <v>431576</v>
      </c>
      <c r="FD23" s="1">
        <f t="shared" si="131"/>
        <v>2395628</v>
      </c>
      <c r="FH23" s="1">
        <f t="shared" si="43"/>
        <v>55108</v>
      </c>
      <c r="FI23" s="1">
        <f t="shared" si="44"/>
        <v>416761</v>
      </c>
      <c r="FK23" s="1">
        <f t="shared" si="45"/>
        <v>1209091</v>
      </c>
      <c r="FL23" s="1">
        <f t="shared" si="46"/>
        <v>2426580</v>
      </c>
      <c r="FN23" s="1">
        <f t="shared" si="47"/>
        <v>729288</v>
      </c>
      <c r="FO23" s="1">
        <f t="shared" si="48"/>
        <v>5515020</v>
      </c>
      <c r="FQ23" s="1">
        <f t="shared" si="49"/>
        <v>415853</v>
      </c>
      <c r="FR23" s="1">
        <f t="shared" si="50"/>
        <v>3144672</v>
      </c>
      <c r="FT23" s="1">
        <f t="shared" si="51"/>
        <v>1128130</v>
      </c>
      <c r="FU23" s="1">
        <f t="shared" si="52"/>
        <v>8530997</v>
      </c>
      <c r="FY23" s="1">
        <f t="shared" si="53"/>
        <v>169808</v>
      </c>
      <c r="FZ23" s="1">
        <f t="shared" si="54"/>
        <v>531461</v>
      </c>
      <c r="GB23" s="1">
        <f t="shared" si="55"/>
        <v>1323791</v>
      </c>
      <c r="GC23" s="1">
        <f t="shared" si="56"/>
        <v>2541280</v>
      </c>
      <c r="GE23" s="1">
        <f t="shared" si="57"/>
        <v>843988</v>
      </c>
      <c r="GF23" s="1">
        <f t="shared" si="58"/>
        <v>5629720</v>
      </c>
      <c r="GH23" s="1">
        <f t="shared" si="59"/>
        <v>530553</v>
      </c>
      <c r="GI23" s="1">
        <f t="shared" si="60"/>
        <v>3259372</v>
      </c>
      <c r="GK23" s="1">
        <f t="shared" si="61"/>
        <v>1242830</v>
      </c>
      <c r="GL23" s="1">
        <f t="shared" si="62"/>
        <v>8645697</v>
      </c>
      <c r="GP23" s="1">
        <f t="shared" si="63"/>
        <v>75754</v>
      </c>
      <c r="GQ23" s="1">
        <f t="shared" si="64"/>
        <v>437407</v>
      </c>
      <c r="GS23" s="1">
        <f t="shared" si="65"/>
        <v>1229737</v>
      </c>
      <c r="GT23" s="1">
        <f t="shared" si="66"/>
        <v>2447226</v>
      </c>
      <c r="GV23" s="1">
        <f t="shared" si="67"/>
        <v>749934</v>
      </c>
      <c r="GW23" s="1">
        <f t="shared" si="68"/>
        <v>5535666</v>
      </c>
      <c r="GY23" s="1">
        <f t="shared" si="69"/>
        <v>436499</v>
      </c>
      <c r="GZ23" s="1">
        <f t="shared" si="70"/>
        <v>3165318</v>
      </c>
      <c r="HB23" s="1">
        <f t="shared" si="71"/>
        <v>1148776</v>
      </c>
      <c r="HC23" s="1">
        <f t="shared" si="72"/>
        <v>8551643</v>
      </c>
      <c r="HG23" s="1">
        <f t="shared" si="73"/>
        <v>1439</v>
      </c>
      <c r="HH23" s="1">
        <f t="shared" si="74"/>
        <v>8311</v>
      </c>
      <c r="HJ23" s="1">
        <f t="shared" si="75"/>
        <v>93460</v>
      </c>
      <c r="HK23" s="1">
        <f t="shared" si="76"/>
        <v>185989</v>
      </c>
      <c r="HM23" s="1">
        <f t="shared" si="77"/>
        <v>42746</v>
      </c>
      <c r="HN23" s="1">
        <f t="shared" si="78"/>
        <v>315533</v>
      </c>
      <c r="HP23" s="1">
        <f t="shared" si="79"/>
        <v>74641</v>
      </c>
      <c r="HQ23" s="1">
        <f t="shared" si="80"/>
        <v>541269</v>
      </c>
      <c r="HS23" s="1">
        <f t="shared" si="81"/>
        <v>174614</v>
      </c>
      <c r="HT23" s="1">
        <f t="shared" si="82"/>
        <v>1299850</v>
      </c>
      <c r="HV23" s="1">
        <f t="shared" si="132"/>
        <v>386900</v>
      </c>
      <c r="HW23" s="1">
        <f t="shared" si="83"/>
        <v>2350952</v>
      </c>
      <c r="HZ23" s="23">
        <f t="shared" si="143"/>
        <v>0.09</v>
      </c>
      <c r="IA23" s="1">
        <f t="shared" si="133"/>
        <v>0.09</v>
      </c>
      <c r="IB23" s="1">
        <f t="shared" si="134"/>
        <v>0.47</v>
      </c>
      <c r="IC23" s="1">
        <f t="shared" si="135"/>
        <v>0.08</v>
      </c>
      <c r="ID23" s="1">
        <f t="shared" si="136"/>
        <v>0.72999999999999987</v>
      </c>
      <c r="IG23" s="1">
        <f t="shared" si="85"/>
        <v>7.0000000000000007E-2</v>
      </c>
      <c r="IH23" s="1">
        <f t="shared" si="86"/>
        <v>7.0000000000000007E-2</v>
      </c>
      <c r="II23" s="1">
        <f t="shared" si="87"/>
        <v>0.36</v>
      </c>
      <c r="IJ23" s="1">
        <f t="shared" si="88"/>
        <v>0.06</v>
      </c>
      <c r="IM23" s="1">
        <f t="shared" si="89"/>
        <v>0.16</v>
      </c>
      <c r="IN23" s="1">
        <f t="shared" si="90"/>
        <v>0.16</v>
      </c>
      <c r="IO23" s="1">
        <f t="shared" si="91"/>
        <v>0.83</v>
      </c>
      <c r="IP23" s="1">
        <f t="shared" si="92"/>
        <v>0.14000000000000001</v>
      </c>
      <c r="IS23" s="1">
        <f t="shared" si="137"/>
        <v>0.19</v>
      </c>
      <c r="IT23" s="1">
        <f t="shared" si="138"/>
        <v>0.19</v>
      </c>
      <c r="IU23" s="1">
        <f t="shared" si="139"/>
        <v>0.98</v>
      </c>
      <c r="IV23" s="1">
        <f t="shared" si="140"/>
        <v>0.16</v>
      </c>
      <c r="IX23" s="1">
        <f t="shared" si="93"/>
        <v>3.47</v>
      </c>
      <c r="IY23" s="1">
        <f t="shared" si="94"/>
        <v>3472</v>
      </c>
      <c r="IZ23" s="1">
        <f>I23*0.15+AP23</f>
        <v>2727.84</v>
      </c>
      <c r="JC23" s="1">
        <f t="shared" si="95"/>
        <v>-2007987</v>
      </c>
      <c r="JD23" s="1">
        <f t="shared" si="96"/>
        <v>-43935</v>
      </c>
      <c r="JE23" s="1">
        <f t="shared" si="97"/>
        <v>-1963311</v>
      </c>
      <c r="JF23" s="1">
        <f t="shared" si="98"/>
        <v>393096</v>
      </c>
    </row>
    <row r="24" spans="1:266" x14ac:dyDescent="0.25">
      <c r="A24" s="9">
        <v>3140</v>
      </c>
      <c r="B24" s="9">
        <v>2</v>
      </c>
      <c r="C24" s="9">
        <v>2</v>
      </c>
      <c r="D24" s="9">
        <v>125</v>
      </c>
      <c r="E24" s="9">
        <v>63</v>
      </c>
      <c r="F24" s="9">
        <v>70</v>
      </c>
      <c r="G24" s="9">
        <v>35</v>
      </c>
      <c r="H24" s="17"/>
      <c r="I24" s="18">
        <f t="shared" si="141"/>
        <v>3761</v>
      </c>
      <c r="K24" s="16" t="s">
        <v>8</v>
      </c>
      <c r="L24" s="9">
        <v>3560</v>
      </c>
      <c r="M24" s="19">
        <v>0</v>
      </c>
      <c r="N24" s="9">
        <v>33</v>
      </c>
      <c r="O24" s="20">
        <v>8390</v>
      </c>
      <c r="Q24" s="9">
        <f>IF(K24=A$32,B$32,IF(K24=A$33,B$33,IF(K24=A$34,B$34,IF(K24=A$35,B$35,IF(K24=A$36,B$36,"Ошибка")))))</f>
        <v>0.05</v>
      </c>
      <c r="R24" s="9">
        <f>IF(K24=A$32,C$32,IF(K24=A$33,C$33,IF(K24=A$34,C$34,IF(K24=A$35,C$35,IF(K24=A$36,C$36,"Ошибка")))))</f>
        <v>102.54</v>
      </c>
      <c r="S24" s="9">
        <f>IF(K24=A$32,D$32,IF(K24=A$33,D$33,IF(K24=A$34,D$34,IF(K24=A$35,D$35,IF(K24=A$36,D$36,"Ошибка")))))</f>
        <v>1.86</v>
      </c>
      <c r="U24" s="9">
        <f t="shared" si="99"/>
        <v>51925</v>
      </c>
      <c r="V24" s="9">
        <f>ROUND(D24*1000*9/100,2)</f>
        <v>11250</v>
      </c>
      <c r="W24" s="9">
        <f>ROUND(D24*1000*6.5/100,2)</f>
        <v>8125</v>
      </c>
      <c r="X24" s="9">
        <f t="shared" si="100"/>
        <v>140656</v>
      </c>
      <c r="Y24" s="9">
        <f t="shared" si="101"/>
        <v>2312.8000000000002</v>
      </c>
      <c r="Z24" s="9">
        <f t="shared" si="102"/>
        <v>1485</v>
      </c>
      <c r="AA24" s="9">
        <f t="shared" si="103"/>
        <v>115640.00000000001</v>
      </c>
      <c r="AB24" s="9">
        <f t="shared" si="104"/>
        <v>28910.000000000004</v>
      </c>
      <c r="AC24" s="9">
        <f t="shared" si="105"/>
        <v>356285</v>
      </c>
      <c r="AD24" s="9">
        <f t="shared" si="106"/>
        <v>712.8</v>
      </c>
      <c r="AE24" s="9"/>
      <c r="AF24" s="9">
        <f t="shared" si="107"/>
        <v>51925</v>
      </c>
      <c r="AG24" s="9">
        <f>ROUND(E24*1000*9/100,2)</f>
        <v>5670</v>
      </c>
      <c r="AH24" s="9">
        <f>ROUND(E24*1000*6.5/100,2)</f>
        <v>4095</v>
      </c>
      <c r="AI24" s="9">
        <f t="shared" si="108"/>
        <v>0</v>
      </c>
      <c r="AJ24" s="9">
        <f t="shared" si="109"/>
        <v>607.20000000000005</v>
      </c>
      <c r="AK24" s="9">
        <f t="shared" si="110"/>
        <v>1485</v>
      </c>
      <c r="AL24" s="9">
        <f t="shared" si="111"/>
        <v>17001.600000000002</v>
      </c>
      <c r="AM24" s="9">
        <f t="shared" si="112"/>
        <v>4250.4000000000005</v>
      </c>
      <c r="AN24" s="9">
        <f t="shared" si="113"/>
        <v>0</v>
      </c>
      <c r="AO24" s="9">
        <f t="shared" si="114"/>
        <v>82.9</v>
      </c>
      <c r="AP24" s="9">
        <f>AD24*B24+AO24*C24</f>
        <v>1591.3999999999999</v>
      </c>
      <c r="AR24" s="16">
        <v>640</v>
      </c>
      <c r="AS24" s="9">
        <v>910</v>
      </c>
      <c r="AT24" s="9">
        <v>3350</v>
      </c>
      <c r="AU24" s="9">
        <v>100</v>
      </c>
      <c r="AV24" s="9">
        <v>16</v>
      </c>
      <c r="AW24" s="9">
        <v>6</v>
      </c>
      <c r="AX24" s="9">
        <v>14</v>
      </c>
      <c r="AY24" s="20">
        <v>0.78</v>
      </c>
      <c r="BA24" s="16">
        <v>0.08</v>
      </c>
      <c r="BB24" s="9">
        <v>0.01</v>
      </c>
      <c r="BC24" s="9">
        <v>0.09</v>
      </c>
      <c r="BD24" s="9">
        <v>0.04</v>
      </c>
      <c r="BE24" s="21">
        <v>0.01</v>
      </c>
      <c r="BF24" s="22">
        <v>720</v>
      </c>
      <c r="BG24" s="9">
        <v>340</v>
      </c>
      <c r="BH24" s="9">
        <v>670</v>
      </c>
      <c r="BI24" s="9">
        <v>780</v>
      </c>
      <c r="BJ24" s="20">
        <v>800</v>
      </c>
      <c r="BL24" s="16">
        <v>1.5</v>
      </c>
      <c r="BM24" s="9">
        <v>4</v>
      </c>
      <c r="BN24" s="9">
        <v>3.4</v>
      </c>
      <c r="BO24" s="9">
        <v>2.9</v>
      </c>
      <c r="BP24" s="20">
        <v>1</v>
      </c>
      <c r="BR24" s="9">
        <f t="shared" si="115"/>
        <v>12.16</v>
      </c>
      <c r="BS24" s="9">
        <f t="shared" si="116"/>
        <v>31.36</v>
      </c>
      <c r="BT24" s="9">
        <f t="shared" si="117"/>
        <v>5296</v>
      </c>
      <c r="BU24" s="9">
        <f t="shared" si="118"/>
        <v>1241720</v>
      </c>
      <c r="BV24" s="9">
        <f t="shared" si="119"/>
        <v>1247.05952</v>
      </c>
      <c r="BX24" s="1">
        <f t="shared" si="120"/>
        <v>889</v>
      </c>
      <c r="BY24" s="1">
        <f t="shared" si="121"/>
        <v>1882</v>
      </c>
      <c r="BZ24" s="1">
        <f t="shared" si="122"/>
        <v>955</v>
      </c>
      <c r="CA24" s="1">
        <f t="shared" si="123"/>
        <v>821</v>
      </c>
      <c r="CB24" s="1">
        <f t="shared" si="124"/>
        <v>800</v>
      </c>
      <c r="CD24" s="14">
        <f t="shared" si="125"/>
        <v>1264</v>
      </c>
      <c r="CE24" s="14">
        <f t="shared" si="126"/>
        <v>2676</v>
      </c>
      <c r="CF24" s="14">
        <f t="shared" si="127"/>
        <v>1358</v>
      </c>
      <c r="CG24" s="14">
        <f t="shared" si="128"/>
        <v>1167</v>
      </c>
      <c r="CH24" s="14">
        <f t="shared" si="129"/>
        <v>1138</v>
      </c>
      <c r="CI24" s="14"/>
      <c r="CJ24" s="14">
        <f t="shared" si="142"/>
        <v>113900</v>
      </c>
      <c r="CK24" s="14">
        <f t="shared" si="130"/>
        <v>569500</v>
      </c>
      <c r="CM24" s="14"/>
      <c r="CO24" s="14">
        <f t="shared" si="2"/>
        <v>4.5</v>
      </c>
      <c r="CP24" s="14">
        <f t="shared" si="3"/>
        <v>13.5</v>
      </c>
      <c r="CQ24" s="14"/>
      <c r="CR24" s="14">
        <f t="shared" si="4"/>
        <v>12</v>
      </c>
      <c r="CS24" s="14">
        <f t="shared" si="5"/>
        <v>26.1</v>
      </c>
      <c r="CT24" s="14"/>
      <c r="CU24" s="14">
        <f t="shared" si="6"/>
        <v>10.199999999999999</v>
      </c>
      <c r="CV24" s="14">
        <f t="shared" si="7"/>
        <v>30.6</v>
      </c>
      <c r="CW24" s="14"/>
      <c r="CX24" s="14">
        <f t="shared" si="8"/>
        <v>8.6999999999999993</v>
      </c>
      <c r="CY24" s="14">
        <f t="shared" si="9"/>
        <v>26.1</v>
      </c>
      <c r="CZ24" s="14"/>
      <c r="DA24" s="14">
        <f t="shared" si="10"/>
        <v>3</v>
      </c>
      <c r="DB24" s="14">
        <f t="shared" si="11"/>
        <v>9</v>
      </c>
      <c r="DF24" s="1">
        <f t="shared" si="12"/>
        <v>63.6</v>
      </c>
      <c r="DG24" s="1">
        <f t="shared" si="13"/>
        <v>572.29999999999995</v>
      </c>
      <c r="DI24" s="1">
        <f t="shared" si="14"/>
        <v>452.2</v>
      </c>
      <c r="DJ24" s="1">
        <f t="shared" si="15"/>
        <v>2139</v>
      </c>
      <c r="DL24" s="1">
        <f t="shared" si="16"/>
        <v>326.7</v>
      </c>
      <c r="DM24" s="1">
        <f t="shared" si="17"/>
        <v>2940.2</v>
      </c>
      <c r="DO24" s="1">
        <f t="shared" si="18"/>
        <v>237.7</v>
      </c>
      <c r="DP24" s="1">
        <f t="shared" si="19"/>
        <v>2139</v>
      </c>
      <c r="DR24" s="1">
        <f t="shared" si="20"/>
        <v>28.3</v>
      </c>
      <c r="DS24" s="1">
        <f t="shared" si="21"/>
        <v>254.3</v>
      </c>
      <c r="DW24" s="1">
        <f t="shared" si="22"/>
        <v>250830.80000000002</v>
      </c>
      <c r="DX24" s="1">
        <f t="shared" si="23"/>
        <v>1346061.9</v>
      </c>
      <c r="DZ24" s="1">
        <f t="shared" si="24"/>
        <v>2175027.5999999996</v>
      </c>
      <c r="EA24" s="1">
        <f t="shared" si="25"/>
        <v>9863462</v>
      </c>
      <c r="EC24" s="1">
        <f t="shared" si="26"/>
        <v>869557.1</v>
      </c>
      <c r="ED24" s="1">
        <f t="shared" si="27"/>
        <v>6914582.5999999996</v>
      </c>
      <c r="EF24" s="1">
        <f t="shared" si="28"/>
        <v>586447.6</v>
      </c>
      <c r="EG24" s="1">
        <f t="shared" si="29"/>
        <v>4366232</v>
      </c>
      <c r="EI24" s="1">
        <f t="shared" si="30"/>
        <v>168745.4</v>
      </c>
      <c r="EJ24" s="1">
        <f t="shared" si="31"/>
        <v>606733.4</v>
      </c>
      <c r="EN24" s="1">
        <f t="shared" si="32"/>
        <v>38126</v>
      </c>
      <c r="EO24" s="1">
        <f t="shared" si="33"/>
        <v>204601</v>
      </c>
      <c r="EQ24" s="1">
        <f t="shared" si="34"/>
        <v>41326</v>
      </c>
      <c r="ER24" s="1">
        <f t="shared" si="35"/>
        <v>187406</v>
      </c>
      <c r="ET24" s="1">
        <f t="shared" si="36"/>
        <v>148694</v>
      </c>
      <c r="EU24" s="1">
        <f t="shared" si="37"/>
        <v>1182394</v>
      </c>
      <c r="EW24" s="1">
        <f t="shared" si="38"/>
        <v>44570</v>
      </c>
      <c r="EX24" s="1">
        <f t="shared" si="39"/>
        <v>331834</v>
      </c>
      <c r="EZ24" s="1">
        <f t="shared" si="40"/>
        <v>3206</v>
      </c>
      <c r="FA24" s="1">
        <f t="shared" si="41"/>
        <v>11528</v>
      </c>
      <c r="FC24" s="1">
        <f t="shared" si="42"/>
        <v>275922</v>
      </c>
      <c r="FD24" s="1">
        <f t="shared" si="131"/>
        <v>1917763</v>
      </c>
      <c r="FH24" s="1">
        <f t="shared" si="43"/>
        <v>136931</v>
      </c>
      <c r="FI24" s="1">
        <f t="shared" si="44"/>
        <v>1232162</v>
      </c>
      <c r="FK24" s="1">
        <f t="shared" si="45"/>
        <v>2061128</v>
      </c>
      <c r="FL24" s="1">
        <f t="shared" si="46"/>
        <v>9749562</v>
      </c>
      <c r="FN24" s="1">
        <f t="shared" si="47"/>
        <v>755657</v>
      </c>
      <c r="FO24" s="1">
        <f t="shared" si="48"/>
        <v>6800683</v>
      </c>
      <c r="FQ24" s="1">
        <f t="shared" si="49"/>
        <v>472548</v>
      </c>
      <c r="FR24" s="1">
        <f t="shared" si="50"/>
        <v>4252332</v>
      </c>
      <c r="FT24" s="1">
        <f t="shared" si="51"/>
        <v>54845</v>
      </c>
      <c r="FU24" s="1">
        <f t="shared" si="52"/>
        <v>492833</v>
      </c>
      <c r="FY24" s="1">
        <f t="shared" si="53"/>
        <v>250831</v>
      </c>
      <c r="FZ24" s="1">
        <f t="shared" si="54"/>
        <v>1346062</v>
      </c>
      <c r="GB24" s="1">
        <f t="shared" si="55"/>
        <v>2175028</v>
      </c>
      <c r="GC24" s="1">
        <f t="shared" si="56"/>
        <v>9863462</v>
      </c>
      <c r="GE24" s="1">
        <f t="shared" si="57"/>
        <v>869557</v>
      </c>
      <c r="GF24" s="1">
        <f t="shared" si="58"/>
        <v>6914583</v>
      </c>
      <c r="GH24" s="1">
        <f t="shared" si="59"/>
        <v>586448</v>
      </c>
      <c r="GI24" s="1">
        <f t="shared" si="60"/>
        <v>4366232</v>
      </c>
      <c r="GK24" s="1">
        <f t="shared" si="61"/>
        <v>168745</v>
      </c>
      <c r="GL24" s="1">
        <f t="shared" si="62"/>
        <v>606733</v>
      </c>
      <c r="GP24" s="1">
        <f t="shared" si="63"/>
        <v>161989</v>
      </c>
      <c r="GQ24" s="1">
        <f t="shared" si="64"/>
        <v>1257220</v>
      </c>
      <c r="GS24" s="1">
        <f t="shared" si="65"/>
        <v>2086186</v>
      </c>
      <c r="GT24" s="1">
        <f t="shared" si="66"/>
        <v>9774620</v>
      </c>
      <c r="GV24" s="1">
        <f t="shared" si="67"/>
        <v>780715</v>
      </c>
      <c r="GW24" s="1">
        <f t="shared" si="68"/>
        <v>6825741</v>
      </c>
      <c r="GY24" s="1">
        <f t="shared" si="69"/>
        <v>497606</v>
      </c>
      <c r="GZ24" s="1">
        <f t="shared" si="70"/>
        <v>4277390</v>
      </c>
      <c r="HB24" s="1">
        <f t="shared" si="71"/>
        <v>79903</v>
      </c>
      <c r="HC24" s="1">
        <f t="shared" si="72"/>
        <v>517891</v>
      </c>
      <c r="HG24" s="1">
        <f t="shared" si="73"/>
        <v>24622</v>
      </c>
      <c r="HH24" s="1">
        <f t="shared" si="74"/>
        <v>191097</v>
      </c>
      <c r="HJ24" s="1">
        <f t="shared" si="75"/>
        <v>39638</v>
      </c>
      <c r="HK24" s="1">
        <f t="shared" si="76"/>
        <v>185718</v>
      </c>
      <c r="HM24" s="1">
        <f t="shared" si="77"/>
        <v>133502</v>
      </c>
      <c r="HN24" s="1">
        <f t="shared" si="78"/>
        <v>1167202</v>
      </c>
      <c r="HP24" s="1">
        <f t="shared" si="79"/>
        <v>37818</v>
      </c>
      <c r="HQ24" s="1">
        <f t="shared" si="80"/>
        <v>325082</v>
      </c>
      <c r="HS24" s="1">
        <f t="shared" si="81"/>
        <v>1518</v>
      </c>
      <c r="HT24" s="1">
        <f t="shared" si="82"/>
        <v>9840</v>
      </c>
      <c r="HV24" s="1">
        <f t="shared" si="132"/>
        <v>237098</v>
      </c>
      <c r="HW24" s="1">
        <f t="shared" si="83"/>
        <v>1878939</v>
      </c>
      <c r="HZ24" s="23">
        <f t="shared" si="143"/>
        <v>0.06</v>
      </c>
      <c r="IA24" s="1">
        <f t="shared" si="133"/>
        <v>0.06</v>
      </c>
      <c r="IB24" s="1">
        <f t="shared" si="134"/>
        <v>0.38</v>
      </c>
      <c r="IC24" s="1">
        <f t="shared" si="135"/>
        <v>0.05</v>
      </c>
      <c r="ID24" s="1">
        <f t="shared" si="136"/>
        <v>0.55000000000000004</v>
      </c>
      <c r="IG24" s="1">
        <f t="shared" si="85"/>
        <v>0.05</v>
      </c>
      <c r="IH24" s="1">
        <f t="shared" si="86"/>
        <v>0.05</v>
      </c>
      <c r="II24" s="1">
        <f t="shared" si="87"/>
        <v>0.28999999999999998</v>
      </c>
      <c r="IJ24" s="1">
        <f t="shared" si="88"/>
        <v>0.04</v>
      </c>
      <c r="IM24" s="1">
        <f t="shared" si="89"/>
        <v>0.11</v>
      </c>
      <c r="IN24" s="1">
        <f t="shared" si="90"/>
        <v>0.11</v>
      </c>
      <c r="IO24" s="1">
        <f t="shared" si="91"/>
        <v>0.66999999999999993</v>
      </c>
      <c r="IP24" s="1">
        <f t="shared" si="92"/>
        <v>0.09</v>
      </c>
      <c r="IS24" s="1">
        <f t="shared" si="137"/>
        <v>0.13</v>
      </c>
      <c r="IT24" s="1">
        <f t="shared" si="138"/>
        <v>0.13</v>
      </c>
      <c r="IU24" s="1">
        <f t="shared" si="139"/>
        <v>0.79</v>
      </c>
      <c r="IV24" s="1">
        <f t="shared" si="140"/>
        <v>0.11</v>
      </c>
      <c r="IX24" s="1">
        <f t="shared" si="93"/>
        <v>2.4500000000000002</v>
      </c>
      <c r="IY24" s="1">
        <f t="shared" si="94"/>
        <v>3430</v>
      </c>
      <c r="IZ24" s="1">
        <f>I24*0.15+AP24</f>
        <v>2155.5499999999997</v>
      </c>
      <c r="JC24" s="1">
        <f t="shared" si="95"/>
        <v>-1679393</v>
      </c>
      <c r="JD24" s="1">
        <f t="shared" si="96"/>
        <v>-37552</v>
      </c>
      <c r="JE24" s="1">
        <f t="shared" si="97"/>
        <v>-1640569</v>
      </c>
      <c r="JF24" s="1">
        <f t="shared" si="98"/>
        <v>242681</v>
      </c>
    </row>
    <row r="25" spans="1:266" ht="15.75" thickBot="1" x14ac:dyDescent="0.3">
      <c r="A25" s="27">
        <v>1288</v>
      </c>
      <c r="B25" s="27">
        <v>2</v>
      </c>
      <c r="C25" s="27">
        <v>1</v>
      </c>
      <c r="D25" s="27">
        <v>140</v>
      </c>
      <c r="E25" s="27">
        <v>75</v>
      </c>
      <c r="F25" s="27">
        <v>50.8</v>
      </c>
      <c r="G25" s="27">
        <v>36</v>
      </c>
      <c r="H25" s="28"/>
      <c r="I25" s="18">
        <f t="shared" si="141"/>
        <v>1873.8</v>
      </c>
      <c r="K25" s="26" t="s">
        <v>6</v>
      </c>
      <c r="L25" s="27">
        <v>3100</v>
      </c>
      <c r="M25" s="29">
        <v>4000</v>
      </c>
      <c r="N25" s="27">
        <v>39</v>
      </c>
      <c r="O25" s="30">
        <v>8280</v>
      </c>
      <c r="Q25" s="9">
        <f>IF(K25=A$32,B$32,IF(K25=A$33,B$33,IF(K25=A$34,B$34,IF(K25=A$35,B$35,IF(K25=A$36,B$36,"Ошибка")))))</f>
        <v>0.04</v>
      </c>
      <c r="R25" s="9">
        <f>IF(K25=A$32,C$32,IF(K25=A$33,C$33,IF(K25=A$34,C$34,IF(K25=A$35,C$35,IF(K25=A$36,C$36,"Ошибка")))))</f>
        <v>93.34</v>
      </c>
      <c r="S25" s="9">
        <f>IF(K25=A$32,D$32,IF(K25=A$33,D$33,IF(K25=A$34,D$34,IF(K25=A$35,D$35,IF(K25=A$36,D$36,"Ошибка")))))</f>
        <v>1.45</v>
      </c>
      <c r="U25" s="9">
        <f t="shared" si="99"/>
        <v>34837</v>
      </c>
      <c r="V25" s="9">
        <f>ROUND(D25*1000*9/100,2)</f>
        <v>12600</v>
      </c>
      <c r="W25" s="9">
        <f>ROUND(D25*1000*6.5/100,2)</f>
        <v>9100</v>
      </c>
      <c r="X25" s="9">
        <f t="shared" si="100"/>
        <v>122481</v>
      </c>
      <c r="Y25" s="9">
        <f t="shared" si="101"/>
        <v>2199.1999999999998</v>
      </c>
      <c r="Z25" s="9">
        <f t="shared" si="102"/>
        <v>1755</v>
      </c>
      <c r="AA25" s="9">
        <f>Y25*50</f>
        <v>109959.99999999999</v>
      </c>
      <c r="AB25" s="9">
        <f t="shared" si="104"/>
        <v>27489.999999999996</v>
      </c>
      <c r="AC25" s="9">
        <f t="shared" si="105"/>
        <v>310248</v>
      </c>
      <c r="AD25" s="9">
        <f t="shared" si="106"/>
        <v>626.70000000000005</v>
      </c>
      <c r="AE25" s="9"/>
      <c r="AF25" s="9">
        <f t="shared" si="107"/>
        <v>34837</v>
      </c>
      <c r="AG25" s="9">
        <f>ROUND(E25*1000*9/100,2)</f>
        <v>6750</v>
      </c>
      <c r="AH25" s="9">
        <f>ROUND(E25*1000*6.5/100,2)</f>
        <v>4875</v>
      </c>
      <c r="AI25" s="9">
        <f t="shared" si="108"/>
        <v>131120</v>
      </c>
      <c r="AJ25" s="9">
        <f t="shared" si="109"/>
        <v>1906.6</v>
      </c>
      <c r="AK25" s="9">
        <f t="shared" si="110"/>
        <v>1755</v>
      </c>
      <c r="AL25" s="9">
        <f t="shared" si="111"/>
        <v>53384.799999999996</v>
      </c>
      <c r="AM25" s="9">
        <f t="shared" si="112"/>
        <v>13346.199999999999</v>
      </c>
      <c r="AN25" s="9">
        <f t="shared" si="113"/>
        <v>133440</v>
      </c>
      <c r="AO25" s="9">
        <f t="shared" si="114"/>
        <v>377.8</v>
      </c>
      <c r="AP25" s="9">
        <f>AD25*B25+AO25*C25</f>
        <v>1631.2</v>
      </c>
      <c r="AR25" s="26">
        <v>530</v>
      </c>
      <c r="AS25" s="27">
        <v>740</v>
      </c>
      <c r="AT25" s="27">
        <v>2850</v>
      </c>
      <c r="AU25" s="27">
        <v>85.5</v>
      </c>
      <c r="AV25" s="27">
        <v>18</v>
      </c>
      <c r="AW25" s="27">
        <v>9</v>
      </c>
      <c r="AX25" s="27">
        <v>26</v>
      </c>
      <c r="AY25" s="30">
        <v>0.69</v>
      </c>
      <c r="BA25" s="26">
        <v>7.0000000000000007E-2</v>
      </c>
      <c r="BB25" s="27">
        <v>0.03</v>
      </c>
      <c r="BC25" s="27">
        <v>7.0000000000000007E-2</v>
      </c>
      <c r="BD25" s="27">
        <v>0.01</v>
      </c>
      <c r="BE25" s="31">
        <v>0.06</v>
      </c>
      <c r="BF25" s="32">
        <v>180</v>
      </c>
      <c r="BG25" s="27">
        <v>260</v>
      </c>
      <c r="BH25" s="27">
        <v>840</v>
      </c>
      <c r="BI25" s="27">
        <v>500</v>
      </c>
      <c r="BJ25" s="30">
        <v>420</v>
      </c>
      <c r="BL25" s="26">
        <v>2</v>
      </c>
      <c r="BM25" s="27">
        <v>0.9</v>
      </c>
      <c r="BN25" s="27">
        <v>4</v>
      </c>
      <c r="BO25" s="27">
        <v>1.3</v>
      </c>
      <c r="BP25" s="30">
        <v>1.7</v>
      </c>
      <c r="BR25" s="9">
        <f t="shared" si="115"/>
        <v>10.07</v>
      </c>
      <c r="BS25" s="9">
        <f t="shared" si="116"/>
        <v>25.97</v>
      </c>
      <c r="BT25" s="9">
        <f t="shared" si="117"/>
        <v>3520</v>
      </c>
      <c r="BU25" s="9">
        <f t="shared" si="118"/>
        <v>1225440</v>
      </c>
      <c r="BV25" s="9">
        <f t="shared" si="119"/>
        <v>1228.99604</v>
      </c>
      <c r="BX25" s="1">
        <f t="shared" si="120"/>
        <v>2944</v>
      </c>
      <c r="BY25" s="1">
        <f t="shared" si="121"/>
        <v>2038</v>
      </c>
      <c r="BZ25" s="1">
        <f t="shared" si="122"/>
        <v>631</v>
      </c>
      <c r="CA25" s="1">
        <f t="shared" si="123"/>
        <v>1060</v>
      </c>
      <c r="CB25" s="1">
        <f t="shared" si="124"/>
        <v>1262</v>
      </c>
      <c r="CD25" s="14">
        <f t="shared" si="125"/>
        <v>4111</v>
      </c>
      <c r="CE25" s="14">
        <f t="shared" si="126"/>
        <v>2846</v>
      </c>
      <c r="CF25" s="14">
        <f t="shared" si="127"/>
        <v>881</v>
      </c>
      <c r="CG25" s="14">
        <f t="shared" si="128"/>
        <v>1480</v>
      </c>
      <c r="CH25" s="14">
        <f t="shared" si="129"/>
        <v>1762</v>
      </c>
      <c r="CI25" s="14"/>
      <c r="CJ25" s="14">
        <f t="shared" si="142"/>
        <v>91200</v>
      </c>
      <c r="CK25" s="14">
        <f t="shared" si="130"/>
        <v>456000</v>
      </c>
      <c r="CM25" s="14"/>
      <c r="CO25" s="14">
        <f t="shared" si="2"/>
        <v>9</v>
      </c>
      <c r="CP25" s="14">
        <f t="shared" si="3"/>
        <v>42</v>
      </c>
      <c r="CQ25" s="14"/>
      <c r="CR25" s="14">
        <f t="shared" si="4"/>
        <v>4.05</v>
      </c>
      <c r="CS25" s="14">
        <f t="shared" si="5"/>
        <v>27.3</v>
      </c>
      <c r="CT25" s="14"/>
      <c r="CU25" s="14">
        <f t="shared" si="6"/>
        <v>18</v>
      </c>
      <c r="CV25" s="14">
        <f t="shared" si="7"/>
        <v>84</v>
      </c>
      <c r="CW25" s="14"/>
      <c r="CX25" s="14">
        <f t="shared" si="8"/>
        <v>5.8500000000000005</v>
      </c>
      <c r="CY25" s="14">
        <f t="shared" si="9"/>
        <v>27.3</v>
      </c>
      <c r="CZ25" s="14"/>
      <c r="DA25" s="14">
        <f t="shared" si="10"/>
        <v>7.6499999999999995</v>
      </c>
      <c r="DB25" s="14">
        <f t="shared" si="11"/>
        <v>35.700000000000003</v>
      </c>
      <c r="DF25" s="1">
        <f t="shared" si="12"/>
        <v>254.3</v>
      </c>
      <c r="DG25" s="1">
        <f t="shared" si="13"/>
        <v>5539</v>
      </c>
      <c r="DI25" s="1">
        <f t="shared" si="14"/>
        <v>51.5</v>
      </c>
      <c r="DJ25" s="1">
        <f t="shared" si="15"/>
        <v>2340.1999999999998</v>
      </c>
      <c r="DL25" s="1">
        <f t="shared" si="16"/>
        <v>1017.4</v>
      </c>
      <c r="DM25" s="1">
        <f t="shared" si="17"/>
        <v>22155.8</v>
      </c>
      <c r="DO25" s="1">
        <f t="shared" si="18"/>
        <v>107.5</v>
      </c>
      <c r="DP25" s="1">
        <f t="shared" si="19"/>
        <v>2340.1999999999998</v>
      </c>
      <c r="DR25" s="1">
        <f t="shared" si="20"/>
        <v>183.8</v>
      </c>
      <c r="DS25" s="1">
        <f t="shared" si="21"/>
        <v>4001.9</v>
      </c>
      <c r="DW25" s="1">
        <f t="shared" si="22"/>
        <v>1885286.5</v>
      </c>
      <c r="DX25" s="1">
        <f t="shared" si="23"/>
        <v>39168845</v>
      </c>
      <c r="DZ25" s="1">
        <f t="shared" si="24"/>
        <v>342726</v>
      </c>
      <c r="EA25" s="1">
        <f t="shared" si="25"/>
        <v>11520736.799999999</v>
      </c>
      <c r="EC25" s="1">
        <f t="shared" si="26"/>
        <v>1629508.8</v>
      </c>
      <c r="ED25" s="1">
        <f t="shared" si="27"/>
        <v>33590769.599999994</v>
      </c>
      <c r="EF25" s="1">
        <f t="shared" si="28"/>
        <v>364250</v>
      </c>
      <c r="EG25" s="1">
        <f t="shared" si="29"/>
        <v>6035308</v>
      </c>
      <c r="EI25" s="1">
        <f t="shared" si="30"/>
        <v>647011.20000000007</v>
      </c>
      <c r="EJ25" s="1">
        <f t="shared" si="31"/>
        <v>12192945.6</v>
      </c>
      <c r="EN25" s="1">
        <f t="shared" si="32"/>
        <v>250743</v>
      </c>
      <c r="EO25" s="1">
        <f t="shared" si="33"/>
        <v>5209456</v>
      </c>
      <c r="EQ25" s="1">
        <f t="shared" si="34"/>
        <v>19535</v>
      </c>
      <c r="ER25" s="1">
        <f t="shared" si="35"/>
        <v>656682</v>
      </c>
      <c r="ET25" s="1">
        <f t="shared" si="36"/>
        <v>216725</v>
      </c>
      <c r="EU25" s="1">
        <f t="shared" si="37"/>
        <v>4467572</v>
      </c>
      <c r="EW25" s="1">
        <f t="shared" si="38"/>
        <v>6921</v>
      </c>
      <c r="EX25" s="1">
        <f t="shared" si="39"/>
        <v>114671</v>
      </c>
      <c r="EZ25" s="1">
        <f t="shared" si="40"/>
        <v>73759</v>
      </c>
      <c r="FA25" s="1">
        <f t="shared" si="41"/>
        <v>1389996</v>
      </c>
      <c r="FC25" s="1">
        <f t="shared" si="42"/>
        <v>567683</v>
      </c>
      <c r="FD25" s="1">
        <f t="shared" si="131"/>
        <v>11838377</v>
      </c>
      <c r="FH25" s="1">
        <f t="shared" si="43"/>
        <v>1794087</v>
      </c>
      <c r="FI25" s="1">
        <f t="shared" si="44"/>
        <v>39077645</v>
      </c>
      <c r="FK25" s="1">
        <f t="shared" si="45"/>
        <v>251526</v>
      </c>
      <c r="FL25" s="1">
        <f t="shared" si="46"/>
        <v>11429537</v>
      </c>
      <c r="FN25" s="1">
        <f t="shared" si="47"/>
        <v>1538309</v>
      </c>
      <c r="FO25" s="1">
        <f t="shared" si="48"/>
        <v>33499570</v>
      </c>
      <c r="FQ25" s="1">
        <f t="shared" si="49"/>
        <v>273050</v>
      </c>
      <c r="FR25" s="1">
        <f t="shared" si="50"/>
        <v>5944108</v>
      </c>
      <c r="FT25" s="1">
        <f t="shared" si="51"/>
        <v>555811</v>
      </c>
      <c r="FU25" s="1">
        <f t="shared" si="52"/>
        <v>12101746</v>
      </c>
      <c r="FY25" s="1">
        <f t="shared" si="53"/>
        <v>1885287</v>
      </c>
      <c r="FZ25" s="1">
        <f t="shared" si="54"/>
        <v>39168845</v>
      </c>
      <c r="GB25" s="1">
        <f t="shared" si="55"/>
        <v>342726</v>
      </c>
      <c r="GC25" s="1">
        <f t="shared" si="56"/>
        <v>11520737</v>
      </c>
      <c r="GE25" s="1">
        <f t="shared" si="57"/>
        <v>1629509</v>
      </c>
      <c r="GF25" s="1">
        <f t="shared" si="58"/>
        <v>33590770</v>
      </c>
      <c r="GH25" s="1">
        <f t="shared" si="59"/>
        <v>364250</v>
      </c>
      <c r="GI25" s="1">
        <f t="shared" si="60"/>
        <v>6035308</v>
      </c>
      <c r="GK25" s="1">
        <f t="shared" si="61"/>
        <v>647011</v>
      </c>
      <c r="GL25" s="1">
        <f t="shared" si="62"/>
        <v>12192946</v>
      </c>
      <c r="GP25" s="1">
        <f t="shared" si="63"/>
        <v>1822359</v>
      </c>
      <c r="GQ25" s="1">
        <f t="shared" si="64"/>
        <v>39105917</v>
      </c>
      <c r="GS25" s="1">
        <f t="shared" si="65"/>
        <v>279798</v>
      </c>
      <c r="GT25" s="1">
        <f t="shared" si="66"/>
        <v>11457809</v>
      </c>
      <c r="GV25" s="1">
        <f t="shared" si="67"/>
        <v>1566581</v>
      </c>
      <c r="GW25" s="1">
        <f t="shared" si="68"/>
        <v>33527842</v>
      </c>
      <c r="GY25" s="1">
        <f t="shared" si="69"/>
        <v>301322</v>
      </c>
      <c r="GZ25" s="1">
        <f t="shared" si="70"/>
        <v>5972380</v>
      </c>
      <c r="HB25" s="1">
        <f t="shared" si="71"/>
        <v>584083</v>
      </c>
      <c r="HC25" s="1">
        <f t="shared" si="72"/>
        <v>12130018</v>
      </c>
      <c r="HG25" s="1">
        <f t="shared" si="73"/>
        <v>242374</v>
      </c>
      <c r="HH25" s="1">
        <f t="shared" si="74"/>
        <v>5201087</v>
      </c>
      <c r="HJ25" s="1">
        <f t="shared" si="75"/>
        <v>15948</v>
      </c>
      <c r="HK25" s="1">
        <f t="shared" si="76"/>
        <v>653095</v>
      </c>
      <c r="HM25" s="1">
        <f t="shared" si="77"/>
        <v>208355</v>
      </c>
      <c r="HN25" s="1">
        <f t="shared" si="78"/>
        <v>4459203</v>
      </c>
      <c r="HP25" s="1">
        <f t="shared" si="79"/>
        <v>5725</v>
      </c>
      <c r="HQ25" s="1">
        <f t="shared" si="80"/>
        <v>113475</v>
      </c>
      <c r="HS25" s="1">
        <f t="shared" si="81"/>
        <v>66585</v>
      </c>
      <c r="HT25" s="1">
        <f t="shared" si="82"/>
        <v>1382822</v>
      </c>
      <c r="HV25" s="1">
        <f t="shared" si="132"/>
        <v>538987</v>
      </c>
      <c r="HW25" s="1">
        <f t="shared" si="83"/>
        <v>11809682</v>
      </c>
      <c r="HZ25" s="23">
        <f t="shared" si="143"/>
        <v>0.14000000000000001</v>
      </c>
      <c r="IA25" s="1">
        <f t="shared" si="133"/>
        <v>0.14000000000000001</v>
      </c>
      <c r="IB25" s="1">
        <f t="shared" si="134"/>
        <v>2.87</v>
      </c>
      <c r="IC25" s="1">
        <f t="shared" si="135"/>
        <v>0.13</v>
      </c>
      <c r="ID25" s="1">
        <f t="shared" si="136"/>
        <v>3.2800000000000002</v>
      </c>
      <c r="IG25" s="1">
        <f t="shared" si="85"/>
        <v>0.11</v>
      </c>
      <c r="IH25" s="1">
        <f t="shared" si="86"/>
        <v>0.11</v>
      </c>
      <c r="II25" s="1">
        <f t="shared" si="87"/>
        <v>2.2000000000000002</v>
      </c>
      <c r="IJ25" s="1">
        <f t="shared" si="88"/>
        <v>0.1</v>
      </c>
      <c r="IM25" s="1">
        <f t="shared" si="89"/>
        <v>0.25</v>
      </c>
      <c r="IN25" s="1">
        <f t="shared" si="90"/>
        <v>0.25</v>
      </c>
      <c r="IO25" s="1">
        <f t="shared" si="91"/>
        <v>5.07</v>
      </c>
      <c r="IP25" s="1">
        <f t="shared" si="92"/>
        <v>0.23</v>
      </c>
      <c r="IS25" s="1">
        <f t="shared" si="137"/>
        <v>0.28999999999999998</v>
      </c>
      <c r="IT25" s="1">
        <f t="shared" si="138"/>
        <v>0.28999999999999998</v>
      </c>
      <c r="IU25" s="1">
        <f t="shared" si="139"/>
        <v>5.96</v>
      </c>
      <c r="IV25" s="1">
        <f t="shared" si="140"/>
        <v>0.27</v>
      </c>
      <c r="IX25" s="1">
        <f t="shared" si="93"/>
        <v>4.53</v>
      </c>
      <c r="IY25" s="1">
        <f t="shared" si="94"/>
        <v>2884</v>
      </c>
      <c r="IZ25" s="1">
        <f>I25*0.15+AP25</f>
        <v>1912.27</v>
      </c>
      <c r="JC25" s="1">
        <f t="shared" si="95"/>
        <v>-11298423</v>
      </c>
      <c r="JD25" s="1">
        <f t="shared" si="96"/>
        <v>-27729</v>
      </c>
      <c r="JE25" s="1">
        <f t="shared" si="97"/>
        <v>-11269728</v>
      </c>
      <c r="JF25" s="1">
        <f t="shared" si="98"/>
        <v>543779</v>
      </c>
    </row>
    <row r="26" spans="1:266" x14ac:dyDescent="0.25">
      <c r="A26" s="33"/>
      <c r="B26" s="33"/>
      <c r="C26" s="33"/>
      <c r="D26" s="33"/>
      <c r="E26" s="33"/>
      <c r="F26" s="33"/>
      <c r="G26" s="33"/>
      <c r="H26" s="33"/>
      <c r="I26" s="33"/>
      <c r="K26" s="34"/>
      <c r="L26" s="34"/>
      <c r="M26" s="34"/>
      <c r="N26" s="34"/>
      <c r="O26" s="35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R26" s="24"/>
      <c r="AS26" s="24"/>
      <c r="AT26" s="24"/>
      <c r="AU26" s="24"/>
      <c r="AV26" s="24"/>
      <c r="AW26" s="24"/>
      <c r="AX26" s="24"/>
      <c r="AY26" s="24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4"/>
      <c r="BM26" s="24"/>
      <c r="BN26" s="24"/>
      <c r="BO26" s="24"/>
      <c r="BP26" s="24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5"/>
      <c r="CE26" s="25"/>
      <c r="CF26" s="25"/>
      <c r="CG26" s="25"/>
      <c r="CH26" s="25"/>
      <c r="CI26" s="25"/>
      <c r="CJ26" s="25"/>
      <c r="CM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F26" s="23"/>
      <c r="DG26" s="23"/>
      <c r="DI26" s="23"/>
      <c r="DJ26" s="23"/>
      <c r="DN26" s="23"/>
      <c r="DO26" s="23"/>
      <c r="DP26" s="23"/>
      <c r="DR26" s="23"/>
      <c r="DS26" s="23"/>
      <c r="DT26" s="23"/>
      <c r="DW26" s="23"/>
      <c r="DX26" s="23"/>
      <c r="DZ26" s="23"/>
      <c r="EA26" s="23"/>
      <c r="EC26" s="23"/>
      <c r="ED26" s="23"/>
      <c r="EF26" s="23"/>
      <c r="EG26" s="23"/>
      <c r="EI26" s="23"/>
      <c r="EJ26" s="23"/>
      <c r="EL26" s="23"/>
      <c r="EM26" s="23"/>
      <c r="EN26" s="23"/>
      <c r="EO26" s="23"/>
      <c r="EQ26" s="23"/>
      <c r="ER26" s="23"/>
      <c r="ET26" s="23"/>
      <c r="EU26" s="23"/>
      <c r="EW26" s="23"/>
      <c r="EX26" s="23"/>
      <c r="EZ26" s="23"/>
      <c r="FA26" s="23"/>
      <c r="FC26" s="23"/>
      <c r="FD26" s="23"/>
      <c r="HE26" s="23"/>
      <c r="HF26" s="23"/>
      <c r="HG26" s="23"/>
      <c r="HH26" s="23"/>
      <c r="HJ26" s="23"/>
      <c r="HK26" s="23"/>
      <c r="HM26" s="23"/>
      <c r="HN26" s="23"/>
      <c r="HP26" s="23"/>
      <c r="HQ26" s="23"/>
      <c r="HS26" s="23"/>
      <c r="HT26" s="23"/>
      <c r="HV26" s="23"/>
      <c r="HW26" s="23"/>
    </row>
    <row r="27" spans="1:266" x14ac:dyDescent="0.25">
      <c r="BX27" s="1" t="s">
        <v>70</v>
      </c>
      <c r="CD27" s="1" t="s">
        <v>71</v>
      </c>
      <c r="CJ27" s="1" t="s">
        <v>71</v>
      </c>
      <c r="CM27" s="1" t="s">
        <v>72</v>
      </c>
      <c r="DD27" s="1" t="s">
        <v>73</v>
      </c>
      <c r="DU27" s="1" t="s">
        <v>71</v>
      </c>
      <c r="EL27" s="1" t="s">
        <v>71</v>
      </c>
    </row>
    <row r="31" spans="1:266" x14ac:dyDescent="0.25">
      <c r="A31" s="1" t="s">
        <v>15</v>
      </c>
    </row>
    <row r="32" spans="1:266" x14ac:dyDescent="0.25">
      <c r="A32" s="9" t="s">
        <v>6</v>
      </c>
      <c r="B32" s="1">
        <v>0.04</v>
      </c>
      <c r="C32" s="1">
        <v>93.34</v>
      </c>
      <c r="D32" s="1">
        <v>1.45</v>
      </c>
    </row>
    <row r="33" spans="1:4" x14ac:dyDescent="0.25">
      <c r="A33" s="9" t="s">
        <v>8</v>
      </c>
      <c r="B33" s="1">
        <v>0.05</v>
      </c>
      <c r="C33" s="1">
        <v>102.54</v>
      </c>
      <c r="D33" s="1">
        <v>1.86</v>
      </c>
    </row>
    <row r="34" spans="1:4" x14ac:dyDescent="0.25">
      <c r="A34" s="9" t="s">
        <v>16</v>
      </c>
      <c r="B34" s="1">
        <v>0.04</v>
      </c>
      <c r="C34" s="1">
        <v>89.9</v>
      </c>
      <c r="D34" s="1">
        <v>1.45</v>
      </c>
    </row>
    <row r="35" spans="1:4" x14ac:dyDescent="0.25">
      <c r="A35" s="9" t="s">
        <v>7</v>
      </c>
      <c r="B35" s="1">
        <v>0.06</v>
      </c>
      <c r="C35" s="1">
        <v>89.9</v>
      </c>
      <c r="D35" s="1">
        <v>2.5099999999999998</v>
      </c>
    </row>
    <row r="36" spans="1:4" x14ac:dyDescent="0.25">
      <c r="A36" s="9" t="s">
        <v>9</v>
      </c>
      <c r="B36" s="1">
        <v>0.05</v>
      </c>
      <c r="C36" s="1">
        <v>93.34</v>
      </c>
      <c r="D36" s="1">
        <v>1.86</v>
      </c>
    </row>
    <row r="37" spans="1:4" x14ac:dyDescent="0.25">
      <c r="A37" s="17"/>
    </row>
    <row r="38" spans="1:4" x14ac:dyDescent="0.25">
      <c r="A38" s="17" t="s">
        <v>1</v>
      </c>
      <c r="B38" s="1">
        <v>24.15</v>
      </c>
      <c r="C38" s="1">
        <v>15.36</v>
      </c>
    </row>
    <row r="39" spans="1:4" x14ac:dyDescent="0.25">
      <c r="A39" s="17" t="s">
        <v>23</v>
      </c>
      <c r="B39" s="1">
        <v>17.420000000000002</v>
      </c>
      <c r="C39" s="1">
        <v>15.36</v>
      </c>
    </row>
    <row r="40" spans="1:4" x14ac:dyDescent="0.25">
      <c r="A40" s="17"/>
    </row>
    <row r="41" spans="1:4" x14ac:dyDescent="0.25">
      <c r="A41" s="17"/>
    </row>
    <row r="42" spans="1:4" x14ac:dyDescent="0.25">
      <c r="A42" s="17"/>
    </row>
    <row r="43" spans="1:4" x14ac:dyDescent="0.25">
      <c r="A43" s="17"/>
    </row>
    <row r="44" spans="1:4" x14ac:dyDescent="0.25">
      <c r="A44" s="1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</cp:lastModifiedBy>
  <dcterms:created xsi:type="dcterms:W3CDTF">2015-06-05T18:19:34Z</dcterms:created>
  <dcterms:modified xsi:type="dcterms:W3CDTF">2023-12-16T12:13:23Z</dcterms:modified>
</cp:coreProperties>
</file>