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HU\Desktop\TCC II\TCC II\"/>
    </mc:Choice>
  </mc:AlternateContent>
  <xr:revisionPtr revIDLastSave="0" documentId="13_ncr:1_{356109B4-596E-4F7D-82C6-32B8E4B08C4A}" xr6:coauthVersionLast="47" xr6:coauthVersionMax="47" xr10:uidLastSave="{00000000-0000-0000-0000-000000000000}"/>
  <workbookProtection workbookAlgorithmName="SHA-512" workbookHashValue="47efY5l4k6QmjLsRhQYgP7G+dTCtWECLMAnWQAxCVBWJ8a/6vnTnoabQYxkniSCIOBDRGhwYzv6OgMGsI34VYQ==" workbookSaltValue="Pa9/gsEUjkNzz9uKOLqgoA==" workbookSpinCount="100000" lockStructure="1"/>
  <bookViews>
    <workbookView xWindow="-120" yWindow="-120" windowWidth="20730" windowHeight="11160" xr2:uid="{B90ABB50-9C0C-43F0-AFD5-19C82F1A7596}"/>
  </bookViews>
  <sheets>
    <sheet name="Relação de equipamentos" sheetId="3" r:id="rId1"/>
    <sheet name="Modelo paramétrico" sheetId="7" r:id="rId2"/>
    <sheet name="Quantidades equipamentos" sheetId="9" r:id="rId3"/>
  </sheets>
  <definedNames>
    <definedName name="_xlnm._FilterDatabase" localSheetId="2" hidden="1">'Quantidades equipamentos'!$B$3:$F$23</definedName>
    <definedName name="_xlnm._FilterDatabase" localSheetId="0" hidden="1">'Relação de equipamentos'!$B$3:$I$3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9" l="1"/>
  <c r="F15" i="9"/>
  <c r="E15" i="7"/>
  <c r="E16" i="7"/>
  <c r="F10" i="9"/>
  <c r="E5" i="7"/>
  <c r="H5" i="3"/>
  <c r="H6" i="3"/>
  <c r="H7" i="3"/>
  <c r="H8" i="3"/>
  <c r="E6" i="7" s="1"/>
  <c r="H9" i="3"/>
  <c r="E10" i="7" s="1"/>
  <c r="H10" i="3"/>
  <c r="E11" i="7" s="1"/>
  <c r="H11" i="3"/>
  <c r="E12" i="7" s="1"/>
  <c r="H12" i="3"/>
  <c r="E13" i="7" s="1"/>
  <c r="H13" i="3"/>
  <c r="E14" i="7" s="1"/>
  <c r="H14" i="3"/>
  <c r="H15" i="3"/>
  <c r="H16" i="3"/>
  <c r="E20" i="7" s="1"/>
  <c r="H17" i="3"/>
  <c r="E21" i="7" s="1"/>
  <c r="H18" i="3"/>
  <c r="E22" i="7" s="1"/>
  <c r="H19" i="3"/>
  <c r="H20" i="3"/>
  <c r="H21" i="3"/>
  <c r="E24" i="7" s="1"/>
  <c r="H22" i="3"/>
  <c r="E25" i="7" s="1"/>
  <c r="H23" i="3"/>
  <c r="H4" i="3"/>
  <c r="F23" i="9"/>
  <c r="F22" i="9"/>
  <c r="F21" i="9"/>
  <c r="F20" i="9"/>
  <c r="F19" i="9"/>
  <c r="F18" i="9"/>
  <c r="F17" i="9"/>
  <c r="F16" i="9"/>
  <c r="F13" i="9"/>
  <c r="F12" i="9" s="1"/>
  <c r="F11" i="9"/>
  <c r="F8" i="9"/>
  <c r="F7" i="9"/>
  <c r="F5" i="9"/>
  <c r="F6" i="9"/>
  <c r="F4" i="9"/>
  <c r="F9" i="9" l="1"/>
  <c r="E23" i="7"/>
  <c r="D19" i="7" s="1"/>
  <c r="E4" i="7"/>
  <c r="D3" i="7" s="1"/>
  <c r="D9" i="7"/>
  <c r="D27" i="7" l="1"/>
</calcChain>
</file>

<file path=xl/sharedStrings.xml><?xml version="1.0" encoding="utf-8"?>
<sst xmlns="http://schemas.openxmlformats.org/spreadsheetml/2006/main" count="194" uniqueCount="95">
  <si>
    <t>Marca</t>
  </si>
  <si>
    <t>Smart Lâmpada Wi-Fi RGB+</t>
  </si>
  <si>
    <t>POSITIVO</t>
  </si>
  <si>
    <t>https://www.positivocasainteligente.com.br/smart-lampada-wi-fi-rgb/p</t>
  </si>
  <si>
    <t>Smart Fita LED Wi-Fi RGB - 3 metros</t>
  </si>
  <si>
    <t>https://www.positivocasainteligente.com.br/smart-fita-led-wi-fi-rgb-3-metros/p</t>
  </si>
  <si>
    <t>Smart Lâmpada Wi-Fi</t>
  </si>
  <si>
    <t>https://www.positivocasainteligente.com.br/smart-lampada-wi-fi/p</t>
  </si>
  <si>
    <t>Smart Lâmpada Spot Wi-Fi</t>
  </si>
  <si>
    <t>https://www.positivocasainteligente.com.br/smart-lampada-spot-wi-fi/p</t>
  </si>
  <si>
    <t>Smart Fita LED Wi-Fi Multitemperatura - 5 metros</t>
  </si>
  <si>
    <t>https://www.positivocasainteligente.com.br/smart-fita-led-wi-fi-multitemperatura-5-metros/p</t>
  </si>
  <si>
    <t>Smart Lâmpada Retrô Wi-Fi</t>
  </si>
  <si>
    <t>https://www.positivocasainteligente.com.br/smart-lampada-retro-wifi/p</t>
  </si>
  <si>
    <t>Iluminação</t>
  </si>
  <si>
    <t>Imagem</t>
  </si>
  <si>
    <t>Segurança</t>
  </si>
  <si>
    <t>Sensor de Abertura</t>
  </si>
  <si>
    <t>https://www.positivocasainteligente.com.br/sensor-de-abertura/p</t>
  </si>
  <si>
    <t>Smart Vídeo Porteiro Wi-Fi</t>
  </si>
  <si>
    <t>https://www.positivocasainteligente.com.br/smart-video-porteiro-wi-fi-11147016/p</t>
  </si>
  <si>
    <t>Sensor de Movimento</t>
  </si>
  <si>
    <t>https://www.positivocasainteligente.com.br/sensor-de-movimento/p</t>
  </si>
  <si>
    <t>Smart Controle Universal</t>
  </si>
  <si>
    <t>https://www.positivocasainteligente.com.br/smart-controle-universal/p</t>
  </si>
  <si>
    <t>Smart Plug Max Wi-Fi (16A)</t>
  </si>
  <si>
    <t>https://www.positivocasainteligente.com.br/smart-plug-max-wi-fi/p</t>
  </si>
  <si>
    <t>Echo Dot (3ª Geração): Smart Speaker com Alexa</t>
  </si>
  <si>
    <t>Amazon</t>
  </si>
  <si>
    <t>https://www.amazon.com.br/Echo-Dot-3%C2%AA-Gera%C3%A7%C3%A3o-Cor-Preta/dp/B07PDHSJ1H/ref=sr_1_1?__mk_pt_BR=%C3%85M%C3%85%C5%BD%C3%95%C3%91&amp;dchild=1&amp;keywords=Alexa&amp;qid=1620868142&amp;sr=8-1</t>
  </si>
  <si>
    <t>MULTILASER</t>
  </si>
  <si>
    <t>https://www.multilaser.com.br/fechadura-biometrica-e-senha-inteligente-wi-fi-multilaser-liv-se233/p#tabAvaliacao</t>
  </si>
  <si>
    <t xml:space="preserve">
Fechadura Biométrica e Senha Inteligente Wi-Fi - Multilaser Liv - SE233</t>
  </si>
  <si>
    <t xml:space="preserve">
Câmera Externa Inteligente IP65 Full HD Wi-Fi - SE222</t>
  </si>
  <si>
    <t>https://www.multilaser.com.br/camera-externa-inteligente-ip65-full-hd-wi-fi-multilaser-liv-se222/p</t>
  </si>
  <si>
    <t xml:space="preserve">
Câmera Robô Inteligente Full HD Wi-Fi - SE221</t>
  </si>
  <si>
    <t>https://www.multilaser.com.br/camera-robo-inteligente-full-hd-wi-fi-multilaser-liv-se221/p</t>
  </si>
  <si>
    <t>Sirene de Alarme Inteligente Wi-Fi - SE232</t>
  </si>
  <si>
    <t>https://www.multilaser.com.br/sirene-de-alarme-inteligente-wi-fi-multilaser-liv-se232/p</t>
  </si>
  <si>
    <t>GEONAV</t>
  </si>
  <si>
    <t>Lâmpada Inteligente Wi-Fi Dicróica | Quente e Frio</t>
  </si>
  <si>
    <t>https://www.amazon.com.br/Geonav-Inteligente-Dicr%C3%B3ica-Aplicativo-Compat%C3%ADvel/dp/B08KWN6W4R/ref=sr_1_1?__mk_pt_BR=%C3%85M%C3%85%C5%BD%C3%95%C3%91&amp;dchild=1&amp;keywords=L%C3%A2mpada+Inteligente+Wi-Fi+Dicr%C3%B3ica%7CQuente+e+Frio+geonav&amp;qid=1620872525&amp;sr=8-1</t>
  </si>
  <si>
    <t>Sensor Inteligente de Monóxido de Carbono (Gás), Wi-Fi</t>
  </si>
  <si>
    <t>https://www.amazon.com.br/Sensor-Inteligente-Geonav-Branco-compativel/dp/B086PBQJJH/ref=sr_1_1?__mk_pt_BR=%C3%85M%C3%85%C5%BD%C3%95%C3%91&amp;dchild=1&amp;keywords=sensor+inteligente+de+monoxido+de+carbono%2C+wi-fi+geonav&amp;qid=1620872911&amp;sr=8-1</t>
  </si>
  <si>
    <t>Sensor Inteligente de Fumaça, Wi-Fi</t>
  </si>
  <si>
    <t>https://www.amazon.com.br/Geonav-Inteligente-Aplicativo-detector-HISSSK/dp/B0828P43QC/ref=sr_1_3?__mk_pt_BR=%C3%85M%C3%85%C5%BD%C3%95%C3%91&amp;dchild=1&amp;keywords=Sensor+Inteligente+de+Movimento+Wi-Fi+geonav&amp;qid=1620872998&amp;sr=8-3</t>
  </si>
  <si>
    <t>Geral</t>
  </si>
  <si>
    <t>Quantos pontos de luz do modelo E-27 devem ser coloridos ?</t>
  </si>
  <si>
    <t>Quantos pontos de luz do modelo E-27 devem possuir o efeito "retrô" ?</t>
  </si>
  <si>
    <t>Quantos pontos de luz do modelo GU-10 devem ser coloridos ?</t>
  </si>
  <si>
    <t>Quantos metros de fita LED devem coloridas ?</t>
  </si>
  <si>
    <t>Quantos ambientes internos devem ter camêras ?</t>
  </si>
  <si>
    <t>Quantos ambientes externos devem ter camêras ?</t>
  </si>
  <si>
    <t>Quantos ambientes possuem pontos de gás ?</t>
  </si>
  <si>
    <t>Quantos cômodos tem em sua residencia ?</t>
  </si>
  <si>
    <r>
      <t xml:space="preserve">Quantos cômodos possuem equipamentos que necessitam de controle remoto ? Ex.: TV, Ar-Condicionado, Cortina, Ventilador e Etc.
</t>
    </r>
    <r>
      <rPr>
        <sz val="11"/>
        <color rgb="FFFF0000"/>
        <rFont val="Calibri"/>
        <family val="2"/>
        <scheme val="minor"/>
      </rPr>
      <t>OBS: A quantidade de equipamentos por ambiente não é relevante.</t>
    </r>
  </si>
  <si>
    <t>Quantas tomadas sua residência possui ?</t>
  </si>
  <si>
    <r>
      <t xml:space="preserve">Quantos pontos de luz possuem o soquete modelo E-27 ?
</t>
    </r>
    <r>
      <rPr>
        <sz val="11"/>
        <color rgb="FFFF0000"/>
        <rFont val="Calibri"/>
        <family val="2"/>
        <scheme val="minor"/>
      </rPr>
      <t>OBS: Modelo tradicional</t>
    </r>
  </si>
  <si>
    <r>
      <t xml:space="preserve">Quantos pontos de luz possuem o soquete modelo GU-10 ? 
</t>
    </r>
    <r>
      <rPr>
        <sz val="11"/>
        <color rgb="FFFF0000"/>
        <rFont val="Calibri"/>
        <family val="2"/>
        <scheme val="minor"/>
      </rPr>
      <t>OBS: Modelo de spot (dicroica)</t>
    </r>
  </si>
  <si>
    <t>Quantos metros de fita LED sua residência possui ?</t>
  </si>
  <si>
    <r>
      <t xml:space="preserve">Quantas esquadrias sua residencia possui ?
</t>
    </r>
    <r>
      <rPr>
        <sz val="11"/>
        <color rgb="FFFF0000"/>
        <rFont val="Calibri"/>
        <family val="2"/>
        <scheme val="minor"/>
      </rPr>
      <t>OBS: Portas e Janelas</t>
    </r>
  </si>
  <si>
    <t>Quantas portas de acesso sua residencia possui ?</t>
  </si>
  <si>
    <t>Nº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</si>
  <si>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</si>
  <si>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</si>
  <si>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</si>
  <si>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</si>
  <si>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</si>
  <si>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</si>
  <si>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</si>
  <si>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</si>
  <si>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</si>
  <si>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</si>
  <si>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3.1</t>
  </si>
  <si>
    <t>3.2</t>
  </si>
  <si>
    <t>3.3</t>
  </si>
  <si>
    <t>3.4</t>
  </si>
  <si>
    <t>3.5</t>
  </si>
  <si>
    <t>3.6</t>
  </si>
  <si>
    <r>
      <t xml:space="preserve">Quantos ambientes devem possuir fechaduras inteligentes ?
</t>
    </r>
    <r>
      <rPr>
        <sz val="11"/>
        <color rgb="FFFF0000"/>
        <rFont val="Calibri"/>
        <family val="2"/>
        <scheme val="minor"/>
      </rPr>
      <t>OBS: Incluir as portas de acesso à residencia</t>
    </r>
  </si>
  <si>
    <t>Valor Base</t>
  </si>
  <si>
    <t>Link para compra (valor base)</t>
  </si>
  <si>
    <t>Valor Usuario</t>
  </si>
  <si>
    <t>Nome do equipamento</t>
  </si>
  <si>
    <t>Notebook Positivo Motion I311TB Intel Core I3 - 14"</t>
  </si>
  <si>
    <t>https://loja.meupositivo.com.br/notebook-positivo-motion-i341tb-intel-core-i3-1tb-4gb-windows-10-home-14-cinza/p</t>
  </si>
  <si>
    <t>Quantidade</t>
  </si>
  <si>
    <t>0.0</t>
  </si>
  <si>
    <t>CUSTO GERAL</t>
  </si>
  <si>
    <t>CUSTO ILUMINAÇÃO</t>
  </si>
  <si>
    <t>CUSTO SEGURANÇA</t>
  </si>
  <si>
    <t>Custo</t>
  </si>
  <si>
    <t>5.1</t>
  </si>
  <si>
    <t>Valor Planilha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</si>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</sst>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4" fontId="0" fillId="0" borderId="0" xfId="1" applyFont="1" applyAlignment="1" applyProtection="1">
      <alignment horizontal="center" wrapText="1"/>
    </xf>
    <xf numFmtId="1" fontId="1" fillId="0" borderId="5" xfId="1" applyNumberFormat="1" applyFont="1" applyBorder="1" applyAlignment="1" applyProtection="1">
      <alignment horizontal="center" vertical="center" wrapText="1"/>
      <protection locked="0"/>
    </xf>
    <xf numFmtId="1" fontId="1" fillId="0" borderId="9" xfId="1" applyNumberFormat="1" applyFont="1" applyBorder="1" applyAlignment="1" applyProtection="1">
      <alignment horizontal="center" vertical="center" wrapText="1"/>
      <protection locked="0"/>
    </xf>
    <xf numFmtId="1" fontId="1" fillId="0" borderId="10" xfId="1" applyNumberFormat="1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44" fontId="2" fillId="0" borderId="14" xfId="1" applyFont="1" applyBorder="1" applyAlignment="1" applyProtection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 vertical="center" wrapText="1"/>
    </xf>
    <xf numFmtId="44" fontId="2" fillId="0" borderId="3" xfId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6" xfId="0" applyBorder="1"/>
    <xf numFmtId="0" fontId="3" fillId="0" borderId="5" xfId="2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0" fontId="3" fillId="0" borderId="9" xfId="2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44" fontId="4" fillId="0" borderId="2" xfId="1" applyFont="1" applyBorder="1" applyAlignment="1">
      <alignment horizontal="center" vertical="center" wrapText="1"/>
    </xf>
    <xf numFmtId="0" fontId="3" fillId="0" borderId="10" xfId="2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44" fontId="2" fillId="0" borderId="22" xfId="1" applyFont="1" applyBorder="1" applyAlignment="1">
      <alignment horizontal="center" vertical="center" wrapText="1"/>
    </xf>
    <xf numFmtId="44" fontId="5" fillId="0" borderId="22" xfId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6" fillId="2" borderId="21" xfId="0" applyNumberFormat="1" applyFont="1" applyFill="1" applyBorder="1" applyAlignment="1">
      <alignment horizontal="center" vertical="center" wrapText="1"/>
    </xf>
    <xf numFmtId="0" fontId="6" fillId="2" borderId="22" xfId="0" applyNumberFormat="1" applyFont="1" applyFill="1" applyBorder="1" applyAlignment="1">
      <alignment horizontal="center" vertical="center" wrapText="1"/>
    </xf>
    <xf numFmtId="0" fontId="6" fillId="2" borderId="22" xfId="1" applyNumberFormat="1" applyFont="1" applyFill="1" applyBorder="1" applyAlignment="1">
      <alignment horizontal="center" vertical="center" wrapText="1"/>
    </xf>
    <xf numFmtId="0" fontId="6" fillId="2" borderId="23" xfId="0" applyNumberFormat="1" applyFont="1" applyFill="1" applyBorder="1" applyAlignment="1">
      <alignment horizontal="center"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9</xdr:row>
      <xdr:rowOff>91575</xdr:rowOff>
    </xdr:from>
    <xdr:to>
      <xdr:col>1</xdr:col>
      <xdr:colOff>1346700</xdr:colOff>
      <xdr:row>9</xdr:row>
      <xdr:rowOff>1171575</xdr:rowOff>
    </xdr:to>
    <xdr:pic>
      <xdr:nvPicPr>
        <xdr:cNvPr id="2" name="Imagem 1" descr="Smart-Lampada-Wi-Fi-RGB-">
          <a:extLst>
            <a:ext uri="{FF2B5EF4-FFF2-40B4-BE49-F238E27FC236}">
              <a16:creationId xmlns:a16="http://schemas.microsoft.com/office/drawing/2014/main" id="{36A43745-53D6-4AA5-9209-9C6765D03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630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14</xdr:row>
      <xdr:rowOff>114300</xdr:rowOff>
    </xdr:from>
    <xdr:to>
      <xdr:col>1</xdr:col>
      <xdr:colOff>1346700</xdr:colOff>
      <xdr:row>14</xdr:row>
      <xdr:rowOff>1194300</xdr:rowOff>
    </xdr:to>
    <xdr:pic>
      <xdr:nvPicPr>
        <xdr:cNvPr id="3" name="Imagem 2" descr="Fita-LED-RGB-Box">
          <a:extLst>
            <a:ext uri="{FF2B5EF4-FFF2-40B4-BE49-F238E27FC236}">
              <a16:creationId xmlns:a16="http://schemas.microsoft.com/office/drawing/2014/main" id="{F2AF32E3-A229-4ED8-A70D-AB3F10D41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5262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8</xdr:row>
      <xdr:rowOff>85725</xdr:rowOff>
    </xdr:from>
    <xdr:to>
      <xdr:col>1</xdr:col>
      <xdr:colOff>1346700</xdr:colOff>
      <xdr:row>8</xdr:row>
      <xdr:rowOff>1165725</xdr:rowOff>
    </xdr:to>
    <xdr:pic>
      <xdr:nvPicPr>
        <xdr:cNvPr id="4" name="Imagem 3" descr="NovaSmartLampadaWifi">
          <a:extLst>
            <a:ext uri="{FF2B5EF4-FFF2-40B4-BE49-F238E27FC236}">
              <a16:creationId xmlns:a16="http://schemas.microsoft.com/office/drawing/2014/main" id="{2C62D1E8-E1D3-4DC7-A947-8AC6D7CFB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908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11</xdr:row>
      <xdr:rowOff>104775</xdr:rowOff>
    </xdr:from>
    <xdr:to>
      <xdr:col>1</xdr:col>
      <xdr:colOff>1375275</xdr:colOff>
      <xdr:row>11</xdr:row>
      <xdr:rowOff>1184775</xdr:rowOff>
    </xdr:to>
    <xdr:pic>
      <xdr:nvPicPr>
        <xdr:cNvPr id="7" name="Imagem 6" descr="SmartLampadaSpot---Copia">
          <a:extLst>
            <a:ext uri="{FF2B5EF4-FFF2-40B4-BE49-F238E27FC236}">
              <a16:creationId xmlns:a16="http://schemas.microsoft.com/office/drawing/2014/main" id="{B432D2E7-5EFA-4644-A8E4-25E2371DA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447675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13</xdr:row>
      <xdr:rowOff>104775</xdr:rowOff>
    </xdr:from>
    <xdr:to>
      <xdr:col>1</xdr:col>
      <xdr:colOff>1403850</xdr:colOff>
      <xdr:row>13</xdr:row>
      <xdr:rowOff>1184775</xdr:rowOff>
    </xdr:to>
    <xdr:pic>
      <xdr:nvPicPr>
        <xdr:cNvPr id="8" name="Imagem 7" descr="Fita-LED-Multitemperatura-Box">
          <a:extLst>
            <a:ext uri="{FF2B5EF4-FFF2-40B4-BE49-F238E27FC236}">
              <a16:creationId xmlns:a16="http://schemas.microsoft.com/office/drawing/2014/main" id="{54053AD7-B79F-4C57-BCCC-FC1BBF7EA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57435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10</xdr:row>
      <xdr:rowOff>114300</xdr:rowOff>
    </xdr:from>
    <xdr:to>
      <xdr:col>1</xdr:col>
      <xdr:colOff>1346700</xdr:colOff>
      <xdr:row>10</xdr:row>
      <xdr:rowOff>1194300</xdr:rowOff>
    </xdr:to>
    <xdr:pic>
      <xdr:nvPicPr>
        <xdr:cNvPr id="9" name="Imagem 8" descr="Smart-Lampada-Retro-Wi-Fi">
          <a:extLst>
            <a:ext uri="{FF2B5EF4-FFF2-40B4-BE49-F238E27FC236}">
              <a16:creationId xmlns:a16="http://schemas.microsoft.com/office/drawing/2014/main" id="{8A449115-0954-4822-AB76-8C2DD2BBB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01992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15</xdr:row>
      <xdr:rowOff>104775</xdr:rowOff>
    </xdr:from>
    <xdr:to>
      <xdr:col>1</xdr:col>
      <xdr:colOff>1480050</xdr:colOff>
      <xdr:row>15</xdr:row>
      <xdr:rowOff>1184775</xdr:rowOff>
    </xdr:to>
    <xdr:pic>
      <xdr:nvPicPr>
        <xdr:cNvPr id="14" name="Imagem 13" descr="SmartSensordeAbertura_baixa">
          <a:extLst>
            <a:ext uri="{FF2B5EF4-FFF2-40B4-BE49-F238E27FC236}">
              <a16:creationId xmlns:a16="http://schemas.microsoft.com/office/drawing/2014/main" id="{20628DF8-D749-41C7-AEBF-BBD5CB57B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410652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20</xdr:row>
      <xdr:rowOff>123825</xdr:rowOff>
    </xdr:from>
    <xdr:to>
      <xdr:col>1</xdr:col>
      <xdr:colOff>1356225</xdr:colOff>
      <xdr:row>20</xdr:row>
      <xdr:rowOff>1203825</xdr:rowOff>
    </xdr:to>
    <xdr:pic>
      <xdr:nvPicPr>
        <xdr:cNvPr id="15" name="Imagem 14" descr="SmartVideoPorteiro">
          <a:extLst>
            <a:ext uri="{FF2B5EF4-FFF2-40B4-BE49-F238E27FC236}">
              <a16:creationId xmlns:a16="http://schemas.microsoft.com/office/drawing/2014/main" id="{C82672FB-3CDD-448A-AA15-CC3700A04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539240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314325</xdr:colOff>
      <xdr:row>3</xdr:row>
      <xdr:rowOff>133350</xdr:rowOff>
    </xdr:from>
    <xdr:to>
      <xdr:col>1</xdr:col>
      <xdr:colOff>1394325</xdr:colOff>
      <xdr:row>3</xdr:row>
      <xdr:rowOff>1213350</xdr:rowOff>
    </xdr:to>
    <xdr:pic>
      <xdr:nvPicPr>
        <xdr:cNvPr id="17" name="Imagem 16" descr="SmartSensordeMovimento_baixa">
          <a:extLst>
            <a:ext uri="{FF2B5EF4-FFF2-40B4-BE49-F238E27FC236}">
              <a16:creationId xmlns:a16="http://schemas.microsoft.com/office/drawing/2014/main" id="{32D93778-1B4F-4D1D-9482-E59E32E00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179355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304800</xdr:colOff>
      <xdr:row>6</xdr:row>
      <xdr:rowOff>123825</xdr:rowOff>
    </xdr:from>
    <xdr:to>
      <xdr:col>1</xdr:col>
      <xdr:colOff>1384800</xdr:colOff>
      <xdr:row>6</xdr:row>
      <xdr:rowOff>1203825</xdr:rowOff>
    </xdr:to>
    <xdr:pic>
      <xdr:nvPicPr>
        <xdr:cNvPr id="22" name="Imagem 21" descr="NovoControleUniversal">
          <a:extLst>
            <a:ext uri="{FF2B5EF4-FFF2-40B4-BE49-F238E27FC236}">
              <a16:creationId xmlns:a16="http://schemas.microsoft.com/office/drawing/2014/main" id="{48A79101-4579-4608-9EEB-F5DAC1BD3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37435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7</xdr:row>
      <xdr:rowOff>114300</xdr:rowOff>
    </xdr:from>
    <xdr:to>
      <xdr:col>1</xdr:col>
      <xdr:colOff>1346700</xdr:colOff>
      <xdr:row>7</xdr:row>
      <xdr:rowOff>1194300</xdr:rowOff>
    </xdr:to>
    <xdr:pic>
      <xdr:nvPicPr>
        <xdr:cNvPr id="23" name="Imagem 22" descr="SmartPlugWifiMax---Copia">
          <a:extLst>
            <a:ext uri="{FF2B5EF4-FFF2-40B4-BE49-F238E27FC236}">
              <a16:creationId xmlns:a16="http://schemas.microsoft.com/office/drawing/2014/main" id="{C53784EE-90C3-4302-AE5A-CBE17502D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63165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5</xdr:row>
      <xdr:rowOff>114300</xdr:rowOff>
    </xdr:from>
    <xdr:to>
      <xdr:col>1</xdr:col>
      <xdr:colOff>1422900</xdr:colOff>
      <xdr:row>5</xdr:row>
      <xdr:rowOff>1194300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E59F8B94-61E0-4EA6-BD57-3D67B08B9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716530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17</xdr:row>
      <xdr:rowOff>76200</xdr:rowOff>
    </xdr:from>
    <xdr:to>
      <xdr:col>1</xdr:col>
      <xdr:colOff>1403850</xdr:colOff>
      <xdr:row>17</xdr:row>
      <xdr:rowOff>1156200</xdr:rowOff>
    </xdr:to>
    <xdr:pic>
      <xdr:nvPicPr>
        <xdr:cNvPr id="39" name="Imagem 38" descr="SE222__0004_SE222-01">
          <a:extLst>
            <a:ext uri="{FF2B5EF4-FFF2-40B4-BE49-F238E27FC236}">
              <a16:creationId xmlns:a16="http://schemas.microsoft.com/office/drawing/2014/main" id="{216025F4-6D52-49F4-BA33-6C36D29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2256472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16</xdr:row>
      <xdr:rowOff>104775</xdr:rowOff>
    </xdr:from>
    <xdr:to>
      <xdr:col>1</xdr:col>
      <xdr:colOff>1318125</xdr:colOff>
      <xdr:row>16</xdr:row>
      <xdr:rowOff>1184775</xdr:rowOff>
    </xdr:to>
    <xdr:pic>
      <xdr:nvPicPr>
        <xdr:cNvPr id="40" name="Imagem 39" descr="SE221__0005_SE221-01">
          <a:extLst>
            <a:ext uri="{FF2B5EF4-FFF2-40B4-BE49-F238E27FC236}">
              <a16:creationId xmlns:a16="http://schemas.microsoft.com/office/drawing/2014/main" id="{54F81E00-9E85-48E6-AFDF-FC70A928E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386012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4</xdr:row>
      <xdr:rowOff>95250</xdr:rowOff>
    </xdr:from>
    <xdr:to>
      <xdr:col>1</xdr:col>
      <xdr:colOff>1375275</xdr:colOff>
      <xdr:row>4</xdr:row>
      <xdr:rowOff>1175250</xdr:rowOff>
    </xdr:to>
    <xdr:pic>
      <xdr:nvPicPr>
        <xdr:cNvPr id="49" name="Imagem 48" descr="SE232__0006_SE232-01">
          <a:extLst>
            <a:ext uri="{FF2B5EF4-FFF2-40B4-BE49-F238E27FC236}">
              <a16:creationId xmlns:a16="http://schemas.microsoft.com/office/drawing/2014/main" id="{5413640D-8315-49D2-A010-FEEF78848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4760595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333375</xdr:colOff>
      <xdr:row>12</xdr:row>
      <xdr:rowOff>104775</xdr:rowOff>
    </xdr:from>
    <xdr:to>
      <xdr:col>1</xdr:col>
      <xdr:colOff>1413375</xdr:colOff>
      <xdr:row>12</xdr:row>
      <xdr:rowOff>1184775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5897FBAE-8F84-4124-87CE-8937D32B9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714500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18</xdr:row>
      <xdr:rowOff>104775</xdr:rowOff>
    </xdr:from>
    <xdr:to>
      <xdr:col>1</xdr:col>
      <xdr:colOff>1375275</xdr:colOff>
      <xdr:row>18</xdr:row>
      <xdr:rowOff>1184775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F5EA6DE3-9D91-4B15-A928-4B81A85A3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4451032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19</xdr:row>
      <xdr:rowOff>104775</xdr:rowOff>
    </xdr:from>
    <xdr:to>
      <xdr:col>1</xdr:col>
      <xdr:colOff>1327650</xdr:colOff>
      <xdr:row>19</xdr:row>
      <xdr:rowOff>1184775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1B6DC44D-0108-42E0-BBBE-54D034488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70439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304800</xdr:colOff>
      <xdr:row>21</xdr:row>
      <xdr:rowOff>114300</xdr:rowOff>
    </xdr:from>
    <xdr:ext cx="1080000" cy="1080000"/>
    <xdr:pic>
      <xdr:nvPicPr>
        <xdr:cNvPr id="21" name="Imagem 20" descr="SE233__0004_SE233_03">
          <a:extLst>
            <a:ext uri="{FF2B5EF4-FFF2-40B4-BE49-F238E27FC236}">
              <a16:creationId xmlns:a16="http://schemas.microsoft.com/office/drawing/2014/main" id="{0E385551-4055-45C6-8AB1-6542FFE2F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5125829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369794</xdr:colOff>
      <xdr:row>22</xdr:row>
      <xdr:rowOff>112059</xdr:rowOff>
    </xdr:from>
    <xdr:to>
      <xdr:col>1</xdr:col>
      <xdr:colOff>1450747</xdr:colOff>
      <xdr:row>22</xdr:row>
      <xdr:rowOff>1192059</xdr:rowOff>
    </xdr:to>
    <xdr:pic>
      <xdr:nvPicPr>
        <xdr:cNvPr id="24" name="Imagem 23" descr="Notebook_Positivo_Motion_frontal">
          <a:extLst>
            <a:ext uri="{FF2B5EF4-FFF2-40B4-BE49-F238E27FC236}">
              <a16:creationId xmlns:a16="http://schemas.microsoft.com/office/drawing/2014/main" id="{E8D31F4B-2467-43E0-B14D-02221A379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794" y="25123588"/>
          <a:ext cx="1080953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9</xdr:row>
      <xdr:rowOff>91575</xdr:rowOff>
    </xdr:from>
    <xdr:to>
      <xdr:col>1</xdr:col>
      <xdr:colOff>1346700</xdr:colOff>
      <xdr:row>9</xdr:row>
      <xdr:rowOff>1171575</xdr:rowOff>
    </xdr:to>
    <xdr:pic>
      <xdr:nvPicPr>
        <xdr:cNvPr id="2" name="Imagem 1" descr="Smart-Lampada-Wi-Fi-RGB-">
          <a:extLst>
            <a:ext uri="{FF2B5EF4-FFF2-40B4-BE49-F238E27FC236}">
              <a16:creationId xmlns:a16="http://schemas.microsoft.com/office/drawing/2014/main" id="{7672EC9E-0EE9-4502-B7E2-1A5412A65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64502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14</xdr:row>
      <xdr:rowOff>114300</xdr:rowOff>
    </xdr:from>
    <xdr:to>
      <xdr:col>1</xdr:col>
      <xdr:colOff>1346700</xdr:colOff>
      <xdr:row>14</xdr:row>
      <xdr:rowOff>1194300</xdr:rowOff>
    </xdr:to>
    <xdr:pic>
      <xdr:nvPicPr>
        <xdr:cNvPr id="3" name="Imagem 2" descr="Fita-LED-RGB-Box">
          <a:extLst>
            <a:ext uri="{FF2B5EF4-FFF2-40B4-BE49-F238E27FC236}">
              <a16:creationId xmlns:a16="http://schemas.microsoft.com/office/drawing/2014/main" id="{2C5D7053-F2F4-46DC-B3E5-9C3D78507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0018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8</xdr:row>
      <xdr:rowOff>85725</xdr:rowOff>
    </xdr:from>
    <xdr:to>
      <xdr:col>1</xdr:col>
      <xdr:colOff>1346700</xdr:colOff>
      <xdr:row>8</xdr:row>
      <xdr:rowOff>1165725</xdr:rowOff>
    </xdr:to>
    <xdr:pic>
      <xdr:nvPicPr>
        <xdr:cNvPr id="4" name="Imagem 3" descr="NovaSmartLampadaWifi">
          <a:extLst>
            <a:ext uri="{FF2B5EF4-FFF2-40B4-BE49-F238E27FC236}">
              <a16:creationId xmlns:a16="http://schemas.microsoft.com/office/drawing/2014/main" id="{CD6E2997-FB07-41B9-A6FD-2C435E334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37235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11</xdr:row>
      <xdr:rowOff>104775</xdr:rowOff>
    </xdr:from>
    <xdr:to>
      <xdr:col>1</xdr:col>
      <xdr:colOff>1375275</xdr:colOff>
      <xdr:row>11</xdr:row>
      <xdr:rowOff>1184775</xdr:rowOff>
    </xdr:to>
    <xdr:pic>
      <xdr:nvPicPr>
        <xdr:cNvPr id="5" name="Imagem 4" descr="SmartLampadaSpot---Copia">
          <a:extLst>
            <a:ext uri="{FF2B5EF4-FFF2-40B4-BE49-F238E27FC236}">
              <a16:creationId xmlns:a16="http://schemas.microsoft.com/office/drawing/2014/main" id="{366FFE22-1AFB-468A-B866-5026AB6DB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11918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13</xdr:row>
      <xdr:rowOff>104775</xdr:rowOff>
    </xdr:from>
    <xdr:to>
      <xdr:col>1</xdr:col>
      <xdr:colOff>1403850</xdr:colOff>
      <xdr:row>13</xdr:row>
      <xdr:rowOff>1184775</xdr:rowOff>
    </xdr:to>
    <xdr:pic>
      <xdr:nvPicPr>
        <xdr:cNvPr id="6" name="Imagem 5" descr="Fita-LED-Multitemperatura-Box">
          <a:extLst>
            <a:ext uri="{FF2B5EF4-FFF2-40B4-BE49-F238E27FC236}">
              <a16:creationId xmlns:a16="http://schemas.microsoft.com/office/drawing/2014/main" id="{361638DD-3500-44A4-867C-40917E29E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372552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10</xdr:row>
      <xdr:rowOff>114300</xdr:rowOff>
    </xdr:from>
    <xdr:to>
      <xdr:col>1</xdr:col>
      <xdr:colOff>1346700</xdr:colOff>
      <xdr:row>10</xdr:row>
      <xdr:rowOff>1194300</xdr:rowOff>
    </xdr:to>
    <xdr:pic>
      <xdr:nvPicPr>
        <xdr:cNvPr id="7" name="Imagem 6" descr="Smart-Lampada-Retro-Wi-Fi">
          <a:extLst>
            <a:ext uri="{FF2B5EF4-FFF2-40B4-BE49-F238E27FC236}">
              <a16:creationId xmlns:a16="http://schemas.microsoft.com/office/drawing/2014/main" id="{02E0AF51-6421-4176-9C0F-7054353B1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9345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15</xdr:row>
      <xdr:rowOff>104775</xdr:rowOff>
    </xdr:from>
    <xdr:to>
      <xdr:col>1</xdr:col>
      <xdr:colOff>1480050</xdr:colOff>
      <xdr:row>15</xdr:row>
      <xdr:rowOff>1184775</xdr:rowOff>
    </xdr:to>
    <xdr:pic>
      <xdr:nvPicPr>
        <xdr:cNvPr id="8" name="Imagem 7" descr="SmartSensordeAbertura_baixa">
          <a:extLst>
            <a:ext uri="{FF2B5EF4-FFF2-40B4-BE49-F238E27FC236}">
              <a16:creationId xmlns:a16="http://schemas.microsoft.com/office/drawing/2014/main" id="{385AF27D-EC82-4807-B0A6-5B743E9E5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62591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20</xdr:row>
      <xdr:rowOff>123825</xdr:rowOff>
    </xdr:from>
    <xdr:to>
      <xdr:col>1</xdr:col>
      <xdr:colOff>1356225</xdr:colOff>
      <xdr:row>20</xdr:row>
      <xdr:rowOff>1203825</xdr:rowOff>
    </xdr:to>
    <xdr:pic>
      <xdr:nvPicPr>
        <xdr:cNvPr id="9" name="Imagem 8" descr="SmartVideoPorteiro">
          <a:extLst>
            <a:ext uri="{FF2B5EF4-FFF2-40B4-BE49-F238E27FC236}">
              <a16:creationId xmlns:a16="http://schemas.microsoft.com/office/drawing/2014/main" id="{63F7793F-F875-42A4-A7E0-9CCEB7238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261235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314325</xdr:colOff>
      <xdr:row>3</xdr:row>
      <xdr:rowOff>133350</xdr:rowOff>
    </xdr:from>
    <xdr:to>
      <xdr:col>1</xdr:col>
      <xdr:colOff>1394325</xdr:colOff>
      <xdr:row>3</xdr:row>
      <xdr:rowOff>1213350</xdr:rowOff>
    </xdr:to>
    <xdr:pic>
      <xdr:nvPicPr>
        <xdr:cNvPr id="10" name="Imagem 9" descr="SmartSensordeMovimento_baixa">
          <a:extLst>
            <a:ext uri="{FF2B5EF4-FFF2-40B4-BE49-F238E27FC236}">
              <a16:creationId xmlns:a16="http://schemas.microsoft.com/office/drawing/2014/main" id="{821D678A-DEE9-4852-B206-F2E978C6F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108585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304800</xdr:colOff>
      <xdr:row>6</xdr:row>
      <xdr:rowOff>123825</xdr:rowOff>
    </xdr:from>
    <xdr:to>
      <xdr:col>1</xdr:col>
      <xdr:colOff>1384800</xdr:colOff>
      <xdr:row>6</xdr:row>
      <xdr:rowOff>1203825</xdr:rowOff>
    </xdr:to>
    <xdr:pic>
      <xdr:nvPicPr>
        <xdr:cNvPr id="11" name="Imagem 10" descr="NovoControleUniversal">
          <a:extLst>
            <a:ext uri="{FF2B5EF4-FFF2-40B4-BE49-F238E27FC236}">
              <a16:creationId xmlns:a16="http://schemas.microsoft.com/office/drawing/2014/main" id="{B737FC10-9D07-4053-84B6-A2D2723F8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87680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7</xdr:row>
      <xdr:rowOff>114300</xdr:rowOff>
    </xdr:from>
    <xdr:to>
      <xdr:col>1</xdr:col>
      <xdr:colOff>1346700</xdr:colOff>
      <xdr:row>7</xdr:row>
      <xdr:rowOff>1194300</xdr:rowOff>
    </xdr:to>
    <xdr:pic>
      <xdr:nvPicPr>
        <xdr:cNvPr id="12" name="Imagem 11" descr="SmartPlugWifiMax---Copia">
          <a:extLst>
            <a:ext uri="{FF2B5EF4-FFF2-40B4-BE49-F238E27FC236}">
              <a16:creationId xmlns:a16="http://schemas.microsoft.com/office/drawing/2014/main" id="{DF9F6A33-F63D-41EB-9BD8-202A282FB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13410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5</xdr:row>
      <xdr:rowOff>114300</xdr:rowOff>
    </xdr:from>
    <xdr:to>
      <xdr:col>1</xdr:col>
      <xdr:colOff>1422900</xdr:colOff>
      <xdr:row>5</xdr:row>
      <xdr:rowOff>1194300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BA22445-A4F4-41DC-99B7-AF988A226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60045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17</xdr:row>
      <xdr:rowOff>76200</xdr:rowOff>
    </xdr:from>
    <xdr:to>
      <xdr:col>1</xdr:col>
      <xdr:colOff>1403850</xdr:colOff>
      <xdr:row>17</xdr:row>
      <xdr:rowOff>1156200</xdr:rowOff>
    </xdr:to>
    <xdr:pic>
      <xdr:nvPicPr>
        <xdr:cNvPr id="14" name="Imagem 13" descr="SE222__0004_SE222-01">
          <a:extLst>
            <a:ext uri="{FF2B5EF4-FFF2-40B4-BE49-F238E27FC236}">
              <a16:creationId xmlns:a16="http://schemas.microsoft.com/office/drawing/2014/main" id="{01B06810-08FF-4AEC-AD4C-66EB97386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76425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16</xdr:row>
      <xdr:rowOff>104775</xdr:rowOff>
    </xdr:from>
    <xdr:to>
      <xdr:col>1</xdr:col>
      <xdr:colOff>1318125</xdr:colOff>
      <xdr:row>16</xdr:row>
      <xdr:rowOff>1184775</xdr:rowOff>
    </xdr:to>
    <xdr:pic>
      <xdr:nvPicPr>
        <xdr:cNvPr id="15" name="Imagem 14" descr="SE221__0005_SE221-01">
          <a:extLst>
            <a:ext uri="{FF2B5EF4-FFF2-40B4-BE49-F238E27FC236}">
              <a16:creationId xmlns:a16="http://schemas.microsoft.com/office/drawing/2014/main" id="{CB9B6B4D-4120-4E86-8DE0-81596538E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752600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4</xdr:row>
      <xdr:rowOff>95250</xdr:rowOff>
    </xdr:from>
    <xdr:to>
      <xdr:col>1</xdr:col>
      <xdr:colOff>1375275</xdr:colOff>
      <xdr:row>4</xdr:row>
      <xdr:rowOff>1175250</xdr:rowOff>
    </xdr:to>
    <xdr:pic>
      <xdr:nvPicPr>
        <xdr:cNvPr id="16" name="Imagem 15" descr="SE232__0006_SE232-01">
          <a:extLst>
            <a:ext uri="{FF2B5EF4-FFF2-40B4-BE49-F238E27FC236}">
              <a16:creationId xmlns:a16="http://schemas.microsoft.com/office/drawing/2014/main" id="{47A496ED-6928-4227-8984-30384E9F5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3145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333375</xdr:colOff>
      <xdr:row>12</xdr:row>
      <xdr:rowOff>104775</xdr:rowOff>
    </xdr:from>
    <xdr:to>
      <xdr:col>1</xdr:col>
      <xdr:colOff>1413375</xdr:colOff>
      <xdr:row>12</xdr:row>
      <xdr:rowOff>1184775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AE2F71C-829A-4F47-95FD-8F974CDF4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245870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18</xdr:row>
      <xdr:rowOff>104775</xdr:rowOff>
    </xdr:from>
    <xdr:to>
      <xdr:col>1</xdr:col>
      <xdr:colOff>1375275</xdr:colOff>
      <xdr:row>18</xdr:row>
      <xdr:rowOff>1184775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9AD315A0-D52B-4B8E-8849-343A8B209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005965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19</xdr:row>
      <xdr:rowOff>104775</xdr:rowOff>
    </xdr:from>
    <xdr:to>
      <xdr:col>1</xdr:col>
      <xdr:colOff>1327650</xdr:colOff>
      <xdr:row>19</xdr:row>
      <xdr:rowOff>1184775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1D5B7902-5C76-4A50-9A74-02DF6C924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13264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304800</xdr:colOff>
      <xdr:row>21</xdr:row>
      <xdr:rowOff>114300</xdr:rowOff>
    </xdr:from>
    <xdr:ext cx="1080000" cy="1080000"/>
    <xdr:pic>
      <xdr:nvPicPr>
        <xdr:cNvPr id="20" name="Imagem 19" descr="SE233__0004_SE233_03">
          <a:extLst>
            <a:ext uri="{FF2B5EF4-FFF2-40B4-BE49-F238E27FC236}">
              <a16:creationId xmlns:a16="http://schemas.microsoft.com/office/drawing/2014/main" id="{FD669B36-5C73-4B76-8087-98F5AD496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869650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369794</xdr:colOff>
      <xdr:row>22</xdr:row>
      <xdr:rowOff>112059</xdr:rowOff>
    </xdr:from>
    <xdr:to>
      <xdr:col>1</xdr:col>
      <xdr:colOff>1450747</xdr:colOff>
      <xdr:row>22</xdr:row>
      <xdr:rowOff>1192059</xdr:rowOff>
    </xdr:to>
    <xdr:pic>
      <xdr:nvPicPr>
        <xdr:cNvPr id="21" name="Imagem 20" descr="Notebook_Positivo_Motion_frontal">
          <a:extLst>
            <a:ext uri="{FF2B5EF4-FFF2-40B4-BE49-F238E27FC236}">
              <a16:creationId xmlns:a16="http://schemas.microsoft.com/office/drawing/2014/main" id="{F7AF83FE-63B6-4AD3-B6C3-3CDAC3916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794" y="25134234"/>
          <a:ext cx="1080953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sitivocasainteligente.com.br/smart-video-porteiro-wi-fi-11147016/p" TargetMode="External"/><Relationship Id="rId13" Type="http://schemas.openxmlformats.org/officeDocument/2006/relationships/hyperlink" Target="https://www.multilaser.com.br/camera-externa-inteligente-ip65-full-hd-wi-fi-multilaser-liv-se222/p" TargetMode="External"/><Relationship Id="rId18" Type="http://schemas.openxmlformats.org/officeDocument/2006/relationships/hyperlink" Target="https://www.amazon.com.br/Geonav-Inteligente-Aplicativo-detector-HISSSK/dp/B0828P43QC/ref=sr_1_3?__mk_pt_BR=%C3%85M%C3%85%C5%BD%C3%95%C3%91&amp;dchild=1&amp;keywords=Sensor+Inteligente+de+Movimento+Wi-Fi+geonav&amp;qid=1620872998&amp;sr=8-3" TargetMode="External"/><Relationship Id="rId3" Type="http://schemas.openxmlformats.org/officeDocument/2006/relationships/hyperlink" Target="https://www.positivocasainteligente.com.br/smart-lampada-wi-fi-rgb/p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positivocasainteligente.com.br/sensor-de-abertura/p" TargetMode="External"/><Relationship Id="rId12" Type="http://schemas.openxmlformats.org/officeDocument/2006/relationships/hyperlink" Target="https://loja.meupositivo.com.br/notebook-positivo-motion-i341tb-intel-core-i3-1tb-4gb-windows-10-home-14-cinza/p" TargetMode="External"/><Relationship Id="rId17" Type="http://schemas.openxmlformats.org/officeDocument/2006/relationships/hyperlink" Target="https://www.amazon.com.br/Sensor-Inteligente-Geonav-Branco-compativel/dp/B086PBQJJH/ref=sr_1_1?__mk_pt_BR=%C3%85M%C3%85%C5%BD%C3%95%C3%91&amp;dchild=1&amp;keywords=sensor+inteligente+de+monoxido+de+carbono%2C+wi-fi+geonav&amp;qid=1620872911&amp;sr=8-1" TargetMode="External"/><Relationship Id="rId2" Type="http://schemas.openxmlformats.org/officeDocument/2006/relationships/hyperlink" Target="https://www.positivocasainteligente.com.br/smart-fita-led-wi-fi-rgb-3-metros/p" TargetMode="External"/><Relationship Id="rId16" Type="http://schemas.openxmlformats.org/officeDocument/2006/relationships/hyperlink" Target="https://www.amazon.com.br/Geonav-Inteligente-Dicr%C3%B3ica-Aplicativo-Compat%C3%ADvel/dp/B08KWN6W4R/ref=sr_1_1?__mk_pt_BR=%C3%85M%C3%85%C5%BD%C3%95%C3%91&amp;dchild=1&amp;keywords=L%C3%A2mpada+Inteligente+Wi-Fi+Dicr%C3%B3ica%7CQuente+e+Frio+geonav&amp;qid=1620872525&amp;sr=8-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positivocasainteligente.com.br/smart-lampada-wi-fi/p" TargetMode="External"/><Relationship Id="rId6" Type="http://schemas.openxmlformats.org/officeDocument/2006/relationships/hyperlink" Target="https://www.positivocasainteligente.com.br/smart-lampada-retro-wifi/p" TargetMode="External"/><Relationship Id="rId11" Type="http://schemas.openxmlformats.org/officeDocument/2006/relationships/hyperlink" Target="https://www.positivocasainteligente.com.br/smart-plug-max-wi-fi/p" TargetMode="External"/><Relationship Id="rId5" Type="http://schemas.openxmlformats.org/officeDocument/2006/relationships/hyperlink" Target="https://www.positivocasainteligente.com.br/smart-fita-led-wi-fi-multitemperatura-5-metros/p" TargetMode="External"/><Relationship Id="rId15" Type="http://schemas.openxmlformats.org/officeDocument/2006/relationships/hyperlink" Target="https://www.multilaser.com.br/sirene-de-alarme-inteligente-wi-fi-multilaser-liv-se232/p" TargetMode="External"/><Relationship Id="rId10" Type="http://schemas.openxmlformats.org/officeDocument/2006/relationships/hyperlink" Target="https://www.positivocasainteligente.com.br/smart-controle-universal/p" TargetMode="External"/><Relationship Id="rId19" Type="http://schemas.openxmlformats.org/officeDocument/2006/relationships/hyperlink" Target="https://www.multilaser.com.br/fechadura-biometrica-e-senha-inteligente-wi-fi-multilaser-liv-se233/p" TargetMode="External"/><Relationship Id="rId4" Type="http://schemas.openxmlformats.org/officeDocument/2006/relationships/hyperlink" Target="https://www.positivocasainteligente.com.br/smart-lampada-spot-wi-fi/p" TargetMode="External"/><Relationship Id="rId9" Type="http://schemas.openxmlformats.org/officeDocument/2006/relationships/hyperlink" Target="https://www.positivocasainteligente.com.br/sensor-de-movimento/p" TargetMode="External"/><Relationship Id="rId14" Type="http://schemas.openxmlformats.org/officeDocument/2006/relationships/hyperlink" Target="https://www.multilaser.com.br/camera-robo-inteligente-full-hd-wi-fi-multilaser-liv-se221/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088B-7AB4-4C08-9FC1-8E465657196C}">
  <dimension ref="B1:I23"/>
  <sheetViews>
    <sheetView showGridLines="0" tabSelected="1" zoomScale="85" zoomScaleNormal="85" workbookViewId="0">
      <selection activeCell="G5" sqref="G5"/>
    </sheetView>
  </sheetViews>
  <sheetFormatPr defaultRowHeight="15" x14ac:dyDescent="0.25"/>
  <cols>
    <col min="1" max="1" width="5.7109375" style="1" customWidth="1"/>
    <col min="2" max="2" width="25.7109375" style="1" customWidth="1"/>
    <col min="3" max="3" width="10.7109375" style="1" hidden="1" customWidth="1"/>
    <col min="4" max="4" width="30.7109375" style="1" customWidth="1"/>
    <col min="5" max="5" width="15.7109375" style="1" customWidth="1"/>
    <col min="6" max="7" width="12.7109375" style="3" customWidth="1"/>
    <col min="8" max="8" width="12.7109375" style="3" hidden="1" customWidth="1"/>
    <col min="9" max="9" width="50.7109375" style="1" customWidth="1"/>
    <col min="10" max="16384" width="9.140625" style="1"/>
  </cols>
  <sheetData>
    <row r="1" spans="2:9" ht="15.75" thickBot="1" x14ac:dyDescent="0.3"/>
    <row r="2" spans="2:9" ht="30" customHeight="1" thickBot="1" x14ac:dyDescent="0.3">
      <c r="B2" s="56">
        <v>1</v>
      </c>
      <c r="C2" s="57"/>
      <c r="D2" s="57">
        <v>2</v>
      </c>
      <c r="E2" s="57">
        <v>3</v>
      </c>
      <c r="F2" s="58">
        <v>4</v>
      </c>
      <c r="G2" s="58">
        <v>5</v>
      </c>
      <c r="H2" s="58" t="s">
        <v>92</v>
      </c>
      <c r="I2" s="59">
        <v>6</v>
      </c>
    </row>
    <row r="3" spans="2:9" ht="30.75" thickBot="1" x14ac:dyDescent="0.3">
      <c r="B3" s="42" t="s">
        <v>15</v>
      </c>
      <c r="C3" s="43" t="s">
        <v>62</v>
      </c>
      <c r="D3" s="43" t="s">
        <v>83</v>
      </c>
      <c r="E3" s="43" t="s">
        <v>0</v>
      </c>
      <c r="F3" s="44" t="s">
        <v>80</v>
      </c>
      <c r="G3" s="45" t="s">
        <v>82</v>
      </c>
      <c r="H3" s="45" t="s">
        <v>93</v>
      </c>
      <c r="I3" s="46" t="s">
        <v>81</v>
      </c>
    </row>
    <row r="4" spans="2:9" ht="99.95" customHeight="1" x14ac:dyDescent="0.25">
      <c r="B4" s="36"/>
      <c r="C4" s="37" t="s">
        <v>63</v>
      </c>
      <c r="D4" s="38" t="s">
        <v>21</v>
      </c>
      <c r="E4" s="38" t="s">
        <v>2</v>
      </c>
      <c r="F4" s="39">
        <v>89.1</v>
      </c>
      <c r="G4" s="40"/>
      <c r="H4" s="40">
        <f t="shared" ref="H4:H23" si="0">IF(G4&gt;0,G4,F4)</f>
        <v>89.1</v>
      </c>
      <c r="I4" s="41" t="s">
        <v>22</v>
      </c>
    </row>
    <row r="5" spans="2:9" ht="99.95" customHeight="1" x14ac:dyDescent="0.25">
      <c r="B5" s="28"/>
      <c r="C5" s="6" t="s">
        <v>63</v>
      </c>
      <c r="D5" s="2" t="s">
        <v>37</v>
      </c>
      <c r="E5" s="2" t="s">
        <v>30</v>
      </c>
      <c r="F5" s="7">
        <v>204.99</v>
      </c>
      <c r="G5" s="17">
        <v>500</v>
      </c>
      <c r="H5" s="17">
        <f t="shared" si="0"/>
        <v>500</v>
      </c>
      <c r="I5" s="29" t="s">
        <v>38</v>
      </c>
    </row>
    <row r="6" spans="2:9" ht="99.95" customHeight="1" x14ac:dyDescent="0.25">
      <c r="B6" s="28"/>
      <c r="C6" s="6" t="s">
        <v>63</v>
      </c>
      <c r="D6" s="2" t="s">
        <v>27</v>
      </c>
      <c r="E6" s="2" t="s">
        <v>28</v>
      </c>
      <c r="F6" s="7">
        <v>331.55</v>
      </c>
      <c r="G6" s="17"/>
      <c r="H6" s="17">
        <f t="shared" si="0"/>
        <v>331.55</v>
      </c>
      <c r="I6" s="29" t="s">
        <v>29</v>
      </c>
    </row>
    <row r="7" spans="2:9" ht="99.95" customHeight="1" x14ac:dyDescent="0.25">
      <c r="B7" s="28"/>
      <c r="C7" s="2" t="s">
        <v>64</v>
      </c>
      <c r="D7" s="2" t="s">
        <v>23</v>
      </c>
      <c r="E7" s="2" t="s">
        <v>2</v>
      </c>
      <c r="F7" s="7">
        <v>152.1</v>
      </c>
      <c r="G7" s="17"/>
      <c r="H7" s="17">
        <f t="shared" si="0"/>
        <v>152.1</v>
      </c>
      <c r="I7" s="29" t="s">
        <v>24</v>
      </c>
    </row>
    <row r="8" spans="2:9" ht="99.95" customHeight="1" x14ac:dyDescent="0.25">
      <c r="B8" s="28"/>
      <c r="C8" s="2" t="s">
        <v>65</v>
      </c>
      <c r="D8" s="2" t="s">
        <v>25</v>
      </c>
      <c r="E8" s="2" t="s">
        <v>2</v>
      </c>
      <c r="F8" s="7">
        <v>152.1</v>
      </c>
      <c r="G8" s="17"/>
      <c r="H8" s="17">
        <f t="shared" si="0"/>
        <v>152.1</v>
      </c>
      <c r="I8" s="29" t="s">
        <v>26</v>
      </c>
    </row>
    <row r="9" spans="2:9" ht="99.95" customHeight="1" x14ac:dyDescent="0.25">
      <c r="B9" s="28"/>
      <c r="C9" s="2" t="s">
        <v>66</v>
      </c>
      <c r="D9" s="2" t="s">
        <v>6</v>
      </c>
      <c r="E9" s="2" t="s">
        <v>2</v>
      </c>
      <c r="F9" s="7">
        <v>98.1</v>
      </c>
      <c r="G9" s="17"/>
      <c r="H9" s="17">
        <f t="shared" si="0"/>
        <v>98.1</v>
      </c>
      <c r="I9" s="29" t="s">
        <v>7</v>
      </c>
    </row>
    <row r="10" spans="2:9" ht="99.95" customHeight="1" x14ac:dyDescent="0.25">
      <c r="B10" s="30"/>
      <c r="C10" s="2" t="s">
        <v>67</v>
      </c>
      <c r="D10" s="2" t="s">
        <v>1</v>
      </c>
      <c r="E10" s="2" t="s">
        <v>2</v>
      </c>
      <c r="F10" s="7">
        <v>116.1</v>
      </c>
      <c r="G10" s="17"/>
      <c r="H10" s="17">
        <f t="shared" si="0"/>
        <v>116.1</v>
      </c>
      <c r="I10" s="29" t="s">
        <v>3</v>
      </c>
    </row>
    <row r="11" spans="2:9" ht="99.95" customHeight="1" x14ac:dyDescent="0.25">
      <c r="B11" s="28"/>
      <c r="C11" s="2" t="s">
        <v>68</v>
      </c>
      <c r="D11" s="2" t="s">
        <v>12</v>
      </c>
      <c r="E11" s="2" t="s">
        <v>2</v>
      </c>
      <c r="F11" s="7">
        <v>134.1</v>
      </c>
      <c r="G11" s="17"/>
      <c r="H11" s="17">
        <f t="shared" si="0"/>
        <v>134.1</v>
      </c>
      <c r="I11" s="29" t="s">
        <v>13</v>
      </c>
    </row>
    <row r="12" spans="2:9" ht="99.95" customHeight="1" x14ac:dyDescent="0.25">
      <c r="B12" s="28"/>
      <c r="C12" s="2" t="s">
        <v>69</v>
      </c>
      <c r="D12" s="2" t="s">
        <v>8</v>
      </c>
      <c r="E12" s="2" t="s">
        <v>2</v>
      </c>
      <c r="F12" s="7">
        <v>89.1</v>
      </c>
      <c r="G12" s="17"/>
      <c r="H12" s="17">
        <f t="shared" si="0"/>
        <v>89.1</v>
      </c>
      <c r="I12" s="29" t="s">
        <v>9</v>
      </c>
    </row>
    <row r="13" spans="2:9" ht="99.95" customHeight="1" x14ac:dyDescent="0.25">
      <c r="B13" s="28"/>
      <c r="C13" s="2" t="s">
        <v>70</v>
      </c>
      <c r="D13" s="2" t="s">
        <v>40</v>
      </c>
      <c r="E13" s="2" t="s">
        <v>39</v>
      </c>
      <c r="F13" s="7">
        <v>76.75</v>
      </c>
      <c r="G13" s="17"/>
      <c r="H13" s="17">
        <f t="shared" si="0"/>
        <v>76.75</v>
      </c>
      <c r="I13" s="29" t="s">
        <v>41</v>
      </c>
    </row>
    <row r="14" spans="2:9" ht="99.95" customHeight="1" x14ac:dyDescent="0.25">
      <c r="B14" s="28"/>
      <c r="C14" s="2" t="s">
        <v>71</v>
      </c>
      <c r="D14" s="2" t="s">
        <v>10</v>
      </c>
      <c r="E14" s="2" t="s">
        <v>2</v>
      </c>
      <c r="F14" s="7">
        <v>404.1</v>
      </c>
      <c r="G14" s="17"/>
      <c r="H14" s="17">
        <f t="shared" si="0"/>
        <v>404.1</v>
      </c>
      <c r="I14" s="29" t="s">
        <v>11</v>
      </c>
    </row>
    <row r="15" spans="2:9" ht="99.95" customHeight="1" x14ac:dyDescent="0.25">
      <c r="B15" s="28"/>
      <c r="C15" s="2" t="s">
        <v>72</v>
      </c>
      <c r="D15" s="2" t="s">
        <v>4</v>
      </c>
      <c r="E15" s="2" t="s">
        <v>2</v>
      </c>
      <c r="F15" s="7">
        <v>296.10000000000002</v>
      </c>
      <c r="G15" s="17"/>
      <c r="H15" s="17">
        <f t="shared" si="0"/>
        <v>296.10000000000002</v>
      </c>
      <c r="I15" s="29" t="s">
        <v>5</v>
      </c>
    </row>
    <row r="16" spans="2:9" ht="99.95" customHeight="1" x14ac:dyDescent="0.25">
      <c r="B16" s="28"/>
      <c r="C16" s="2" t="s">
        <v>73</v>
      </c>
      <c r="D16" s="2" t="s">
        <v>17</v>
      </c>
      <c r="E16" s="2" t="s">
        <v>2</v>
      </c>
      <c r="F16" s="7">
        <v>71.099999999999994</v>
      </c>
      <c r="G16" s="17"/>
      <c r="H16" s="17">
        <f t="shared" si="0"/>
        <v>71.099999999999994</v>
      </c>
      <c r="I16" s="29" t="s">
        <v>18</v>
      </c>
    </row>
    <row r="17" spans="2:9" ht="99.95" customHeight="1" x14ac:dyDescent="0.25">
      <c r="B17" s="28"/>
      <c r="C17" s="2" t="s">
        <v>74</v>
      </c>
      <c r="D17" s="2" t="s">
        <v>35</v>
      </c>
      <c r="E17" s="2" t="s">
        <v>30</v>
      </c>
      <c r="F17" s="7">
        <v>369.99</v>
      </c>
      <c r="G17" s="17"/>
      <c r="H17" s="17">
        <f t="shared" si="0"/>
        <v>369.99</v>
      </c>
      <c r="I17" s="29" t="s">
        <v>36</v>
      </c>
    </row>
    <row r="18" spans="2:9" ht="99.95" customHeight="1" x14ac:dyDescent="0.25">
      <c r="B18" s="28"/>
      <c r="C18" s="2" t="s">
        <v>75</v>
      </c>
      <c r="D18" s="2" t="s">
        <v>33</v>
      </c>
      <c r="E18" s="2" t="s">
        <v>30</v>
      </c>
      <c r="F18" s="7">
        <v>419.99</v>
      </c>
      <c r="G18" s="17"/>
      <c r="H18" s="17">
        <f t="shared" si="0"/>
        <v>419.99</v>
      </c>
      <c r="I18" s="29" t="s">
        <v>34</v>
      </c>
    </row>
    <row r="19" spans="2:9" ht="99.95" customHeight="1" x14ac:dyDescent="0.25">
      <c r="B19" s="28"/>
      <c r="C19" s="2" t="s">
        <v>76</v>
      </c>
      <c r="D19" s="2" t="s">
        <v>42</v>
      </c>
      <c r="E19" s="2" t="s">
        <v>39</v>
      </c>
      <c r="F19" s="7">
        <v>278.82</v>
      </c>
      <c r="G19" s="17"/>
      <c r="H19" s="17">
        <f t="shared" si="0"/>
        <v>278.82</v>
      </c>
      <c r="I19" s="29" t="s">
        <v>43</v>
      </c>
    </row>
    <row r="20" spans="2:9" ht="99.95" customHeight="1" x14ac:dyDescent="0.25">
      <c r="B20" s="28"/>
      <c r="C20" s="2" t="s">
        <v>76</v>
      </c>
      <c r="D20" s="2" t="s">
        <v>44</v>
      </c>
      <c r="E20" s="2" t="s">
        <v>39</v>
      </c>
      <c r="F20" s="7">
        <v>203.54</v>
      </c>
      <c r="G20" s="17"/>
      <c r="H20" s="17">
        <f t="shared" si="0"/>
        <v>203.54</v>
      </c>
      <c r="I20" s="29" t="s">
        <v>45</v>
      </c>
    </row>
    <row r="21" spans="2:9" ht="99.95" customHeight="1" x14ac:dyDescent="0.25">
      <c r="B21" s="28"/>
      <c r="C21" s="2" t="s">
        <v>77</v>
      </c>
      <c r="D21" s="2" t="s">
        <v>19</v>
      </c>
      <c r="E21" s="2" t="s">
        <v>2</v>
      </c>
      <c r="F21" s="7">
        <v>584.1</v>
      </c>
      <c r="G21" s="17"/>
      <c r="H21" s="17">
        <f t="shared" si="0"/>
        <v>584.1</v>
      </c>
      <c r="I21" s="29" t="s">
        <v>20</v>
      </c>
    </row>
    <row r="22" spans="2:9" ht="99.95" customHeight="1" x14ac:dyDescent="0.25">
      <c r="B22" s="28"/>
      <c r="C22" s="2" t="s">
        <v>78</v>
      </c>
      <c r="D22" s="2" t="s">
        <v>32</v>
      </c>
      <c r="E22" s="2" t="s">
        <v>30</v>
      </c>
      <c r="F22" s="7">
        <v>1884</v>
      </c>
      <c r="G22" s="17"/>
      <c r="H22" s="17">
        <f t="shared" si="0"/>
        <v>1884</v>
      </c>
      <c r="I22" s="29" t="s">
        <v>31</v>
      </c>
    </row>
    <row r="23" spans="2:9" ht="99.95" customHeight="1" thickBot="1" x14ac:dyDescent="0.3">
      <c r="B23" s="31"/>
      <c r="C23" s="32" t="s">
        <v>87</v>
      </c>
      <c r="D23" s="32" t="s">
        <v>84</v>
      </c>
      <c r="E23" s="32" t="s">
        <v>2</v>
      </c>
      <c r="F23" s="33">
        <v>3299</v>
      </c>
      <c r="G23" s="34"/>
      <c r="H23" s="34">
        <f t="shared" si="0"/>
        <v>3299</v>
      </c>
      <c r="I23" s="35" t="s">
        <v>85</v>
      </c>
    </row>
  </sheetData>
  <sheetProtection algorithmName="SHA-512" hashValue="g51YGSWbGnhxL/2hIvKBz9zQ9H+cA/qoZFIpAfaFeso+ntH4tFwoJgnjHboctzlT+KF1HTjXahWmMp4WGG5eCw==" saltValue="LM/HZ9lR9lGEt07ZG6NHlg==" spinCount="100000" sheet="1" selectLockedCells="1"/>
  <protectedRanges>
    <protectedRange sqref="G4:G23" name="Valores"/>
  </protectedRanges>
  <dataValidations disablePrompts="1" count="1">
    <dataValidation type="whole" operator="greaterThanOrEqual" allowBlank="1" showInputMessage="1" showErrorMessage="1" promptTitle="INTERVALO ACEITÁVEL" prompt="O número digitado deve ser maior do que R$ 0,00_x000a_" sqref="G4:G23" xr:uid="{6421B7CC-872C-4D2D-BE97-091F4E7E2336}">
      <formula1>0</formula1>
    </dataValidation>
  </dataValidations>
  <hyperlinks>
    <hyperlink ref="I9" r:id="rId1" xr:uid="{C4D623DC-6379-4B5C-8A7E-9AFA11A7415C}"/>
    <hyperlink ref="I15" r:id="rId2" xr:uid="{03D09B59-79D5-4584-805B-EBBB712D1614}"/>
    <hyperlink ref="I10" r:id="rId3" xr:uid="{1527A5CD-02BE-4567-BC6A-AF649143317E}"/>
    <hyperlink ref="I12" r:id="rId4" xr:uid="{BB46A1A4-D454-4F3F-987E-715B21D8837B}"/>
    <hyperlink ref="I14" r:id="rId5" xr:uid="{435246FA-F7DC-434B-AF3A-AC4A4C603BD1}"/>
    <hyperlink ref="I11" r:id="rId6" xr:uid="{D6D13E72-6726-4F1D-A7C4-5637526A17EA}"/>
    <hyperlink ref="I16" r:id="rId7" xr:uid="{C4A39BEF-817E-4661-8B33-753D0C55860B}"/>
    <hyperlink ref="I21" r:id="rId8" xr:uid="{2B5CBB37-B426-4F32-9471-4B16BB454DFF}"/>
    <hyperlink ref="I4" r:id="rId9" xr:uid="{B744E595-7F3B-48DE-9E9C-56BF5FEB3DD1}"/>
    <hyperlink ref="I7" r:id="rId10" xr:uid="{858D28B4-C0DB-4C50-A442-A6F83D227C85}"/>
    <hyperlink ref="I8" r:id="rId11" xr:uid="{685FF9B8-5973-4EDE-8B78-13FFE65C1780}"/>
    <hyperlink ref="I23" r:id="rId12" xr:uid="{93F3FE6A-157A-4C8B-B14C-7F36505DDAC5}"/>
    <hyperlink ref="I18" r:id="rId13" xr:uid="{8CEFF4EE-D500-4B50-B0DF-B599F487354A}"/>
    <hyperlink ref="I17" r:id="rId14" xr:uid="{87D6430B-F92E-4E4B-A436-3B733EDE91EE}"/>
    <hyperlink ref="I5" r:id="rId15" xr:uid="{F9723885-396F-4C8A-9FDE-9B4E85814827}"/>
    <hyperlink ref="I13" r:id="rId16" display="https://www.amazon.com.br/Geonav-Inteligente-Dicr%C3%B3ica-Aplicativo-Compat%C3%ADvel/dp/B08KWN6W4R/ref=sr_1_1?__mk_pt_BR=%C3%85M%C3%85%C5%BD%C3%95%C3%91&amp;dchild=1&amp;keywords=L%C3%A2mpada+Inteligente+Wi-Fi+Dicr%C3%B3ica%7CQuente+e+Frio+geonav&amp;qid=1620872525&amp;sr=8-1" xr:uid="{334CE4D9-0B45-4462-9D6A-986A6F2C2DDE}"/>
    <hyperlink ref="I19" r:id="rId17" xr:uid="{C74DAF34-8226-42BE-AB66-5E217553CCF8}"/>
    <hyperlink ref="I20" r:id="rId18" xr:uid="{CF57AC61-B0D3-4C1E-8CC4-74DD3813787A}"/>
    <hyperlink ref="I22" r:id="rId19" location="tabAvaliacao" xr:uid="{B4E83558-6DBE-41A2-98F4-FDEE8A8F321A}"/>
  </hyperlinks>
  <pageMargins left="0.511811024" right="0.511811024" top="0.78740157499999996" bottom="0.78740157499999996" header="0.31496062000000002" footer="0.31496062000000002"/>
  <pageSetup paperSize="9" orientation="portrait" r:id="rId2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0C67-8E16-4FD0-9E2B-987901F580BE}">
  <dimension ref="B1:E27"/>
  <sheetViews>
    <sheetView showGridLines="0" workbookViewId="0">
      <selection activeCell="I22" sqref="I22"/>
    </sheetView>
  </sheetViews>
  <sheetFormatPr defaultRowHeight="15" x14ac:dyDescent="0.25"/>
  <cols>
    <col min="1" max="1" width="5.7109375" style="9" customWidth="1"/>
    <col min="2" max="2" width="9.140625" style="10" customWidth="1"/>
    <col min="3" max="3" width="70.7109375" style="9" customWidth="1"/>
    <col min="4" max="4" width="15.7109375" style="9" customWidth="1"/>
    <col min="5" max="5" width="15.7109375" style="11" hidden="1" customWidth="1"/>
    <col min="6" max="16384" width="9.140625" style="9"/>
  </cols>
  <sheetData>
    <row r="1" spans="2:5" ht="15" customHeight="1" thickBot="1" x14ac:dyDescent="0.3"/>
    <row r="2" spans="2:5" x14ac:dyDescent="0.25">
      <c r="B2" s="49">
        <v>1</v>
      </c>
      <c r="C2" s="51" t="s">
        <v>46</v>
      </c>
      <c r="D2" s="15" t="s">
        <v>88</v>
      </c>
    </row>
    <row r="3" spans="2:5" ht="15.75" thickBot="1" x14ac:dyDescent="0.3">
      <c r="B3" s="50"/>
      <c r="C3" s="52"/>
      <c r="D3" s="16">
        <f>SUM(E4:E6)</f>
        <v>0</v>
      </c>
      <c r="E3" s="11" t="s">
        <v>91</v>
      </c>
    </row>
    <row r="4" spans="2:5" x14ac:dyDescent="0.25">
      <c r="B4" s="26" t="s">
        <v>63</v>
      </c>
      <c r="C4" s="27" t="s">
        <v>54</v>
      </c>
      <c r="D4" s="14"/>
      <c r="E4" s="11">
        <f>D4*(SUMIF('Relação de equipamentos'!C:C,'Modelo paramétrico'!B4,'Relação de equipamentos'!H:H))+(IF(D4&gt;=1,'Relação de equipamentos'!H23,0))</f>
        <v>0</v>
      </c>
    </row>
    <row r="5" spans="2:5" ht="45" x14ac:dyDescent="0.25">
      <c r="B5" s="23" t="s">
        <v>64</v>
      </c>
      <c r="C5" s="22" t="s">
        <v>55</v>
      </c>
      <c r="D5" s="12"/>
      <c r="E5" s="11">
        <f>D5*(SUMIF('Relação de equipamentos'!C:C,'Modelo paramétrico'!B5,'Relação de equipamentos'!H:H))</f>
        <v>0</v>
      </c>
    </row>
    <row r="6" spans="2:5" ht="15.75" thickBot="1" x14ac:dyDescent="0.3">
      <c r="B6" s="24" t="s">
        <v>65</v>
      </c>
      <c r="C6" s="25" t="s">
        <v>56</v>
      </c>
      <c r="D6" s="13"/>
      <c r="E6" s="11">
        <f>D6*(SUMIF('Relação de equipamentos'!C:C,'Modelo paramétrico'!B6,'Relação de equipamentos'!H:H))</f>
        <v>0</v>
      </c>
    </row>
    <row r="7" spans="2:5" ht="15.75" thickBot="1" x14ac:dyDescent="0.3">
      <c r="B7" s="53"/>
      <c r="C7" s="54"/>
      <c r="D7" s="55"/>
    </row>
    <row r="8" spans="2:5" ht="30" x14ac:dyDescent="0.25">
      <c r="B8" s="49">
        <v>2</v>
      </c>
      <c r="C8" s="51" t="s">
        <v>14</v>
      </c>
      <c r="D8" s="15" t="s">
        <v>89</v>
      </c>
    </row>
    <row r="9" spans="2:5" ht="15.75" thickBot="1" x14ac:dyDescent="0.3">
      <c r="B9" s="50"/>
      <c r="C9" s="52"/>
      <c r="D9" s="16">
        <f>SUM(E10:E16)</f>
        <v>0</v>
      </c>
    </row>
    <row r="10" spans="2:5" ht="30" x14ac:dyDescent="0.25">
      <c r="B10" s="26" t="s">
        <v>66</v>
      </c>
      <c r="C10" s="27" t="s">
        <v>57</v>
      </c>
      <c r="D10" s="14"/>
      <c r="E10" s="11">
        <f>(D10-D11-D12)*(SUMIF('Relação de equipamentos'!C:C,'Modelo paramétrico'!B10,'Relação de equipamentos'!H:H))</f>
        <v>0</v>
      </c>
    </row>
    <row r="11" spans="2:5" x14ac:dyDescent="0.25">
      <c r="B11" s="23" t="s">
        <v>67</v>
      </c>
      <c r="C11" s="22" t="s">
        <v>47</v>
      </c>
      <c r="D11" s="12"/>
      <c r="E11" s="11">
        <f>D11*(SUMIF('Relação de equipamentos'!C:C,'Modelo paramétrico'!B11,'Relação de equipamentos'!H:H))</f>
        <v>0</v>
      </c>
    </row>
    <row r="12" spans="2:5" x14ac:dyDescent="0.25">
      <c r="B12" s="23" t="s">
        <v>68</v>
      </c>
      <c r="C12" s="22" t="s">
        <v>48</v>
      </c>
      <c r="D12" s="12"/>
      <c r="E12" s="11">
        <f>D12*(SUMIF('Relação de equipamentos'!C:C,'Modelo paramétrico'!B12,'Relação de equipamentos'!H:H))</f>
        <v>0</v>
      </c>
    </row>
    <row r="13" spans="2:5" ht="30" x14ac:dyDescent="0.25">
      <c r="B13" s="23" t="s">
        <v>69</v>
      </c>
      <c r="C13" s="22" t="s">
        <v>58</v>
      </c>
      <c r="D13" s="12"/>
      <c r="E13" s="11">
        <f>(D13-D14)*(SUMIF('Relação de equipamentos'!C:C,'Modelo paramétrico'!B13,'Relação de equipamentos'!H:H))</f>
        <v>0</v>
      </c>
    </row>
    <row r="14" spans="2:5" x14ac:dyDescent="0.25">
      <c r="B14" s="23" t="s">
        <v>70</v>
      </c>
      <c r="C14" s="22" t="s">
        <v>49</v>
      </c>
      <c r="D14" s="12"/>
      <c r="E14" s="11">
        <f>D14*(SUMIF('Relação de equipamentos'!C:C,'Modelo paramétrico'!B14,'Relação de equipamentos'!H:H))</f>
        <v>0</v>
      </c>
    </row>
    <row r="15" spans="2:5" x14ac:dyDescent="0.25">
      <c r="B15" s="23" t="s">
        <v>71</v>
      </c>
      <c r="C15" s="22" t="s">
        <v>59</v>
      </c>
      <c r="D15" s="12"/>
      <c r="E15" s="11">
        <f>ROUNDUP(((D15-D16)/5),0)*(SUMIF('Relação de equipamentos'!C:C,'Modelo paramétrico'!B15,'Relação de equipamentos'!H:H))</f>
        <v>0</v>
      </c>
    </row>
    <row r="16" spans="2:5" ht="15.75" thickBot="1" x14ac:dyDescent="0.3">
      <c r="B16" s="24" t="s">
        <v>72</v>
      </c>
      <c r="C16" s="25" t="s">
        <v>50</v>
      </c>
      <c r="D16" s="13"/>
      <c r="E16" s="11">
        <f>ROUNDUP((D16/3),0)*(SUMIF('Relação de equipamentos'!C:C,'Modelo paramétrico'!B16,'Relação de equipamentos'!H:H))</f>
        <v>0</v>
      </c>
    </row>
    <row r="17" spans="2:5" ht="15.75" thickBot="1" x14ac:dyDescent="0.3">
      <c r="B17" s="53"/>
      <c r="C17" s="54"/>
      <c r="D17" s="55"/>
    </row>
    <row r="18" spans="2:5" ht="30" x14ac:dyDescent="0.25">
      <c r="B18" s="49">
        <v>3</v>
      </c>
      <c r="C18" s="51" t="s">
        <v>16</v>
      </c>
      <c r="D18" s="15" t="s">
        <v>90</v>
      </c>
    </row>
    <row r="19" spans="2:5" ht="15.75" thickBot="1" x14ac:dyDescent="0.3">
      <c r="B19" s="50"/>
      <c r="C19" s="52"/>
      <c r="D19" s="16">
        <f>SUM(E20:E25)</f>
        <v>0</v>
      </c>
    </row>
    <row r="20" spans="2:5" ht="30" x14ac:dyDescent="0.25">
      <c r="B20" s="26" t="s">
        <v>73</v>
      </c>
      <c r="C20" s="27" t="s">
        <v>60</v>
      </c>
      <c r="D20" s="14"/>
      <c r="E20" s="11">
        <f>D20*(SUMIF('Relação de equipamentos'!C:C,'Modelo paramétrico'!B20,'Relação de equipamentos'!H:H))</f>
        <v>0</v>
      </c>
    </row>
    <row r="21" spans="2:5" x14ac:dyDescent="0.25">
      <c r="B21" s="23" t="s">
        <v>74</v>
      </c>
      <c r="C21" s="22" t="s">
        <v>51</v>
      </c>
      <c r="D21" s="12"/>
      <c r="E21" s="11">
        <f>D21*(SUMIF('Relação de equipamentos'!C:C,'Modelo paramétrico'!B21,'Relação de equipamentos'!H:H))</f>
        <v>0</v>
      </c>
    </row>
    <row r="22" spans="2:5" x14ac:dyDescent="0.25">
      <c r="B22" s="23" t="s">
        <v>75</v>
      </c>
      <c r="C22" s="22" t="s">
        <v>52</v>
      </c>
      <c r="D22" s="12"/>
      <c r="E22" s="11">
        <f>D22*(SUMIF('Relação de equipamentos'!C:C,'Modelo paramétrico'!B22,'Relação de equipamentos'!H:H))</f>
        <v>0</v>
      </c>
    </row>
    <row r="23" spans="2:5" x14ac:dyDescent="0.25">
      <c r="B23" s="23" t="s">
        <v>76</v>
      </c>
      <c r="C23" s="22" t="s">
        <v>53</v>
      </c>
      <c r="D23" s="12"/>
      <c r="E23" s="11">
        <f>D23*(SUMIF('Relação de equipamentos'!C:C,'Modelo paramétrico'!B23,'Relação de equipamentos'!H:H))</f>
        <v>0</v>
      </c>
    </row>
    <row r="24" spans="2:5" x14ac:dyDescent="0.25">
      <c r="B24" s="23" t="s">
        <v>77</v>
      </c>
      <c r="C24" s="22" t="s">
        <v>61</v>
      </c>
      <c r="D24" s="12"/>
      <c r="E24" s="11">
        <f>D24*(SUMIF('Relação de equipamentos'!C:C,'Modelo paramétrico'!B24,'Relação de equipamentos'!H:H))</f>
        <v>0</v>
      </c>
    </row>
    <row r="25" spans="2:5" ht="30.75" thickBot="1" x14ac:dyDescent="0.3">
      <c r="B25" s="24" t="s">
        <v>78</v>
      </c>
      <c r="C25" s="25" t="s">
        <v>79</v>
      </c>
      <c r="D25" s="13"/>
      <c r="E25" s="11">
        <f>D25*(SUMIF('Relação de equipamentos'!C:C,'Modelo paramétrico'!B25,'Relação de equipamentos'!H:H))</f>
        <v>0</v>
      </c>
    </row>
    <row r="26" spans="2:5" ht="15.75" thickBot="1" x14ac:dyDescent="0.3"/>
    <row r="27" spans="2:5" ht="15.75" customHeight="1" thickBot="1" x14ac:dyDescent="0.3">
      <c r="B27" s="47" t="s">
        <v>94</v>
      </c>
      <c r="C27" s="48"/>
      <c r="D27" s="21">
        <f>D3+D9+D19</f>
        <v>0</v>
      </c>
    </row>
  </sheetData>
  <sheetProtection selectLockedCells="1"/>
  <protectedRanges>
    <protectedRange sqref="D4:D6 D10:D16 D20:D25" name="Respostas"/>
  </protectedRanges>
  <mergeCells count="9">
    <mergeCell ref="B27:C27"/>
    <mergeCell ref="B2:B3"/>
    <mergeCell ref="B8:B9"/>
    <mergeCell ref="C8:C9"/>
    <mergeCell ref="C18:C19"/>
    <mergeCell ref="B18:B19"/>
    <mergeCell ref="B7:D7"/>
    <mergeCell ref="B17:D17"/>
    <mergeCell ref="C2:C3"/>
  </mergeCells>
  <dataValidations count="5">
    <dataValidation type="whole" allowBlank="1" showInputMessage="1" showErrorMessage="1" promptTitle="INTERVALO ACEITÁVEL" prompt="O número digitado deve estar no intervalo de 0 à 999_x000a_" sqref="D15 D6 D10 D13 D20:D25 D4" xr:uid="{86BEC86D-DC28-493C-9AA3-091B2AAC833F}">
      <formula1>0</formula1>
      <formula2>999</formula2>
    </dataValidation>
    <dataValidation type="whole" operator="lessThanOrEqual" allowBlank="1" showInputMessage="1" showErrorMessage="1" errorTitle="NÚMERO NÃO PERMITIDO" error="O número digitado deve ser menor ou igual ao valor referente ao item 1.1_x000a_" promptTitle="INTERVALO ACEITÁVEL" prompt="O número digitado deve estar no intervalo de 0 à 999_x000a_" sqref="D5" xr:uid="{2B1DB593-E210-4664-B808-831F344E95D3}">
      <formula1>D4</formula1>
    </dataValidation>
    <dataValidation type="whole" operator="lessThanOrEqual" allowBlank="1" showInputMessage="1" showErrorMessage="1" promptTitle="INTERVALO ACEITÁVEL" prompt="O número digitado deve estar no intervalo de 0 à 999_x000a_" sqref="D12" xr:uid="{3050A3FA-2D7B-4E45-8E3A-E5592BB768FA}">
      <formula1>D10-D11</formula1>
    </dataValidation>
    <dataValidation type="whole" operator="lessThanOrEqual" allowBlank="1" showInputMessage="1" showErrorMessage="1" errorTitle="NÚMERO NÃO PERMITIDO" error="O número digitado deve ser menor ou igual ao valor referente ao item 1.1_x000a_" promptTitle="INTERVALO ACEITÁVEL" prompt="O número digitado deve estar no intervalo de 0 à 999_x000a_" sqref="D11" xr:uid="{13B7A094-493E-4302-97A6-76A1057C745E}">
      <formula1>D10-D12</formula1>
    </dataValidation>
    <dataValidation type="whole" operator="lessThanOrEqual" allowBlank="1" showInputMessage="1" showErrorMessage="1" promptTitle="INTERVALO ACEITÁVEL" prompt="O número digitado deve estar no intervalo de 0 à 999_x000a_" sqref="D14 D16" xr:uid="{663D4F39-AD12-4F95-9BCE-9C030C1E32A2}">
      <formula1>D13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408D-67AE-46A6-8F34-090BD795641E}">
  <dimension ref="B2:F23"/>
  <sheetViews>
    <sheetView showGridLines="0" zoomScale="85" zoomScaleNormal="85" workbookViewId="0">
      <selection activeCell="H5" sqref="H5"/>
    </sheetView>
  </sheetViews>
  <sheetFormatPr defaultRowHeight="15" x14ac:dyDescent="0.25"/>
  <cols>
    <col min="1" max="1" width="5.7109375" style="1" customWidth="1"/>
    <col min="2" max="2" width="25.7109375" style="1" customWidth="1"/>
    <col min="3" max="3" width="10.7109375" style="1" hidden="1" customWidth="1"/>
    <col min="4" max="4" width="30.7109375" style="1" customWidth="1"/>
    <col min="5" max="5" width="15.7109375" style="1" customWidth="1"/>
    <col min="6" max="6" width="12.7109375" style="3" customWidth="1"/>
    <col min="7" max="16384" width="9.140625" style="1"/>
  </cols>
  <sheetData>
    <row r="2" spans="2:6" ht="30" customHeight="1" x14ac:dyDescent="0.25">
      <c r="B2" s="18">
        <v>1</v>
      </c>
      <c r="C2" s="18"/>
      <c r="D2" s="18">
        <v>2</v>
      </c>
      <c r="E2" s="18">
        <v>3</v>
      </c>
      <c r="F2" s="19">
        <v>4</v>
      </c>
    </row>
    <row r="3" spans="2:6" x14ac:dyDescent="0.25">
      <c r="B3" s="4" t="s">
        <v>15</v>
      </c>
      <c r="C3" s="4" t="s">
        <v>62</v>
      </c>
      <c r="D3" s="4" t="s">
        <v>83</v>
      </c>
      <c r="E3" s="4" t="s">
        <v>0</v>
      </c>
      <c r="F3" s="5" t="s">
        <v>86</v>
      </c>
    </row>
    <row r="4" spans="2:6" ht="99.95" customHeight="1" x14ac:dyDescent="0.25">
      <c r="B4" s="8"/>
      <c r="C4" s="6" t="s">
        <v>63</v>
      </c>
      <c r="D4" s="2" t="s">
        <v>21</v>
      </c>
      <c r="E4" s="2" t="s">
        <v>2</v>
      </c>
      <c r="F4" s="20">
        <f>IF(C4='Modelo paramétrico'!$B$4,'Modelo paramétrico'!$D$4,0)</f>
        <v>0</v>
      </c>
    </row>
    <row r="5" spans="2:6" ht="99.95" customHeight="1" x14ac:dyDescent="0.25">
      <c r="B5" s="8"/>
      <c r="C5" s="6" t="s">
        <v>63</v>
      </c>
      <c r="D5" s="2" t="s">
        <v>37</v>
      </c>
      <c r="E5" s="2" t="s">
        <v>30</v>
      </c>
      <c r="F5" s="20">
        <f>IF(C5='Modelo paramétrico'!$B$4,'Modelo paramétrico'!$D$4,0)</f>
        <v>0</v>
      </c>
    </row>
    <row r="6" spans="2:6" ht="99.95" customHeight="1" x14ac:dyDescent="0.25">
      <c r="B6" s="8"/>
      <c r="C6" s="6" t="s">
        <v>63</v>
      </c>
      <c r="D6" s="2" t="s">
        <v>27</v>
      </c>
      <c r="E6" s="2" t="s">
        <v>28</v>
      </c>
      <c r="F6" s="20">
        <f>IF(C6='Modelo paramétrico'!$B$4,'Modelo paramétrico'!$D$4,0)</f>
        <v>0</v>
      </c>
    </row>
    <row r="7" spans="2:6" ht="99.95" customHeight="1" x14ac:dyDescent="0.25">
      <c r="B7" s="8"/>
      <c r="C7" s="2" t="s">
        <v>64</v>
      </c>
      <c r="D7" s="2" t="s">
        <v>23</v>
      </c>
      <c r="E7" s="2" t="s">
        <v>2</v>
      </c>
      <c r="F7" s="20">
        <f>IF(C7='Modelo paramétrico'!$B$5,'Modelo paramétrico'!$D$5,0)</f>
        <v>0</v>
      </c>
    </row>
    <row r="8" spans="2:6" ht="99.95" customHeight="1" x14ac:dyDescent="0.25">
      <c r="B8" s="8"/>
      <c r="C8" s="2" t="s">
        <v>65</v>
      </c>
      <c r="D8" s="2" t="s">
        <v>25</v>
      </c>
      <c r="E8" s="2" t="s">
        <v>2</v>
      </c>
      <c r="F8" s="20">
        <f>IF(C8='Modelo paramétrico'!$B$6,'Modelo paramétrico'!$D$6,0)</f>
        <v>0</v>
      </c>
    </row>
    <row r="9" spans="2:6" ht="99.95" customHeight="1" x14ac:dyDescent="0.25">
      <c r="B9" s="8"/>
      <c r="C9" s="2" t="s">
        <v>66</v>
      </c>
      <c r="D9" s="2" t="s">
        <v>6</v>
      </c>
      <c r="E9" s="2" t="s">
        <v>2</v>
      </c>
      <c r="F9" s="20">
        <f>IF(C9='Modelo paramétrico'!$B$10,('Modelo paramétrico'!$D$10-F10-F11),0)</f>
        <v>0</v>
      </c>
    </row>
    <row r="10" spans="2:6" ht="99.95" customHeight="1" x14ac:dyDescent="0.25">
      <c r="B10" s="6"/>
      <c r="C10" s="2" t="s">
        <v>67</v>
      </c>
      <c r="D10" s="2" t="s">
        <v>1</v>
      </c>
      <c r="E10" s="2" t="s">
        <v>2</v>
      </c>
      <c r="F10" s="20">
        <f>IF(C10='Modelo paramétrico'!$B$11,'Modelo paramétrico'!$D$11,0)</f>
        <v>0</v>
      </c>
    </row>
    <row r="11" spans="2:6" ht="99.95" customHeight="1" x14ac:dyDescent="0.25">
      <c r="B11" s="8"/>
      <c r="C11" s="2" t="s">
        <v>68</v>
      </c>
      <c r="D11" s="2" t="s">
        <v>12</v>
      </c>
      <c r="E11" s="2" t="s">
        <v>2</v>
      </c>
      <c r="F11" s="20">
        <f>IF(C11='Modelo paramétrico'!$B$12,'Modelo paramétrico'!$D$12,0)</f>
        <v>0</v>
      </c>
    </row>
    <row r="12" spans="2:6" ht="99.95" customHeight="1" x14ac:dyDescent="0.25">
      <c r="B12" s="8"/>
      <c r="C12" s="2" t="s">
        <v>69</v>
      </c>
      <c r="D12" s="2" t="s">
        <v>8</v>
      </c>
      <c r="E12" s="2" t="s">
        <v>2</v>
      </c>
      <c r="F12" s="20">
        <f>IF(C12='Modelo paramétrico'!$B$13,('Modelo paramétrico'!$D$13-F13),0)</f>
        <v>0</v>
      </c>
    </row>
    <row r="13" spans="2:6" ht="99.95" customHeight="1" x14ac:dyDescent="0.25">
      <c r="B13" s="8"/>
      <c r="C13" s="2" t="s">
        <v>70</v>
      </c>
      <c r="D13" s="2" t="s">
        <v>40</v>
      </c>
      <c r="E13" s="2" t="s">
        <v>39</v>
      </c>
      <c r="F13" s="20">
        <f>IF(C13='Modelo paramétrico'!$B$14,'Modelo paramétrico'!$D$14,0)</f>
        <v>0</v>
      </c>
    </row>
    <row r="14" spans="2:6" ht="99.95" customHeight="1" x14ac:dyDescent="0.25">
      <c r="B14" s="8"/>
      <c r="C14" s="2" t="s">
        <v>71</v>
      </c>
      <c r="D14" s="2" t="s">
        <v>10</v>
      </c>
      <c r="E14" s="2" t="s">
        <v>2</v>
      </c>
      <c r="F14" s="20">
        <f>IF(C14='Modelo paramétrico'!$B$15,ROUNDUP((('Modelo paramétrico'!$D$15-'Modelo paramétrico'!D16)/5),0),0)</f>
        <v>0</v>
      </c>
    </row>
    <row r="15" spans="2:6" ht="99.95" customHeight="1" x14ac:dyDescent="0.25">
      <c r="B15" s="8"/>
      <c r="C15" s="2" t="s">
        <v>72</v>
      </c>
      <c r="D15" s="2" t="s">
        <v>4</v>
      </c>
      <c r="E15" s="2" t="s">
        <v>2</v>
      </c>
      <c r="F15" s="20">
        <f>IF(C15='Modelo paramétrico'!$B$16,ROUNDUP(('Modelo paramétrico'!$D$16/3),0),0)</f>
        <v>0</v>
      </c>
    </row>
    <row r="16" spans="2:6" ht="99.95" customHeight="1" x14ac:dyDescent="0.25">
      <c r="B16" s="8"/>
      <c r="C16" s="2" t="s">
        <v>73</v>
      </c>
      <c r="D16" s="2" t="s">
        <v>17</v>
      </c>
      <c r="E16" s="2" t="s">
        <v>2</v>
      </c>
      <c r="F16" s="20">
        <f>IF(C16='Modelo paramétrico'!$B$20,'Modelo paramétrico'!$D$20,0)</f>
        <v>0</v>
      </c>
    </row>
    <row r="17" spans="2:6" ht="99.95" customHeight="1" x14ac:dyDescent="0.25">
      <c r="B17" s="8"/>
      <c r="C17" s="2" t="s">
        <v>74</v>
      </c>
      <c r="D17" s="2" t="s">
        <v>35</v>
      </c>
      <c r="E17" s="2" t="s">
        <v>30</v>
      </c>
      <c r="F17" s="20">
        <f>IF(C17='Modelo paramétrico'!$B$21,'Modelo paramétrico'!$D$21,0)</f>
        <v>0</v>
      </c>
    </row>
    <row r="18" spans="2:6" ht="99.95" customHeight="1" x14ac:dyDescent="0.25">
      <c r="B18" s="8"/>
      <c r="C18" s="2" t="s">
        <v>75</v>
      </c>
      <c r="D18" s="2" t="s">
        <v>33</v>
      </c>
      <c r="E18" s="2" t="s">
        <v>30</v>
      </c>
      <c r="F18" s="20">
        <f>IF(C18='Modelo paramétrico'!$B$22,'Modelo paramétrico'!$D$22,0)</f>
        <v>0</v>
      </c>
    </row>
    <row r="19" spans="2:6" ht="99.95" customHeight="1" x14ac:dyDescent="0.25">
      <c r="B19" s="8"/>
      <c r="C19" s="2" t="s">
        <v>76</v>
      </c>
      <c r="D19" s="2" t="s">
        <v>42</v>
      </c>
      <c r="E19" s="2" t="s">
        <v>39</v>
      </c>
      <c r="F19" s="20">
        <f>IF(C19='Modelo paramétrico'!$B$23,'Modelo paramétrico'!$D$23,0)</f>
        <v>0</v>
      </c>
    </row>
    <row r="20" spans="2:6" ht="99.95" customHeight="1" x14ac:dyDescent="0.25">
      <c r="B20" s="8"/>
      <c r="C20" s="2" t="s">
        <v>76</v>
      </c>
      <c r="D20" s="2" t="s">
        <v>44</v>
      </c>
      <c r="E20" s="2" t="s">
        <v>39</v>
      </c>
      <c r="F20" s="20">
        <f>IF(C20='Modelo paramétrico'!$B$23,'Modelo paramétrico'!$D$23,0)</f>
        <v>0</v>
      </c>
    </row>
    <row r="21" spans="2:6" ht="99.95" customHeight="1" x14ac:dyDescent="0.25">
      <c r="B21" s="8"/>
      <c r="C21" s="2" t="s">
        <v>77</v>
      </c>
      <c r="D21" s="2" t="s">
        <v>19</v>
      </c>
      <c r="E21" s="2" t="s">
        <v>2</v>
      </c>
      <c r="F21" s="20">
        <f>IF(C21='Modelo paramétrico'!$B$24,'Modelo paramétrico'!$D$24,0)</f>
        <v>0</v>
      </c>
    </row>
    <row r="22" spans="2:6" ht="99.95" customHeight="1" x14ac:dyDescent="0.25">
      <c r="B22" s="8"/>
      <c r="C22" s="2" t="s">
        <v>78</v>
      </c>
      <c r="D22" s="2" t="s">
        <v>32</v>
      </c>
      <c r="E22" s="2" t="s">
        <v>30</v>
      </c>
      <c r="F22" s="20">
        <f>IF(C22='Modelo paramétrico'!$B$25,'Modelo paramétrico'!$D$25,0)</f>
        <v>0</v>
      </c>
    </row>
    <row r="23" spans="2:6" ht="99.95" customHeight="1" x14ac:dyDescent="0.25">
      <c r="B23" s="8"/>
      <c r="C23" s="2" t="s">
        <v>87</v>
      </c>
      <c r="D23" s="2" t="s">
        <v>84</v>
      </c>
      <c r="E23" s="2" t="s">
        <v>2</v>
      </c>
      <c r="F23" s="20">
        <f>IF('Modelo paramétrico'!D4&gt;0,1,0)</f>
        <v>0</v>
      </c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Relação de equipamentos</vt:lpstr>
      <vt:lpstr>Modelo paramétrico</vt:lpstr>
      <vt:lpstr>Quantidades equipamentos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TDois2</dc:creator>
  <cp:lastModifiedBy>VIHU</cp:lastModifiedBy>
  <dcterms:created xsi:type="dcterms:W3CDTF">2021-05-04T14:06:04Z</dcterms:created>
  <dcterms:modified xsi:type="dcterms:W3CDTF">2021-07-14T23:09:09Z</dcterms:modified>
</cp:coreProperties>
</file>