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Y:\ETF\KIS ETF AP_LP_QIII2019\DAILY QUICK OPERATION\20240828\"/>
    </mc:Choice>
  </mc:AlternateContent>
  <xr:revisionPtr revIDLastSave="0" documentId="13_ncr:1_{DD692628-0C6D-473C-9899-C51878EFD283}" xr6:coauthVersionLast="47" xr6:coauthVersionMax="47" xr10:uidLastSave="{00000000-0000-0000-0000-000000000000}"/>
  <bookViews>
    <workbookView xWindow="30612" yWindow="-108" windowWidth="30936" windowHeight="16776" xr2:uid="{00000000-000D-0000-FFFF-FFFF00000000}"/>
  </bookViews>
  <sheets>
    <sheet name="Kho Morning" sheetId="2" r:id="rId1"/>
    <sheet name="delta_data" sheetId="19" r:id="rId2"/>
    <sheet name="delta_detail" sheetId="20" r:id="rId3"/>
    <sheet name="updated_plusgrid" sheetId="11" r:id="rId4"/>
    <sheet name="E1 basket NFOL Morning" sheetId="3" r:id="rId5"/>
    <sheet name="E1_bas" sheetId="10" r:id="rId6"/>
    <sheet name="Diamond" sheetId="9" r:id="rId7"/>
    <sheet name="FUEVFVND_bas" sheetId="12" r:id="rId8"/>
    <sheet name="FL" sheetId="8" r:id="rId9"/>
    <sheet name="FL_bas" sheetId="13" r:id="rId10"/>
    <sheet name="VN100" sheetId="7" r:id="rId11"/>
    <sheet name="VN100_bas" sheetId="14" r:id="rId12"/>
    <sheet name="MIDCAP" sheetId="15" r:id="rId13"/>
    <sheet name="MIDCAP_bas" sheetId="16" r:id="rId14"/>
    <sheet name="VFS" sheetId="17" r:id="rId15"/>
    <sheet name="VFS_bas" sheetId="18" r:id="rId16"/>
    <sheet name="FUEMAVND" sheetId="21" r:id="rId17"/>
    <sheet name="FUEMAVND_bas" sheetId="22" r:id="rId18"/>
  </sheets>
  <externalReferences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</externalReferences>
  <definedNames>
    <definedName name="_xlnm._FilterDatabase" localSheetId="6" hidden="1">Diamond!$A$1:$O$20</definedName>
    <definedName name="_xlnm._FilterDatabase" localSheetId="4" hidden="1">'E1 basket NFOL Morning'!$A$1:$L$32</definedName>
    <definedName name="_xlnm._FilterDatabase" localSheetId="5" hidden="1">E1_bas!$A$2:$D$32</definedName>
    <definedName name="_xlnm.Extract" localSheetId="5">E1_bas!#REF!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1" l="1" a="1"/>
  <c r="A1" i="11" s="1"/>
  <c r="A3" i="14"/>
  <c r="B3" i="14"/>
  <c r="A1" i="20" a="1"/>
  <c r="A1" i="20" s="1"/>
  <c r="A1" i="19" a="1"/>
  <c r="A1" i="19" s="1"/>
  <c r="F14" i="21"/>
  <c r="F15" i="21"/>
  <c r="F16" i="21"/>
  <c r="F17" i="21"/>
  <c r="F18" i="21"/>
  <c r="F19" i="21"/>
  <c r="F20" i="21"/>
  <c r="F21" i="21"/>
  <c r="F22" i="21"/>
  <c r="F23" i="21"/>
  <c r="F24" i="21"/>
  <c r="F25" i="21"/>
  <c r="F26" i="21"/>
  <c r="F27" i="21"/>
  <c r="F28" i="21"/>
  <c r="F29" i="21"/>
  <c r="F30" i="21"/>
  <c r="F31" i="21"/>
  <c r="F32" i="21"/>
  <c r="F33" i="21"/>
  <c r="F34" i="21"/>
  <c r="F35" i="21"/>
  <c r="F36" i="21"/>
  <c r="F37" i="21"/>
  <c r="F38" i="21"/>
  <c r="F39" i="21"/>
  <c r="F40" i="21"/>
  <c r="F41" i="21"/>
  <c r="F42" i="21"/>
  <c r="F43" i="21"/>
  <c r="F44" i="21"/>
  <c r="F45" i="21"/>
  <c r="F46" i="21"/>
  <c r="F47" i="21"/>
  <c r="F48" i="21"/>
  <c r="F49" i="21"/>
  <c r="F50" i="21"/>
  <c r="F51" i="21"/>
  <c r="F52" i="21"/>
  <c r="F53" i="21"/>
  <c r="F54" i="21"/>
  <c r="F55" i="21"/>
  <c r="F56" i="21"/>
  <c r="F57" i="21"/>
  <c r="F58" i="21"/>
  <c r="F59" i="21"/>
  <c r="F60" i="21"/>
  <c r="F61" i="21"/>
  <c r="F62" i="21"/>
  <c r="F63" i="21"/>
  <c r="F64" i="21"/>
  <c r="F65" i="21"/>
  <c r="F66" i="21"/>
  <c r="F67" i="21"/>
  <c r="F68" i="21"/>
  <c r="F69" i="21"/>
  <c r="F70" i="21"/>
  <c r="F71" i="21"/>
  <c r="F72" i="21"/>
  <c r="F73" i="21"/>
  <c r="F74" i="21"/>
  <c r="F75" i="21"/>
  <c r="F76" i="21"/>
  <c r="F77" i="21"/>
  <c r="F78" i="21"/>
  <c r="F79" i="21"/>
  <c r="F80" i="21"/>
  <c r="F81" i="21"/>
  <c r="F82" i="21"/>
  <c r="F83" i="21"/>
  <c r="F84" i="21"/>
  <c r="F85" i="21"/>
  <c r="F86" i="21"/>
  <c r="F87" i="21"/>
  <c r="F88" i="21"/>
  <c r="F89" i="21"/>
  <c r="F90" i="21"/>
  <c r="F91" i="21"/>
  <c r="F92" i="21"/>
  <c r="F93" i="21"/>
  <c r="F62" i="17"/>
  <c r="F63" i="17"/>
  <c r="F64" i="17"/>
  <c r="F65" i="17"/>
  <c r="F66" i="17"/>
  <c r="F67" i="17"/>
  <c r="F68" i="17"/>
  <c r="F69" i="17"/>
  <c r="F70" i="17"/>
  <c r="F71" i="17"/>
  <c r="F72" i="17"/>
  <c r="F73" i="17"/>
  <c r="F74" i="17"/>
  <c r="F75" i="17"/>
  <c r="F76" i="17"/>
  <c r="F77" i="17"/>
  <c r="F78" i="17"/>
  <c r="F79" i="17"/>
  <c r="F80" i="17"/>
  <c r="F81" i="17"/>
  <c r="F82" i="17"/>
  <c r="F83" i="17"/>
  <c r="F84" i="17"/>
  <c r="F85" i="17"/>
  <c r="F86" i="17"/>
  <c r="F87" i="17"/>
  <c r="F88" i="17"/>
  <c r="F89" i="17"/>
  <c r="F90" i="17"/>
  <c r="F91" i="17"/>
  <c r="F92" i="17"/>
  <c r="F93" i="17"/>
  <c r="F94" i="17"/>
  <c r="F95" i="17"/>
  <c r="F96" i="17"/>
  <c r="F97" i="17"/>
  <c r="F98" i="17"/>
  <c r="D6" i="2" l="1"/>
  <c r="C6" i="2"/>
  <c r="B6" i="2"/>
  <c r="D12" i="2"/>
  <c r="C12" i="2"/>
  <c r="B12" i="2"/>
  <c r="E21" i="21"/>
  <c r="E33" i="21"/>
  <c r="E45" i="21"/>
  <c r="E57" i="21"/>
  <c r="E69" i="21"/>
  <c r="E81" i="21"/>
  <c r="E93" i="21"/>
  <c r="D21" i="21"/>
  <c r="D33" i="21"/>
  <c r="D45" i="21"/>
  <c r="D57" i="21"/>
  <c r="D69" i="21"/>
  <c r="D81" i="21"/>
  <c r="D93" i="21"/>
  <c r="C21" i="21"/>
  <c r="C33" i="21"/>
  <c r="C45" i="21"/>
  <c r="C57" i="21"/>
  <c r="C69" i="21"/>
  <c r="C81" i="21"/>
  <c r="C93" i="21"/>
  <c r="E17" i="21"/>
  <c r="E22" i="21"/>
  <c r="E34" i="21"/>
  <c r="E46" i="21"/>
  <c r="E58" i="21"/>
  <c r="E70" i="21"/>
  <c r="E82" i="21"/>
  <c r="D22" i="21"/>
  <c r="D34" i="21"/>
  <c r="D46" i="21"/>
  <c r="D58" i="21"/>
  <c r="D70" i="21"/>
  <c r="D82" i="21"/>
  <c r="C22" i="21"/>
  <c r="C34" i="21"/>
  <c r="C46" i="21"/>
  <c r="C58" i="21"/>
  <c r="C70" i="21"/>
  <c r="C82" i="21"/>
  <c r="E53" i="21"/>
  <c r="D17" i="21"/>
  <c r="D65" i="21"/>
  <c r="C17" i="21"/>
  <c r="C77" i="21"/>
  <c r="E42" i="21"/>
  <c r="D30" i="21"/>
  <c r="D90" i="21"/>
  <c r="C66" i="21"/>
  <c r="C92" i="21"/>
  <c r="E23" i="21"/>
  <c r="E35" i="21"/>
  <c r="E47" i="21"/>
  <c r="E59" i="21"/>
  <c r="E71" i="21"/>
  <c r="E83" i="21"/>
  <c r="D23" i="21"/>
  <c r="D35" i="21"/>
  <c r="D47" i="21"/>
  <c r="D59" i="21"/>
  <c r="D71" i="21"/>
  <c r="D83" i="21"/>
  <c r="C23" i="21"/>
  <c r="C35" i="21"/>
  <c r="C47" i="21"/>
  <c r="C59" i="21"/>
  <c r="C71" i="21"/>
  <c r="C83" i="21"/>
  <c r="E65" i="21"/>
  <c r="C41" i="21"/>
  <c r="E30" i="21"/>
  <c r="D42" i="21"/>
  <c r="C18" i="21"/>
  <c r="C90" i="21"/>
  <c r="E24" i="21"/>
  <c r="E36" i="21"/>
  <c r="E48" i="21"/>
  <c r="E60" i="21"/>
  <c r="E72" i="21"/>
  <c r="E84" i="21"/>
  <c r="D24" i="21"/>
  <c r="D36" i="21"/>
  <c r="D48" i="21"/>
  <c r="D60" i="21"/>
  <c r="D72" i="21"/>
  <c r="D84" i="21"/>
  <c r="C24" i="21"/>
  <c r="C36" i="21"/>
  <c r="C48" i="21"/>
  <c r="C60" i="21"/>
  <c r="C72" i="21"/>
  <c r="C84" i="21"/>
  <c r="E77" i="21"/>
  <c r="D89" i="21"/>
  <c r="C65" i="21"/>
  <c r="E54" i="21"/>
  <c r="D54" i="21"/>
  <c r="C30" i="21"/>
  <c r="E25" i="21"/>
  <c r="E37" i="21"/>
  <c r="E49" i="21"/>
  <c r="E61" i="21"/>
  <c r="E73" i="21"/>
  <c r="E85" i="21"/>
  <c r="D25" i="21"/>
  <c r="D37" i="21"/>
  <c r="D49" i="21"/>
  <c r="D61" i="21"/>
  <c r="D73" i="21"/>
  <c r="D85" i="21"/>
  <c r="C25" i="21"/>
  <c r="C37" i="21"/>
  <c r="C49" i="21"/>
  <c r="C61" i="21"/>
  <c r="C73" i="21"/>
  <c r="C85" i="21"/>
  <c r="E89" i="21"/>
  <c r="D41" i="21"/>
  <c r="C29" i="21"/>
  <c r="C89" i="21"/>
  <c r="E66" i="21"/>
  <c r="D18" i="21"/>
  <c r="D78" i="21"/>
  <c r="C78" i="21"/>
  <c r="C56" i="21"/>
  <c r="E14" i="21"/>
  <c r="E26" i="21"/>
  <c r="E38" i="21"/>
  <c r="E50" i="21"/>
  <c r="E62" i="21"/>
  <c r="E74" i="21"/>
  <c r="E86" i="21"/>
  <c r="D14" i="21"/>
  <c r="D26" i="21"/>
  <c r="D38" i="21"/>
  <c r="D50" i="21"/>
  <c r="D62" i="21"/>
  <c r="D74" i="21"/>
  <c r="D86" i="21"/>
  <c r="C14" i="21"/>
  <c r="C26" i="21"/>
  <c r="C38" i="21"/>
  <c r="C50" i="21"/>
  <c r="C62" i="21"/>
  <c r="C74" i="21"/>
  <c r="C86" i="21"/>
  <c r="E41" i="21"/>
  <c r="D53" i="21"/>
  <c r="C53" i="21"/>
  <c r="E18" i="21"/>
  <c r="D66" i="21"/>
  <c r="C54" i="21"/>
  <c r="C44" i="21"/>
  <c r="E15" i="21"/>
  <c r="E27" i="21"/>
  <c r="E39" i="21"/>
  <c r="E51" i="21"/>
  <c r="E63" i="21"/>
  <c r="E75" i="21"/>
  <c r="E87" i="21"/>
  <c r="D15" i="21"/>
  <c r="D27" i="21"/>
  <c r="D39" i="21"/>
  <c r="D51" i="21"/>
  <c r="D63" i="21"/>
  <c r="D75" i="21"/>
  <c r="D87" i="21"/>
  <c r="C15" i="21"/>
  <c r="C27" i="21"/>
  <c r="C39" i="21"/>
  <c r="C51" i="21"/>
  <c r="C63" i="21"/>
  <c r="C75" i="21"/>
  <c r="C87" i="21"/>
  <c r="E29" i="21"/>
  <c r="D77" i="21"/>
  <c r="E90" i="21"/>
  <c r="C42" i="21"/>
  <c r="C80" i="21"/>
  <c r="E16" i="21"/>
  <c r="E28" i="21"/>
  <c r="E40" i="21"/>
  <c r="E52" i="21"/>
  <c r="E64" i="21"/>
  <c r="E76" i="21"/>
  <c r="E88" i="21"/>
  <c r="D16" i="21"/>
  <c r="D28" i="21"/>
  <c r="D40" i="21"/>
  <c r="D52" i="21"/>
  <c r="D64" i="21"/>
  <c r="D76" i="21"/>
  <c r="D88" i="21"/>
  <c r="C16" i="21"/>
  <c r="C28" i="21"/>
  <c r="C40" i="21"/>
  <c r="C52" i="21"/>
  <c r="C64" i="21"/>
  <c r="C76" i="21"/>
  <c r="C88" i="21"/>
  <c r="D29" i="21"/>
  <c r="E78" i="21"/>
  <c r="E19" i="21"/>
  <c r="E31" i="21"/>
  <c r="E43" i="21"/>
  <c r="E55" i="21"/>
  <c r="E67" i="21"/>
  <c r="E79" i="21"/>
  <c r="E91" i="21"/>
  <c r="D19" i="21"/>
  <c r="D31" i="21"/>
  <c r="D43" i="21"/>
  <c r="D55" i="21"/>
  <c r="D67" i="21"/>
  <c r="D79" i="21"/>
  <c r="D91" i="21"/>
  <c r="C19" i="21"/>
  <c r="C31" i="21"/>
  <c r="C43" i="21"/>
  <c r="C55" i="21"/>
  <c r="C67" i="21"/>
  <c r="C79" i="21"/>
  <c r="C91" i="21"/>
  <c r="E20" i="21"/>
  <c r="E32" i="21"/>
  <c r="E44" i="21"/>
  <c r="E56" i="21"/>
  <c r="E68" i="21"/>
  <c r="E80" i="21"/>
  <c r="E92" i="21"/>
  <c r="D20" i="21"/>
  <c r="D32" i="21"/>
  <c r="D44" i="21"/>
  <c r="D56" i="21"/>
  <c r="D68" i="21"/>
  <c r="D80" i="21"/>
  <c r="D92" i="21"/>
  <c r="C20" i="21"/>
  <c r="C32" i="21"/>
  <c r="C68" i="21"/>
  <c r="C3" i="22" a="1"/>
  <c r="C3" i="22" s="1"/>
  <c r="D3" i="22" s="1"/>
  <c r="B3" i="22" a="1"/>
  <c r="B3" i="22" s="1"/>
  <c r="A3" i="22" a="1"/>
  <c r="A3" i="22" s="1"/>
  <c r="B84" i="15"/>
  <c r="F84" i="15"/>
  <c r="G84" i="15" s="1"/>
  <c r="F87" i="15"/>
  <c r="G87" i="15" s="1"/>
  <c r="B81" i="15"/>
  <c r="A86" i="15"/>
  <c r="H86" i="15" s="1"/>
  <c r="I86" i="15" s="1"/>
  <c r="A87" i="15"/>
  <c r="H87" i="15" s="1"/>
  <c r="I87" i="15" s="1"/>
  <c r="A88" i="15"/>
  <c r="B88" i="15" s="1"/>
  <c r="A89" i="15"/>
  <c r="B89" i="15" s="1"/>
  <c r="A90" i="15"/>
  <c r="B90" i="15" s="1"/>
  <c r="A91" i="15"/>
  <c r="B91" i="15" s="1"/>
  <c r="A78" i="15"/>
  <c r="B78" i="15" s="1"/>
  <c r="A79" i="15"/>
  <c r="J79" i="15" s="1"/>
  <c r="K79" i="15" s="1"/>
  <c r="A80" i="15"/>
  <c r="B80" i="15" s="1"/>
  <c r="A81" i="15"/>
  <c r="F81" i="15" s="1"/>
  <c r="G81" i="15" s="1"/>
  <c r="A82" i="15"/>
  <c r="B82" i="15" s="1"/>
  <c r="A83" i="15"/>
  <c r="H83" i="15" s="1"/>
  <c r="I83" i="15" s="1"/>
  <c r="A84" i="15"/>
  <c r="H84" i="15" s="1"/>
  <c r="I84" i="15" s="1"/>
  <c r="A85" i="15"/>
  <c r="B85" i="15" s="1"/>
  <c r="J87" i="15"/>
  <c r="K87" i="15" s="1"/>
  <c r="H88" i="15"/>
  <c r="I88" i="15" s="1"/>
  <c r="F92" i="15"/>
  <c r="G92" i="15" s="1"/>
  <c r="H92" i="15"/>
  <c r="I92" i="15" s="1"/>
  <c r="J92" i="15"/>
  <c r="K92" i="15" s="1"/>
  <c r="F93" i="15"/>
  <c r="G93" i="15" s="1"/>
  <c r="H93" i="15"/>
  <c r="I93" i="15" s="1"/>
  <c r="J93" i="15"/>
  <c r="K93" i="15" s="1"/>
  <c r="F94" i="15"/>
  <c r="G94" i="15" s="1"/>
  <c r="H94" i="15"/>
  <c r="I94" i="15"/>
  <c r="J94" i="15"/>
  <c r="K94" i="15"/>
  <c r="F95" i="15"/>
  <c r="G95" i="15" s="1"/>
  <c r="H95" i="15"/>
  <c r="I95" i="15" s="1"/>
  <c r="J95" i="15"/>
  <c r="K95" i="15" s="1"/>
  <c r="F96" i="15"/>
  <c r="G96" i="15" s="1"/>
  <c r="H96" i="15"/>
  <c r="I96" i="15"/>
  <c r="J96" i="15"/>
  <c r="K96" i="15" s="1"/>
  <c r="F97" i="15"/>
  <c r="G97" i="15" s="1"/>
  <c r="H97" i="15"/>
  <c r="I97" i="15" s="1"/>
  <c r="J97" i="15"/>
  <c r="K97" i="15" s="1"/>
  <c r="F98" i="15"/>
  <c r="G98" i="15" s="1"/>
  <c r="H98" i="15"/>
  <c r="I98" i="15" s="1"/>
  <c r="J98" i="15"/>
  <c r="K98" i="15"/>
  <c r="A78" i="7"/>
  <c r="H78" i="7" s="1"/>
  <c r="A79" i="7"/>
  <c r="J79" i="7" s="1"/>
  <c r="A80" i="7"/>
  <c r="J80" i="7" s="1"/>
  <c r="A81" i="7"/>
  <c r="H81" i="7" s="1"/>
  <c r="A82" i="7"/>
  <c r="H82" i="7" s="1"/>
  <c r="A83" i="7"/>
  <c r="H83" i="7" s="1"/>
  <c r="A84" i="7"/>
  <c r="H84" i="7" s="1"/>
  <c r="A85" i="7"/>
  <c r="J85" i="7" s="1"/>
  <c r="A86" i="7"/>
  <c r="C86" i="7" s="1"/>
  <c r="A87" i="7"/>
  <c r="J87" i="7" s="1"/>
  <c r="A88" i="7"/>
  <c r="J88" i="7" s="1"/>
  <c r="A89" i="7"/>
  <c r="J89" i="7" s="1"/>
  <c r="A90" i="7"/>
  <c r="J90" i="7" s="1"/>
  <c r="A91" i="7"/>
  <c r="J91" i="7" s="1"/>
  <c r="A92" i="7"/>
  <c r="J92" i="7" s="1"/>
  <c r="A93" i="7"/>
  <c r="H93" i="7" s="1"/>
  <c r="A94" i="7"/>
  <c r="H94" i="7" s="1"/>
  <c r="A95" i="7"/>
  <c r="H95" i="7" s="1"/>
  <c r="A96" i="7"/>
  <c r="H96" i="7" s="1"/>
  <c r="A97" i="7"/>
  <c r="J97" i="7" s="1"/>
  <c r="A98" i="7"/>
  <c r="C98" i="7" s="1"/>
  <c r="B14" i="21"/>
  <c r="B15" i="21"/>
  <c r="B16" i="21"/>
  <c r="B17" i="21"/>
  <c r="B18" i="21"/>
  <c r="B19" i="21"/>
  <c r="B20" i="21"/>
  <c r="B21" i="21"/>
  <c r="B22" i="21"/>
  <c r="B23" i="21"/>
  <c r="B24" i="21"/>
  <c r="B25" i="21"/>
  <c r="B26" i="21"/>
  <c r="B27" i="21"/>
  <c r="B28" i="21"/>
  <c r="B29" i="21"/>
  <c r="B30" i="21"/>
  <c r="B31" i="21"/>
  <c r="B32" i="21"/>
  <c r="B33" i="21"/>
  <c r="B34" i="21"/>
  <c r="B35" i="21"/>
  <c r="B36" i="21"/>
  <c r="B37" i="21"/>
  <c r="B38" i="21"/>
  <c r="B39" i="21"/>
  <c r="B40" i="21"/>
  <c r="B41" i="21"/>
  <c r="B42" i="21"/>
  <c r="B43" i="21"/>
  <c r="B44" i="21"/>
  <c r="B45" i="21"/>
  <c r="B46" i="21"/>
  <c r="B47" i="21"/>
  <c r="B48" i="21"/>
  <c r="B49" i="21"/>
  <c r="B50" i="21"/>
  <c r="B51" i="21"/>
  <c r="B52" i="21"/>
  <c r="B53" i="21"/>
  <c r="B54" i="21"/>
  <c r="B55" i="21"/>
  <c r="B56" i="21"/>
  <c r="B57" i="21"/>
  <c r="B58" i="21"/>
  <c r="B59" i="21"/>
  <c r="B60" i="21"/>
  <c r="B61" i="21"/>
  <c r="B62" i="21"/>
  <c r="B63" i="21"/>
  <c r="B64" i="21"/>
  <c r="B65" i="21"/>
  <c r="B66" i="21"/>
  <c r="B67" i="21"/>
  <c r="B68" i="21"/>
  <c r="B69" i="21"/>
  <c r="B70" i="21"/>
  <c r="B71" i="21"/>
  <c r="B72" i="21"/>
  <c r="B73" i="21"/>
  <c r="B74" i="21"/>
  <c r="B75" i="21"/>
  <c r="B76" i="21"/>
  <c r="B77" i="21"/>
  <c r="B78" i="21"/>
  <c r="B79" i="21"/>
  <c r="B80" i="21"/>
  <c r="B81" i="21"/>
  <c r="B82" i="21"/>
  <c r="B83" i="21"/>
  <c r="B84" i="21"/>
  <c r="B85" i="21"/>
  <c r="B86" i="21"/>
  <c r="B87" i="21"/>
  <c r="B88" i="21"/>
  <c r="B89" i="21"/>
  <c r="B90" i="21"/>
  <c r="B91" i="21"/>
  <c r="B92" i="21"/>
  <c r="B93" i="21"/>
  <c r="C85" i="7" l="1"/>
  <c r="C87" i="7"/>
  <c r="C96" i="7"/>
  <c r="C84" i="7"/>
  <c r="J82" i="15"/>
  <c r="K82" i="15" s="1"/>
  <c r="J81" i="15"/>
  <c r="K81" i="15" s="1"/>
  <c r="J83" i="7"/>
  <c r="G12" i="2"/>
  <c r="G6" i="2"/>
  <c r="C92" i="7"/>
  <c r="C80" i="7"/>
  <c r="C95" i="7"/>
  <c r="C90" i="7"/>
  <c r="C89" i="7"/>
  <c r="C83" i="7"/>
  <c r="C78" i="7"/>
  <c r="C88" i="7"/>
  <c r="C97" i="7"/>
  <c r="C93" i="7"/>
  <c r="C91" i="7"/>
  <c r="C81" i="7"/>
  <c r="C79" i="7"/>
  <c r="C94" i="7"/>
  <c r="C82" i="7"/>
  <c r="H81" i="15"/>
  <c r="I81" i="15" s="1"/>
  <c r="J80" i="15"/>
  <c r="K80" i="15" s="1"/>
  <c r="H80" i="15"/>
  <c r="I80" i="15" s="1"/>
  <c r="J89" i="15"/>
  <c r="K89" i="15" s="1"/>
  <c r="J91" i="15"/>
  <c r="K91" i="15" s="1"/>
  <c r="H89" i="15"/>
  <c r="I89" i="15" s="1"/>
  <c r="J84" i="15"/>
  <c r="K84" i="15" s="1"/>
  <c r="F85" i="15"/>
  <c r="G85" i="15" s="1"/>
  <c r="C80" i="15"/>
  <c r="D80" i="7"/>
  <c r="C89" i="15"/>
  <c r="D81" i="7"/>
  <c r="E96" i="7"/>
  <c r="C81" i="15"/>
  <c r="D92" i="7"/>
  <c r="C90" i="15"/>
  <c r="D81" i="15"/>
  <c r="D93" i="7"/>
  <c r="D86" i="15"/>
  <c r="C83" i="15"/>
  <c r="C84" i="15"/>
  <c r="D91" i="15"/>
  <c r="D83" i="15"/>
  <c r="D84" i="15"/>
  <c r="E83" i="15"/>
  <c r="E84" i="7"/>
  <c r="E97" i="7"/>
  <c r="E85" i="7"/>
  <c r="E86" i="15"/>
  <c r="D88" i="15"/>
  <c r="D79" i="15"/>
  <c r="C86" i="15"/>
  <c r="C91" i="15"/>
  <c r="E90" i="15"/>
  <c r="E84" i="15"/>
  <c r="J86" i="15"/>
  <c r="K86" i="15" s="1"/>
  <c r="F83" i="15"/>
  <c r="G83" i="15" s="1"/>
  <c r="E81" i="15"/>
  <c r="C79" i="15"/>
  <c r="D90" i="15"/>
  <c r="C88" i="15"/>
  <c r="B86" i="15"/>
  <c r="E85" i="15"/>
  <c r="J90" i="15"/>
  <c r="K90" i="15" s="1"/>
  <c r="H78" i="15"/>
  <c r="I78" i="15" s="1"/>
  <c r="B83" i="15"/>
  <c r="F80" i="15"/>
  <c r="G80" i="15" s="1"/>
  <c r="D78" i="15"/>
  <c r="F89" i="15"/>
  <c r="G89" i="15" s="1"/>
  <c r="E87" i="15"/>
  <c r="D85" i="15"/>
  <c r="B79" i="15"/>
  <c r="H90" i="15"/>
  <c r="I90" i="15" s="1"/>
  <c r="J83" i="15"/>
  <c r="K83" i="15" s="1"/>
  <c r="F82" i="15"/>
  <c r="G82" i="15" s="1"/>
  <c r="E80" i="15"/>
  <c r="C78" i="15"/>
  <c r="F91" i="15"/>
  <c r="G91" i="15" s="1"/>
  <c r="E89" i="15"/>
  <c r="D87" i="15"/>
  <c r="C85" i="15"/>
  <c r="F78" i="15"/>
  <c r="G78" i="15" s="1"/>
  <c r="J78" i="15"/>
  <c r="K78" i="15" s="1"/>
  <c r="E78" i="15"/>
  <c r="E82" i="15"/>
  <c r="D80" i="15"/>
  <c r="E91" i="15"/>
  <c r="D89" i="15"/>
  <c r="C87" i="15"/>
  <c r="H79" i="15"/>
  <c r="I79" i="15" s="1"/>
  <c r="D82" i="15"/>
  <c r="B87" i="15"/>
  <c r="J88" i="15"/>
  <c r="K88" i="15" s="1"/>
  <c r="H82" i="15"/>
  <c r="I82" i="15" s="1"/>
  <c r="C82" i="15"/>
  <c r="F86" i="15"/>
  <c r="G86" i="15" s="1"/>
  <c r="F79" i="15"/>
  <c r="G79" i="15" s="1"/>
  <c r="F88" i="15"/>
  <c r="G88" i="15" s="1"/>
  <c r="E79" i="15"/>
  <c r="F90" i="15"/>
  <c r="G90" i="15" s="1"/>
  <c r="E88" i="15"/>
  <c r="H91" i="15"/>
  <c r="I91" i="15" s="1"/>
  <c r="J85" i="15"/>
  <c r="K85" i="15" s="1"/>
  <c r="H85" i="15"/>
  <c r="I85" i="15" s="1"/>
  <c r="J93" i="7"/>
  <c r="D91" i="7"/>
  <c r="D79" i="7"/>
  <c r="E95" i="7"/>
  <c r="E83" i="7"/>
  <c r="J95" i="7"/>
  <c r="D90" i="7"/>
  <c r="D78" i="7"/>
  <c r="E94" i="7"/>
  <c r="E82" i="7"/>
  <c r="D89" i="7"/>
  <c r="E93" i="7"/>
  <c r="E81" i="7"/>
  <c r="F81" i="7"/>
  <c r="G81" i="7" s="1"/>
  <c r="D88" i="7"/>
  <c r="E92" i="7"/>
  <c r="E80" i="7"/>
  <c r="F83" i="7"/>
  <c r="G83" i="7" s="1"/>
  <c r="D87" i="7"/>
  <c r="E91" i="7"/>
  <c r="E79" i="7"/>
  <c r="F93" i="7"/>
  <c r="G93" i="7" s="1"/>
  <c r="D98" i="7"/>
  <c r="D86" i="7"/>
  <c r="E90" i="7"/>
  <c r="E78" i="7"/>
  <c r="D97" i="7"/>
  <c r="D85" i="7"/>
  <c r="E89" i="7"/>
  <c r="D96" i="7"/>
  <c r="D84" i="7"/>
  <c r="E88" i="7"/>
  <c r="H86" i="7"/>
  <c r="D95" i="7"/>
  <c r="D83" i="7"/>
  <c r="E87" i="7"/>
  <c r="H98" i="7"/>
  <c r="D94" i="7"/>
  <c r="D82" i="7"/>
  <c r="E98" i="7"/>
  <c r="E86" i="7"/>
  <c r="F82" i="7"/>
  <c r="G82" i="7" s="1"/>
  <c r="H85" i="7"/>
  <c r="J86" i="7"/>
  <c r="F86" i="7"/>
  <c r="G86" i="7" s="1"/>
  <c r="H97" i="7"/>
  <c r="J94" i="7"/>
  <c r="F94" i="7"/>
  <c r="G94" i="7" s="1"/>
  <c r="J98" i="7"/>
  <c r="F95" i="7"/>
  <c r="G95" i="7" s="1"/>
  <c r="F98" i="7"/>
  <c r="G98" i="7" s="1"/>
  <c r="J81" i="7"/>
  <c r="J82" i="7"/>
  <c r="F84" i="7"/>
  <c r="G84" i="7" s="1"/>
  <c r="F96" i="7"/>
  <c r="G96" i="7" s="1"/>
  <c r="H88" i="7"/>
  <c r="J84" i="7"/>
  <c r="K84" i="7" s="1"/>
  <c r="J96" i="7"/>
  <c r="H87" i="7"/>
  <c r="F85" i="7"/>
  <c r="G85" i="7" s="1"/>
  <c r="F97" i="7"/>
  <c r="G97" i="7" s="1"/>
  <c r="H89" i="7"/>
  <c r="F87" i="7"/>
  <c r="G87" i="7" s="1"/>
  <c r="H79" i="7"/>
  <c r="H91" i="7"/>
  <c r="F88" i="7"/>
  <c r="G88" i="7" s="1"/>
  <c r="H80" i="7"/>
  <c r="H92" i="7"/>
  <c r="H90" i="7"/>
  <c r="F89" i="7"/>
  <c r="G89" i="7" s="1"/>
  <c r="F78" i="7"/>
  <c r="G78" i="7" s="1"/>
  <c r="F90" i="7"/>
  <c r="G90" i="7" s="1"/>
  <c r="J78" i="7"/>
  <c r="F79" i="7"/>
  <c r="G79" i="7" s="1"/>
  <c r="F91" i="7"/>
  <c r="G91" i="7" s="1"/>
  <c r="F80" i="7"/>
  <c r="G80" i="7" s="1"/>
  <c r="F92" i="7"/>
  <c r="G92" i="7" s="1"/>
  <c r="J22" i="21"/>
  <c r="K22" i="21" s="1"/>
  <c r="G60" i="21"/>
  <c r="H83" i="21"/>
  <c r="I83" i="21" s="1"/>
  <c r="J34" i="21"/>
  <c r="K34" i="21" s="1"/>
  <c r="D8" i="22"/>
  <c r="G83" i="21"/>
  <c r="G71" i="21"/>
  <c r="G59" i="21"/>
  <c r="G47" i="21"/>
  <c r="G35" i="21"/>
  <c r="G23" i="21"/>
  <c r="H82" i="21"/>
  <c r="I82" i="21" s="1"/>
  <c r="H70" i="21"/>
  <c r="I70" i="21" s="1"/>
  <c r="H58" i="21"/>
  <c r="I58" i="21" s="1"/>
  <c r="H46" i="21"/>
  <c r="I46" i="21" s="1"/>
  <c r="H34" i="21"/>
  <c r="I34" i="21" s="1"/>
  <c r="H22" i="21"/>
  <c r="I22" i="21" s="1"/>
  <c r="J93" i="21"/>
  <c r="K93" i="21" s="1"/>
  <c r="J81" i="21"/>
  <c r="K81" i="21" s="1"/>
  <c r="J69" i="21"/>
  <c r="K69" i="21" s="1"/>
  <c r="J57" i="21"/>
  <c r="K57" i="21" s="1"/>
  <c r="J45" i="21"/>
  <c r="K45" i="21" s="1"/>
  <c r="J33" i="21"/>
  <c r="K33" i="21" s="1"/>
  <c r="J21" i="21"/>
  <c r="K21" i="21" s="1"/>
  <c r="D15" i="22"/>
  <c r="G37" i="21"/>
  <c r="H72" i="21"/>
  <c r="I72" i="21" s="1"/>
  <c r="H24" i="21"/>
  <c r="I24" i="21" s="1"/>
  <c r="J59" i="21"/>
  <c r="K59" i="21" s="1"/>
  <c r="G48" i="21"/>
  <c r="H71" i="21"/>
  <c r="I71" i="21" s="1"/>
  <c r="H23" i="21"/>
  <c r="I23" i="21" s="1"/>
  <c r="J82" i="21"/>
  <c r="K82" i="21" s="1"/>
  <c r="D7" i="22"/>
  <c r="G82" i="21"/>
  <c r="G70" i="21"/>
  <c r="G58" i="21"/>
  <c r="G46" i="21"/>
  <c r="G34" i="21"/>
  <c r="G22" i="21"/>
  <c r="H93" i="21"/>
  <c r="I93" i="21" s="1"/>
  <c r="H81" i="21"/>
  <c r="I81" i="21" s="1"/>
  <c r="H69" i="21"/>
  <c r="I69" i="21" s="1"/>
  <c r="H57" i="21"/>
  <c r="I57" i="21" s="1"/>
  <c r="H45" i="21"/>
  <c r="I45" i="21" s="1"/>
  <c r="H33" i="21"/>
  <c r="I33" i="21" s="1"/>
  <c r="H21" i="21"/>
  <c r="I21" i="21" s="1"/>
  <c r="J92" i="21"/>
  <c r="K92" i="21" s="1"/>
  <c r="J80" i="21"/>
  <c r="K80" i="21" s="1"/>
  <c r="J68" i="21"/>
  <c r="K68" i="21" s="1"/>
  <c r="J56" i="21"/>
  <c r="K56" i="21" s="1"/>
  <c r="J44" i="21"/>
  <c r="K44" i="21" s="1"/>
  <c r="J32" i="21"/>
  <c r="K32" i="21" s="1"/>
  <c r="J20" i="21"/>
  <c r="K20" i="21" s="1"/>
  <c r="G73" i="21"/>
  <c r="G25" i="21"/>
  <c r="H60" i="21"/>
  <c r="I60" i="21" s="1"/>
  <c r="J47" i="21"/>
  <c r="K47" i="21" s="1"/>
  <c r="D9" i="22"/>
  <c r="H59" i="21"/>
  <c r="I59" i="21" s="1"/>
  <c r="J70" i="21"/>
  <c r="K70" i="21" s="1"/>
  <c r="D6" i="22"/>
  <c r="G93" i="21"/>
  <c r="G81" i="21"/>
  <c r="G69" i="21"/>
  <c r="G57" i="21"/>
  <c r="G45" i="21"/>
  <c r="G33" i="21"/>
  <c r="G21" i="21"/>
  <c r="H92" i="21"/>
  <c r="I92" i="21" s="1"/>
  <c r="H80" i="21"/>
  <c r="I80" i="21" s="1"/>
  <c r="H68" i="21"/>
  <c r="I68" i="21" s="1"/>
  <c r="H56" i="21"/>
  <c r="I56" i="21" s="1"/>
  <c r="H44" i="21"/>
  <c r="I44" i="21" s="1"/>
  <c r="H32" i="21"/>
  <c r="I32" i="21" s="1"/>
  <c r="H20" i="21"/>
  <c r="I20" i="21" s="1"/>
  <c r="J91" i="21"/>
  <c r="K91" i="21" s="1"/>
  <c r="J79" i="21"/>
  <c r="K79" i="21" s="1"/>
  <c r="J67" i="21"/>
  <c r="K67" i="21" s="1"/>
  <c r="J55" i="21"/>
  <c r="K55" i="21" s="1"/>
  <c r="J43" i="21"/>
  <c r="K43" i="21" s="1"/>
  <c r="J31" i="21"/>
  <c r="K31" i="21" s="1"/>
  <c r="J19" i="21"/>
  <c r="K19" i="21" s="1"/>
  <c r="D10" i="22"/>
  <c r="G85" i="21"/>
  <c r="G49" i="21"/>
  <c r="H48" i="21"/>
  <c r="I48" i="21" s="1"/>
  <c r="J83" i="21"/>
  <c r="K83" i="21" s="1"/>
  <c r="J35" i="21"/>
  <c r="K35" i="21" s="1"/>
  <c r="G84" i="21"/>
  <c r="G36" i="21"/>
  <c r="H47" i="21"/>
  <c r="I47" i="21" s="1"/>
  <c r="J58" i="21"/>
  <c r="K58" i="21" s="1"/>
  <c r="D19" i="22"/>
  <c r="D18" i="22"/>
  <c r="D17" i="22"/>
  <c r="D5" i="22"/>
  <c r="G92" i="21"/>
  <c r="G80" i="21"/>
  <c r="G68" i="21"/>
  <c r="G56" i="21"/>
  <c r="G44" i="21"/>
  <c r="G32" i="21"/>
  <c r="G20" i="21"/>
  <c r="H91" i="21"/>
  <c r="I91" i="21" s="1"/>
  <c r="H79" i="21"/>
  <c r="I79" i="21" s="1"/>
  <c r="H67" i="21"/>
  <c r="I67" i="21" s="1"/>
  <c r="H55" i="21"/>
  <c r="I55" i="21" s="1"/>
  <c r="H43" i="21"/>
  <c r="I43" i="21" s="1"/>
  <c r="H31" i="21"/>
  <c r="I31" i="21" s="1"/>
  <c r="H19" i="21"/>
  <c r="I19" i="21" s="1"/>
  <c r="J90" i="21"/>
  <c r="K90" i="21" s="1"/>
  <c r="J78" i="21"/>
  <c r="K78" i="21" s="1"/>
  <c r="J66" i="21"/>
  <c r="K66" i="21" s="1"/>
  <c r="J54" i="21"/>
  <c r="K54" i="21" s="1"/>
  <c r="J42" i="21"/>
  <c r="K42" i="21" s="1"/>
  <c r="J30" i="21"/>
  <c r="K30" i="21" s="1"/>
  <c r="J18" i="21"/>
  <c r="K18" i="21" s="1"/>
  <c r="G61" i="21"/>
  <c r="H84" i="21"/>
  <c r="I84" i="21" s="1"/>
  <c r="H36" i="21"/>
  <c r="I36" i="21" s="1"/>
  <c r="J71" i="21"/>
  <c r="K71" i="21" s="1"/>
  <c r="J23" i="21"/>
  <c r="K23" i="21" s="1"/>
  <c r="G72" i="21"/>
  <c r="G24" i="21"/>
  <c r="H35" i="21"/>
  <c r="I35" i="21" s="1"/>
  <c r="J46" i="21"/>
  <c r="K46" i="21" s="1"/>
  <c r="D16" i="22"/>
  <c r="D4" i="22"/>
  <c r="G91" i="21"/>
  <c r="G79" i="21"/>
  <c r="G67" i="21"/>
  <c r="G55" i="21"/>
  <c r="G43" i="21"/>
  <c r="G31" i="21"/>
  <c r="G19" i="21"/>
  <c r="H90" i="21"/>
  <c r="I90" i="21" s="1"/>
  <c r="H78" i="21"/>
  <c r="I78" i="21" s="1"/>
  <c r="H66" i="21"/>
  <c r="I66" i="21" s="1"/>
  <c r="H54" i="21"/>
  <c r="I54" i="21" s="1"/>
  <c r="H42" i="21"/>
  <c r="I42" i="21" s="1"/>
  <c r="H30" i="21"/>
  <c r="I30" i="21" s="1"/>
  <c r="H18" i="21"/>
  <c r="I18" i="21" s="1"/>
  <c r="J89" i="21"/>
  <c r="K89" i="21" s="1"/>
  <c r="J77" i="21"/>
  <c r="K77" i="21" s="1"/>
  <c r="J65" i="21"/>
  <c r="K65" i="21" s="1"/>
  <c r="J53" i="21"/>
  <c r="K53" i="21" s="1"/>
  <c r="J41" i="21"/>
  <c r="K41" i="21" s="1"/>
  <c r="J29" i="21"/>
  <c r="K29" i="21" s="1"/>
  <c r="J17" i="21"/>
  <c r="K17" i="21" s="1"/>
  <c r="G90" i="21"/>
  <c r="G78" i="21"/>
  <c r="G66" i="21"/>
  <c r="G54" i="21"/>
  <c r="G42" i="21"/>
  <c r="G30" i="21"/>
  <c r="G18" i="21"/>
  <c r="H89" i="21"/>
  <c r="I89" i="21" s="1"/>
  <c r="H77" i="21"/>
  <c r="I77" i="21" s="1"/>
  <c r="H65" i="21"/>
  <c r="I65" i="21" s="1"/>
  <c r="H53" i="21"/>
  <c r="I53" i="21" s="1"/>
  <c r="H41" i="21"/>
  <c r="I41" i="21" s="1"/>
  <c r="H29" i="21"/>
  <c r="I29" i="21" s="1"/>
  <c r="H17" i="21"/>
  <c r="I17" i="21" s="1"/>
  <c r="J88" i="21"/>
  <c r="K88" i="21" s="1"/>
  <c r="J76" i="21"/>
  <c r="K76" i="21" s="1"/>
  <c r="J64" i="21"/>
  <c r="K64" i="21" s="1"/>
  <c r="J52" i="21"/>
  <c r="K52" i="21" s="1"/>
  <c r="J40" i="21"/>
  <c r="K40" i="21" s="1"/>
  <c r="J28" i="21"/>
  <c r="K28" i="21" s="1"/>
  <c r="J16" i="21"/>
  <c r="K16" i="21" s="1"/>
  <c r="D14" i="22"/>
  <c r="G89" i="21"/>
  <c r="G77" i="21"/>
  <c r="G65" i="21"/>
  <c r="G53" i="21"/>
  <c r="G41" i="21"/>
  <c r="G29" i="21"/>
  <c r="G17" i="21"/>
  <c r="H88" i="21"/>
  <c r="I88" i="21" s="1"/>
  <c r="H76" i="21"/>
  <c r="I76" i="21" s="1"/>
  <c r="H64" i="21"/>
  <c r="I64" i="21" s="1"/>
  <c r="H52" i="21"/>
  <c r="I52" i="21" s="1"/>
  <c r="H40" i="21"/>
  <c r="I40" i="21" s="1"/>
  <c r="H28" i="21"/>
  <c r="I28" i="21" s="1"/>
  <c r="H16" i="21"/>
  <c r="I16" i="21" s="1"/>
  <c r="J87" i="21"/>
  <c r="K87" i="21" s="1"/>
  <c r="J75" i="21"/>
  <c r="K75" i="21" s="1"/>
  <c r="J63" i="21"/>
  <c r="K63" i="21" s="1"/>
  <c r="J51" i="21"/>
  <c r="K51" i="21" s="1"/>
  <c r="J39" i="21"/>
  <c r="K39" i="21" s="1"/>
  <c r="J27" i="21"/>
  <c r="K27" i="21" s="1"/>
  <c r="J15" i="21"/>
  <c r="K15" i="21" s="1"/>
  <c r="D13" i="22"/>
  <c r="G88" i="21"/>
  <c r="G76" i="21"/>
  <c r="G64" i="21"/>
  <c r="G52" i="21"/>
  <c r="G40" i="21"/>
  <c r="G28" i="21"/>
  <c r="G16" i="21"/>
  <c r="H87" i="21"/>
  <c r="I87" i="21" s="1"/>
  <c r="H75" i="21"/>
  <c r="I75" i="21" s="1"/>
  <c r="H63" i="21"/>
  <c r="I63" i="21" s="1"/>
  <c r="H51" i="21"/>
  <c r="I51" i="21" s="1"/>
  <c r="H39" i="21"/>
  <c r="I39" i="21" s="1"/>
  <c r="H27" i="21"/>
  <c r="I27" i="21" s="1"/>
  <c r="H15" i="21"/>
  <c r="I15" i="21" s="1"/>
  <c r="J86" i="21"/>
  <c r="K86" i="21" s="1"/>
  <c r="J74" i="21"/>
  <c r="K74" i="21" s="1"/>
  <c r="J62" i="21"/>
  <c r="K62" i="21" s="1"/>
  <c r="J50" i="21"/>
  <c r="K50" i="21" s="1"/>
  <c r="J38" i="21"/>
  <c r="K38" i="21" s="1"/>
  <c r="J26" i="21"/>
  <c r="K26" i="21" s="1"/>
  <c r="J14" i="21"/>
  <c r="K14" i="21" s="1"/>
  <c r="D12" i="22"/>
  <c r="G87" i="21"/>
  <c r="G75" i="21"/>
  <c r="G63" i="21"/>
  <c r="G51" i="21"/>
  <c r="G39" i="21"/>
  <c r="G27" i="21"/>
  <c r="G15" i="21"/>
  <c r="H86" i="21"/>
  <c r="I86" i="21" s="1"/>
  <c r="H74" i="21"/>
  <c r="I74" i="21" s="1"/>
  <c r="H62" i="21"/>
  <c r="I62" i="21" s="1"/>
  <c r="H50" i="21"/>
  <c r="I50" i="21" s="1"/>
  <c r="H38" i="21"/>
  <c r="I38" i="21" s="1"/>
  <c r="H26" i="21"/>
  <c r="I26" i="21" s="1"/>
  <c r="H14" i="21"/>
  <c r="I14" i="21" s="1"/>
  <c r="J85" i="21"/>
  <c r="K85" i="21" s="1"/>
  <c r="J73" i="21"/>
  <c r="K73" i="21" s="1"/>
  <c r="J61" i="21"/>
  <c r="K61" i="21" s="1"/>
  <c r="J49" i="21"/>
  <c r="K49" i="21" s="1"/>
  <c r="J37" i="21"/>
  <c r="K37" i="21" s="1"/>
  <c r="J25" i="21"/>
  <c r="K25" i="21" s="1"/>
  <c r="D11" i="22"/>
  <c r="G86" i="21"/>
  <c r="G74" i="21"/>
  <c r="G62" i="21"/>
  <c r="G50" i="21"/>
  <c r="G38" i="21"/>
  <c r="G26" i="21"/>
  <c r="G14" i="21"/>
  <c r="H85" i="21"/>
  <c r="I85" i="21" s="1"/>
  <c r="H73" i="21"/>
  <c r="I73" i="21" s="1"/>
  <c r="H61" i="21"/>
  <c r="I61" i="21" s="1"/>
  <c r="H49" i="21"/>
  <c r="I49" i="21" s="1"/>
  <c r="H37" i="21"/>
  <c r="I37" i="21" s="1"/>
  <c r="H25" i="21"/>
  <c r="I25" i="21" s="1"/>
  <c r="J84" i="21"/>
  <c r="K84" i="21" s="1"/>
  <c r="J72" i="21"/>
  <c r="K72" i="21" s="1"/>
  <c r="J60" i="21"/>
  <c r="K60" i="21" s="1"/>
  <c r="J48" i="21"/>
  <c r="K48" i="21" s="1"/>
  <c r="J36" i="21"/>
  <c r="K36" i="21" s="1"/>
  <c r="J24" i="21"/>
  <c r="K24" i="21" s="1"/>
  <c r="C4" i="2"/>
  <c r="B7" i="2"/>
  <c r="B9" i="2"/>
  <c r="B10" i="2"/>
  <c r="B2" i="2"/>
  <c r="D3" i="2"/>
  <c r="C5" i="2"/>
  <c r="B8" i="2"/>
  <c r="D5" i="2"/>
  <c r="D4" i="2"/>
  <c r="C7" i="2"/>
  <c r="C8" i="2"/>
  <c r="C3" i="2"/>
  <c r="D7" i="2"/>
  <c r="C9" i="2"/>
  <c r="B11" i="2"/>
  <c r="D8" i="2"/>
  <c r="C10" i="2"/>
  <c r="B13" i="2"/>
  <c r="D9" i="2"/>
  <c r="C11" i="2"/>
  <c r="D10" i="2"/>
  <c r="C13" i="2"/>
  <c r="B4" i="2"/>
  <c r="D11" i="2"/>
  <c r="C2" i="2"/>
  <c r="B3" i="2"/>
  <c r="D13" i="2"/>
  <c r="B5" i="2"/>
  <c r="D2" i="2"/>
  <c r="A46" i="17"/>
  <c r="A47" i="17"/>
  <c r="A48" i="17"/>
  <c r="A49" i="17"/>
  <c r="A50" i="17"/>
  <c r="A51" i="17"/>
  <c r="A52" i="17"/>
  <c r="A53" i="17"/>
  <c r="A54" i="17"/>
  <c r="A55" i="17"/>
  <c r="A56" i="17"/>
  <c r="A57" i="17"/>
  <c r="A58" i="17"/>
  <c r="A59" i="17"/>
  <c r="A60" i="17"/>
  <c r="A61" i="17"/>
  <c r="C46" i="18"/>
  <c r="D46" i="18" s="1"/>
  <c r="B46" i="18"/>
  <c r="A46" i="18"/>
  <c r="C45" i="18"/>
  <c r="D45" i="18" s="1"/>
  <c r="B45" i="18"/>
  <c r="A45" i="18"/>
  <c r="C44" i="18"/>
  <c r="D44" i="18" s="1"/>
  <c r="B44" i="18"/>
  <c r="A44" i="18"/>
  <c r="C43" i="18"/>
  <c r="D43" i="18" s="1"/>
  <c r="B43" i="18"/>
  <c r="A43" i="18"/>
  <c r="C42" i="18"/>
  <c r="D42" i="18" s="1"/>
  <c r="B42" i="18"/>
  <c r="A42" i="18"/>
  <c r="C41" i="18"/>
  <c r="D41" i="18" s="1"/>
  <c r="B41" i="18"/>
  <c r="A41" i="18"/>
  <c r="C40" i="18"/>
  <c r="D40" i="18" s="1"/>
  <c r="B40" i="18"/>
  <c r="A40" i="18"/>
  <c r="C39" i="18"/>
  <c r="D39" i="18" s="1"/>
  <c r="B39" i="18"/>
  <c r="A39" i="18"/>
  <c r="C38" i="18"/>
  <c r="D38" i="18" s="1"/>
  <c r="B38" i="18"/>
  <c r="A38" i="18"/>
  <c r="C37" i="18"/>
  <c r="D37" i="18" s="1"/>
  <c r="B37" i="18"/>
  <c r="A37" i="18"/>
  <c r="C36" i="18"/>
  <c r="D36" i="18" s="1"/>
  <c r="B36" i="18"/>
  <c r="A36" i="18"/>
  <c r="C35" i="18"/>
  <c r="D35" i="18" s="1"/>
  <c r="B35" i="18"/>
  <c r="A35" i="18"/>
  <c r="C34" i="18"/>
  <c r="D34" i="18" s="1"/>
  <c r="B34" i="18"/>
  <c r="A34" i="18"/>
  <c r="C33" i="18"/>
  <c r="D33" i="18" s="1"/>
  <c r="B33" i="18"/>
  <c r="A33" i="18"/>
  <c r="C32" i="18"/>
  <c r="D32" i="18" s="1"/>
  <c r="B32" i="18"/>
  <c r="A32" i="18"/>
  <c r="C31" i="18"/>
  <c r="D31" i="18" s="1"/>
  <c r="B31" i="18"/>
  <c r="A31" i="18"/>
  <c r="C30" i="18"/>
  <c r="D30" i="18" s="1"/>
  <c r="B30" i="18"/>
  <c r="A30" i="18"/>
  <c r="C29" i="18"/>
  <c r="D29" i="18" s="1"/>
  <c r="B29" i="18"/>
  <c r="A29" i="18"/>
  <c r="C28" i="18"/>
  <c r="D28" i="18" s="1"/>
  <c r="B28" i="18"/>
  <c r="A28" i="18"/>
  <c r="C27" i="18"/>
  <c r="D27" i="18" s="1"/>
  <c r="B27" i="18"/>
  <c r="A27" i="18"/>
  <c r="C26" i="18"/>
  <c r="D26" i="18" s="1"/>
  <c r="B26" i="18"/>
  <c r="A26" i="18"/>
  <c r="C25" i="18"/>
  <c r="D25" i="18" s="1"/>
  <c r="B25" i="18"/>
  <c r="A25" i="18"/>
  <c r="C24" i="18"/>
  <c r="D24" i="18" s="1"/>
  <c r="B24" i="18"/>
  <c r="A24" i="18"/>
  <c r="C23" i="18"/>
  <c r="D23" i="18" s="1"/>
  <c r="B23" i="18"/>
  <c r="A23" i="18"/>
  <c r="C22" i="18"/>
  <c r="D22" i="18" s="1"/>
  <c r="B22" i="18"/>
  <c r="A22" i="18"/>
  <c r="C21" i="18"/>
  <c r="D21" i="18" s="1"/>
  <c r="B21" i="18"/>
  <c r="A21" i="18"/>
  <c r="C20" i="18"/>
  <c r="D20" i="18" s="1"/>
  <c r="B20" i="18"/>
  <c r="A20" i="18"/>
  <c r="C19" i="18"/>
  <c r="D19" i="18" s="1"/>
  <c r="B19" i="18"/>
  <c r="A19" i="18"/>
  <c r="C18" i="18"/>
  <c r="D18" i="18" s="1"/>
  <c r="B18" i="18"/>
  <c r="A18" i="18"/>
  <c r="C17" i="18"/>
  <c r="D17" i="18" s="1"/>
  <c r="B17" i="18"/>
  <c r="A17" i="18"/>
  <c r="C16" i="18"/>
  <c r="D16" i="18" s="1"/>
  <c r="B16" i="18"/>
  <c r="A16" i="18"/>
  <c r="C15" i="18"/>
  <c r="D15" i="18" s="1"/>
  <c r="B15" i="18"/>
  <c r="A15" i="18"/>
  <c r="C14" i="18"/>
  <c r="D14" i="18" s="1"/>
  <c r="B14" i="18"/>
  <c r="A14" i="18"/>
  <c r="C13" i="18"/>
  <c r="D13" i="18" s="1"/>
  <c r="B13" i="18"/>
  <c r="A13" i="18"/>
  <c r="C12" i="18"/>
  <c r="D12" i="18" s="1"/>
  <c r="B12" i="18"/>
  <c r="A12" i="18"/>
  <c r="C11" i="18"/>
  <c r="D11" i="18" s="1"/>
  <c r="B11" i="18"/>
  <c r="A11" i="18"/>
  <c r="C10" i="18"/>
  <c r="D10" i="18" s="1"/>
  <c r="B10" i="18"/>
  <c r="A10" i="18"/>
  <c r="C9" i="18"/>
  <c r="D9" i="18" s="1"/>
  <c r="B9" i="18"/>
  <c r="A9" i="18"/>
  <c r="C8" i="18"/>
  <c r="D8" i="18" s="1"/>
  <c r="B8" i="18"/>
  <c r="A8" i="18"/>
  <c r="C7" i="18"/>
  <c r="D7" i="18" s="1"/>
  <c r="B7" i="18"/>
  <c r="A7" i="18"/>
  <c r="C6" i="18"/>
  <c r="D6" i="18" s="1"/>
  <c r="B6" i="18"/>
  <c r="A6" i="18"/>
  <c r="C5" i="18"/>
  <c r="D5" i="18" s="1"/>
  <c r="B5" i="18"/>
  <c r="A5" i="18"/>
  <c r="C4" i="18"/>
  <c r="D4" i="18" s="1"/>
  <c r="B4" i="18"/>
  <c r="A4" i="18"/>
  <c r="C3" i="18"/>
  <c r="D3" i="18" s="1"/>
  <c r="A35" i="17" s="1"/>
  <c r="F35" i="17" s="1"/>
  <c r="B3" i="18"/>
  <c r="A3" i="18"/>
  <c r="J98" i="17"/>
  <c r="K98" i="17" s="1"/>
  <c r="H98" i="17"/>
  <c r="I98" i="17" s="1"/>
  <c r="G98" i="17"/>
  <c r="J97" i="17"/>
  <c r="K97" i="17" s="1"/>
  <c r="H97" i="17"/>
  <c r="I97" i="17" s="1"/>
  <c r="G97" i="17"/>
  <c r="J96" i="17"/>
  <c r="K96" i="17" s="1"/>
  <c r="H96" i="17"/>
  <c r="I96" i="17" s="1"/>
  <c r="G96" i="17"/>
  <c r="J95" i="17"/>
  <c r="K95" i="17" s="1"/>
  <c r="H95" i="17"/>
  <c r="I95" i="17" s="1"/>
  <c r="G95" i="17"/>
  <c r="J94" i="17"/>
  <c r="K94" i="17" s="1"/>
  <c r="H94" i="17"/>
  <c r="I94" i="17" s="1"/>
  <c r="G94" i="17"/>
  <c r="J93" i="17"/>
  <c r="K93" i="17" s="1"/>
  <c r="H93" i="17"/>
  <c r="I93" i="17" s="1"/>
  <c r="G93" i="17"/>
  <c r="J92" i="17"/>
  <c r="K92" i="17" s="1"/>
  <c r="H92" i="17"/>
  <c r="I92" i="17" s="1"/>
  <c r="G92" i="17"/>
  <c r="J91" i="17"/>
  <c r="K91" i="17" s="1"/>
  <c r="H91" i="17"/>
  <c r="I91" i="17" s="1"/>
  <c r="G91" i="17"/>
  <c r="J90" i="17"/>
  <c r="K90" i="17" s="1"/>
  <c r="H90" i="17"/>
  <c r="I90" i="17" s="1"/>
  <c r="G90" i="17"/>
  <c r="J89" i="17"/>
  <c r="K89" i="17" s="1"/>
  <c r="H89" i="17"/>
  <c r="I89" i="17" s="1"/>
  <c r="G89" i="17"/>
  <c r="J88" i="17"/>
  <c r="K88" i="17" s="1"/>
  <c r="H88" i="17"/>
  <c r="I88" i="17" s="1"/>
  <c r="G88" i="17"/>
  <c r="J87" i="17"/>
  <c r="K87" i="17" s="1"/>
  <c r="H87" i="17"/>
  <c r="I87" i="17" s="1"/>
  <c r="G87" i="17"/>
  <c r="J86" i="17"/>
  <c r="K86" i="17" s="1"/>
  <c r="H86" i="17"/>
  <c r="I86" i="17" s="1"/>
  <c r="G86" i="17"/>
  <c r="J85" i="17"/>
  <c r="K85" i="17" s="1"/>
  <c r="H85" i="17"/>
  <c r="I85" i="17" s="1"/>
  <c r="G85" i="17"/>
  <c r="J84" i="17"/>
  <c r="K84" i="17" s="1"/>
  <c r="H84" i="17"/>
  <c r="I84" i="17" s="1"/>
  <c r="G84" i="17"/>
  <c r="J83" i="17"/>
  <c r="K83" i="17" s="1"/>
  <c r="H83" i="17"/>
  <c r="I83" i="17" s="1"/>
  <c r="G83" i="17"/>
  <c r="J82" i="17"/>
  <c r="K82" i="17" s="1"/>
  <c r="H82" i="17"/>
  <c r="I82" i="17" s="1"/>
  <c r="G82" i="17"/>
  <c r="J81" i="17"/>
  <c r="K81" i="17" s="1"/>
  <c r="H81" i="17"/>
  <c r="I81" i="17" s="1"/>
  <c r="G81" i="17"/>
  <c r="J80" i="17"/>
  <c r="K80" i="17" s="1"/>
  <c r="H80" i="17"/>
  <c r="I80" i="17" s="1"/>
  <c r="G80" i="17"/>
  <c r="J79" i="17"/>
  <c r="K79" i="17" s="1"/>
  <c r="H79" i="17"/>
  <c r="I79" i="17" s="1"/>
  <c r="G79" i="17"/>
  <c r="J78" i="17"/>
  <c r="K78" i="17" s="1"/>
  <c r="H78" i="17"/>
  <c r="I78" i="17" s="1"/>
  <c r="G78" i="17"/>
  <c r="J77" i="17"/>
  <c r="K77" i="17" s="1"/>
  <c r="H77" i="17"/>
  <c r="I77" i="17" s="1"/>
  <c r="G77" i="17"/>
  <c r="J76" i="17"/>
  <c r="K76" i="17" s="1"/>
  <c r="H76" i="17"/>
  <c r="I76" i="17" s="1"/>
  <c r="G76" i="17"/>
  <c r="J75" i="17"/>
  <c r="K75" i="17" s="1"/>
  <c r="H75" i="17"/>
  <c r="I75" i="17" s="1"/>
  <c r="G75" i="17"/>
  <c r="J74" i="17"/>
  <c r="K74" i="17" s="1"/>
  <c r="H74" i="17"/>
  <c r="I74" i="17" s="1"/>
  <c r="G74" i="17"/>
  <c r="J73" i="17"/>
  <c r="K73" i="17" s="1"/>
  <c r="H73" i="17"/>
  <c r="I73" i="17" s="1"/>
  <c r="G73" i="17"/>
  <c r="J72" i="17"/>
  <c r="K72" i="17" s="1"/>
  <c r="H72" i="17"/>
  <c r="I72" i="17" s="1"/>
  <c r="G72" i="17"/>
  <c r="J71" i="17"/>
  <c r="K71" i="17" s="1"/>
  <c r="H71" i="17"/>
  <c r="I71" i="17" s="1"/>
  <c r="G71" i="17"/>
  <c r="J70" i="17"/>
  <c r="K70" i="17" s="1"/>
  <c r="H70" i="17"/>
  <c r="I70" i="17" s="1"/>
  <c r="G70" i="17"/>
  <c r="J69" i="17"/>
  <c r="K69" i="17" s="1"/>
  <c r="H69" i="17"/>
  <c r="I69" i="17" s="1"/>
  <c r="G69" i="17"/>
  <c r="J68" i="17"/>
  <c r="K68" i="17" s="1"/>
  <c r="H68" i="17"/>
  <c r="I68" i="17" s="1"/>
  <c r="G68" i="17"/>
  <c r="J67" i="17"/>
  <c r="K67" i="17" s="1"/>
  <c r="H67" i="17"/>
  <c r="I67" i="17" s="1"/>
  <c r="G67" i="17"/>
  <c r="J66" i="17"/>
  <c r="K66" i="17" s="1"/>
  <c r="H66" i="17"/>
  <c r="I66" i="17" s="1"/>
  <c r="G66" i="17"/>
  <c r="J65" i="17"/>
  <c r="K65" i="17" s="1"/>
  <c r="H65" i="17"/>
  <c r="I65" i="17" s="1"/>
  <c r="G65" i="17"/>
  <c r="J64" i="17"/>
  <c r="K64" i="17" s="1"/>
  <c r="H64" i="17"/>
  <c r="I64" i="17" s="1"/>
  <c r="G64" i="17"/>
  <c r="J63" i="17"/>
  <c r="K63" i="17" s="1"/>
  <c r="H63" i="17"/>
  <c r="I63" i="17" s="1"/>
  <c r="G63" i="17"/>
  <c r="J62" i="17"/>
  <c r="K62" i="17" s="1"/>
  <c r="H62" i="17"/>
  <c r="I62" i="17" s="1"/>
  <c r="G62" i="17"/>
  <c r="A15" i="17" l="1"/>
  <c r="B15" i="17" s="1"/>
  <c r="A6" i="17"/>
  <c r="B6" i="17" s="1"/>
  <c r="A22" i="17"/>
  <c r="B22" i="17" s="1"/>
  <c r="B60" i="17"/>
  <c r="F60" i="17"/>
  <c r="B56" i="17"/>
  <c r="F56" i="17"/>
  <c r="B55" i="17"/>
  <c r="F55" i="17"/>
  <c r="B46" i="17"/>
  <c r="F46" i="17"/>
  <c r="B54" i="17"/>
  <c r="F54" i="17"/>
  <c r="B53" i="17"/>
  <c r="F53" i="17"/>
  <c r="B52" i="17"/>
  <c r="F52" i="17"/>
  <c r="B51" i="17"/>
  <c r="F51" i="17"/>
  <c r="B48" i="17"/>
  <c r="F48" i="17"/>
  <c r="B58" i="17"/>
  <c r="F58" i="17"/>
  <c r="B50" i="17"/>
  <c r="F50" i="17"/>
  <c r="B61" i="17"/>
  <c r="F61" i="17"/>
  <c r="B49" i="17"/>
  <c r="F49" i="17"/>
  <c r="B59" i="17"/>
  <c r="F59" i="17"/>
  <c r="B47" i="17"/>
  <c r="F47" i="17"/>
  <c r="B57" i="17"/>
  <c r="F57" i="17"/>
  <c r="L69" i="21"/>
  <c r="L93" i="21"/>
  <c r="L32" i="21"/>
  <c r="L44" i="21"/>
  <c r="L57" i="21"/>
  <c r="L85" i="21"/>
  <c r="L26" i="21"/>
  <c r="L45" i="21"/>
  <c r="L49" i="21"/>
  <c r="L74" i="21"/>
  <c r="A19" i="17"/>
  <c r="B19" i="17" s="1"/>
  <c r="L25" i="21"/>
  <c r="A11" i="17"/>
  <c r="B11" i="17" s="1"/>
  <c r="A31" i="17"/>
  <c r="B31" i="17" s="1"/>
  <c r="A18" i="17"/>
  <c r="B18" i="17" s="1"/>
  <c r="A2" i="21" a="1"/>
  <c r="B13" i="21" s="1"/>
  <c r="L50" i="21"/>
  <c r="L14" i="21"/>
  <c r="L77" i="21"/>
  <c r="L62" i="21"/>
  <c r="L53" i="21"/>
  <c r="L38" i="21"/>
  <c r="L37" i="21"/>
  <c r="L86" i="21"/>
  <c r="L15" i="21"/>
  <c r="L48" i="21"/>
  <c r="L27" i="21"/>
  <c r="L75" i="21"/>
  <c r="L61" i="21"/>
  <c r="L35" i="21"/>
  <c r="L76" i="21"/>
  <c r="L92" i="21"/>
  <c r="L56" i="21"/>
  <c r="L30" i="21"/>
  <c r="L39" i="21"/>
  <c r="L67" i="21"/>
  <c r="L58" i="21"/>
  <c r="L71" i="21"/>
  <c r="L63" i="21"/>
  <c r="L70" i="21"/>
  <c r="L66" i="21"/>
  <c r="L33" i="21"/>
  <c r="L20" i="21"/>
  <c r="L87" i="21"/>
  <c r="L29" i="21"/>
  <c r="L52" i="21"/>
  <c r="L41" i="21"/>
  <c r="L16" i="21"/>
  <c r="L31" i="21"/>
  <c r="L46" i="21"/>
  <c r="L34" i="21"/>
  <c r="L73" i="21"/>
  <c r="L72" i="21"/>
  <c r="L84" i="21"/>
  <c r="L65" i="21"/>
  <c r="L47" i="21"/>
  <c r="L28" i="21"/>
  <c r="L42" i="21"/>
  <c r="L59" i="21"/>
  <c r="L79" i="21"/>
  <c r="L68" i="21"/>
  <c r="L36" i="21"/>
  <c r="L64" i="21"/>
  <c r="L89" i="21"/>
  <c r="L22" i="21"/>
  <c r="L24" i="21"/>
  <c r="L40" i="21"/>
  <c r="L17" i="21"/>
  <c r="L54" i="21"/>
  <c r="L19" i="21"/>
  <c r="L91" i="21"/>
  <c r="L80" i="21"/>
  <c r="L83" i="21"/>
  <c r="L78" i="21"/>
  <c r="L51" i="21"/>
  <c r="L60" i="21"/>
  <c r="L88" i="21"/>
  <c r="L90" i="21"/>
  <c r="L43" i="21"/>
  <c r="L81" i="21"/>
  <c r="L18" i="21"/>
  <c r="L82" i="21"/>
  <c r="L55" i="21"/>
  <c r="L23" i="21"/>
  <c r="L21" i="21"/>
  <c r="L84" i="17"/>
  <c r="L66" i="17"/>
  <c r="L78" i="17"/>
  <c r="L96" i="17"/>
  <c r="G8" i="2"/>
  <c r="A33" i="17"/>
  <c r="B33" i="17" s="1"/>
  <c r="A27" i="17"/>
  <c r="B27" i="17" s="1"/>
  <c r="A8" i="17"/>
  <c r="B8" i="17" s="1"/>
  <c r="A26" i="17"/>
  <c r="B26" i="17" s="1"/>
  <c r="A4" i="17"/>
  <c r="B4" i="17" s="1"/>
  <c r="A13" i="17"/>
  <c r="B13" i="17" s="1"/>
  <c r="A30" i="17"/>
  <c r="B30" i="17" s="1"/>
  <c r="A36" i="17"/>
  <c r="A14" i="17"/>
  <c r="A9" i="17"/>
  <c r="B9" i="17" s="1"/>
  <c r="A40" i="17"/>
  <c r="A7" i="17"/>
  <c r="B7" i="17" s="1"/>
  <c r="A25" i="17"/>
  <c r="B25" i="17" s="1"/>
  <c r="A20" i="17"/>
  <c r="B20" i="17" s="1"/>
  <c r="A2" i="17"/>
  <c r="B2" i="17" s="1"/>
  <c r="A3" i="17"/>
  <c r="B3" i="17" s="1"/>
  <c r="L72" i="17"/>
  <c r="A12" i="17"/>
  <c r="B12" i="17" s="1"/>
  <c r="A24" i="17"/>
  <c r="B24" i="17" s="1"/>
  <c r="A29" i="17"/>
  <c r="B29" i="17" s="1"/>
  <c r="A42" i="17"/>
  <c r="G5" i="2"/>
  <c r="A44" i="17"/>
  <c r="A34" i="17"/>
  <c r="B34" i="17" s="1"/>
  <c r="A28" i="17"/>
  <c r="B28" i="17" s="1"/>
  <c r="A5" i="17"/>
  <c r="A16" i="17"/>
  <c r="A39" i="17"/>
  <c r="A43" i="17"/>
  <c r="A10" i="17"/>
  <c r="B10" i="17" s="1"/>
  <c r="A17" i="17"/>
  <c r="B17" i="17" s="1"/>
  <c r="A37" i="17"/>
  <c r="A41" i="17"/>
  <c r="A45" i="17"/>
  <c r="A32" i="17"/>
  <c r="B32" i="17" s="1"/>
  <c r="A38" i="17"/>
  <c r="B35" i="17"/>
  <c r="A23" i="17"/>
  <c r="B23" i="17" s="1"/>
  <c r="A21" i="17"/>
  <c r="B21" i="17" s="1"/>
  <c r="L63" i="17"/>
  <c r="L90" i="17"/>
  <c r="L69" i="17"/>
  <c r="L75" i="17"/>
  <c r="L93" i="17"/>
  <c r="L87" i="17"/>
  <c r="L62" i="17"/>
  <c r="L81" i="17"/>
  <c r="L68" i="17"/>
  <c r="L80" i="17"/>
  <c r="L92" i="17"/>
  <c r="L73" i="17"/>
  <c r="L85" i="17"/>
  <c r="L97" i="17"/>
  <c r="L71" i="17"/>
  <c r="L83" i="17"/>
  <c r="L95" i="17"/>
  <c r="L64" i="17"/>
  <c r="L76" i="17"/>
  <c r="L88" i="17"/>
  <c r="L74" i="17"/>
  <c r="L86" i="17"/>
  <c r="L98" i="17"/>
  <c r="L67" i="17"/>
  <c r="L79" i="17"/>
  <c r="L91" i="17"/>
  <c r="L65" i="17"/>
  <c r="L77" i="17"/>
  <c r="L89" i="17"/>
  <c r="L70" i="17"/>
  <c r="L82" i="17"/>
  <c r="L94" i="17"/>
  <c r="A2" i="21" l="1"/>
  <c r="B2" i="21" s="1"/>
  <c r="B12" i="21"/>
  <c r="B11" i="21"/>
  <c r="B39" i="17"/>
  <c r="F39" i="17"/>
  <c r="B16" i="17"/>
  <c r="B5" i="17"/>
  <c r="B38" i="17"/>
  <c r="F38" i="17"/>
  <c r="B45" i="17"/>
  <c r="F45" i="17"/>
  <c r="B44" i="17"/>
  <c r="F44" i="17"/>
  <c r="B40" i="17"/>
  <c r="F40" i="17"/>
  <c r="B43" i="17"/>
  <c r="F43" i="17"/>
  <c r="B41" i="17"/>
  <c r="F41" i="17"/>
  <c r="B37" i="17"/>
  <c r="F37" i="17"/>
  <c r="B42" i="17"/>
  <c r="F42" i="17"/>
  <c r="B14" i="17"/>
  <c r="B36" i="17"/>
  <c r="F36" i="17"/>
  <c r="B5" i="21"/>
  <c r="B4" i="21"/>
  <c r="B3" i="21"/>
  <c r="B7" i="21"/>
  <c r="B6" i="21"/>
  <c r="B10" i="21"/>
  <c r="B8" i="21"/>
  <c r="B9" i="21"/>
  <c r="C4" i="16"/>
  <c r="D4" i="16" s="1"/>
  <c r="C5" i="16"/>
  <c r="D5" i="16" s="1"/>
  <c r="C6" i="16"/>
  <c r="D6" i="16" s="1"/>
  <c r="C7" i="16"/>
  <c r="D7" i="16" s="1"/>
  <c r="C8" i="16"/>
  <c r="D8" i="16" s="1"/>
  <c r="C9" i="16"/>
  <c r="D9" i="16" s="1"/>
  <c r="C10" i="16"/>
  <c r="D10" i="16" s="1"/>
  <c r="C11" i="16"/>
  <c r="D11" i="16" s="1"/>
  <c r="C12" i="16"/>
  <c r="D12" i="16" s="1"/>
  <c r="C13" i="16"/>
  <c r="D13" i="16" s="1"/>
  <c r="C14" i="16"/>
  <c r="D14" i="16" s="1"/>
  <c r="C15" i="16"/>
  <c r="D15" i="16" s="1"/>
  <c r="C16" i="16"/>
  <c r="D16" i="16" s="1"/>
  <c r="C17" i="16"/>
  <c r="D17" i="16" s="1"/>
  <c r="C18" i="16"/>
  <c r="D18" i="16" s="1"/>
  <c r="C19" i="16"/>
  <c r="D19" i="16" s="1"/>
  <c r="C20" i="16"/>
  <c r="D20" i="16" s="1"/>
  <c r="C21" i="16"/>
  <c r="D21" i="16" s="1"/>
  <c r="C22" i="16"/>
  <c r="D22" i="16" s="1"/>
  <c r="C23" i="16"/>
  <c r="D23" i="16" s="1"/>
  <c r="C24" i="16"/>
  <c r="D24" i="16" s="1"/>
  <c r="C25" i="16"/>
  <c r="D25" i="16" s="1"/>
  <c r="C26" i="16"/>
  <c r="D26" i="16" s="1"/>
  <c r="C27" i="16"/>
  <c r="D27" i="16" s="1"/>
  <c r="C28" i="16"/>
  <c r="D28" i="16" s="1"/>
  <c r="C29" i="16"/>
  <c r="D29" i="16" s="1"/>
  <c r="C30" i="16"/>
  <c r="D30" i="16" s="1"/>
  <c r="C31" i="16"/>
  <c r="D31" i="16" s="1"/>
  <c r="C32" i="16"/>
  <c r="D32" i="16" s="1"/>
  <c r="C33" i="16"/>
  <c r="D33" i="16" s="1"/>
  <c r="C34" i="16"/>
  <c r="D34" i="16" s="1"/>
  <c r="C35" i="16"/>
  <c r="D35" i="16" s="1"/>
  <c r="C36" i="16"/>
  <c r="D36" i="16" s="1"/>
  <c r="C37" i="16"/>
  <c r="D37" i="16" s="1"/>
  <c r="C38" i="16"/>
  <c r="D38" i="16" s="1"/>
  <c r="C39" i="16"/>
  <c r="D39" i="16" s="1"/>
  <c r="C40" i="16"/>
  <c r="D40" i="16" s="1"/>
  <c r="C41" i="16"/>
  <c r="D41" i="16" s="1"/>
  <c r="C42" i="16"/>
  <c r="D42" i="16" s="1"/>
  <c r="C43" i="16"/>
  <c r="D43" i="16" s="1"/>
  <c r="C44" i="16"/>
  <c r="D44" i="16" s="1"/>
  <c r="C45" i="16"/>
  <c r="D45" i="16" s="1"/>
  <c r="C46" i="16"/>
  <c r="D46" i="16" s="1"/>
  <c r="C47" i="16"/>
  <c r="D47" i="16" s="1"/>
  <c r="C48" i="16"/>
  <c r="D48" i="16" s="1"/>
  <c r="C49" i="16"/>
  <c r="D49" i="16" s="1"/>
  <c r="C50" i="16"/>
  <c r="D50" i="16" s="1"/>
  <c r="C51" i="16"/>
  <c r="D51" i="16" s="1"/>
  <c r="C52" i="16"/>
  <c r="D52" i="16" s="1"/>
  <c r="C53" i="16"/>
  <c r="D53" i="16" s="1"/>
  <c r="C54" i="16"/>
  <c r="D54" i="16" s="1"/>
  <c r="C55" i="16"/>
  <c r="D55" i="16" s="1"/>
  <c r="C56" i="16"/>
  <c r="D56" i="16" s="1"/>
  <c r="C57" i="16"/>
  <c r="D57" i="16" s="1"/>
  <c r="C58" i="16"/>
  <c r="D58" i="16" s="1"/>
  <c r="C59" i="16"/>
  <c r="D59" i="16" s="1"/>
  <c r="C60" i="16"/>
  <c r="D60" i="16" s="1"/>
  <c r="C61" i="16"/>
  <c r="D61" i="16" s="1"/>
  <c r="C62" i="16"/>
  <c r="D62" i="16" s="1"/>
  <c r="C63" i="16"/>
  <c r="D63" i="16" s="1"/>
  <c r="C64" i="16"/>
  <c r="D64" i="16" s="1"/>
  <c r="C65" i="16"/>
  <c r="D65" i="16" s="1"/>
  <c r="C66" i="16"/>
  <c r="D66" i="16" s="1"/>
  <c r="C67" i="16"/>
  <c r="D67" i="16" s="1"/>
  <c r="C68" i="16"/>
  <c r="D68" i="16" s="1"/>
  <c r="C69" i="16"/>
  <c r="D69" i="16" s="1"/>
  <c r="C70" i="16"/>
  <c r="D70" i="16" s="1"/>
  <c r="C71" i="16"/>
  <c r="D71" i="16" s="1"/>
  <c r="C72" i="16"/>
  <c r="D72" i="16" s="1"/>
  <c r="C73" i="16"/>
  <c r="D73" i="16" s="1"/>
  <c r="C74" i="16"/>
  <c r="D74" i="16" s="1"/>
  <c r="C75" i="16"/>
  <c r="D75" i="16" s="1"/>
  <c r="C76" i="16"/>
  <c r="D76" i="16" s="1"/>
  <c r="C77" i="16"/>
  <c r="D77" i="16" s="1"/>
  <c r="C78" i="16"/>
  <c r="D78" i="16" s="1"/>
  <c r="C3" i="16"/>
  <c r="D3" i="16" s="1"/>
  <c r="B4" i="16"/>
  <c r="B5" i="16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B26" i="16"/>
  <c r="B27" i="16"/>
  <c r="B28" i="16"/>
  <c r="B29" i="16"/>
  <c r="B30" i="16"/>
  <c r="B31" i="16"/>
  <c r="B32" i="16"/>
  <c r="B33" i="16"/>
  <c r="B34" i="16"/>
  <c r="B35" i="16"/>
  <c r="B36" i="16"/>
  <c r="B37" i="16"/>
  <c r="B38" i="16"/>
  <c r="B39" i="16"/>
  <c r="B40" i="16"/>
  <c r="B41" i="16"/>
  <c r="B42" i="16"/>
  <c r="B43" i="16"/>
  <c r="B44" i="16"/>
  <c r="B45" i="16"/>
  <c r="B46" i="16"/>
  <c r="B47" i="16"/>
  <c r="B48" i="16"/>
  <c r="B49" i="16"/>
  <c r="B50" i="16"/>
  <c r="B51" i="16"/>
  <c r="B52" i="16"/>
  <c r="B53" i="16"/>
  <c r="B54" i="16"/>
  <c r="B55" i="16"/>
  <c r="B56" i="16"/>
  <c r="B57" i="16"/>
  <c r="B58" i="16"/>
  <c r="B59" i="16"/>
  <c r="B60" i="16"/>
  <c r="B61" i="16"/>
  <c r="B62" i="16"/>
  <c r="B63" i="16"/>
  <c r="B64" i="16"/>
  <c r="B65" i="16"/>
  <c r="B66" i="16"/>
  <c r="B67" i="16"/>
  <c r="B68" i="16"/>
  <c r="B69" i="16"/>
  <c r="B70" i="16"/>
  <c r="B71" i="16"/>
  <c r="B72" i="16"/>
  <c r="B73" i="16"/>
  <c r="B74" i="16"/>
  <c r="B75" i="16"/>
  <c r="B76" i="16"/>
  <c r="B77" i="16"/>
  <c r="B78" i="16"/>
  <c r="B3" i="16"/>
  <c r="A4" i="16"/>
  <c r="A5" i="16"/>
  <c r="A6" i="16"/>
  <c r="A7" i="16"/>
  <c r="A8" i="16"/>
  <c r="A9" i="16"/>
  <c r="A10" i="16"/>
  <c r="A11" i="16"/>
  <c r="A12" i="16"/>
  <c r="A13" i="16"/>
  <c r="A14" i="16"/>
  <c r="A15" i="16"/>
  <c r="A16" i="16"/>
  <c r="A17" i="16"/>
  <c r="A18" i="16"/>
  <c r="A19" i="16"/>
  <c r="A20" i="16"/>
  <c r="A21" i="16"/>
  <c r="A22" i="16"/>
  <c r="A23" i="16"/>
  <c r="A24" i="16"/>
  <c r="A25" i="16"/>
  <c r="A26" i="16"/>
  <c r="A27" i="16"/>
  <c r="A28" i="16"/>
  <c r="A29" i="16"/>
  <c r="A30" i="16"/>
  <c r="A31" i="16"/>
  <c r="A32" i="16"/>
  <c r="A33" i="16"/>
  <c r="A34" i="16"/>
  <c r="A35" i="16"/>
  <c r="A36" i="16"/>
  <c r="A37" i="16"/>
  <c r="A38" i="16"/>
  <c r="A39" i="16"/>
  <c r="A40" i="16"/>
  <c r="A41" i="16"/>
  <c r="A42" i="16"/>
  <c r="A43" i="16"/>
  <c r="A44" i="16"/>
  <c r="A45" i="16"/>
  <c r="A46" i="16"/>
  <c r="A47" i="16"/>
  <c r="A48" i="16"/>
  <c r="A49" i="16"/>
  <c r="A50" i="16"/>
  <c r="A51" i="16"/>
  <c r="A52" i="16"/>
  <c r="A53" i="16"/>
  <c r="A54" i="16"/>
  <c r="A55" i="16"/>
  <c r="A56" i="16"/>
  <c r="A57" i="16"/>
  <c r="A58" i="16"/>
  <c r="A59" i="16"/>
  <c r="A60" i="16"/>
  <c r="A61" i="16"/>
  <c r="A62" i="16"/>
  <c r="A63" i="16"/>
  <c r="A64" i="16"/>
  <c r="A65" i="16"/>
  <c r="A66" i="16"/>
  <c r="A67" i="16"/>
  <c r="A68" i="16"/>
  <c r="A69" i="16"/>
  <c r="A70" i="16"/>
  <c r="A71" i="16"/>
  <c r="A72" i="16"/>
  <c r="A73" i="16"/>
  <c r="A74" i="16"/>
  <c r="A75" i="16"/>
  <c r="A76" i="16"/>
  <c r="A77" i="16"/>
  <c r="A78" i="16"/>
  <c r="A3" i="16"/>
  <c r="A20" i="15" l="1"/>
  <c r="A36" i="15"/>
  <c r="A47" i="15"/>
  <c r="A37" i="15"/>
  <c r="A70" i="15"/>
  <c r="F70" i="15" s="1"/>
  <c r="G70" i="15" s="1"/>
  <c r="A38" i="15"/>
  <c r="A77" i="15"/>
  <c r="E77" i="15" s="1"/>
  <c r="A3" i="15"/>
  <c r="A51" i="15"/>
  <c r="A72" i="15"/>
  <c r="B72" i="15" s="1"/>
  <c r="A57" i="15"/>
  <c r="A71" i="15"/>
  <c r="B71" i="15" s="1"/>
  <c r="A16" i="15"/>
  <c r="A11" i="15"/>
  <c r="A19" i="15"/>
  <c r="A69" i="15"/>
  <c r="B69" i="15" s="1"/>
  <c r="A34" i="15"/>
  <c r="A68" i="15"/>
  <c r="B68" i="15" s="1"/>
  <c r="A53" i="15"/>
  <c r="A27" i="15"/>
  <c r="A67" i="15"/>
  <c r="C67" i="15" s="1"/>
  <c r="A66" i="15"/>
  <c r="A7" i="15"/>
  <c r="A15" i="15"/>
  <c r="A6" i="15"/>
  <c r="A22" i="15"/>
  <c r="A25" i="15"/>
  <c r="A33" i="15"/>
  <c r="A17" i="15"/>
  <c r="A10" i="15"/>
  <c r="A49" i="15"/>
  <c r="B49" i="15" s="1"/>
  <c r="A28" i="15"/>
  <c r="A76" i="15"/>
  <c r="A64" i="15"/>
  <c r="A43" i="15"/>
  <c r="B43" i="15" s="1"/>
  <c r="A59" i="15"/>
  <c r="A18" i="15"/>
  <c r="A40" i="15"/>
  <c r="A35" i="15"/>
  <c r="A65" i="15"/>
  <c r="A30" i="15"/>
  <c r="A75" i="15"/>
  <c r="A63" i="15"/>
  <c r="A29" i="15"/>
  <c r="A42" i="15"/>
  <c r="B42" i="15" s="1"/>
  <c r="A46" i="15"/>
  <c r="A9" i="15"/>
  <c r="A50" i="15"/>
  <c r="A74" i="15"/>
  <c r="A62" i="15"/>
  <c r="A12" i="15"/>
  <c r="A56" i="15"/>
  <c r="A52" i="15"/>
  <c r="B52" i="15" s="1"/>
  <c r="A39" i="15"/>
  <c r="A73" i="15"/>
  <c r="A21" i="15"/>
  <c r="A61" i="15"/>
  <c r="B61" i="15" s="1"/>
  <c r="A13" i="15"/>
  <c r="A58" i="15"/>
  <c r="A32" i="15"/>
  <c r="A48" i="15"/>
  <c r="A14" i="15"/>
  <c r="A24" i="15"/>
  <c r="A4" i="15"/>
  <c r="A44" i="15"/>
  <c r="A60" i="15"/>
  <c r="A54" i="15"/>
  <c r="A2" i="15"/>
  <c r="A31" i="15"/>
  <c r="A55" i="15"/>
  <c r="A5" i="15"/>
  <c r="A8" i="15"/>
  <c r="A26" i="15"/>
  <c r="A23" i="15"/>
  <c r="A45" i="15"/>
  <c r="B45" i="15" s="1"/>
  <c r="A41" i="15"/>
  <c r="E71" i="15" l="1"/>
  <c r="H72" i="15"/>
  <c r="I72" i="15" s="1"/>
  <c r="D70" i="15"/>
  <c r="B70" i="15"/>
  <c r="C70" i="15"/>
  <c r="E70" i="15"/>
  <c r="C77" i="15"/>
  <c r="E67" i="15"/>
  <c r="F71" i="15"/>
  <c r="G71" i="15" s="1"/>
  <c r="D69" i="15"/>
  <c r="B67" i="15"/>
  <c r="H77" i="15"/>
  <c r="I77" i="15" s="1"/>
  <c r="J77" i="15"/>
  <c r="K77" i="15" s="1"/>
  <c r="B77" i="15"/>
  <c r="F72" i="15"/>
  <c r="G72" i="15" s="1"/>
  <c r="C72" i="15"/>
  <c r="D77" i="15"/>
  <c r="F77" i="15"/>
  <c r="G77" i="15" s="1"/>
  <c r="E69" i="15"/>
  <c r="C69" i="15"/>
  <c r="F69" i="15"/>
  <c r="G69" i="15" s="1"/>
  <c r="D67" i="15"/>
  <c r="F67" i="15"/>
  <c r="G67" i="15" s="1"/>
  <c r="E68" i="15"/>
  <c r="D68" i="15"/>
  <c r="D72" i="15"/>
  <c r="F68" i="15"/>
  <c r="G68" i="15" s="1"/>
  <c r="J72" i="15"/>
  <c r="K72" i="15" s="1"/>
  <c r="E72" i="15"/>
  <c r="C68" i="15"/>
  <c r="C71" i="15"/>
  <c r="D71" i="15"/>
  <c r="J71" i="15"/>
  <c r="K71" i="15" s="1"/>
  <c r="H71" i="15"/>
  <c r="I71" i="15" s="1"/>
  <c r="B66" i="15"/>
  <c r="F66" i="15"/>
  <c r="G66" i="15" s="1"/>
  <c r="E66" i="15"/>
  <c r="D66" i="15"/>
  <c r="C66" i="15"/>
  <c r="B62" i="15"/>
  <c r="F62" i="15"/>
  <c r="G62" i="15" s="1"/>
  <c r="H62" i="15"/>
  <c r="I62" i="15" s="1"/>
  <c r="J62" i="15"/>
  <c r="K62" i="15" s="1"/>
  <c r="D62" i="15"/>
  <c r="C62" i="15"/>
  <c r="E62" i="15"/>
  <c r="F74" i="15"/>
  <c r="G74" i="15" s="1"/>
  <c r="H74" i="15"/>
  <c r="I74" i="15" s="1"/>
  <c r="C74" i="15"/>
  <c r="B74" i="15"/>
  <c r="J74" i="15"/>
  <c r="K74" i="15" s="1"/>
  <c r="E74" i="15"/>
  <c r="D74" i="15"/>
  <c r="B73" i="15"/>
  <c r="H73" i="15"/>
  <c r="I73" i="15" s="1"/>
  <c r="F73" i="15"/>
  <c r="G73" i="15" s="1"/>
  <c r="E73" i="15"/>
  <c r="C73" i="15"/>
  <c r="J73" i="15"/>
  <c r="K73" i="15" s="1"/>
  <c r="D73" i="15"/>
  <c r="D65" i="15"/>
  <c r="B65" i="15"/>
  <c r="F65" i="15"/>
  <c r="G65" i="15" s="1"/>
  <c r="C65" i="15"/>
  <c r="E65" i="15"/>
  <c r="B64" i="15"/>
  <c r="F64" i="15"/>
  <c r="G64" i="15" s="1"/>
  <c r="E64" i="15"/>
  <c r="C64" i="15"/>
  <c r="D64" i="15"/>
  <c r="B76" i="15"/>
  <c r="H76" i="15"/>
  <c r="I76" i="15" s="1"/>
  <c r="J76" i="15"/>
  <c r="K76" i="15" s="1"/>
  <c r="D76" i="15"/>
  <c r="E76" i="15"/>
  <c r="C76" i="15"/>
  <c r="F76" i="15"/>
  <c r="G76" i="15" s="1"/>
  <c r="B63" i="15"/>
  <c r="C63" i="15"/>
  <c r="D63" i="15"/>
  <c r="F63" i="15"/>
  <c r="G63" i="15" s="1"/>
  <c r="E63" i="15"/>
  <c r="J75" i="15"/>
  <c r="K75" i="15" s="1"/>
  <c r="H75" i="15"/>
  <c r="I75" i="15" s="1"/>
  <c r="B75" i="15"/>
  <c r="D75" i="15"/>
  <c r="F75" i="15"/>
  <c r="G75" i="15" s="1"/>
  <c r="E75" i="15"/>
  <c r="C75" i="15"/>
  <c r="B56" i="15"/>
  <c r="B33" i="15"/>
  <c r="B39" i="15"/>
  <c r="B12" i="15"/>
  <c r="B13" i="15"/>
  <c r="B35" i="15"/>
  <c r="B38" i="15"/>
  <c r="B51" i="15"/>
  <c r="B50" i="15"/>
  <c r="B21" i="15"/>
  <c r="B28" i="15"/>
  <c r="B4" i="15"/>
  <c r="B17" i="15"/>
  <c r="B18" i="15"/>
  <c r="B34" i="15"/>
  <c r="B55" i="15"/>
  <c r="B11" i="15"/>
  <c r="B8" i="15"/>
  <c r="B54" i="15"/>
  <c r="B10" i="15"/>
  <c r="B46" i="15"/>
  <c r="B31" i="15"/>
  <c r="B5" i="15"/>
  <c r="B40" i="15"/>
  <c r="B3" i="15"/>
  <c r="B22" i="15"/>
  <c r="B30" i="15"/>
  <c r="B25" i="15"/>
  <c r="B58" i="15"/>
  <c r="B16" i="15"/>
  <c r="B41" i="15"/>
  <c r="B32" i="15"/>
  <c r="B36" i="15"/>
  <c r="B27" i="15"/>
  <c r="B29" i="15"/>
  <c r="B7" i="15"/>
  <c r="B20" i="15"/>
  <c r="B53" i="15"/>
  <c r="B15" i="15"/>
  <c r="B48" i="15"/>
  <c r="B26" i="15"/>
  <c r="B23" i="15"/>
  <c r="B57" i="15"/>
  <c r="B19" i="15"/>
  <c r="B14" i="15"/>
  <c r="B6" i="15"/>
  <c r="B2" i="15"/>
  <c r="B44" i="15"/>
  <c r="B60" i="15"/>
  <c r="B9" i="15"/>
  <c r="B47" i="15"/>
  <c r="B24" i="15"/>
  <c r="B59" i="15"/>
  <c r="C18" i="12"/>
  <c r="B78" i="7" l="1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A35" i="14"/>
  <c r="B35" i="14"/>
  <c r="C35" i="14"/>
  <c r="D35" i="14" s="1"/>
  <c r="A36" i="14"/>
  <c r="B36" i="14"/>
  <c r="C36" i="14"/>
  <c r="D36" i="14" s="1"/>
  <c r="A37" i="14"/>
  <c r="B37" i="14"/>
  <c r="C37" i="14"/>
  <c r="D37" i="14" s="1"/>
  <c r="A38" i="14"/>
  <c r="B38" i="14"/>
  <c r="C38" i="14"/>
  <c r="D38" i="14" s="1"/>
  <c r="A39" i="14"/>
  <c r="B39" i="14"/>
  <c r="C39" i="14"/>
  <c r="D39" i="14" s="1"/>
  <c r="A40" i="14"/>
  <c r="B40" i="14"/>
  <c r="C40" i="14"/>
  <c r="D40" i="14" s="1"/>
  <c r="A41" i="14"/>
  <c r="B41" i="14"/>
  <c r="C41" i="14"/>
  <c r="D41" i="14" s="1"/>
  <c r="A42" i="14"/>
  <c r="B42" i="14"/>
  <c r="C42" i="14"/>
  <c r="D42" i="14" s="1"/>
  <c r="A43" i="14"/>
  <c r="B43" i="14"/>
  <c r="C43" i="14"/>
  <c r="D43" i="14" s="1"/>
  <c r="A44" i="14"/>
  <c r="B44" i="14"/>
  <c r="C44" i="14"/>
  <c r="D44" i="14" s="1"/>
  <c r="A45" i="14"/>
  <c r="B45" i="14"/>
  <c r="C45" i="14"/>
  <c r="D45" i="14" s="1"/>
  <c r="A46" i="14"/>
  <c r="B46" i="14"/>
  <c r="C46" i="14"/>
  <c r="D46" i="14" s="1"/>
  <c r="A47" i="14"/>
  <c r="B47" i="14"/>
  <c r="C47" i="14"/>
  <c r="D47" i="14" s="1"/>
  <c r="A48" i="14"/>
  <c r="B48" i="14"/>
  <c r="C48" i="14"/>
  <c r="D48" i="14" s="1"/>
  <c r="A49" i="14"/>
  <c r="B49" i="14"/>
  <c r="C49" i="14"/>
  <c r="D49" i="14" s="1"/>
  <c r="A50" i="14"/>
  <c r="B50" i="14"/>
  <c r="C50" i="14"/>
  <c r="D50" i="14" s="1"/>
  <c r="A51" i="14"/>
  <c r="B51" i="14"/>
  <c r="C51" i="14"/>
  <c r="D51" i="14" s="1"/>
  <c r="A52" i="14"/>
  <c r="B52" i="14"/>
  <c r="C52" i="14"/>
  <c r="D52" i="14" s="1"/>
  <c r="A53" i="14"/>
  <c r="B53" i="14"/>
  <c r="C53" i="14"/>
  <c r="D53" i="14" s="1"/>
  <c r="A54" i="14"/>
  <c r="B54" i="14"/>
  <c r="C54" i="14"/>
  <c r="D54" i="14" s="1"/>
  <c r="A55" i="14"/>
  <c r="B55" i="14"/>
  <c r="C55" i="14"/>
  <c r="D55" i="14" s="1"/>
  <c r="A56" i="14"/>
  <c r="B56" i="14"/>
  <c r="C56" i="14"/>
  <c r="D56" i="14" s="1"/>
  <c r="A57" i="14"/>
  <c r="B57" i="14"/>
  <c r="C57" i="14"/>
  <c r="D57" i="14" s="1"/>
  <c r="A58" i="14"/>
  <c r="B58" i="14"/>
  <c r="C58" i="14"/>
  <c r="D58" i="14" s="1"/>
  <c r="A59" i="14"/>
  <c r="B59" i="14"/>
  <c r="C59" i="14"/>
  <c r="D59" i="14" s="1"/>
  <c r="A60" i="14"/>
  <c r="B60" i="14"/>
  <c r="C60" i="14"/>
  <c r="D60" i="14" s="1"/>
  <c r="A61" i="14"/>
  <c r="B61" i="14"/>
  <c r="C61" i="14"/>
  <c r="D61" i="14" s="1"/>
  <c r="A62" i="14"/>
  <c r="B62" i="14"/>
  <c r="C62" i="14"/>
  <c r="D62" i="14" s="1"/>
  <c r="A63" i="14"/>
  <c r="B63" i="14"/>
  <c r="C63" i="14"/>
  <c r="D63" i="14" s="1"/>
  <c r="A64" i="14"/>
  <c r="B64" i="14"/>
  <c r="C64" i="14"/>
  <c r="D64" i="14" s="1"/>
  <c r="A8" i="7" s="1"/>
  <c r="A65" i="14"/>
  <c r="B65" i="14"/>
  <c r="C65" i="14"/>
  <c r="D65" i="14" s="1"/>
  <c r="A66" i="14"/>
  <c r="B66" i="14"/>
  <c r="C66" i="14"/>
  <c r="D66" i="14" s="1"/>
  <c r="A67" i="14"/>
  <c r="B67" i="14"/>
  <c r="C67" i="14"/>
  <c r="D67" i="14" s="1"/>
  <c r="A68" i="14"/>
  <c r="B68" i="14"/>
  <c r="C68" i="14"/>
  <c r="D68" i="14" s="1"/>
  <c r="A69" i="14"/>
  <c r="B69" i="14"/>
  <c r="C69" i="14"/>
  <c r="D69" i="14" s="1"/>
  <c r="A70" i="14"/>
  <c r="B70" i="14"/>
  <c r="C70" i="14"/>
  <c r="D70" i="14" s="1"/>
  <c r="A71" i="14"/>
  <c r="B71" i="14"/>
  <c r="C71" i="14"/>
  <c r="D71" i="14" s="1"/>
  <c r="A72" i="14"/>
  <c r="B72" i="14"/>
  <c r="C72" i="14"/>
  <c r="D72" i="14" s="1"/>
  <c r="A73" i="14"/>
  <c r="B73" i="14"/>
  <c r="C73" i="14"/>
  <c r="D73" i="14" s="1"/>
  <c r="A74" i="14"/>
  <c r="B74" i="14"/>
  <c r="C74" i="14"/>
  <c r="D74" i="14" s="1"/>
  <c r="A75" i="14"/>
  <c r="B75" i="14"/>
  <c r="C75" i="14"/>
  <c r="D75" i="14" s="1"/>
  <c r="A76" i="14"/>
  <c r="B76" i="14"/>
  <c r="C76" i="14"/>
  <c r="D76" i="14" s="1"/>
  <c r="A77" i="14"/>
  <c r="B77" i="14"/>
  <c r="C77" i="14"/>
  <c r="D77" i="14" s="1"/>
  <c r="A78" i="14"/>
  <c r="B78" i="14"/>
  <c r="C78" i="14"/>
  <c r="D78" i="14" s="1"/>
  <c r="C4" i="14"/>
  <c r="D4" i="14" s="1"/>
  <c r="C5" i="14"/>
  <c r="D5" i="14" s="1"/>
  <c r="C6" i="14"/>
  <c r="D6" i="14" s="1"/>
  <c r="C7" i="14"/>
  <c r="D7" i="14" s="1"/>
  <c r="C8" i="14"/>
  <c r="D8" i="14" s="1"/>
  <c r="C9" i="14"/>
  <c r="D9" i="14" s="1"/>
  <c r="C10" i="14"/>
  <c r="D10" i="14" s="1"/>
  <c r="C11" i="14"/>
  <c r="D11" i="14" s="1"/>
  <c r="C12" i="14"/>
  <c r="D12" i="14" s="1"/>
  <c r="C13" i="14"/>
  <c r="D13" i="14" s="1"/>
  <c r="C14" i="14"/>
  <c r="D14" i="14" s="1"/>
  <c r="C15" i="14"/>
  <c r="D15" i="14" s="1"/>
  <c r="C16" i="14"/>
  <c r="D16" i="14" s="1"/>
  <c r="C17" i="14"/>
  <c r="D17" i="14" s="1"/>
  <c r="C18" i="14"/>
  <c r="D18" i="14" s="1"/>
  <c r="C19" i="14"/>
  <c r="D19" i="14" s="1"/>
  <c r="C20" i="14"/>
  <c r="D20" i="14" s="1"/>
  <c r="C21" i="14"/>
  <c r="D21" i="14" s="1"/>
  <c r="C22" i="14"/>
  <c r="D22" i="14" s="1"/>
  <c r="C23" i="14"/>
  <c r="D23" i="14" s="1"/>
  <c r="C24" i="14"/>
  <c r="D24" i="14" s="1"/>
  <c r="C25" i="14"/>
  <c r="D25" i="14" s="1"/>
  <c r="C26" i="14"/>
  <c r="D26" i="14" s="1"/>
  <c r="C27" i="14"/>
  <c r="D27" i="14" s="1"/>
  <c r="C28" i="14"/>
  <c r="D28" i="14" s="1"/>
  <c r="C29" i="14"/>
  <c r="D29" i="14" s="1"/>
  <c r="C30" i="14"/>
  <c r="D30" i="14" s="1"/>
  <c r="C31" i="14"/>
  <c r="D31" i="14" s="1"/>
  <c r="C32" i="14"/>
  <c r="D32" i="14" s="1"/>
  <c r="C33" i="14"/>
  <c r="D33" i="14" s="1"/>
  <c r="C34" i="14"/>
  <c r="D34" i="14" s="1"/>
  <c r="C3" i="14"/>
  <c r="D3" i="14" s="1"/>
  <c r="A65" i="7" s="1"/>
  <c r="A4" i="14"/>
  <c r="A5" i="14"/>
  <c r="A6" i="14"/>
  <c r="A7" i="14"/>
  <c r="A8" i="14"/>
  <c r="A9" i="14"/>
  <c r="A10" i="14"/>
  <c r="A11" i="14"/>
  <c r="A12" i="14"/>
  <c r="A13" i="14"/>
  <c r="A14" i="14"/>
  <c r="A15" i="14"/>
  <c r="A16" i="14"/>
  <c r="A17" i="14"/>
  <c r="A18" i="14"/>
  <c r="A19" i="14"/>
  <c r="A20" i="14"/>
  <c r="A21" i="14"/>
  <c r="A22" i="14"/>
  <c r="A23" i="14"/>
  <c r="A24" i="14"/>
  <c r="A25" i="14"/>
  <c r="A26" i="14"/>
  <c r="A27" i="14"/>
  <c r="A28" i="14"/>
  <c r="A29" i="14"/>
  <c r="A30" i="14"/>
  <c r="A31" i="14"/>
  <c r="A32" i="14"/>
  <c r="A33" i="14"/>
  <c r="A34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A1" i="13"/>
  <c r="C4" i="13"/>
  <c r="D4" i="13" s="1"/>
  <c r="C5" i="13"/>
  <c r="D5" i="13" s="1"/>
  <c r="C6" i="13"/>
  <c r="D6" i="13" s="1"/>
  <c r="C7" i="13"/>
  <c r="D7" i="13" s="1"/>
  <c r="C8" i="13"/>
  <c r="D8" i="13" s="1"/>
  <c r="C9" i="13"/>
  <c r="D9" i="13" s="1"/>
  <c r="C10" i="13"/>
  <c r="D10" i="13" s="1"/>
  <c r="C11" i="13"/>
  <c r="D11" i="13" s="1"/>
  <c r="C12" i="13"/>
  <c r="D12" i="13" s="1"/>
  <c r="C13" i="13"/>
  <c r="D13" i="13" s="1"/>
  <c r="C14" i="13"/>
  <c r="D14" i="13" s="1"/>
  <c r="C15" i="13"/>
  <c r="D15" i="13" s="1"/>
  <c r="C16" i="13"/>
  <c r="D16" i="13" s="1"/>
  <c r="C17" i="13"/>
  <c r="D17" i="13" s="1"/>
  <c r="C18" i="13"/>
  <c r="D18" i="13" s="1"/>
  <c r="C19" i="13"/>
  <c r="D19" i="13" s="1"/>
  <c r="C20" i="13"/>
  <c r="D20" i="13" s="1"/>
  <c r="C21" i="13"/>
  <c r="D21" i="13" s="1"/>
  <c r="C22" i="13"/>
  <c r="D22" i="13" s="1"/>
  <c r="C23" i="13"/>
  <c r="D23" i="13" s="1"/>
  <c r="C24" i="13"/>
  <c r="D24" i="13" s="1"/>
  <c r="C25" i="13"/>
  <c r="D25" i="13" s="1"/>
  <c r="C26" i="13"/>
  <c r="D26" i="13" s="1"/>
  <c r="C27" i="13"/>
  <c r="D27" i="13" s="1"/>
  <c r="C28" i="13"/>
  <c r="D28" i="13" s="1"/>
  <c r="C29" i="13"/>
  <c r="D29" i="13" s="1"/>
  <c r="C30" i="13"/>
  <c r="D30" i="13" s="1"/>
  <c r="C31" i="13"/>
  <c r="D31" i="13" s="1"/>
  <c r="C32" i="13"/>
  <c r="D32" i="13" s="1"/>
  <c r="C33" i="13"/>
  <c r="D33" i="13" s="1"/>
  <c r="C34" i="13"/>
  <c r="D34" i="13" s="1"/>
  <c r="C3" i="13"/>
  <c r="D3" i="13" s="1"/>
  <c r="A23" i="8" s="1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" i="13"/>
  <c r="A4" i="13"/>
  <c r="A5" i="13"/>
  <c r="A6" i="13"/>
  <c r="A7" i="13"/>
  <c r="A8" i="13"/>
  <c r="A9" i="13"/>
  <c r="A10" i="13"/>
  <c r="A11" i="13"/>
  <c r="A12" i="13"/>
  <c r="A13" i="13"/>
  <c r="A14" i="13"/>
  <c r="A15" i="13"/>
  <c r="A16" i="13"/>
  <c r="A17" i="13"/>
  <c r="A18" i="13"/>
  <c r="A19" i="13"/>
  <c r="A20" i="13"/>
  <c r="A21" i="13"/>
  <c r="A22" i="13"/>
  <c r="A23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" i="13"/>
  <c r="A68" i="7" l="1"/>
  <c r="A5" i="7"/>
  <c r="B5" i="7" s="1"/>
  <c r="B65" i="7"/>
  <c r="A55" i="7"/>
  <c r="A6" i="7"/>
  <c r="B6" i="7" s="1"/>
  <c r="A30" i="7"/>
  <c r="A77" i="7"/>
  <c r="C77" i="7" s="1"/>
  <c r="A67" i="7"/>
  <c r="B67" i="7" s="1"/>
  <c r="A12" i="7"/>
  <c r="A35" i="7"/>
  <c r="B35" i="7" s="1"/>
  <c r="A18" i="7"/>
  <c r="B18" i="7" s="1"/>
  <c r="A49" i="7"/>
  <c r="B49" i="7" s="1"/>
  <c r="A73" i="7"/>
  <c r="C73" i="7" s="1"/>
  <c r="A43" i="7"/>
  <c r="B43" i="7" s="1"/>
  <c r="A74" i="7"/>
  <c r="C74" i="7" s="1"/>
  <c r="A15" i="7"/>
  <c r="B15" i="7" s="1"/>
  <c r="A76" i="7"/>
  <c r="C76" i="7" s="1"/>
  <c r="A72" i="7"/>
  <c r="C72" i="7" s="1"/>
  <c r="A46" i="7"/>
  <c r="B46" i="7" s="1"/>
  <c r="P46" i="7" s="1"/>
  <c r="A75" i="7"/>
  <c r="C75" i="7" s="1"/>
  <c r="E23" i="8"/>
  <c r="C23" i="8"/>
  <c r="D23" i="8"/>
  <c r="J23" i="8"/>
  <c r="K23" i="8" s="1"/>
  <c r="F23" i="8"/>
  <c r="G23" i="8" s="1"/>
  <c r="H23" i="8"/>
  <c r="I23" i="8" s="1"/>
  <c r="A28" i="7"/>
  <c r="B28" i="7" s="1"/>
  <c r="A3" i="8"/>
  <c r="B3" i="8" s="1"/>
  <c r="A58" i="7"/>
  <c r="B58" i="7" s="1"/>
  <c r="A26" i="7"/>
  <c r="B26" i="7" s="1"/>
  <c r="A21" i="8"/>
  <c r="B30" i="7"/>
  <c r="A39" i="7"/>
  <c r="B39" i="7" s="1"/>
  <c r="A20" i="8"/>
  <c r="B20" i="8" s="1"/>
  <c r="A19" i="8"/>
  <c r="B19" i="8" s="1"/>
  <c r="B37" i="15"/>
  <c r="A20" i="7"/>
  <c r="B20" i="7" s="1"/>
  <c r="A66" i="7"/>
  <c r="B66" i="7" s="1"/>
  <c r="A70" i="7"/>
  <c r="B70" i="7" s="1"/>
  <c r="A3" i="7"/>
  <c r="B3" i="7" s="1"/>
  <c r="A63" i="7"/>
  <c r="B63" i="7" s="1"/>
  <c r="A41" i="7"/>
  <c r="B41" i="7" s="1"/>
  <c r="A59" i="7"/>
  <c r="B59" i="7" s="1"/>
  <c r="A60" i="7"/>
  <c r="B60" i="7" s="1"/>
  <c r="A42" i="7"/>
  <c r="B42" i="7" s="1"/>
  <c r="A23" i="7"/>
  <c r="B23" i="7" s="1"/>
  <c r="A44" i="7"/>
  <c r="B44" i="7" s="1"/>
  <c r="A14" i="7"/>
  <c r="B14" i="7" s="1"/>
  <c r="A17" i="7"/>
  <c r="B17" i="7" s="1"/>
  <c r="A10" i="7"/>
  <c r="B10" i="7" s="1"/>
  <c r="B8" i="7"/>
  <c r="A27" i="7"/>
  <c r="B27" i="7" s="1"/>
  <c r="A21" i="7"/>
  <c r="B21" i="7" s="1"/>
  <c r="A37" i="7"/>
  <c r="B37" i="7" s="1"/>
  <c r="A62" i="7"/>
  <c r="B62" i="7" s="1"/>
  <c r="B12" i="7"/>
  <c r="A69" i="7"/>
  <c r="B69" i="7" s="1"/>
  <c r="A38" i="7"/>
  <c r="B38" i="7" s="1"/>
  <c r="A36" i="7"/>
  <c r="B36" i="7" s="1"/>
  <c r="A33" i="7"/>
  <c r="B33" i="7" s="1"/>
  <c r="A2" i="7"/>
  <c r="B2" i="7" s="1"/>
  <c r="A29" i="7"/>
  <c r="B29" i="7" s="1"/>
  <c r="A57" i="7"/>
  <c r="B57" i="7" s="1"/>
  <c r="A54" i="7"/>
  <c r="B54" i="7" s="1"/>
  <c r="A25" i="7"/>
  <c r="B25" i="7" s="1"/>
  <c r="A40" i="7"/>
  <c r="B40" i="7" s="1"/>
  <c r="A31" i="7"/>
  <c r="B31" i="7" s="1"/>
  <c r="A48" i="7"/>
  <c r="B48" i="7" s="1"/>
  <c r="A16" i="7"/>
  <c r="B16" i="7" s="1"/>
  <c r="A9" i="7"/>
  <c r="B9" i="7" s="1"/>
  <c r="A32" i="7"/>
  <c r="B32" i="7" s="1"/>
  <c r="A19" i="7"/>
  <c r="B19" i="7" s="1"/>
  <c r="A45" i="7"/>
  <c r="B45" i="7" s="1"/>
  <c r="A34" i="7"/>
  <c r="B34" i="7" s="1"/>
  <c r="A22" i="7"/>
  <c r="B22" i="7" s="1"/>
  <c r="A52" i="7"/>
  <c r="B52" i="7" s="1"/>
  <c r="A7" i="7"/>
  <c r="B7" i="7" s="1"/>
  <c r="A53" i="7"/>
  <c r="B53" i="7" s="1"/>
  <c r="A24" i="7"/>
  <c r="B24" i="7" s="1"/>
  <c r="A4" i="7"/>
  <c r="B4" i="7" s="1"/>
  <c r="A50" i="7"/>
  <c r="B50" i="7" s="1"/>
  <c r="A71" i="7"/>
  <c r="B71" i="7" s="1"/>
  <c r="A11" i="7"/>
  <c r="B11" i="7" s="1"/>
  <c r="A47" i="7"/>
  <c r="B47" i="7" s="1"/>
  <c r="A13" i="7"/>
  <c r="B13" i="7" s="1"/>
  <c r="A64" i="7"/>
  <c r="B64" i="7" s="1"/>
  <c r="A61" i="7"/>
  <c r="B61" i="7" s="1"/>
  <c r="A56" i="7"/>
  <c r="B56" i="7" s="1"/>
  <c r="A51" i="7"/>
  <c r="B51" i="7" s="1"/>
  <c r="A14" i="8"/>
  <c r="B14" i="8" s="1"/>
  <c r="B68" i="7"/>
  <c r="B55" i="7"/>
  <c r="A24" i="8"/>
  <c r="B23" i="8"/>
  <c r="A5" i="8"/>
  <c r="B5" i="8" s="1"/>
  <c r="A8" i="8"/>
  <c r="A12" i="8"/>
  <c r="B12" i="8" s="1"/>
  <c r="A13" i="8"/>
  <c r="B13" i="8" s="1"/>
  <c r="A9" i="8"/>
  <c r="B9" i="8" s="1"/>
  <c r="A11" i="8"/>
  <c r="B11" i="8" s="1"/>
  <c r="A7" i="8"/>
  <c r="A6" i="8"/>
  <c r="B6" i="8" s="1"/>
  <c r="A27" i="8"/>
  <c r="A16" i="8"/>
  <c r="B16" i="8" s="1"/>
  <c r="A26" i="8"/>
  <c r="A2" i="8"/>
  <c r="B2" i="8" s="1"/>
  <c r="A25" i="8"/>
  <c r="A4" i="8"/>
  <c r="B4" i="8" s="1"/>
  <c r="A22" i="8"/>
  <c r="A17" i="8"/>
  <c r="B17" i="8" s="1"/>
  <c r="A18" i="8"/>
  <c r="B18" i="8" s="1"/>
  <c r="A15" i="8"/>
  <c r="A10" i="8"/>
  <c r="F77" i="7" l="1"/>
  <c r="G77" i="7" s="1"/>
  <c r="E77" i="7"/>
  <c r="H77" i="7"/>
  <c r="J77" i="7"/>
  <c r="B77" i="7"/>
  <c r="D77" i="7"/>
  <c r="B74" i="7"/>
  <c r="D73" i="7"/>
  <c r="E73" i="7"/>
  <c r="B73" i="7"/>
  <c r="B75" i="7"/>
  <c r="H73" i="7"/>
  <c r="J73" i="7"/>
  <c r="F73" i="7"/>
  <c r="G73" i="7" s="1"/>
  <c r="B76" i="7"/>
  <c r="B72" i="7"/>
  <c r="H74" i="7"/>
  <c r="D74" i="7"/>
  <c r="F74" i="7"/>
  <c r="G74" i="7" s="1"/>
  <c r="E74" i="7"/>
  <c r="J74" i="7"/>
  <c r="J75" i="7"/>
  <c r="E75" i="7"/>
  <c r="F75" i="7"/>
  <c r="G75" i="7" s="1"/>
  <c r="H75" i="7"/>
  <c r="D75" i="7"/>
  <c r="H72" i="7"/>
  <c r="F72" i="7"/>
  <c r="G72" i="7" s="1"/>
  <c r="D72" i="7"/>
  <c r="E72" i="7"/>
  <c r="J72" i="7"/>
  <c r="J76" i="7"/>
  <c r="D76" i="7"/>
  <c r="F76" i="7"/>
  <c r="G76" i="7" s="1"/>
  <c r="E76" i="7"/>
  <c r="H76" i="7"/>
  <c r="D26" i="8"/>
  <c r="C26" i="8"/>
  <c r="E26" i="8"/>
  <c r="C27" i="8"/>
  <c r="D27" i="8"/>
  <c r="E27" i="8"/>
  <c r="B15" i="8"/>
  <c r="C21" i="8"/>
  <c r="E21" i="8"/>
  <c r="D21" i="8"/>
  <c r="C25" i="8"/>
  <c r="E25" i="8"/>
  <c r="D25" i="8"/>
  <c r="B26" i="8"/>
  <c r="F26" i="8"/>
  <c r="G26" i="8" s="1"/>
  <c r="H26" i="8"/>
  <c r="I26" i="8" s="1"/>
  <c r="J26" i="8"/>
  <c r="K26" i="8" s="1"/>
  <c r="B27" i="8"/>
  <c r="J27" i="8"/>
  <c r="K27" i="8" s="1"/>
  <c r="F27" i="8"/>
  <c r="G27" i="8" s="1"/>
  <c r="H27" i="8"/>
  <c r="I27" i="8" s="1"/>
  <c r="B10" i="8"/>
  <c r="B7" i="8"/>
  <c r="B21" i="8"/>
  <c r="F21" i="8"/>
  <c r="G21" i="8" s="1"/>
  <c r="H21" i="8"/>
  <c r="I21" i="8" s="1"/>
  <c r="J21" i="8"/>
  <c r="K21" i="8" s="1"/>
  <c r="B22" i="8"/>
  <c r="B8" i="8"/>
  <c r="B24" i="8"/>
  <c r="B25" i="8"/>
  <c r="J25" i="8"/>
  <c r="K25" i="8" s="1"/>
  <c r="F25" i="8"/>
  <c r="G25" i="8" s="1"/>
  <c r="H25" i="8"/>
  <c r="I25" i="8" s="1"/>
  <c r="L23" i="8"/>
  <c r="A29" i="12"/>
  <c r="B29" i="12"/>
  <c r="C29" i="12"/>
  <c r="A30" i="12"/>
  <c r="B30" i="12"/>
  <c r="C30" i="12"/>
  <c r="A31" i="12"/>
  <c r="B31" i="12"/>
  <c r="C31" i="12"/>
  <c r="A32" i="12"/>
  <c r="B32" i="12"/>
  <c r="C32" i="12"/>
  <c r="A33" i="12"/>
  <c r="B33" i="12"/>
  <c r="C33" i="12"/>
  <c r="A34" i="12"/>
  <c r="B34" i="12"/>
  <c r="C34" i="12"/>
  <c r="A22" i="12"/>
  <c r="B22" i="12"/>
  <c r="C22" i="12"/>
  <c r="A23" i="12"/>
  <c r="B23" i="12"/>
  <c r="C23" i="12"/>
  <c r="A24" i="12"/>
  <c r="B24" i="12"/>
  <c r="C24" i="12"/>
  <c r="A25" i="12"/>
  <c r="B25" i="12"/>
  <c r="C25" i="12"/>
  <c r="A26" i="12"/>
  <c r="B26" i="12"/>
  <c r="C26" i="12"/>
  <c r="A27" i="12"/>
  <c r="B27" i="12"/>
  <c r="C27" i="12"/>
  <c r="A28" i="12"/>
  <c r="B28" i="12"/>
  <c r="C28" i="12"/>
  <c r="A35" i="12"/>
  <c r="G35" i="12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9" i="12"/>
  <c r="C20" i="12"/>
  <c r="C21" i="12"/>
  <c r="C3" i="12"/>
  <c r="B21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3" i="12"/>
  <c r="A21" i="12"/>
  <c r="A4" i="12"/>
  <c r="A5" i="12"/>
  <c r="A6" i="12"/>
  <c r="A7" i="12"/>
  <c r="A8" i="12"/>
  <c r="A9" i="12"/>
  <c r="A10" i="12"/>
  <c r="A11" i="12"/>
  <c r="A12" i="12"/>
  <c r="A13" i="12"/>
  <c r="A14" i="12"/>
  <c r="A15" i="12"/>
  <c r="A16" i="12"/>
  <c r="A17" i="12"/>
  <c r="A18" i="12"/>
  <c r="A19" i="12"/>
  <c r="A20" i="12"/>
  <c r="A3" i="12"/>
  <c r="A1" i="12"/>
  <c r="D10" i="12" l="1"/>
  <c r="D27" i="12"/>
  <c r="D23" i="12"/>
  <c r="D32" i="12"/>
  <c r="D21" i="12"/>
  <c r="A19" i="9" s="1"/>
  <c r="D8" i="12"/>
  <c r="A3" i="9" s="1"/>
  <c r="D19" i="12"/>
  <c r="A10" i="9" s="1"/>
  <c r="P10" i="9" s="1"/>
  <c r="D6" i="12"/>
  <c r="A11" i="9" s="1"/>
  <c r="D16" i="12"/>
  <c r="A13" i="9" s="1"/>
  <c r="B13" i="9" s="1"/>
  <c r="D4" i="12"/>
  <c r="A14" i="9" s="1"/>
  <c r="P14" i="9" s="1"/>
  <c r="D25" i="12"/>
  <c r="D34" i="12"/>
  <c r="D30" i="12"/>
  <c r="D15" i="12"/>
  <c r="A18" i="9" s="1"/>
  <c r="D24" i="12"/>
  <c r="D29" i="12"/>
  <c r="A7" i="9"/>
  <c r="D28" i="12"/>
  <c r="D33" i="12"/>
  <c r="D12" i="12"/>
  <c r="A6" i="9" s="1"/>
  <c r="P6" i="9" s="1"/>
  <c r="D11" i="12"/>
  <c r="A12" i="9" s="1"/>
  <c r="B12" i="9" s="1"/>
  <c r="D3" i="12"/>
  <c r="A17" i="9" s="1"/>
  <c r="P17" i="9" s="1"/>
  <c r="D18" i="12"/>
  <c r="A20" i="9" s="1"/>
  <c r="D9" i="12"/>
  <c r="A9" i="9" s="1"/>
  <c r="D20" i="12"/>
  <c r="A2" i="9" s="1"/>
  <c r="A5" i="9"/>
  <c r="P5" i="9" s="1"/>
  <c r="D26" i="12"/>
  <c r="D22" i="12"/>
  <c r="D31" i="12"/>
  <c r="D17" i="12"/>
  <c r="A4" i="9" s="1"/>
  <c r="P4" i="9" s="1"/>
  <c r="D5" i="12"/>
  <c r="A8" i="9" s="1"/>
  <c r="P8" i="9" s="1"/>
  <c r="D14" i="12"/>
  <c r="A16" i="9" s="1"/>
  <c r="A15" i="9"/>
  <c r="L27" i="8"/>
  <c r="L26" i="8"/>
  <c r="L25" i="8"/>
  <c r="L21" i="8"/>
  <c r="A32" i="3"/>
  <c r="F32" i="3" s="1"/>
  <c r="P18" i="9" l="1"/>
  <c r="B18" i="9"/>
  <c r="P13" i="9"/>
  <c r="Q13" i="9" s="1"/>
  <c r="B15" i="9"/>
  <c r="B17" i="9"/>
  <c r="Q17" i="9" s="1"/>
  <c r="P15" i="9"/>
  <c r="P19" i="9"/>
  <c r="F19" i="9"/>
  <c r="C19" i="9"/>
  <c r="D19" i="9"/>
  <c r="E19" i="9"/>
  <c r="P2" i="9"/>
  <c r="P12" i="9"/>
  <c r="Q12" i="9" s="1"/>
  <c r="P9" i="9"/>
  <c r="G32" i="3"/>
  <c r="J32" i="3"/>
  <c r="K32" i="3" s="1"/>
  <c r="H32" i="3"/>
  <c r="I32" i="3" s="1"/>
  <c r="B5" i="9"/>
  <c r="Q5" i="9" s="1"/>
  <c r="B10" i="9"/>
  <c r="Q10" i="9" s="1"/>
  <c r="B2" i="9"/>
  <c r="B6" i="9"/>
  <c r="Q6" i="9" s="1"/>
  <c r="B16" i="9"/>
  <c r="P16" i="9"/>
  <c r="B20" i="9"/>
  <c r="P20" i="9"/>
  <c r="B11" i="9"/>
  <c r="P11" i="9"/>
  <c r="B3" i="9"/>
  <c r="P3" i="9"/>
  <c r="B7" i="9"/>
  <c r="P7" i="9"/>
  <c r="B14" i="9"/>
  <c r="Q14" i="9" s="1"/>
  <c r="B8" i="9"/>
  <c r="Q8" i="9" s="1"/>
  <c r="B4" i="9"/>
  <c r="Q4" i="9" s="1"/>
  <c r="B9" i="9"/>
  <c r="B19" i="9"/>
  <c r="D32" i="3"/>
  <c r="C32" i="3"/>
  <c r="E32" i="3"/>
  <c r="B32" i="3"/>
  <c r="Q18" i="9" l="1"/>
  <c r="Q15" i="9"/>
  <c r="Q19" i="9"/>
  <c r="Q2" i="9"/>
  <c r="Q9" i="9"/>
  <c r="Q20" i="9"/>
  <c r="Q3" i="9"/>
  <c r="Q16" i="9"/>
  <c r="Q11" i="9"/>
  <c r="Q7" i="9"/>
  <c r="L32" i="3" l="1"/>
  <c r="C4" i="10" l="1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" i="10"/>
  <c r="G36" i="10"/>
  <c r="A36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" i="10"/>
  <c r="A4" i="10"/>
  <c r="A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" i="10"/>
  <c r="A1" i="10"/>
  <c r="G3" i="2"/>
  <c r="D27" i="10" l="1"/>
  <c r="A29" i="3" s="1"/>
  <c r="D15" i="10"/>
  <c r="A2" i="3" s="1"/>
  <c r="C2" i="3" s="1"/>
  <c r="D25" i="10"/>
  <c r="A18" i="3" s="1"/>
  <c r="Q32" i="3" s="1"/>
  <c r="D23" i="10"/>
  <c r="A27" i="3" s="1"/>
  <c r="D26" i="10"/>
  <c r="A17" i="3" s="1"/>
  <c r="D14" i="10"/>
  <c r="A20" i="3" s="1"/>
  <c r="D24" i="10"/>
  <c r="A9" i="3" s="1"/>
  <c r="B9" i="3" s="1"/>
  <c r="D12" i="10"/>
  <c r="A11" i="3" s="1"/>
  <c r="D11" i="10"/>
  <c r="A5" i="3" s="1"/>
  <c r="D22" i="10"/>
  <c r="A25" i="3" s="1"/>
  <c r="D10" i="10"/>
  <c r="A4" i="3" s="1"/>
  <c r="D31" i="10"/>
  <c r="A12" i="3" s="1"/>
  <c r="C12" i="3" s="1"/>
  <c r="D19" i="10"/>
  <c r="A22" i="3" s="1"/>
  <c r="D28" i="10"/>
  <c r="A6" i="3" s="1"/>
  <c r="D16" i="10"/>
  <c r="A15" i="3" s="1"/>
  <c r="D4" i="10"/>
  <c r="A28" i="3" s="1"/>
  <c r="D7" i="10"/>
  <c r="A19" i="3" s="1"/>
  <c r="C19" i="3" s="1"/>
  <c r="D13" i="10"/>
  <c r="A31" i="3" s="1"/>
  <c r="D3" i="10"/>
  <c r="A30" i="3" s="1"/>
  <c r="D21" i="10"/>
  <c r="A21" i="3" s="1"/>
  <c r="D9" i="10"/>
  <c r="A23" i="3" s="1"/>
  <c r="D32" i="10"/>
  <c r="A14" i="3" s="1"/>
  <c r="D20" i="10"/>
  <c r="A16" i="3" s="1"/>
  <c r="D8" i="10"/>
  <c r="A26" i="3" s="1"/>
  <c r="D30" i="10"/>
  <c r="A3" i="3" s="1"/>
  <c r="D18" i="10"/>
  <c r="A13" i="3" s="1"/>
  <c r="D6" i="10"/>
  <c r="A24" i="3" s="1"/>
  <c r="D29" i="10"/>
  <c r="A10" i="3" s="1"/>
  <c r="D17" i="10"/>
  <c r="A7" i="3" s="1"/>
  <c r="D5" i="10"/>
  <c r="A8" i="3" s="1"/>
  <c r="G11" i="2"/>
  <c r="G13" i="2"/>
  <c r="G9" i="2"/>
  <c r="G7" i="2"/>
  <c r="Q29" i="3" l="1"/>
  <c r="D31" i="3"/>
  <c r="H31" i="3" s="1"/>
  <c r="I31" i="3" s="1"/>
  <c r="E31" i="3"/>
  <c r="J31" i="3" s="1"/>
  <c r="K31" i="3" s="1"/>
  <c r="B31" i="3"/>
  <c r="C31" i="3"/>
  <c r="F31" i="3"/>
  <c r="G31" i="3" s="1"/>
  <c r="B30" i="3"/>
  <c r="Q30" i="3"/>
  <c r="E30" i="3"/>
  <c r="C30" i="3"/>
  <c r="F30" i="3" s="1"/>
  <c r="G30" i="3" s="1"/>
  <c r="D30" i="3"/>
  <c r="H30" i="3" s="1"/>
  <c r="I30" i="3" s="1"/>
  <c r="J30" i="3"/>
  <c r="K30" i="3" s="1"/>
  <c r="B2" i="3"/>
  <c r="F2" i="3" s="1"/>
  <c r="G2" i="3" s="1"/>
  <c r="D2" i="3"/>
  <c r="E2" i="3"/>
  <c r="E9" i="3"/>
  <c r="J9" i="3" s="1"/>
  <c r="K9" i="3" s="1"/>
  <c r="Q28" i="3"/>
  <c r="Q27" i="3"/>
  <c r="E19" i="3"/>
  <c r="C9" i="3"/>
  <c r="D9" i="3"/>
  <c r="H9" i="3" s="1"/>
  <c r="I9" i="3" s="1"/>
  <c r="Q31" i="3"/>
  <c r="E12" i="3"/>
  <c r="D12" i="3"/>
  <c r="B12" i="3"/>
  <c r="Q25" i="3"/>
  <c r="B19" i="3"/>
  <c r="D19" i="3"/>
  <c r="Q24" i="3"/>
  <c r="Q26" i="3"/>
  <c r="Q4" i="3"/>
  <c r="Q23" i="3"/>
  <c r="Q22" i="3"/>
  <c r="Q21" i="3"/>
  <c r="Q14" i="3"/>
  <c r="Q18" i="3"/>
  <c r="C22" i="3"/>
  <c r="Q19" i="3"/>
  <c r="Q17" i="3"/>
  <c r="E22" i="3"/>
  <c r="B22" i="3"/>
  <c r="Q11" i="3"/>
  <c r="D22" i="3"/>
  <c r="Q7" i="3"/>
  <c r="Q2" i="3"/>
  <c r="Q15" i="3"/>
  <c r="Q10" i="3"/>
  <c r="Q13" i="3"/>
  <c r="Q16" i="3"/>
  <c r="Q9" i="3"/>
  <c r="Q3" i="3"/>
  <c r="Q6" i="3"/>
  <c r="Q12" i="3"/>
  <c r="Q5" i="3"/>
  <c r="Q8" i="3"/>
  <c r="Q20" i="3"/>
  <c r="D29" i="3"/>
  <c r="H29" i="3" s="1"/>
  <c r="I29" i="3" s="1"/>
  <c r="E29" i="3"/>
  <c r="J29" i="3" s="1"/>
  <c r="K29" i="3" s="1"/>
  <c r="B29" i="3"/>
  <c r="C29" i="3"/>
  <c r="F29" i="3" s="1"/>
  <c r="G29" i="3" s="1"/>
  <c r="D11" i="3"/>
  <c r="E11" i="3"/>
  <c r="C11" i="3"/>
  <c r="B11" i="3"/>
  <c r="E14" i="3"/>
  <c r="C14" i="3"/>
  <c r="D14" i="3"/>
  <c r="B14" i="3"/>
  <c r="D4" i="3"/>
  <c r="B4" i="3"/>
  <c r="E4" i="3"/>
  <c r="C4" i="3"/>
  <c r="E6" i="3"/>
  <c r="C6" i="3"/>
  <c r="D6" i="3"/>
  <c r="B6" i="3"/>
  <c r="D25" i="3"/>
  <c r="B25" i="3"/>
  <c r="E25" i="3"/>
  <c r="C25" i="3"/>
  <c r="D18" i="3"/>
  <c r="C18" i="3"/>
  <c r="E18" i="3"/>
  <c r="B18" i="3"/>
  <c r="R32" i="3" s="1"/>
  <c r="E7" i="3"/>
  <c r="B7" i="3"/>
  <c r="C7" i="3"/>
  <c r="D7" i="3"/>
  <c r="E20" i="3"/>
  <c r="C20" i="3"/>
  <c r="D20" i="3"/>
  <c r="B20" i="3"/>
  <c r="D23" i="3"/>
  <c r="B23" i="3"/>
  <c r="C23" i="3"/>
  <c r="E23" i="3"/>
  <c r="D17" i="3"/>
  <c r="B17" i="3"/>
  <c r="C17" i="3"/>
  <c r="E17" i="3"/>
  <c r="E24" i="3"/>
  <c r="D24" i="3"/>
  <c r="B24" i="3"/>
  <c r="C24" i="3"/>
  <c r="E13" i="3"/>
  <c r="D13" i="3"/>
  <c r="B13" i="3"/>
  <c r="C13" i="3"/>
  <c r="D21" i="3"/>
  <c r="C21" i="3"/>
  <c r="B21" i="3"/>
  <c r="E21" i="3"/>
  <c r="D5" i="3"/>
  <c r="E5" i="3"/>
  <c r="B5" i="3"/>
  <c r="C5" i="3"/>
  <c r="D27" i="3"/>
  <c r="E27" i="3"/>
  <c r="B27" i="3"/>
  <c r="R29" i="3" s="1"/>
  <c r="C27" i="3"/>
  <c r="E8" i="3"/>
  <c r="B8" i="3"/>
  <c r="C8" i="3"/>
  <c r="D8" i="3"/>
  <c r="E10" i="3"/>
  <c r="C10" i="3"/>
  <c r="B10" i="3"/>
  <c r="D10" i="3"/>
  <c r="E15" i="3"/>
  <c r="C15" i="3"/>
  <c r="D15" i="3"/>
  <c r="B15" i="3"/>
  <c r="E26" i="3"/>
  <c r="D26" i="3"/>
  <c r="B26" i="3"/>
  <c r="C26" i="3"/>
  <c r="E3" i="3"/>
  <c r="B3" i="3"/>
  <c r="D3" i="3"/>
  <c r="C3" i="3"/>
  <c r="E28" i="3"/>
  <c r="D28" i="3"/>
  <c r="B28" i="3"/>
  <c r="C28" i="3"/>
  <c r="E16" i="3"/>
  <c r="C16" i="3"/>
  <c r="B16" i="3"/>
  <c r="D16" i="3"/>
  <c r="G4" i="2"/>
  <c r="J26" i="3" l="1"/>
  <c r="K26" i="3" s="1"/>
  <c r="F27" i="3"/>
  <c r="G27" i="3" s="1"/>
  <c r="H27" i="3"/>
  <c r="I27" i="3" s="1"/>
  <c r="F26" i="3"/>
  <c r="G26" i="3" s="1"/>
  <c r="J27" i="3"/>
  <c r="K27" i="3" s="1"/>
  <c r="H26" i="3"/>
  <c r="I26" i="3" s="1"/>
  <c r="R30" i="3"/>
  <c r="J25" i="3"/>
  <c r="K25" i="3" s="1"/>
  <c r="J15" i="3"/>
  <c r="K15" i="3" s="1"/>
  <c r="H18" i="3"/>
  <c r="I18" i="3" s="1"/>
  <c r="J2" i="3"/>
  <c r="K2" i="3" s="1"/>
  <c r="H19" i="3"/>
  <c r="I19" i="3" s="1"/>
  <c r="H2" i="3"/>
  <c r="I2" i="3" s="1"/>
  <c r="H15" i="3"/>
  <c r="I15" i="3" s="1"/>
  <c r="J18" i="3"/>
  <c r="K18" i="3" s="1"/>
  <c r="F23" i="3"/>
  <c r="G23" i="3" s="1"/>
  <c r="F21" i="3"/>
  <c r="G21" i="3" s="1"/>
  <c r="F28" i="3"/>
  <c r="G28" i="3" s="1"/>
  <c r="F4" i="3"/>
  <c r="G4" i="3" s="1"/>
  <c r="J28" i="3"/>
  <c r="K28" i="3" s="1"/>
  <c r="F3" i="3"/>
  <c r="G3" i="3" s="1"/>
  <c r="F5" i="3"/>
  <c r="G5" i="3" s="1"/>
  <c r="F24" i="3"/>
  <c r="G24" i="3" s="1"/>
  <c r="F25" i="3"/>
  <c r="G25" i="3" s="1"/>
  <c r="J5" i="3"/>
  <c r="K5" i="3" s="1"/>
  <c r="J3" i="3"/>
  <c r="K3" i="3" s="1"/>
  <c r="J10" i="3"/>
  <c r="K10" i="3" s="1"/>
  <c r="H5" i="3"/>
  <c r="I5" i="3" s="1"/>
  <c r="J20" i="3"/>
  <c r="K20" i="3" s="1"/>
  <c r="J19" i="3"/>
  <c r="K19" i="3" s="1"/>
  <c r="H6" i="3"/>
  <c r="I6" i="3" s="1"/>
  <c r="F16" i="3"/>
  <c r="G16" i="3" s="1"/>
  <c r="J11" i="3"/>
  <c r="K11" i="3" s="1"/>
  <c r="J22" i="3"/>
  <c r="K22" i="3" s="1"/>
  <c r="F8" i="3"/>
  <c r="G8" i="3" s="1"/>
  <c r="F22" i="3"/>
  <c r="G22" i="3" s="1"/>
  <c r="F13" i="3"/>
  <c r="G13" i="3" s="1"/>
  <c r="H28" i="3"/>
  <c r="I28" i="3" s="1"/>
  <c r="H13" i="3"/>
  <c r="I13" i="3" s="1"/>
  <c r="H12" i="3"/>
  <c r="I12" i="3" s="1"/>
  <c r="F12" i="3"/>
  <c r="G12" i="3" s="1"/>
  <c r="H20" i="3"/>
  <c r="I20" i="3" s="1"/>
  <c r="H14" i="3"/>
  <c r="I14" i="3" s="1"/>
  <c r="H22" i="3"/>
  <c r="I22" i="3" s="1"/>
  <c r="F19" i="3"/>
  <c r="G19" i="3" s="1"/>
  <c r="F11" i="3"/>
  <c r="G11" i="3" s="1"/>
  <c r="F15" i="3"/>
  <c r="G15" i="3" s="1"/>
  <c r="F18" i="3"/>
  <c r="G18" i="3" s="1"/>
  <c r="F7" i="3"/>
  <c r="G7" i="3" s="1"/>
  <c r="F20" i="3"/>
  <c r="G20" i="3" s="1"/>
  <c r="F14" i="3"/>
  <c r="G14" i="3" s="1"/>
  <c r="F9" i="3"/>
  <c r="G9" i="3" s="1"/>
  <c r="L9" i="3" s="1"/>
  <c r="F10" i="3"/>
  <c r="G10" i="3" s="1"/>
  <c r="F17" i="3"/>
  <c r="G17" i="3" s="1"/>
  <c r="F6" i="3"/>
  <c r="G6" i="3" s="1"/>
  <c r="J4" i="3"/>
  <c r="K4" i="3" s="1"/>
  <c r="J13" i="3"/>
  <c r="K13" i="3" s="1"/>
  <c r="H23" i="3"/>
  <c r="I23" i="3" s="1"/>
  <c r="H4" i="3"/>
  <c r="I4" i="3" s="1"/>
  <c r="J12" i="3"/>
  <c r="K12" i="3" s="1"/>
  <c r="H10" i="3"/>
  <c r="I10" i="3" s="1"/>
  <c r="H3" i="3"/>
  <c r="I3" i="3" s="1"/>
  <c r="H24" i="3"/>
  <c r="I24" i="3" s="1"/>
  <c r="J24" i="3"/>
  <c r="K24" i="3" s="1"/>
  <c r="H25" i="3"/>
  <c r="I25" i="3" s="1"/>
  <c r="J14" i="3"/>
  <c r="K14" i="3" s="1"/>
  <c r="H16" i="3"/>
  <c r="I16" i="3" s="1"/>
  <c r="J21" i="3"/>
  <c r="K21" i="3" s="1"/>
  <c r="J17" i="3"/>
  <c r="K17" i="3" s="1"/>
  <c r="H7" i="3"/>
  <c r="I7" i="3" s="1"/>
  <c r="J16" i="3"/>
  <c r="K16" i="3" s="1"/>
  <c r="H21" i="3"/>
  <c r="I21" i="3" s="1"/>
  <c r="H17" i="3"/>
  <c r="I17" i="3" s="1"/>
  <c r="J7" i="3"/>
  <c r="K7" i="3" s="1"/>
  <c r="J6" i="3"/>
  <c r="K6" i="3" s="1"/>
  <c r="H11" i="3"/>
  <c r="I11" i="3" s="1"/>
  <c r="J23" i="3"/>
  <c r="K23" i="3" s="1"/>
  <c r="R27" i="3"/>
  <c r="R28" i="3"/>
  <c r="R31" i="3"/>
  <c r="R26" i="3"/>
  <c r="R24" i="3"/>
  <c r="R4" i="3"/>
  <c r="R21" i="3"/>
  <c r="R19" i="3"/>
  <c r="R22" i="3"/>
  <c r="R14" i="3"/>
  <c r="R23" i="3"/>
  <c r="R25" i="3"/>
  <c r="R8" i="3"/>
  <c r="R18" i="3"/>
  <c r="R17" i="3"/>
  <c r="R11" i="3"/>
  <c r="R20" i="3"/>
  <c r="R2" i="3"/>
  <c r="R5" i="3"/>
  <c r="R12" i="3"/>
  <c r="R6" i="3"/>
  <c r="R3" i="3"/>
  <c r="R7" i="3"/>
  <c r="R9" i="3"/>
  <c r="R16" i="3"/>
  <c r="R13" i="3"/>
  <c r="R10" i="3"/>
  <c r="R15" i="3"/>
  <c r="L30" i="3"/>
  <c r="L31" i="3"/>
  <c r="H8" i="3"/>
  <c r="I8" i="3" s="1"/>
  <c r="J8" i="3"/>
  <c r="K8" i="3" s="1"/>
  <c r="L2" i="3" l="1"/>
  <c r="S31" i="3" s="1"/>
  <c r="L12" i="3"/>
  <c r="L19" i="3"/>
  <c r="L24" i="3"/>
  <c r="S30" i="3"/>
  <c r="O17" i="3"/>
  <c r="O16" i="3"/>
  <c r="O7" i="3"/>
  <c r="O11" i="3"/>
  <c r="O9" i="3"/>
  <c r="O19" i="3"/>
  <c r="O2" i="3"/>
  <c r="O31" i="3"/>
  <c r="O28" i="3"/>
  <c r="O25" i="3"/>
  <c r="O24" i="3"/>
  <c r="O26" i="3"/>
  <c r="O30" i="3"/>
  <c r="O27" i="3"/>
  <c r="O29" i="3"/>
  <c r="O3" i="3"/>
  <c r="O12" i="3"/>
  <c r="O32" i="3"/>
  <c r="O20" i="3"/>
  <c r="O4" i="3"/>
  <c r="O13" i="3"/>
  <c r="O21" i="3"/>
  <c r="O6" i="3"/>
  <c r="O8" i="3"/>
  <c r="O15" i="3"/>
  <c r="O23" i="3"/>
  <c r="O18" i="3"/>
  <c r="O10" i="3"/>
  <c r="O22" i="3"/>
  <c r="O5" i="3"/>
  <c r="O14" i="3"/>
  <c r="L29" i="3"/>
  <c r="L25" i="3"/>
  <c r="L23" i="3"/>
  <c r="L15" i="3"/>
  <c r="L20" i="3"/>
  <c r="N10" i="3"/>
  <c r="L4" i="3"/>
  <c r="L16" i="3"/>
  <c r="N18" i="3"/>
  <c r="N15" i="3"/>
  <c r="L18" i="3"/>
  <c r="S32" i="3" s="1"/>
  <c r="L13" i="3"/>
  <c r="L22" i="3"/>
  <c r="L17" i="3"/>
  <c r="L3" i="3"/>
  <c r="L21" i="3"/>
  <c r="L26" i="3"/>
  <c r="L5" i="3"/>
  <c r="L28" i="3"/>
  <c r="L8" i="3"/>
  <c r="L27" i="3"/>
  <c r="N13" i="3"/>
  <c r="N23" i="3"/>
  <c r="N19" i="3"/>
  <c r="N26" i="3"/>
  <c r="N32" i="3"/>
  <c r="N16" i="3"/>
  <c r="N12" i="3"/>
  <c r="N28" i="3"/>
  <c r="N25" i="3"/>
  <c r="N30" i="3"/>
  <c r="N11" i="3"/>
  <c r="N22" i="3"/>
  <c r="N27" i="3"/>
  <c r="L11" i="3"/>
  <c r="N9" i="3"/>
  <c r="N8" i="3"/>
  <c r="N7" i="3"/>
  <c r="N5" i="3"/>
  <c r="N3" i="3"/>
  <c r="N2" i="3"/>
  <c r="N6" i="3"/>
  <c r="N24" i="3"/>
  <c r="N4" i="3"/>
  <c r="N20" i="3"/>
  <c r="N21" i="3"/>
  <c r="N17" i="3"/>
  <c r="N31" i="3"/>
  <c r="N29" i="3"/>
  <c r="N14" i="3"/>
  <c r="L7" i="3"/>
  <c r="L6" i="3"/>
  <c r="C14" i="2"/>
  <c r="S29" i="3" l="1"/>
  <c r="S28" i="3"/>
  <c r="S26" i="3"/>
  <c r="S27" i="3"/>
  <c r="S9" i="3"/>
  <c r="S22" i="3"/>
  <c r="S23" i="3"/>
  <c r="S25" i="3"/>
  <c r="P26" i="3"/>
  <c r="P9" i="3"/>
  <c r="P25" i="3"/>
  <c r="P5" i="3"/>
  <c r="P16" i="3"/>
  <c r="P6" i="3"/>
  <c r="P10" i="3"/>
  <c r="P3" i="3"/>
  <c r="P12" i="3"/>
  <c r="P19" i="3"/>
  <c r="P20" i="3"/>
  <c r="P18" i="3"/>
  <c r="P24" i="3"/>
  <c r="P31" i="3"/>
  <c r="P4" i="3"/>
  <c r="P15" i="3"/>
  <c r="P21" i="3"/>
  <c r="P7" i="3"/>
  <c r="P23" i="3"/>
  <c r="P2" i="3"/>
  <c r="P17" i="3"/>
  <c r="P32" i="3"/>
  <c r="P28" i="3"/>
  <c r="P22" i="3"/>
  <c r="P27" i="3"/>
  <c r="P14" i="3"/>
  <c r="P11" i="3"/>
  <c r="P8" i="3"/>
  <c r="P29" i="3"/>
  <c r="P30" i="3"/>
  <c r="P13" i="3"/>
  <c r="L14" i="3"/>
  <c r="S3" i="3" s="1"/>
  <c r="L10" i="3"/>
  <c r="S6" i="3" s="1"/>
  <c r="S14" i="3" l="1"/>
  <c r="S24" i="3"/>
  <c r="S15" i="3"/>
  <c r="S13" i="3"/>
  <c r="S12" i="3"/>
  <c r="S11" i="3"/>
  <c r="S17" i="3"/>
  <c r="S16" i="3"/>
  <c r="S4" i="3"/>
  <c r="S2" i="3"/>
  <c r="S18" i="3"/>
  <c r="S21" i="3"/>
  <c r="S19" i="3"/>
  <c r="S5" i="3"/>
  <c r="S7" i="3"/>
  <c r="S8" i="3"/>
  <c r="S20" i="3"/>
  <c r="S10" i="3"/>
  <c r="H2" i="2"/>
  <c r="AD170" i="11" l="1"/>
  <c r="AD216" i="11"/>
  <c r="AD80" i="11"/>
  <c r="AD115" i="11"/>
  <c r="AD228" i="11"/>
  <c r="AD69" i="11"/>
  <c r="AD107" i="11"/>
  <c r="AD154" i="11"/>
  <c r="AD217" i="11"/>
  <c r="AD29" i="11"/>
  <c r="AD267" i="11"/>
  <c r="AD289" i="11"/>
  <c r="AD200" i="11"/>
  <c r="AD235" i="11"/>
  <c r="AD87" i="11"/>
  <c r="AD178" i="11"/>
  <c r="AD180" i="11"/>
  <c r="AD227" i="11"/>
  <c r="AD223" i="11"/>
  <c r="AD79" i="11"/>
  <c r="AD114" i="11"/>
  <c r="AD67" i="11"/>
  <c r="AD246" i="11"/>
  <c r="AD281" i="11"/>
  <c r="AD118" i="11"/>
  <c r="AD153" i="11"/>
  <c r="AD211" i="11"/>
  <c r="AD106" i="11"/>
  <c r="AD285" i="11"/>
  <c r="AD121" i="11"/>
  <c r="AD73" i="11"/>
  <c r="AD160" i="11"/>
  <c r="AD195" i="11"/>
  <c r="AD242" i="11"/>
  <c r="AD98" i="11"/>
  <c r="AD144" i="11"/>
  <c r="AD152" i="11"/>
  <c r="AD8" i="11"/>
  <c r="AD43" i="11"/>
  <c r="AD39" i="11"/>
  <c r="AD171" i="11"/>
  <c r="AD284" i="11"/>
  <c r="AD120" i="11"/>
  <c r="AD85" i="11"/>
  <c r="AD23" i="11"/>
  <c r="AD19" i="11"/>
  <c r="AD198" i="11"/>
  <c r="AD233" i="11"/>
  <c r="AD175" i="11"/>
  <c r="AD210" i="11"/>
  <c r="AD245" i="11"/>
  <c r="AD280" i="11"/>
  <c r="AD11" i="11"/>
  <c r="AD202" i="11"/>
  <c r="AD58" i="11"/>
  <c r="AD237" i="11"/>
  <c r="AD93" i="11"/>
  <c r="AD260" i="11"/>
  <c r="AD295" i="11"/>
  <c r="AD42" i="11"/>
  <c r="AD221" i="11"/>
  <c r="AD77" i="11"/>
  <c r="AD256" i="11"/>
  <c r="AD112" i="11"/>
  <c r="AD291" i="11"/>
  <c r="AD147" i="11"/>
  <c r="AB275" i="11"/>
  <c r="AB2" i="11"/>
  <c r="AD182" i="11"/>
  <c r="AD116" i="11" l="1"/>
  <c r="AD206" i="11"/>
  <c r="AD89" i="11"/>
  <c r="AD214" i="11"/>
  <c r="AD241" i="11"/>
  <c r="AD222" i="11"/>
  <c r="AD277" i="11"/>
  <c r="AD51" i="11"/>
  <c r="AD164" i="11"/>
  <c r="AD254" i="11"/>
  <c r="AD137" i="11"/>
  <c r="AD293" i="11"/>
  <c r="AD83" i="11"/>
  <c r="AD236" i="11"/>
  <c r="AD91" i="11"/>
  <c r="AD192" i="11"/>
  <c r="AD208" i="11"/>
  <c r="AD10" i="11"/>
  <c r="AD127" i="11"/>
  <c r="AD294" i="11"/>
  <c r="AD72" i="11"/>
  <c r="AD54" i="11"/>
  <c r="AD167" i="11"/>
  <c r="AD27" i="11"/>
  <c r="AD187" i="11"/>
  <c r="AD288" i="11"/>
  <c r="AD16" i="11"/>
  <c r="AD141" i="11"/>
  <c r="AD176" i="11"/>
  <c r="AD102" i="11"/>
  <c r="AD258" i="11"/>
  <c r="AD36" i="11"/>
  <c r="AD275" i="11"/>
  <c r="AD56" i="11"/>
  <c r="AD290" i="11"/>
  <c r="AD173" i="11"/>
  <c r="AD298" i="11"/>
  <c r="AD131" i="11"/>
  <c r="AD259" i="11"/>
  <c r="AD26" i="11"/>
  <c r="AD157" i="11"/>
  <c r="AD231" i="11"/>
  <c r="AD33" i="11"/>
  <c r="AD53" i="11"/>
  <c r="AD138" i="11"/>
  <c r="AD251" i="11"/>
  <c r="AD111" i="11"/>
  <c r="AD224" i="11"/>
  <c r="AD88" i="11"/>
  <c r="AD140" i="11"/>
  <c r="AD163" i="11"/>
  <c r="AD264" i="11"/>
  <c r="AD183" i="11"/>
  <c r="AD296" i="11"/>
  <c r="AD32" i="11"/>
  <c r="AD125" i="11"/>
  <c r="AD250" i="11"/>
  <c r="AD71" i="11"/>
  <c r="AD24" i="11"/>
  <c r="AD44" i="11"/>
  <c r="AD134" i="11"/>
  <c r="AD52" i="11"/>
  <c r="AD177" i="11"/>
  <c r="AD271" i="11"/>
  <c r="AD282" i="11"/>
  <c r="AD60" i="11"/>
  <c r="AD255" i="11"/>
  <c r="AD57" i="11"/>
  <c r="AD162" i="11"/>
  <c r="AD261" i="11"/>
  <c r="AD133" i="11"/>
  <c r="AD74" i="11"/>
  <c r="AD4" i="11"/>
  <c r="AD129" i="11"/>
  <c r="AD9" i="11"/>
  <c r="AD269" i="11"/>
  <c r="AD59" i="11"/>
  <c r="AD13" i="11"/>
  <c r="AD75" i="11"/>
  <c r="AD188" i="11"/>
  <c r="AD278" i="11"/>
  <c r="AD196" i="11"/>
  <c r="AD193" i="11"/>
  <c r="AD213" i="11"/>
  <c r="AD103" i="11"/>
  <c r="AD204" i="11"/>
  <c r="AD76" i="11"/>
  <c r="AD201" i="11"/>
  <c r="AD92" i="11"/>
  <c r="AD155" i="11"/>
  <c r="AD128" i="11"/>
  <c r="AD218" i="11"/>
  <c r="AD148" i="11"/>
  <c r="AD273" i="11"/>
  <c r="AD297" i="11"/>
  <c r="AD90" i="11"/>
  <c r="AD203" i="11"/>
  <c r="AD63" i="11"/>
  <c r="AD219" i="11"/>
  <c r="AD21" i="11"/>
  <c r="AD146" i="11"/>
  <c r="AD17" i="11"/>
  <c r="AD142" i="11"/>
  <c r="AD145" i="11"/>
  <c r="AD247" i="11"/>
  <c r="AD14" i="11"/>
  <c r="AD220" i="11"/>
  <c r="AD22" i="11"/>
  <c r="AD34" i="11"/>
  <c r="AD15" i="11"/>
  <c r="AD186" i="11"/>
  <c r="AD299" i="11"/>
  <c r="AD159" i="11"/>
  <c r="AD272" i="11"/>
  <c r="AD136" i="11"/>
  <c r="AD292" i="11"/>
  <c r="AD94" i="11"/>
  <c r="AD262" i="11"/>
  <c r="AD234" i="11"/>
  <c r="AD12" i="11"/>
  <c r="AD207" i="11"/>
  <c r="AD40" i="11"/>
  <c r="AD165" i="11"/>
  <c r="AD205" i="11"/>
  <c r="AD161" i="11"/>
  <c r="AD286" i="11"/>
  <c r="AD38" i="11"/>
  <c r="AD68" i="11"/>
  <c r="AD158" i="11"/>
  <c r="AD41" i="11"/>
  <c r="AD166" i="11"/>
  <c r="AD84" i="11"/>
  <c r="AD7" i="11"/>
  <c r="AD108" i="11"/>
  <c r="AD37" i="11"/>
  <c r="AD105" i="11"/>
  <c r="AD101" i="11"/>
  <c r="AD113" i="11"/>
  <c r="AD238" i="11"/>
  <c r="AD215" i="11"/>
  <c r="AD55" i="11"/>
  <c r="AD156" i="11"/>
  <c r="AD28" i="11"/>
  <c r="AD184" i="11"/>
  <c r="AD109" i="11"/>
  <c r="E20" i="9" s="1"/>
  <c r="AD232" i="11"/>
  <c r="AD61" i="11"/>
  <c r="AD95" i="11"/>
  <c r="AD99" i="11"/>
  <c r="AD212" i="11"/>
  <c r="AD25" i="11"/>
  <c r="AD185" i="11"/>
  <c r="AD97" i="11"/>
  <c r="AD2" i="11"/>
  <c r="AD226" i="11"/>
  <c r="AD169" i="11"/>
  <c r="AD86" i="11"/>
  <c r="E18" i="9" s="1"/>
  <c r="J18" i="9" s="1"/>
  <c r="K18" i="9" s="1"/>
  <c r="AD50" i="11"/>
  <c r="AD82" i="11"/>
  <c r="AD179" i="11"/>
  <c r="AD132" i="11"/>
  <c r="AD230" i="11"/>
  <c r="AD117" i="11"/>
  <c r="AD35" i="11"/>
  <c r="AD276" i="11"/>
  <c r="AD209" i="11"/>
  <c r="AD104" i="11"/>
  <c r="E10" i="9" s="1"/>
  <c r="AD143" i="11"/>
  <c r="AD266" i="11"/>
  <c r="AD30" i="11"/>
  <c r="AD248" i="11"/>
  <c r="AD287" i="11"/>
  <c r="AD65" i="11"/>
  <c r="AD190" i="11"/>
  <c r="AD135" i="11"/>
  <c r="AD283" i="11"/>
  <c r="AD265" i="11"/>
  <c r="AD100" i="11"/>
  <c r="AD253" i="11"/>
  <c r="AD225" i="11"/>
  <c r="AD240" i="11"/>
  <c r="AD244" i="11"/>
  <c r="AD139" i="11"/>
  <c r="AD46" i="11"/>
  <c r="AD194" i="11"/>
  <c r="AD279" i="11"/>
  <c r="AD174" i="11"/>
  <c r="AD81" i="11"/>
  <c r="E16" i="9" s="1"/>
  <c r="AD96" i="11"/>
  <c r="AD151" i="11"/>
  <c r="AD252" i="11"/>
  <c r="AD124" i="11"/>
  <c r="AD249" i="11"/>
  <c r="AD66" i="11"/>
  <c r="AD257" i="11"/>
  <c r="AD47" i="11"/>
  <c r="AD168" i="11"/>
  <c r="AD199" i="11"/>
  <c r="AD300" i="11"/>
  <c r="AD172" i="11"/>
  <c r="AD5" i="11"/>
  <c r="AD130" i="11"/>
  <c r="AD18" i="11"/>
  <c r="AD126" i="11"/>
  <c r="AD239" i="11"/>
  <c r="AD243" i="11"/>
  <c r="AD45" i="11"/>
  <c r="AD123" i="11"/>
  <c r="AD6" i="11"/>
  <c r="AD119" i="11"/>
  <c r="AD181" i="11"/>
  <c r="AD62" i="11"/>
  <c r="AD268" i="11"/>
  <c r="AD70" i="11"/>
  <c r="E15" i="9" s="1"/>
  <c r="J15" i="9" s="1"/>
  <c r="K15" i="9" s="1"/>
  <c r="AD31" i="11"/>
  <c r="AD78" i="11"/>
  <c r="AD191" i="11"/>
  <c r="AD122" i="11"/>
  <c r="AD20" i="11"/>
  <c r="AD110" i="11"/>
  <c r="AD229" i="11"/>
  <c r="AD149" i="11"/>
  <c r="AD274" i="11"/>
  <c r="AD49" i="11"/>
  <c r="AD270" i="11"/>
  <c r="AD48" i="11"/>
  <c r="E11" i="9" s="1"/>
  <c r="AD64" i="11"/>
  <c r="AD189" i="11"/>
  <c r="AD197" i="11"/>
  <c r="AD150" i="11"/>
  <c r="AD263" i="11"/>
  <c r="AD3" i="11"/>
  <c r="E17" i="9" s="1"/>
  <c r="J17" i="9" s="1"/>
  <c r="K17" i="9" s="1"/>
  <c r="AB201" i="11"/>
  <c r="AB182" i="11"/>
  <c r="AB61" i="11"/>
  <c r="AB287" i="11"/>
  <c r="AB69" i="11"/>
  <c r="AB57" i="11"/>
  <c r="AB116" i="11"/>
  <c r="AB290" i="11"/>
  <c r="AB217" i="11"/>
  <c r="AB186" i="11"/>
  <c r="AB73" i="11"/>
  <c r="AB3" i="11"/>
  <c r="C17" i="9" s="1"/>
  <c r="F17" i="9" s="1"/>
  <c r="G17" i="9" s="1"/>
  <c r="AB84" i="11"/>
  <c r="AB295" i="11"/>
  <c r="AB96" i="11"/>
  <c r="AB213" i="11"/>
  <c r="AB7" i="11"/>
  <c r="AB147" i="11"/>
  <c r="AB174" i="11"/>
  <c r="AB143" i="11"/>
  <c r="AB260" i="11"/>
  <c r="AB42" i="11"/>
  <c r="AB131" i="11"/>
  <c r="AB248" i="11"/>
  <c r="AB30" i="11"/>
  <c r="AB221" i="11"/>
  <c r="AB205" i="11"/>
  <c r="AB98" i="11"/>
  <c r="AB104" i="11"/>
  <c r="AB209" i="11"/>
  <c r="AB77" i="11"/>
  <c r="AB166" i="11"/>
  <c r="AB283" i="11"/>
  <c r="AB256" i="11"/>
  <c r="AB178" i="11"/>
  <c r="AB240" i="11"/>
  <c r="AB34" i="11"/>
  <c r="AB151" i="11"/>
  <c r="AB112" i="11"/>
  <c r="AB228" i="11"/>
  <c r="AB22" i="11"/>
  <c r="AB139" i="11"/>
  <c r="AB291" i="11"/>
  <c r="AB65" i="11"/>
  <c r="AB244" i="11"/>
  <c r="AB100" i="11"/>
  <c r="AB279" i="11"/>
  <c r="AB135" i="11"/>
  <c r="AB193" i="11"/>
  <c r="AB49" i="11"/>
  <c r="AB216" i="11"/>
  <c r="AB72" i="11"/>
  <c r="AB263" i="11"/>
  <c r="AB119" i="11"/>
  <c r="AB298" i="11"/>
  <c r="AB154" i="11"/>
  <c r="AB10" i="11"/>
  <c r="AB189" i="11"/>
  <c r="AB45" i="11"/>
  <c r="AB236" i="11"/>
  <c r="AB92" i="11"/>
  <c r="AB271" i="11"/>
  <c r="AB127" i="11"/>
  <c r="AB74" i="11"/>
  <c r="AB162" i="11"/>
  <c r="AB18" i="11"/>
  <c r="AB197" i="11"/>
  <c r="AB53" i="11"/>
  <c r="AB232" i="11"/>
  <c r="AB88" i="11"/>
  <c r="AB267" i="11"/>
  <c r="AB123" i="11"/>
  <c r="AB266" i="11"/>
  <c r="AB181" i="11"/>
  <c r="AB37" i="11"/>
  <c r="AB204" i="11"/>
  <c r="AB60" i="11"/>
  <c r="AB251" i="11"/>
  <c r="AB107" i="11"/>
  <c r="AB286" i="11"/>
  <c r="AB142" i="11"/>
  <c r="AB194" i="11"/>
  <c r="AB177" i="11"/>
  <c r="AB33" i="11"/>
  <c r="AB224" i="11"/>
  <c r="AB80" i="11"/>
  <c r="AB259" i="11"/>
  <c r="AB115" i="11"/>
  <c r="AB294" i="11"/>
  <c r="AB150" i="11"/>
  <c r="AB6" i="11"/>
  <c r="AB185" i="11"/>
  <c r="AB41" i="11"/>
  <c r="AB220" i="11"/>
  <c r="AB76" i="11"/>
  <c r="AB255" i="11"/>
  <c r="AB111" i="11"/>
  <c r="AB158" i="11"/>
  <c r="AB169" i="11"/>
  <c r="AB25" i="11"/>
  <c r="AB192" i="11"/>
  <c r="AB48" i="11"/>
  <c r="AB239" i="11"/>
  <c r="AB95" i="11"/>
  <c r="AB274" i="11"/>
  <c r="AB130" i="11"/>
  <c r="AB110" i="11"/>
  <c r="AB165" i="11"/>
  <c r="AB21" i="11"/>
  <c r="AB212" i="11"/>
  <c r="AB68" i="11"/>
  <c r="AB247" i="11"/>
  <c r="AB103" i="11"/>
  <c r="AB282" i="11"/>
  <c r="AB138" i="11"/>
  <c r="AB230" i="11"/>
  <c r="AB173" i="11"/>
  <c r="AB29" i="11"/>
  <c r="AB208" i="11"/>
  <c r="AB64" i="11"/>
  <c r="AB243" i="11"/>
  <c r="AB99" i="11"/>
  <c r="AB14" i="11"/>
  <c r="AB157" i="11"/>
  <c r="AB13" i="11"/>
  <c r="AB180" i="11"/>
  <c r="AB36" i="11"/>
  <c r="AB227" i="11"/>
  <c r="AB83" i="11"/>
  <c r="AB262" i="11"/>
  <c r="AB118" i="11"/>
  <c r="AB297" i="11"/>
  <c r="AB153" i="11"/>
  <c r="AB9" i="11"/>
  <c r="AB200" i="11"/>
  <c r="AB56" i="11"/>
  <c r="AB235" i="11"/>
  <c r="AB91" i="11"/>
  <c r="AB270" i="11"/>
  <c r="AB126" i="11"/>
  <c r="AB62" i="11"/>
  <c r="AB161" i="11"/>
  <c r="AB17" i="11"/>
  <c r="AB196" i="11"/>
  <c r="AB52" i="11"/>
  <c r="AB231" i="11"/>
  <c r="AB87" i="11"/>
  <c r="AB289" i="11"/>
  <c r="AB145" i="11"/>
  <c r="AB26" i="11"/>
  <c r="AB168" i="11"/>
  <c r="AB24" i="11"/>
  <c r="AB215" i="11"/>
  <c r="AB71" i="11"/>
  <c r="AB250" i="11"/>
  <c r="AB106" i="11"/>
  <c r="AB285" i="11"/>
  <c r="AB141" i="11"/>
  <c r="AB278" i="11"/>
  <c r="AB188" i="11"/>
  <c r="AB44" i="11"/>
  <c r="AB223" i="11"/>
  <c r="AB79" i="11"/>
  <c r="AB258" i="11"/>
  <c r="AB114" i="11"/>
  <c r="AB293" i="11"/>
  <c r="AB149" i="11"/>
  <c r="AB5" i="11"/>
  <c r="AB184" i="11"/>
  <c r="AB40" i="11"/>
  <c r="AB219" i="11"/>
  <c r="AB75" i="11"/>
  <c r="AB277" i="11"/>
  <c r="AB133" i="11"/>
  <c r="AB300" i="11"/>
  <c r="AB156" i="11"/>
  <c r="AB12" i="11"/>
  <c r="AB203" i="11"/>
  <c r="AB59" i="11"/>
  <c r="AB238" i="11"/>
  <c r="AB94" i="11"/>
  <c r="AB273" i="11"/>
  <c r="AB129" i="11"/>
  <c r="AB170" i="11"/>
  <c r="AB176" i="11"/>
  <c r="AB32" i="11"/>
  <c r="AB211" i="11"/>
  <c r="AB67" i="11"/>
  <c r="AB246" i="11"/>
  <c r="AB102" i="11"/>
  <c r="AB281" i="11"/>
  <c r="AB137" i="11"/>
  <c r="AB206" i="11"/>
  <c r="AB172" i="11"/>
  <c r="AB28" i="11"/>
  <c r="AB207" i="11"/>
  <c r="AB63" i="11"/>
  <c r="AB265" i="11"/>
  <c r="AB121" i="11"/>
  <c r="AB288" i="11"/>
  <c r="AB144" i="11"/>
  <c r="AB254" i="11"/>
  <c r="AB191" i="11"/>
  <c r="AB47" i="11"/>
  <c r="AB226" i="11"/>
  <c r="AB82" i="11"/>
  <c r="AB261" i="11"/>
  <c r="AB117" i="11"/>
  <c r="AB122" i="11"/>
  <c r="AB164" i="11"/>
  <c r="AB20" i="11"/>
  <c r="AB199" i="11"/>
  <c r="AB55" i="11"/>
  <c r="AB234" i="11"/>
  <c r="AB90" i="11"/>
  <c r="AB269" i="11"/>
  <c r="AB125" i="11"/>
  <c r="AB38" i="11"/>
  <c r="AB160" i="11"/>
  <c r="AB16" i="11"/>
  <c r="AB195" i="11"/>
  <c r="AB51" i="11"/>
  <c r="AB253" i="11"/>
  <c r="AB109" i="11"/>
  <c r="C20" i="9" s="1"/>
  <c r="F20" i="9" s="1"/>
  <c r="AB276" i="11"/>
  <c r="AB132" i="11"/>
  <c r="AB146" i="11"/>
  <c r="AB179" i="11"/>
  <c r="AB35" i="11"/>
  <c r="AB214" i="11"/>
  <c r="AB70" i="11"/>
  <c r="AB249" i="11"/>
  <c r="AB105" i="11"/>
  <c r="AB296" i="11"/>
  <c r="AB152" i="11"/>
  <c r="AB8" i="11"/>
  <c r="AB187" i="11"/>
  <c r="AB43" i="11"/>
  <c r="AB222" i="11"/>
  <c r="AB78" i="11"/>
  <c r="AB257" i="11"/>
  <c r="AB113" i="11"/>
  <c r="AB292" i="11"/>
  <c r="AB148" i="11"/>
  <c r="AB4" i="11"/>
  <c r="AB183" i="11"/>
  <c r="AB39" i="11"/>
  <c r="AB241" i="11"/>
  <c r="AB97" i="11"/>
  <c r="AB264" i="11"/>
  <c r="AB120" i="11"/>
  <c r="AB86" i="11"/>
  <c r="AB167" i="11"/>
  <c r="AB23" i="11"/>
  <c r="AB202" i="11"/>
  <c r="AB58" i="11"/>
  <c r="AB237" i="11"/>
  <c r="AB93" i="11"/>
  <c r="AB284" i="11"/>
  <c r="AB140" i="11"/>
  <c r="AB242" i="11"/>
  <c r="AB175" i="11"/>
  <c r="AB31" i="11"/>
  <c r="AB210" i="11"/>
  <c r="AB66" i="11"/>
  <c r="AB245" i="11"/>
  <c r="AB101" i="11"/>
  <c r="AB280" i="11"/>
  <c r="AB136" i="11"/>
  <c r="AB218" i="11"/>
  <c r="AB171" i="11"/>
  <c r="AB27" i="11"/>
  <c r="AB229" i="11"/>
  <c r="AB85" i="11"/>
  <c r="AB252" i="11"/>
  <c r="AB108" i="11"/>
  <c r="AB299" i="11"/>
  <c r="AB155" i="11"/>
  <c r="AB11" i="11"/>
  <c r="AB190" i="11"/>
  <c r="AB46" i="11"/>
  <c r="AB225" i="11"/>
  <c r="AB81" i="11"/>
  <c r="AB272" i="11"/>
  <c r="AB128" i="11"/>
  <c r="AB134" i="11"/>
  <c r="AB163" i="11"/>
  <c r="AB19" i="11"/>
  <c r="AB198" i="11"/>
  <c r="AB54" i="11"/>
  <c r="AB233" i="11"/>
  <c r="AB89" i="11"/>
  <c r="AB268" i="11"/>
  <c r="AB124" i="11"/>
  <c r="AB50" i="11"/>
  <c r="AB159" i="11"/>
  <c r="AB15" i="11"/>
  <c r="B14" i="2"/>
  <c r="D14" i="2"/>
  <c r="AC278" i="11"/>
  <c r="E9" i="9" l="1"/>
  <c r="J9" i="9" s="1"/>
  <c r="K9" i="9" s="1"/>
  <c r="E7" i="9"/>
  <c r="J7" i="9" s="1"/>
  <c r="K7" i="9" s="1"/>
  <c r="E13" i="9"/>
  <c r="J13" i="9" s="1"/>
  <c r="K13" i="9" s="1"/>
  <c r="E2" i="9"/>
  <c r="J2" i="9" s="1"/>
  <c r="K2" i="9" s="1"/>
  <c r="E6" i="9"/>
  <c r="C14" i="9"/>
  <c r="C13" i="9"/>
  <c r="F13" i="9" s="1"/>
  <c r="G13" i="9" s="1"/>
  <c r="C4" i="9"/>
  <c r="C11" i="9"/>
  <c r="F11" i="9" s="1"/>
  <c r="G11" i="9" s="1"/>
  <c r="C8" i="9"/>
  <c r="E12" i="9"/>
  <c r="J12" i="9" s="1"/>
  <c r="K12" i="9" s="1"/>
  <c r="C18" i="9"/>
  <c r="F18" i="9" s="1"/>
  <c r="G18" i="9" s="1"/>
  <c r="E5" i="9"/>
  <c r="J5" i="9" s="1"/>
  <c r="K5" i="9" s="1"/>
  <c r="C9" i="9"/>
  <c r="F9" i="9" s="1"/>
  <c r="G9" i="9" s="1"/>
  <c r="E8" i="9"/>
  <c r="J8" i="9" s="1"/>
  <c r="K8" i="9" s="1"/>
  <c r="C16" i="9"/>
  <c r="C7" i="9"/>
  <c r="C15" i="9"/>
  <c r="F15" i="9" s="1"/>
  <c r="G15" i="9" s="1"/>
  <c r="C10" i="9"/>
  <c r="C2" i="9"/>
  <c r="F2" i="9" s="1"/>
  <c r="G2" i="9" s="1"/>
  <c r="C6" i="9"/>
  <c r="C3" i="9"/>
  <c r="E4" i="9"/>
  <c r="J4" i="9" s="1"/>
  <c r="K4" i="9" s="1"/>
  <c r="E14" i="9"/>
  <c r="J14" i="9" s="1"/>
  <c r="K14" i="9" s="1"/>
  <c r="C12" i="9"/>
  <c r="F12" i="9" s="1"/>
  <c r="G12" i="9" s="1"/>
  <c r="E3" i="9"/>
  <c r="J3" i="9" s="1"/>
  <c r="K3" i="9" s="1"/>
  <c r="C5" i="9"/>
  <c r="J10" i="9"/>
  <c r="K10" i="9" s="1"/>
  <c r="J6" i="9"/>
  <c r="K6" i="9" s="1"/>
  <c r="J16" i="9"/>
  <c r="K16" i="9" s="1"/>
  <c r="J19" i="9"/>
  <c r="K19" i="9" s="1"/>
  <c r="J11" i="9"/>
  <c r="K11" i="9" s="1"/>
  <c r="J20" i="9"/>
  <c r="K20" i="9" s="1"/>
  <c r="G19" i="9"/>
  <c r="G20" i="9"/>
  <c r="AC185" i="11"/>
  <c r="AC186" i="11"/>
  <c r="AC160" i="11"/>
  <c r="AC281" i="11"/>
  <c r="AC98" i="11"/>
  <c r="AC67" i="11"/>
  <c r="AC92" i="11"/>
  <c r="AC242" i="11"/>
  <c r="AC141" i="11"/>
  <c r="AC211" i="11"/>
  <c r="AC236" i="11"/>
  <c r="AC140" i="11"/>
  <c r="AC58" i="11"/>
  <c r="AC146" i="11"/>
  <c r="AC159" i="11"/>
  <c r="AC39" i="11"/>
  <c r="AC220" i="11"/>
  <c r="AC287" i="11"/>
  <c r="AC21" i="11"/>
  <c r="AC96" i="11"/>
  <c r="AC183" i="11"/>
  <c r="AC29" i="11"/>
  <c r="AC7" i="11"/>
  <c r="AC101" i="11"/>
  <c r="AC85" i="11"/>
  <c r="AC270" i="11"/>
  <c r="AC151" i="11"/>
  <c r="AC25" i="11"/>
  <c r="AC223" i="11"/>
  <c r="AC81" i="11"/>
  <c r="AC131" i="11"/>
  <c r="AC298" i="11"/>
  <c r="AC56" i="11"/>
  <c r="AC169" i="11"/>
  <c r="AC225" i="11"/>
  <c r="AC275" i="11"/>
  <c r="AC297" i="11"/>
  <c r="AC177" i="11"/>
  <c r="AC277" i="11"/>
  <c r="AC18" i="11"/>
  <c r="AC136" i="11"/>
  <c r="AC191" i="11"/>
  <c r="AC264" i="11"/>
  <c r="AC243" i="11"/>
  <c r="AC162" i="11"/>
  <c r="AC280" i="11"/>
  <c r="AC27" i="11"/>
  <c r="AC40" i="11"/>
  <c r="AC241" i="11"/>
  <c r="AC89" i="11"/>
  <c r="AC285" i="11"/>
  <c r="AC4" i="11"/>
  <c r="AC200" i="11"/>
  <c r="AC171" i="11"/>
  <c r="AC121" i="11"/>
  <c r="AC192" i="11"/>
  <c r="AC80" i="11"/>
  <c r="AC184" i="11"/>
  <c r="AC45" i="11"/>
  <c r="AC173" i="11"/>
  <c r="AC157" i="11"/>
  <c r="AC88" i="11"/>
  <c r="AC284" i="11"/>
  <c r="AC111" i="11"/>
  <c r="AC295" i="11"/>
  <c r="AC266" i="11"/>
  <c r="AC24" i="11"/>
  <c r="AC233" i="11"/>
  <c r="AC10" i="11"/>
  <c r="AC148" i="11"/>
  <c r="AC9" i="11"/>
  <c r="AC132" i="11"/>
  <c r="AC68" i="11"/>
  <c r="AC28" i="11"/>
  <c r="AC224" i="11"/>
  <c r="AC86" i="11"/>
  <c r="D18" i="9" s="1"/>
  <c r="H18" i="9" s="1"/>
  <c r="I18" i="9" s="1"/>
  <c r="AC189" i="11"/>
  <c r="AC109" i="11"/>
  <c r="AC94" i="11"/>
  <c r="AC232" i="11"/>
  <c r="AC93" i="11"/>
  <c r="AC255" i="11"/>
  <c r="AC8" i="11"/>
  <c r="AC117" i="11"/>
  <c r="AC19" i="11"/>
  <c r="AC42" i="11"/>
  <c r="AC154" i="11"/>
  <c r="AC292" i="11"/>
  <c r="AC153" i="11"/>
  <c r="AC16" i="11"/>
  <c r="AC212" i="11"/>
  <c r="AC172" i="11"/>
  <c r="AC33" i="11"/>
  <c r="AC137" i="11"/>
  <c r="AC204" i="11"/>
  <c r="AC126" i="11"/>
  <c r="AC238" i="11"/>
  <c r="AC41" i="11"/>
  <c r="AC237" i="11"/>
  <c r="AC50" i="11"/>
  <c r="AC152" i="11"/>
  <c r="AC274" i="11"/>
  <c r="AC163" i="11"/>
  <c r="AC229" i="11"/>
  <c r="AC100" i="11"/>
  <c r="AC296" i="11"/>
  <c r="AC123" i="11"/>
  <c r="AC108" i="11"/>
  <c r="AC228" i="11"/>
  <c r="AC23" i="11"/>
  <c r="AC245" i="11"/>
  <c r="AC22" i="11"/>
  <c r="AC36" i="11"/>
  <c r="AC165" i="11"/>
  <c r="AC125" i="11"/>
  <c r="AC120" i="11"/>
  <c r="AC90" i="11"/>
  <c r="AC202" i="11"/>
  <c r="AC182" i="11"/>
  <c r="AC107" i="11"/>
  <c r="AC134" i="11"/>
  <c r="AC106" i="11"/>
  <c r="AC244" i="11"/>
  <c r="AC105" i="11"/>
  <c r="AC267" i="11"/>
  <c r="AC20" i="11"/>
  <c r="AC43" i="11"/>
  <c r="AC167" i="11"/>
  <c r="AC54" i="11"/>
  <c r="AC166" i="11"/>
  <c r="AC113" i="11"/>
  <c r="AC84" i="11"/>
  <c r="AC269" i="11"/>
  <c r="AC46" i="11"/>
  <c r="AC234" i="11"/>
  <c r="AC300" i="11"/>
  <c r="AC127" i="11"/>
  <c r="AC251" i="11"/>
  <c r="AC138" i="11"/>
  <c r="AC250" i="11"/>
  <c r="AC53" i="11"/>
  <c r="AC249" i="11"/>
  <c r="AC158" i="11"/>
  <c r="AC164" i="11"/>
  <c r="AC187" i="11"/>
  <c r="AC60" i="11"/>
  <c r="AC198" i="11"/>
  <c r="AC72" i="11"/>
  <c r="AC257" i="11"/>
  <c r="AC34" i="11"/>
  <c r="AC78" i="11"/>
  <c r="AC190" i="11"/>
  <c r="AC253" i="11"/>
  <c r="AC87" i="11"/>
  <c r="AC271" i="11"/>
  <c r="AC62" i="11"/>
  <c r="AC282" i="11"/>
  <c r="AC74" i="11"/>
  <c r="AC197" i="11"/>
  <c r="AC38" i="11"/>
  <c r="AC112" i="11"/>
  <c r="AC12" i="11"/>
  <c r="AC147" i="11"/>
  <c r="AC216" i="11"/>
  <c r="AC47" i="11"/>
  <c r="AC37" i="11"/>
  <c r="AC35" i="11"/>
  <c r="AC66" i="11"/>
  <c r="AC178" i="11"/>
  <c r="AC222" i="11"/>
  <c r="AC240" i="11"/>
  <c r="AC91" i="11"/>
  <c r="AC231" i="11"/>
  <c r="AC170" i="11"/>
  <c r="AC130" i="11"/>
  <c r="AC254" i="11"/>
  <c r="AC119" i="11"/>
  <c r="AC6" i="11"/>
  <c r="AC118" i="11"/>
  <c r="AC256" i="11"/>
  <c r="AC261" i="11"/>
  <c r="AC291" i="11"/>
  <c r="AC44" i="11"/>
  <c r="AC203" i="11"/>
  <c r="AC55" i="11"/>
  <c r="AC179" i="11"/>
  <c r="AC210" i="11"/>
  <c r="AC180" i="11"/>
  <c r="AC181" i="11"/>
  <c r="AC51" i="11"/>
  <c r="AC235" i="11"/>
  <c r="AC193" i="11"/>
  <c r="AC128" i="11"/>
  <c r="AC143" i="11"/>
  <c r="AC139" i="11"/>
  <c r="AC263" i="11"/>
  <c r="AC150" i="11"/>
  <c r="AC262" i="11"/>
  <c r="AC65" i="11"/>
  <c r="AC73" i="11"/>
  <c r="AC196" i="11"/>
  <c r="AC102" i="11"/>
  <c r="AC14" i="11"/>
  <c r="AC276" i="11"/>
  <c r="AC61" i="11"/>
  <c r="AC161" i="11"/>
  <c r="AC259" i="11"/>
  <c r="AC205" i="11"/>
  <c r="AC59" i="11"/>
  <c r="AC63" i="11"/>
  <c r="AC293" i="11"/>
  <c r="AC247" i="11"/>
  <c r="AC57" i="11"/>
  <c r="AC83" i="11"/>
  <c r="AC64" i="11"/>
  <c r="AC213" i="11"/>
  <c r="AC215" i="11"/>
  <c r="AC52" i="11"/>
  <c r="AC26" i="11"/>
  <c r="AC248" i="11"/>
  <c r="AC214" i="11"/>
  <c r="AC208" i="11"/>
  <c r="AC115" i="11"/>
  <c r="AC226" i="11"/>
  <c r="AC288" i="11"/>
  <c r="AC207" i="11"/>
  <c r="AC149" i="11"/>
  <c r="AC103" i="11"/>
  <c r="AC201" i="11"/>
  <c r="AC227" i="11"/>
  <c r="AC17" i="11"/>
  <c r="AC122" i="11"/>
  <c r="AC289" i="11"/>
  <c r="AC71" i="11"/>
  <c r="AC13" i="11"/>
  <c r="AC5" i="11"/>
  <c r="AC246" i="11"/>
  <c r="AC104" i="11"/>
  <c r="AC70" i="11"/>
  <c r="AC114" i="11"/>
  <c r="AC260" i="11"/>
  <c r="AC239" i="11"/>
  <c r="AC279" i="11"/>
  <c r="AC77" i="11"/>
  <c r="AC175" i="11"/>
  <c r="AC97" i="11"/>
  <c r="AC142" i="11"/>
  <c r="AC155" i="11"/>
  <c r="AC145" i="11"/>
  <c r="AC258" i="11"/>
  <c r="AC49" i="11"/>
  <c r="AC135" i="11"/>
  <c r="AC268" i="11"/>
  <c r="AC174" i="11"/>
  <c r="AC144" i="11"/>
  <c r="AC129" i="11"/>
  <c r="AC286" i="11"/>
  <c r="AC75" i="11"/>
  <c r="AC116" i="11"/>
  <c r="AC95" i="11"/>
  <c r="AC124" i="11"/>
  <c r="AC30" i="11"/>
  <c r="AC31" i="11"/>
  <c r="AC176" i="11"/>
  <c r="AC273" i="11"/>
  <c r="AC11" i="11"/>
  <c r="AC217" i="11"/>
  <c r="AC48" i="11"/>
  <c r="AC69" i="11"/>
  <c r="AC218" i="11"/>
  <c r="AC221" i="11"/>
  <c r="AC156" i="11"/>
  <c r="AC32" i="11"/>
  <c r="AC230" i="11"/>
  <c r="AC299" i="11"/>
  <c r="AC219" i="11"/>
  <c r="AC110" i="11"/>
  <c r="AC82" i="11"/>
  <c r="AC290" i="11"/>
  <c r="AC188" i="11"/>
  <c r="AC15" i="11"/>
  <c r="AC199" i="11"/>
  <c r="AC168" i="11"/>
  <c r="AC133" i="11"/>
  <c r="AC252" i="11"/>
  <c r="AC79" i="11"/>
  <c r="AC195" i="11"/>
  <c r="AC265" i="11"/>
  <c r="AC76" i="11"/>
  <c r="AC272" i="11"/>
  <c r="AC99" i="11"/>
  <c r="AC283" i="11"/>
  <c r="AC194" i="11"/>
  <c r="AC294" i="11"/>
  <c r="AC206" i="11"/>
  <c r="AC209" i="11"/>
  <c r="AC3" i="11"/>
  <c r="D17" i="9" s="1"/>
  <c r="H17" i="9" s="1"/>
  <c r="I17" i="9" s="1"/>
  <c r="L17" i="9" s="1"/>
  <c r="R17" i="9" s="1"/>
  <c r="AC2" i="11"/>
  <c r="D11" i="9" l="1"/>
  <c r="D14" i="9"/>
  <c r="D9" i="9"/>
  <c r="L18" i="9"/>
  <c r="R18" i="9" s="1"/>
  <c r="D16" i="9"/>
  <c r="H16" i="9" s="1"/>
  <c r="I16" i="9" s="1"/>
  <c r="D20" i="9"/>
  <c r="D15" i="9"/>
  <c r="H15" i="9" s="1"/>
  <c r="I15" i="9" s="1"/>
  <c r="L15" i="9" s="1"/>
  <c r="R15" i="9" s="1"/>
  <c r="D13" i="9"/>
  <c r="H13" i="9" s="1"/>
  <c r="I13" i="9" s="1"/>
  <c r="L13" i="9" s="1"/>
  <c r="R13" i="9" s="1"/>
  <c r="D8" i="9"/>
  <c r="H8" i="9" s="1"/>
  <c r="I8" i="9" s="1"/>
  <c r="D10" i="9"/>
  <c r="H10" i="9" s="1"/>
  <c r="I10" i="9" s="1"/>
  <c r="D12" i="9"/>
  <c r="H12" i="9" s="1"/>
  <c r="I12" i="9" s="1"/>
  <c r="L12" i="9" s="1"/>
  <c r="R12" i="9" s="1"/>
  <c r="D6" i="9"/>
  <c r="H6" i="9" s="1"/>
  <c r="I6" i="9" s="1"/>
  <c r="D3" i="9"/>
  <c r="D7" i="9"/>
  <c r="H7" i="9" s="1"/>
  <c r="I7" i="9" s="1"/>
  <c r="D4" i="9"/>
  <c r="H4" i="9" s="1"/>
  <c r="I4" i="9" s="1"/>
  <c r="D2" i="9"/>
  <c r="H2" i="9" s="1"/>
  <c r="I2" i="9" s="1"/>
  <c r="L2" i="9" s="1"/>
  <c r="R2" i="9" s="1"/>
  <c r="D5" i="9"/>
  <c r="H5" i="9" s="1"/>
  <c r="I5" i="9" s="1"/>
  <c r="F7" i="9"/>
  <c r="G7" i="9" s="1"/>
  <c r="F4" i="9"/>
  <c r="G4" i="9" s="1"/>
  <c r="F3" i="9"/>
  <c r="G3" i="9" s="1"/>
  <c r="F14" i="9"/>
  <c r="G14" i="9" s="1"/>
  <c r="F6" i="9"/>
  <c r="G6" i="9" s="1"/>
  <c r="F5" i="9"/>
  <c r="G5" i="9" s="1"/>
  <c r="F8" i="9"/>
  <c r="G8" i="9" s="1"/>
  <c r="F10" i="9"/>
  <c r="G10" i="9" s="1"/>
  <c r="F16" i="9"/>
  <c r="G16" i="9" s="1"/>
  <c r="D15" i="2"/>
  <c r="AG253" i="11"/>
  <c r="AG80" i="11"/>
  <c r="AG224" i="11"/>
  <c r="AG14" i="11"/>
  <c r="AG112" i="11"/>
  <c r="AG256" i="11"/>
  <c r="AG262" i="11"/>
  <c r="AG213" i="11"/>
  <c r="AG111" i="11"/>
  <c r="AG18" i="11"/>
  <c r="AG40" i="11"/>
  <c r="AG103" i="11"/>
  <c r="AG217" i="11"/>
  <c r="AG259" i="11"/>
  <c r="AG139" i="11"/>
  <c r="AG105" i="11"/>
  <c r="AG26" i="11"/>
  <c r="AG59" i="11"/>
  <c r="AG229" i="11"/>
  <c r="AG49" i="11"/>
  <c r="AG231" i="11"/>
  <c r="AG160" i="11"/>
  <c r="AG238" i="11"/>
  <c r="AG134" i="11"/>
  <c r="AG57" i="11"/>
  <c r="AG276" i="11"/>
  <c r="AG129" i="11"/>
  <c r="AG195" i="11"/>
  <c r="AG235" i="11"/>
  <c r="AG41" i="11"/>
  <c r="AG90" i="11"/>
  <c r="AG150" i="11"/>
  <c r="AG24" i="11"/>
  <c r="AG31" i="11"/>
  <c r="AG122" i="11"/>
  <c r="AG109" i="11"/>
  <c r="AG206" i="11"/>
  <c r="AG163" i="11"/>
  <c r="AG257" i="11"/>
  <c r="AG95" i="11"/>
  <c r="AG42" i="11"/>
  <c r="AG92" i="11"/>
  <c r="AG113" i="11"/>
  <c r="AG88" i="11"/>
  <c r="AG296" i="11"/>
  <c r="AG277" i="11"/>
  <c r="AG25" i="11"/>
  <c r="AG7" i="11"/>
  <c r="AG188" i="11"/>
  <c r="AG275" i="11"/>
  <c r="AG265" i="11"/>
  <c r="AG50" i="11"/>
  <c r="AG182" i="11"/>
  <c r="AG254" i="11"/>
  <c r="AG156" i="11"/>
  <c r="AG84" i="11"/>
  <c r="AG123" i="11"/>
  <c r="AG133" i="11"/>
  <c r="AG173" i="11"/>
  <c r="AG114" i="11"/>
  <c r="AG191" i="11"/>
  <c r="AG236" i="11"/>
  <c r="AG177" i="11"/>
  <c r="AG45" i="11"/>
  <c r="AG179" i="11"/>
  <c r="AG73" i="11"/>
  <c r="AG146" i="11"/>
  <c r="AG212" i="11"/>
  <c r="AG34" i="11"/>
  <c r="AG60" i="11"/>
  <c r="AG127" i="11"/>
  <c r="AG117" i="11"/>
  <c r="AG239" i="11"/>
  <c r="AG218" i="11"/>
  <c r="AG138" i="11"/>
  <c r="AG96" i="11"/>
  <c r="AG153" i="11"/>
  <c r="AG223" i="11"/>
  <c r="AG54" i="11"/>
  <c r="AG209" i="11"/>
  <c r="AG143" i="11"/>
  <c r="AG242" i="11"/>
  <c r="AG193" i="11"/>
  <c r="AG74" i="11"/>
  <c r="AG154" i="11"/>
  <c r="AG204" i="11"/>
  <c r="AG77" i="11"/>
  <c r="AG9" i="11"/>
  <c r="AG20" i="11"/>
  <c r="AG287" i="11"/>
  <c r="AG260" i="11"/>
  <c r="AG159" i="11"/>
  <c r="AG230" i="11"/>
  <c r="AG240" i="11"/>
  <c r="AG13" i="11"/>
  <c r="AG258" i="11"/>
  <c r="AG135" i="11"/>
  <c r="AG288" i="11"/>
  <c r="AG145" i="11"/>
  <c r="AG250" i="11"/>
  <c r="AG5" i="11"/>
  <c r="AG170" i="11"/>
  <c r="AG233" i="11"/>
  <c r="AG56" i="11"/>
  <c r="AG100" i="11"/>
  <c r="AG126" i="11"/>
  <c r="AG79" i="11"/>
  <c r="AG297" i="11"/>
  <c r="AG22" i="11"/>
  <c r="AG11" i="11"/>
  <c r="AG232" i="11"/>
  <c r="AG58" i="11"/>
  <c r="AG76" i="11"/>
  <c r="AG263" i="11"/>
  <c r="AG46" i="11"/>
  <c r="AG19" i="11"/>
  <c r="AG161" i="11"/>
  <c r="AG190" i="11"/>
  <c r="AG197" i="11"/>
  <c r="AG33" i="11"/>
  <c r="AG174" i="11"/>
  <c r="AG63" i="11"/>
  <c r="AG292" i="11"/>
  <c r="AG162" i="11"/>
  <c r="AG268" i="11"/>
  <c r="AG8" i="11"/>
  <c r="AG152" i="11"/>
  <c r="AG251" i="11"/>
  <c r="AG151" i="11"/>
  <c r="AG189" i="11"/>
  <c r="AG147" i="11"/>
  <c r="AG220" i="11"/>
  <c r="AG184" i="11"/>
  <c r="AG39" i="11"/>
  <c r="AG66" i="11"/>
  <c r="AG180" i="11"/>
  <c r="AG219" i="11"/>
  <c r="AG264" i="11"/>
  <c r="AG47" i="11"/>
  <c r="AG98" i="11"/>
  <c r="AG101" i="11"/>
  <c r="AG279" i="11"/>
  <c r="AG52" i="11"/>
  <c r="AG155" i="11"/>
  <c r="AG32" i="11"/>
  <c r="AG300" i="11"/>
  <c r="AG243" i="11"/>
  <c r="AG68" i="11"/>
  <c r="AG278" i="11"/>
  <c r="AG270" i="11"/>
  <c r="AG284" i="11"/>
  <c r="AG175" i="11"/>
  <c r="AG71" i="11"/>
  <c r="AG130" i="11"/>
  <c r="AG298" i="11"/>
  <c r="AG280" i="11"/>
  <c r="AG234" i="11"/>
  <c r="AG225" i="11"/>
  <c r="AG295" i="11"/>
  <c r="AG3" i="11"/>
  <c r="AG115" i="11"/>
  <c r="AG186" i="11"/>
  <c r="AG271" i="11"/>
  <c r="AG221" i="11"/>
  <c r="AG241" i="11"/>
  <c r="AG99" i="11"/>
  <c r="AG199" i="11"/>
  <c r="AG108" i="11"/>
  <c r="AG17" i="11"/>
  <c r="AG255" i="11"/>
  <c r="AG181" i="11"/>
  <c r="AG51" i="11"/>
  <c r="AG289" i="11"/>
  <c r="AG148" i="11"/>
  <c r="AG44" i="11"/>
  <c r="AG202" i="11"/>
  <c r="AG2" i="11"/>
  <c r="AG70" i="11"/>
  <c r="AG207" i="11"/>
  <c r="AG245" i="11"/>
  <c r="AG166" i="11"/>
  <c r="AG78" i="11"/>
  <c r="AG293" i="11"/>
  <c r="AG85" i="11"/>
  <c r="AG87" i="11"/>
  <c r="AG165" i="11"/>
  <c r="AG269" i="11"/>
  <c r="AG120" i="11"/>
  <c r="E22" i="8" s="1"/>
  <c r="J22" i="8" s="1"/>
  <c r="K22" i="8" s="1"/>
  <c r="AG208" i="11"/>
  <c r="AG132" i="11"/>
  <c r="AG119" i="11"/>
  <c r="AG244" i="11"/>
  <c r="AG272" i="11"/>
  <c r="AG75" i="11"/>
  <c r="AG274" i="11"/>
  <c r="AG267" i="11"/>
  <c r="AG247" i="11"/>
  <c r="AG12" i="11"/>
  <c r="AG69" i="11"/>
  <c r="AG29" i="11"/>
  <c r="AG261" i="11"/>
  <c r="AG48" i="11"/>
  <c r="AG249" i="11"/>
  <c r="AG216" i="11"/>
  <c r="AG28" i="11"/>
  <c r="AG187" i="11"/>
  <c r="AG27" i="11"/>
  <c r="E11" i="8" s="1"/>
  <c r="AG23" i="11"/>
  <c r="AG121" i="11"/>
  <c r="AG37" i="11"/>
  <c r="AG201" i="11"/>
  <c r="AG228" i="11"/>
  <c r="AG176" i="11"/>
  <c r="AG65" i="11"/>
  <c r="AG149" i="11"/>
  <c r="AG110" i="11"/>
  <c r="AG286" i="11"/>
  <c r="AG128" i="11"/>
  <c r="AG185" i="11"/>
  <c r="AG294" i="11"/>
  <c r="AG227" i="11"/>
  <c r="AG94" i="11"/>
  <c r="AG169" i="11"/>
  <c r="AG281" i="11"/>
  <c r="AG43" i="11"/>
  <c r="AG67" i="11"/>
  <c r="AG196" i="11"/>
  <c r="AG252" i="11"/>
  <c r="AG140" i="11"/>
  <c r="AG137" i="11"/>
  <c r="AG226" i="11"/>
  <c r="AG203" i="11"/>
  <c r="AG246" i="11"/>
  <c r="AG285" i="11"/>
  <c r="AG89" i="11"/>
  <c r="AG61" i="11"/>
  <c r="AG21" i="11"/>
  <c r="AG214" i="11"/>
  <c r="AG157" i="11"/>
  <c r="AG194" i="11"/>
  <c r="AG215" i="11"/>
  <c r="AG222" i="11"/>
  <c r="AG144" i="11"/>
  <c r="AG142" i="11"/>
  <c r="AG283" i="11"/>
  <c r="AG36" i="11"/>
  <c r="AG291" i="11"/>
  <c r="AG158" i="11"/>
  <c r="AG124" i="11"/>
  <c r="AG200" i="11"/>
  <c r="AG106" i="11"/>
  <c r="AG93" i="11"/>
  <c r="AG273" i="11"/>
  <c r="AG64" i="11"/>
  <c r="AG15" i="11"/>
  <c r="AG167" i="11"/>
  <c r="AG104" i="11"/>
  <c r="AG266" i="11"/>
  <c r="AG116" i="11"/>
  <c r="AG178" i="11"/>
  <c r="AG91" i="11"/>
  <c r="AG82" i="11"/>
  <c r="AG299" i="11"/>
  <c r="AG192" i="11"/>
  <c r="AG183" i="11"/>
  <c r="AG168" i="11"/>
  <c r="AG35" i="11"/>
  <c r="AG10" i="11"/>
  <c r="AG107" i="11"/>
  <c r="AG136" i="11"/>
  <c r="AG172" i="11"/>
  <c r="AG53" i="11"/>
  <c r="AG164" i="11"/>
  <c r="AG55" i="11"/>
  <c r="AG4" i="11"/>
  <c r="AG118" i="11"/>
  <c r="AG171" i="11"/>
  <c r="AG30" i="11"/>
  <c r="AG290" i="11"/>
  <c r="AG131" i="11"/>
  <c r="AG83" i="11"/>
  <c r="AG211" i="11"/>
  <c r="AG16" i="11"/>
  <c r="AG248" i="11"/>
  <c r="AG205" i="11"/>
  <c r="AG141" i="11"/>
  <c r="AG282" i="11"/>
  <c r="AG6" i="11"/>
  <c r="AG81" i="11"/>
  <c r="AG102" i="11"/>
  <c r="AG237" i="11"/>
  <c r="AG38" i="11"/>
  <c r="AG62" i="11"/>
  <c r="AG125" i="11"/>
  <c r="AG72" i="11"/>
  <c r="AG97" i="11"/>
  <c r="AG86" i="11"/>
  <c r="AG210" i="11"/>
  <c r="AG198" i="11"/>
  <c r="H3" i="9"/>
  <c r="I3" i="9" s="1"/>
  <c r="H20" i="9"/>
  <c r="I20" i="9" s="1"/>
  <c r="H11" i="9"/>
  <c r="I11" i="9" s="1"/>
  <c r="L11" i="9" s="1"/>
  <c r="R11" i="9" s="1"/>
  <c r="H19" i="9"/>
  <c r="I19" i="9" s="1"/>
  <c r="H14" i="9"/>
  <c r="I14" i="9" s="1"/>
  <c r="H9" i="9"/>
  <c r="I9" i="9" s="1"/>
  <c r="O19" i="9"/>
  <c r="O3" i="9"/>
  <c r="O6" i="9"/>
  <c r="O20" i="9"/>
  <c r="O12" i="9"/>
  <c r="O5" i="9"/>
  <c r="O13" i="9"/>
  <c r="O2" i="9"/>
  <c r="O10" i="9"/>
  <c r="O11" i="9"/>
  <c r="O17" i="9"/>
  <c r="O8" i="9"/>
  <c r="O14" i="9"/>
  <c r="O18" i="9"/>
  <c r="O9" i="9"/>
  <c r="O4" i="9"/>
  <c r="O15" i="9"/>
  <c r="O7" i="9"/>
  <c r="O16" i="9"/>
  <c r="E24" i="8" l="1"/>
  <c r="J24" i="8" s="1"/>
  <c r="K24" i="8" s="1"/>
  <c r="E19" i="8"/>
  <c r="E6" i="8"/>
  <c r="J6" i="8" s="1"/>
  <c r="K6" i="8" s="1"/>
  <c r="L4" i="9"/>
  <c r="R4" i="9" s="1"/>
  <c r="E5" i="8"/>
  <c r="J5" i="8" s="1"/>
  <c r="K5" i="8" s="1"/>
  <c r="E7" i="8"/>
  <c r="J7" i="8" s="1"/>
  <c r="K7" i="8" s="1"/>
  <c r="E10" i="8"/>
  <c r="J10" i="8" s="1"/>
  <c r="K10" i="8" s="1"/>
  <c r="E16" i="8"/>
  <c r="E8" i="8"/>
  <c r="J8" i="8" s="1"/>
  <c r="K8" i="8" s="1"/>
  <c r="AE237" i="11"/>
  <c r="AE260" i="11"/>
  <c r="AE68" i="11"/>
  <c r="AE16" i="11"/>
  <c r="AE114" i="11"/>
  <c r="AE202" i="11"/>
  <c r="AE212" i="11"/>
  <c r="AE222" i="11"/>
  <c r="AE89" i="11"/>
  <c r="AE23" i="11"/>
  <c r="AE19" i="11"/>
  <c r="AE200" i="11"/>
  <c r="AE228" i="11"/>
  <c r="AE230" i="11"/>
  <c r="AE75" i="11"/>
  <c r="AE276" i="11"/>
  <c r="AE13" i="11"/>
  <c r="AE88" i="11"/>
  <c r="AE119" i="11"/>
  <c r="AE254" i="11"/>
  <c r="AE170" i="11"/>
  <c r="AE17" i="11"/>
  <c r="AE18" i="11"/>
  <c r="AE250" i="11"/>
  <c r="AE164" i="11"/>
  <c r="AE3" i="11"/>
  <c r="AE215" i="11"/>
  <c r="L7" i="9"/>
  <c r="R7" i="9" s="1"/>
  <c r="AE8" i="11"/>
  <c r="AE175" i="11"/>
  <c r="AE245" i="11"/>
  <c r="AE181" i="11"/>
  <c r="AE103" i="11"/>
  <c r="AE265" i="11"/>
  <c r="AE15" i="11"/>
  <c r="AE151" i="11"/>
  <c r="M10" i="9"/>
  <c r="AE48" i="11"/>
  <c r="AE115" i="11"/>
  <c r="AE47" i="11"/>
  <c r="AE196" i="11"/>
  <c r="AE159" i="11"/>
  <c r="AE139" i="11"/>
  <c r="AE253" i="11"/>
  <c r="AE153" i="11"/>
  <c r="AE123" i="11"/>
  <c r="M4" i="9"/>
  <c r="M16" i="9"/>
  <c r="AE74" i="11"/>
  <c r="AE256" i="11"/>
  <c r="AE118" i="11"/>
  <c r="AE56" i="11"/>
  <c r="AE298" i="11"/>
  <c r="AE143" i="11"/>
  <c r="AE29" i="11"/>
  <c r="AE37" i="11"/>
  <c r="AE280" i="11"/>
  <c r="M6" i="9"/>
  <c r="AE7" i="11"/>
  <c r="AE94" i="11"/>
  <c r="AE38" i="11"/>
  <c r="AE294" i="11"/>
  <c r="AE290" i="11"/>
  <c r="AE258" i="11"/>
  <c r="AE279" i="11"/>
  <c r="AE160" i="11"/>
  <c r="AE288" i="11"/>
  <c r="M13" i="9"/>
  <c r="AE145" i="11"/>
  <c r="AE14" i="11"/>
  <c r="AE105" i="11"/>
  <c r="AE223" i="11"/>
  <c r="AE24" i="11"/>
  <c r="AE83" i="11"/>
  <c r="AE135" i="11"/>
  <c r="AE58" i="11"/>
  <c r="AE155" i="11"/>
  <c r="M2" i="9"/>
  <c r="AE150" i="11"/>
  <c r="AE101" i="11"/>
  <c r="AE176" i="11"/>
  <c r="AE124" i="11"/>
  <c r="AE173" i="11"/>
  <c r="AE178" i="11"/>
  <c r="AE137" i="11"/>
  <c r="AE81" i="11"/>
  <c r="M9" i="9"/>
  <c r="M12" i="9"/>
  <c r="AE71" i="11"/>
  <c r="AE64" i="11"/>
  <c r="AE26" i="11"/>
  <c r="AE126" i="11"/>
  <c r="AE242" i="11"/>
  <c r="AE59" i="11"/>
  <c r="AE148" i="11"/>
  <c r="AE214" i="11"/>
  <c r="M18" i="9"/>
  <c r="AE190" i="11"/>
  <c r="AE193" i="11"/>
  <c r="AE269" i="11"/>
  <c r="AE274" i="11"/>
  <c r="AE134" i="11"/>
  <c r="AE180" i="11"/>
  <c r="AE268" i="11"/>
  <c r="AE296" i="11"/>
  <c r="AE286" i="11"/>
  <c r="AE206" i="11"/>
  <c r="AE167" i="11"/>
  <c r="AE73" i="11"/>
  <c r="AE129" i="11"/>
  <c r="L6" i="9"/>
  <c r="R6" i="9" s="1"/>
  <c r="L8" i="9"/>
  <c r="R8" i="9" s="1"/>
  <c r="L3" i="9"/>
  <c r="R3" i="9" s="1"/>
  <c r="AE271" i="11"/>
  <c r="M7" i="9"/>
  <c r="AE25" i="11"/>
  <c r="AE65" i="11"/>
  <c r="AE158" i="11"/>
  <c r="AE198" i="11"/>
  <c r="AE78" i="11"/>
  <c r="AE219" i="11"/>
  <c r="AE266" i="11"/>
  <c r="AE157" i="11"/>
  <c r="AE11" i="11"/>
  <c r="AE22" i="11"/>
  <c r="AE177" i="11"/>
  <c r="AE184" i="11"/>
  <c r="AE168" i="11"/>
  <c r="AE234" i="11"/>
  <c r="AE146" i="11"/>
  <c r="AE281" i="11"/>
  <c r="AE240" i="11"/>
  <c r="AE136" i="11"/>
  <c r="AE104" i="11"/>
  <c r="AE147" i="11"/>
  <c r="AE225" i="11"/>
  <c r="AE142" i="11"/>
  <c r="AE34" i="11"/>
  <c r="AE199" i="11"/>
  <c r="AE36" i="11"/>
  <c r="AE57" i="11"/>
  <c r="AE140" i="11"/>
  <c r="AE125" i="11"/>
  <c r="AE292" i="11"/>
  <c r="M8" i="9"/>
  <c r="AE154" i="11"/>
  <c r="AE217" i="11"/>
  <c r="AE295" i="11"/>
  <c r="AE130" i="11"/>
  <c r="AE112" i="11"/>
  <c r="AE117" i="11"/>
  <c r="AE287" i="11"/>
  <c r="AE60" i="11"/>
  <c r="AE195" i="11"/>
  <c r="AE252" i="11"/>
  <c r="AE283" i="11"/>
  <c r="AE244" i="11"/>
  <c r="AE54" i="11"/>
  <c r="AE122" i="11"/>
  <c r="AE247" i="11"/>
  <c r="AE297" i="11"/>
  <c r="AE241" i="11"/>
  <c r="AE96" i="11"/>
  <c r="AE97" i="11"/>
  <c r="AE264" i="11"/>
  <c r="AE299" i="11"/>
  <c r="AE32" i="11"/>
  <c r="AE238" i="11"/>
  <c r="AE107" i="11"/>
  <c r="AE172" i="11"/>
  <c r="AE108" i="11"/>
  <c r="AE69" i="11"/>
  <c r="AE84" i="11"/>
  <c r="M17" i="9"/>
  <c r="AE12" i="11"/>
  <c r="AE246" i="11"/>
  <c r="AE270" i="11"/>
  <c r="AE263" i="11"/>
  <c r="AE218" i="11"/>
  <c r="AE92" i="11"/>
  <c r="AE77" i="11"/>
  <c r="AE221" i="11"/>
  <c r="AE179" i="11"/>
  <c r="AE213" i="11"/>
  <c r="AE248" i="11"/>
  <c r="AE20" i="11"/>
  <c r="AE21" i="11"/>
  <c r="AE128" i="11"/>
  <c r="AE44" i="11"/>
  <c r="AE40" i="11"/>
  <c r="AE39" i="11"/>
  <c r="AE52" i="11"/>
  <c r="M5" i="9"/>
  <c r="AE132" i="11"/>
  <c r="AE43" i="11"/>
  <c r="AE185" i="11"/>
  <c r="AE67" i="11"/>
  <c r="AE109" i="11"/>
  <c r="AE61" i="11"/>
  <c r="AE300" i="11"/>
  <c r="AE171" i="11"/>
  <c r="AE66" i="11"/>
  <c r="AE289" i="11"/>
  <c r="AE5" i="11"/>
  <c r="AE49" i="11"/>
  <c r="AE216" i="11"/>
  <c r="AE90" i="11"/>
  <c r="AE55" i="11"/>
  <c r="AE262" i="11"/>
  <c r="AE141" i="11"/>
  <c r="AE259" i="11"/>
  <c r="M19" i="9"/>
  <c r="AE120" i="11"/>
  <c r="AE31" i="11"/>
  <c r="AE10" i="11"/>
  <c r="AE95" i="11"/>
  <c r="AE174" i="11"/>
  <c r="AE87" i="11"/>
  <c r="AE227" i="11"/>
  <c r="AE93" i="11"/>
  <c r="AE194" i="11"/>
  <c r="AE192" i="11"/>
  <c r="AE111" i="11"/>
  <c r="AE197" i="11"/>
  <c r="AE28" i="11"/>
  <c r="AE210" i="11"/>
  <c r="AE72" i="11"/>
  <c r="AE45" i="11"/>
  <c r="AE239" i="11"/>
  <c r="AE70" i="11"/>
  <c r="AE204" i="11"/>
  <c r="AE186" i="11"/>
  <c r="AE255" i="11"/>
  <c r="AE144" i="11"/>
  <c r="AE208" i="11"/>
  <c r="AE79" i="11"/>
  <c r="AE233" i="11"/>
  <c r="L5" i="9"/>
  <c r="R5" i="9" s="1"/>
  <c r="L10" i="9"/>
  <c r="R10" i="9" s="1"/>
  <c r="L14" i="9"/>
  <c r="R14" i="9" s="1"/>
  <c r="AE284" i="11"/>
  <c r="AE33" i="11"/>
  <c r="AE226" i="11"/>
  <c r="AE277" i="11"/>
  <c r="AE293" i="11"/>
  <c r="AE163" i="11"/>
  <c r="AE162" i="11"/>
  <c r="AE257" i="11"/>
  <c r="AE116" i="11"/>
  <c r="AE41" i="11"/>
  <c r="AE278" i="11"/>
  <c r="AE27" i="11"/>
  <c r="AE106" i="11"/>
  <c r="AE209" i="11"/>
  <c r="AE220" i="11"/>
  <c r="AE35" i="11"/>
  <c r="AE229" i="11"/>
  <c r="AE249" i="11"/>
  <c r="AE166" i="11"/>
  <c r="AE243" i="11"/>
  <c r="AE152" i="11"/>
  <c r="AE182" i="11"/>
  <c r="AE235" i="11"/>
  <c r="AE113" i="11"/>
  <c r="M20" i="9"/>
  <c r="M14" i="9"/>
  <c r="M15" i="9"/>
  <c r="AE82" i="11"/>
  <c r="AE30" i="11"/>
  <c r="AE42" i="11"/>
  <c r="AE282" i="11"/>
  <c r="AE110" i="11"/>
  <c r="AE100" i="11"/>
  <c r="AE63" i="11"/>
  <c r="AE189" i="11"/>
  <c r="AE273" i="11"/>
  <c r="AE187" i="11"/>
  <c r="AE207" i="11"/>
  <c r="AE291" i="11"/>
  <c r="AE224" i="11"/>
  <c r="AE133" i="11"/>
  <c r="AE131" i="11"/>
  <c r="AE98" i="11"/>
  <c r="AE191" i="11"/>
  <c r="AE46" i="11"/>
  <c r="AE156" i="11"/>
  <c r="AE127" i="11"/>
  <c r="AE99" i="11"/>
  <c r="AE236" i="11"/>
  <c r="AE251" i="11"/>
  <c r="AE161" i="11"/>
  <c r="AE2" i="11"/>
  <c r="AE272" i="11"/>
  <c r="AE138" i="11"/>
  <c r="AE285" i="11"/>
  <c r="AE76" i="11"/>
  <c r="AE183" i="11"/>
  <c r="AE9" i="11"/>
  <c r="AE203" i="11"/>
  <c r="AE91" i="11"/>
  <c r="AE102" i="11"/>
  <c r="AE275" i="11"/>
  <c r="AE85" i="11"/>
  <c r="AE4" i="11"/>
  <c r="AE211" i="11"/>
  <c r="AE205" i="11"/>
  <c r="AE121" i="11"/>
  <c r="AE149" i="11"/>
  <c r="AE188" i="11"/>
  <c r="AE86" i="11"/>
  <c r="AE231" i="11"/>
  <c r="AE62" i="11"/>
  <c r="AE261" i="11"/>
  <c r="AE6" i="11"/>
  <c r="AE201" i="11"/>
  <c r="AE51" i="11"/>
  <c r="AE267" i="11"/>
  <c r="M11" i="9"/>
  <c r="M3" i="9"/>
  <c r="AE232" i="11"/>
  <c r="AE53" i="11"/>
  <c r="AE169" i="11"/>
  <c r="AE80" i="11"/>
  <c r="AE50" i="11"/>
  <c r="AE165" i="11"/>
  <c r="B15" i="2"/>
  <c r="L16" i="9"/>
  <c r="R16" i="9" s="1"/>
  <c r="E12" i="8"/>
  <c r="J12" i="8" s="1"/>
  <c r="K12" i="8" s="1"/>
  <c r="E9" i="8"/>
  <c r="E18" i="8"/>
  <c r="J18" i="8" s="1"/>
  <c r="K18" i="8" s="1"/>
  <c r="E20" i="8"/>
  <c r="J20" i="8" s="1"/>
  <c r="K20" i="8" s="1"/>
  <c r="E2" i="8"/>
  <c r="J2" i="8" s="1"/>
  <c r="K2" i="8" s="1"/>
  <c r="E14" i="8"/>
  <c r="J14" i="8" s="1"/>
  <c r="K14" i="8" s="1"/>
  <c r="E15" i="8"/>
  <c r="J15" i="8" s="1"/>
  <c r="K15" i="8" s="1"/>
  <c r="E13" i="8"/>
  <c r="J13" i="8" s="1"/>
  <c r="K13" i="8" s="1"/>
  <c r="E3" i="8"/>
  <c r="J3" i="8" s="1"/>
  <c r="K3" i="8" s="1"/>
  <c r="E17" i="8"/>
  <c r="J17" i="8" s="1"/>
  <c r="K17" i="8" s="1"/>
  <c r="C19" i="8"/>
  <c r="F19" i="8" s="1"/>
  <c r="G19" i="8" s="1"/>
  <c r="C18" i="8"/>
  <c r="F18" i="8" s="1"/>
  <c r="G18" i="8" s="1"/>
  <c r="E4" i="8"/>
  <c r="J4" i="8" s="1"/>
  <c r="K4" i="8" s="1"/>
  <c r="L9" i="9"/>
  <c r="C15" i="2"/>
  <c r="J19" i="8"/>
  <c r="K19" i="8" s="1"/>
  <c r="J11" i="8"/>
  <c r="K11" i="8" s="1"/>
  <c r="J16" i="8"/>
  <c r="K16" i="8" s="1"/>
  <c r="AF124" i="11"/>
  <c r="L20" i="9"/>
  <c r="R20" i="9" s="1"/>
  <c r="AF87" i="11"/>
  <c r="AF212" i="11"/>
  <c r="AF5" i="11"/>
  <c r="AF211" i="11"/>
  <c r="AF80" i="11"/>
  <c r="AF243" i="11"/>
  <c r="AF180" i="11"/>
  <c r="AF94" i="11"/>
  <c r="AF298" i="11"/>
  <c r="AF254" i="11"/>
  <c r="AF162" i="11"/>
  <c r="AF181" i="11"/>
  <c r="AF249" i="11"/>
  <c r="AF9" i="11"/>
  <c r="AF14" i="11"/>
  <c r="AF126" i="11"/>
  <c r="AF114" i="11"/>
  <c r="AF297" i="11"/>
  <c r="AF178" i="11"/>
  <c r="AF270" i="11"/>
  <c r="AF222" i="11"/>
  <c r="AF224" i="11"/>
  <c r="AF26" i="11"/>
  <c r="AF48" i="11"/>
  <c r="AF281" i="11"/>
  <c r="AF72" i="11"/>
  <c r="AF189" i="11"/>
  <c r="AF81" i="11"/>
  <c r="AF170" i="11"/>
  <c r="AF210" i="11"/>
  <c r="AF226" i="11"/>
  <c r="AF64" i="11"/>
  <c r="AF177" i="11"/>
  <c r="AF188" i="11"/>
  <c r="AF153" i="11"/>
  <c r="AF163" i="11"/>
  <c r="AF73" i="11"/>
  <c r="AF107" i="11"/>
  <c r="AF157" i="11"/>
  <c r="AF89" i="11"/>
  <c r="AF237" i="11"/>
  <c r="AF283" i="11"/>
  <c r="AF38" i="11"/>
  <c r="AF171" i="11"/>
  <c r="AF293" i="11"/>
  <c r="AF252" i="11"/>
  <c r="AF2" i="11"/>
  <c r="AF278" i="11"/>
  <c r="AF125" i="11"/>
  <c r="AF233" i="11"/>
  <c r="AF207" i="11"/>
  <c r="AF93" i="11"/>
  <c r="AF169" i="11"/>
  <c r="AF6" i="11"/>
  <c r="AF204" i="11"/>
  <c r="AF31" i="11"/>
  <c r="AF84" i="11"/>
  <c r="AF219" i="11"/>
  <c r="AF68" i="11"/>
  <c r="AF61" i="11"/>
  <c r="AF88" i="11"/>
  <c r="AF161" i="11"/>
  <c r="AF245" i="11"/>
  <c r="AF144" i="11"/>
  <c r="AF150" i="11"/>
  <c r="AF18" i="11"/>
  <c r="AF91" i="11"/>
  <c r="AF36" i="11"/>
  <c r="AF266" i="11"/>
  <c r="AF63" i="11"/>
  <c r="AF115" i="11"/>
  <c r="AF95" i="11"/>
  <c r="AF3" i="11"/>
  <c r="AF8" i="11"/>
  <c r="AF261" i="11"/>
  <c r="AF39" i="11"/>
  <c r="AF179" i="11"/>
  <c r="AF176" i="11"/>
  <c r="AF128" i="11"/>
  <c r="AF143" i="11"/>
  <c r="AF279" i="11"/>
  <c r="AF25" i="11"/>
  <c r="AF152" i="11"/>
  <c r="AF262" i="11"/>
  <c r="AF155" i="11"/>
  <c r="AF43" i="11"/>
  <c r="AF232" i="11"/>
  <c r="AF258" i="11"/>
  <c r="AF33" i="11"/>
  <c r="AF280" i="11"/>
  <c r="AF51" i="11"/>
  <c r="AF123" i="11"/>
  <c r="AF174" i="11"/>
  <c r="AF164" i="11"/>
  <c r="AF265" i="11"/>
  <c r="AF19" i="11"/>
  <c r="AF215" i="11"/>
  <c r="AF28" i="11"/>
  <c r="AF52" i="11"/>
  <c r="AF244" i="11"/>
  <c r="AF217" i="11"/>
  <c r="AF59" i="11"/>
  <c r="AF4" i="11"/>
  <c r="AF203" i="11"/>
  <c r="AF267" i="11"/>
  <c r="AF109" i="11"/>
  <c r="AF208" i="11"/>
  <c r="AF13" i="11"/>
  <c r="AF156" i="11"/>
  <c r="AF83" i="11"/>
  <c r="AF10" i="11"/>
  <c r="AF172" i="11"/>
  <c r="AF230" i="11"/>
  <c r="AF100" i="11"/>
  <c r="AF184" i="11"/>
  <c r="AF182" i="11"/>
  <c r="AF140" i="11"/>
  <c r="AF62" i="11"/>
  <c r="AF268" i="11"/>
  <c r="AF201" i="11"/>
  <c r="AF42" i="11"/>
  <c r="AF239" i="11"/>
  <c r="AF234" i="11"/>
  <c r="AF290" i="11"/>
  <c r="AF214" i="11"/>
  <c r="AF111" i="11"/>
  <c r="AF263" i="11"/>
  <c r="AF127" i="11"/>
  <c r="AF16" i="11"/>
  <c r="AF71" i="11"/>
  <c r="AF133" i="11"/>
  <c r="AF104" i="11"/>
  <c r="AF108" i="11"/>
  <c r="AF291" i="11"/>
  <c r="AF65" i="11"/>
  <c r="AF37" i="11"/>
  <c r="AF92" i="11"/>
  <c r="AF138" i="11"/>
  <c r="AF229" i="11"/>
  <c r="AF49" i="11"/>
  <c r="AF90" i="11"/>
  <c r="AF148" i="11"/>
  <c r="AF102" i="11"/>
  <c r="AF113" i="11"/>
  <c r="AF101" i="11"/>
  <c r="AF66" i="11"/>
  <c r="AF110" i="11"/>
  <c r="AF238" i="11"/>
  <c r="AF260" i="11"/>
  <c r="AF41" i="11"/>
  <c r="AF160" i="11"/>
  <c r="AF198" i="11"/>
  <c r="AF99" i="11"/>
  <c r="AF289" i="11"/>
  <c r="AF86" i="11"/>
  <c r="AF98" i="11"/>
  <c r="AF257" i="11"/>
  <c r="AF274" i="11"/>
  <c r="AF142" i="11"/>
  <c r="AF209" i="11"/>
  <c r="AF30" i="11"/>
  <c r="AF135" i="11"/>
  <c r="AF154" i="11"/>
  <c r="AF191" i="11"/>
  <c r="AF192" i="11"/>
  <c r="AF21" i="11"/>
  <c r="AF78" i="11"/>
  <c r="AF120" i="11"/>
  <c r="AF195" i="11"/>
  <c r="AF54" i="11"/>
  <c r="AF255" i="11"/>
  <c r="AF236" i="11"/>
  <c r="AF158" i="11"/>
  <c r="AF275" i="11"/>
  <c r="AF256" i="11"/>
  <c r="AF227" i="11"/>
  <c r="AF228" i="11"/>
  <c r="AF273" i="11"/>
  <c r="AF23" i="11"/>
  <c r="AF159" i="11"/>
  <c r="AF197" i="11"/>
  <c r="AF205" i="11"/>
  <c r="AF175" i="11"/>
  <c r="AF292" i="11"/>
  <c r="AF220" i="11"/>
  <c r="AF112" i="11"/>
  <c r="AF165" i="11"/>
  <c r="AF97" i="11"/>
  <c r="AF116" i="11"/>
  <c r="AF196" i="11"/>
  <c r="AF29" i="11"/>
  <c r="AF131" i="11"/>
  <c r="AF147" i="11"/>
  <c r="AF167" i="11"/>
  <c r="AF272" i="11"/>
  <c r="AF53" i="11"/>
  <c r="AF137" i="11"/>
  <c r="AF7" i="11"/>
  <c r="AF271" i="11"/>
  <c r="AF40" i="11"/>
  <c r="AF193" i="11"/>
  <c r="AF185" i="11"/>
  <c r="AF134" i="11"/>
  <c r="AF76" i="11"/>
  <c r="AF106" i="11"/>
  <c r="AF151" i="11"/>
  <c r="AF240" i="11"/>
  <c r="AF248" i="11"/>
  <c r="AF286" i="11"/>
  <c r="AF50" i="11"/>
  <c r="AF223" i="11"/>
  <c r="AF231" i="11"/>
  <c r="AF20" i="11"/>
  <c r="AF75" i="11"/>
  <c r="AF221" i="11"/>
  <c r="AF57" i="11"/>
  <c r="AF79" i="11"/>
  <c r="AF241" i="11"/>
  <c r="AF17" i="11"/>
  <c r="AF32" i="11"/>
  <c r="AF149" i="11"/>
  <c r="AF264" i="11"/>
  <c r="AF130" i="11"/>
  <c r="AF250" i="11"/>
  <c r="AF141" i="11"/>
  <c r="AF253" i="11"/>
  <c r="AF296" i="11"/>
  <c r="AF225" i="11"/>
  <c r="AF35" i="11"/>
  <c r="AF173" i="11"/>
  <c r="AF276" i="11"/>
  <c r="AF58" i="11"/>
  <c r="AF269" i="11"/>
  <c r="AF82" i="11"/>
  <c r="AF46" i="11"/>
  <c r="AF277" i="11"/>
  <c r="AF44" i="11"/>
  <c r="AF122" i="11"/>
  <c r="AF69" i="11"/>
  <c r="AF22" i="11"/>
  <c r="AF136" i="11"/>
  <c r="AF55" i="11"/>
  <c r="AF251" i="11"/>
  <c r="AF218" i="11"/>
  <c r="AF168" i="11"/>
  <c r="AF288" i="11"/>
  <c r="AF70" i="11"/>
  <c r="AF121" i="11"/>
  <c r="AF242" i="11"/>
  <c r="AF190" i="11"/>
  <c r="AF183" i="11"/>
  <c r="AF47" i="11"/>
  <c r="AF202" i="11"/>
  <c r="AF27" i="11"/>
  <c r="AF118" i="11"/>
  <c r="AF132" i="11"/>
  <c r="AF213" i="11"/>
  <c r="AF85" i="11"/>
  <c r="AF187" i="11"/>
  <c r="AF186" i="11"/>
  <c r="AF60" i="11"/>
  <c r="AF285" i="11"/>
  <c r="AF139" i="11"/>
  <c r="AF77" i="11"/>
  <c r="AF15" i="11"/>
  <c r="AF105" i="11"/>
  <c r="AF200" i="11"/>
  <c r="AF67" i="11"/>
  <c r="AF34" i="11"/>
  <c r="AF199" i="11"/>
  <c r="AF206" i="11"/>
  <c r="AF246" i="11"/>
  <c r="AF299" i="11"/>
  <c r="AF24" i="11"/>
  <c r="AF96" i="11"/>
  <c r="AF216" i="11"/>
  <c r="AF56" i="11"/>
  <c r="AF119" i="11"/>
  <c r="AF166" i="11"/>
  <c r="AF45" i="11"/>
  <c r="AF235" i="11"/>
  <c r="AF117" i="11"/>
  <c r="AF103" i="11"/>
  <c r="AF282" i="11"/>
  <c r="AF146" i="11"/>
  <c r="AF74" i="11"/>
  <c r="AF284" i="11"/>
  <c r="AF259" i="11"/>
  <c r="AF129" i="11"/>
  <c r="AF194" i="11"/>
  <c r="AF300" i="11"/>
  <c r="AF295" i="11"/>
  <c r="AF287" i="11"/>
  <c r="AF12" i="11"/>
  <c r="AF294" i="11"/>
  <c r="AF247" i="11"/>
  <c r="AF145" i="11"/>
  <c r="AF11" i="11"/>
  <c r="L19" i="9"/>
  <c r="R19" i="9" s="1"/>
  <c r="N4" i="9"/>
  <c r="N19" i="9"/>
  <c r="N7" i="9"/>
  <c r="N15" i="9"/>
  <c r="N12" i="9"/>
  <c r="N13" i="9"/>
  <c r="N10" i="9"/>
  <c r="N16" i="9"/>
  <c r="N17" i="9"/>
  <c r="N5" i="9"/>
  <c r="N6" i="9"/>
  <c r="N18" i="9"/>
  <c r="N2" i="9"/>
  <c r="N9" i="9"/>
  <c r="N8" i="9"/>
  <c r="N20" i="9"/>
  <c r="N3" i="9"/>
  <c r="N14" i="9"/>
  <c r="N11" i="9"/>
  <c r="D24" i="8" l="1"/>
  <c r="H24" i="8" s="1"/>
  <c r="I24" i="8" s="1"/>
  <c r="D22" i="8"/>
  <c r="H22" i="8" s="1"/>
  <c r="I22" i="8" s="1"/>
  <c r="C24" i="8"/>
  <c r="F24" i="8" s="1"/>
  <c r="G24" i="8" s="1"/>
  <c r="C22" i="8"/>
  <c r="F22" i="8" s="1"/>
  <c r="G22" i="8" s="1"/>
  <c r="C9" i="8"/>
  <c r="C7" i="8"/>
  <c r="F7" i="8" s="1"/>
  <c r="G7" i="8" s="1"/>
  <c r="C17" i="8"/>
  <c r="F17" i="8" s="1"/>
  <c r="G17" i="8" s="1"/>
  <c r="C10" i="8"/>
  <c r="F10" i="8" s="1"/>
  <c r="G10" i="8" s="1"/>
  <c r="D6" i="8"/>
  <c r="H6" i="8" s="1"/>
  <c r="I6" i="8" s="1"/>
  <c r="D8" i="8"/>
  <c r="H8" i="8" s="1"/>
  <c r="I8" i="8" s="1"/>
  <c r="C6" i="8"/>
  <c r="F6" i="8" s="1"/>
  <c r="G6" i="8" s="1"/>
  <c r="D7" i="8"/>
  <c r="H7" i="8" s="1"/>
  <c r="I7" i="8" s="1"/>
  <c r="D16" i="8"/>
  <c r="H16" i="8" s="1"/>
  <c r="I16" i="8" s="1"/>
  <c r="D10" i="8"/>
  <c r="H10" i="8" s="1"/>
  <c r="I10" i="8" s="1"/>
  <c r="C11" i="8"/>
  <c r="F11" i="8" s="1"/>
  <c r="G11" i="8" s="1"/>
  <c r="C4" i="8"/>
  <c r="F4" i="8" s="1"/>
  <c r="G4" i="8" s="1"/>
  <c r="D11" i="8"/>
  <c r="H11" i="8" s="1"/>
  <c r="I11" i="8" s="1"/>
  <c r="C15" i="8"/>
  <c r="F15" i="8" s="1"/>
  <c r="G15" i="8" s="1"/>
  <c r="C14" i="8"/>
  <c r="F14" i="8" s="1"/>
  <c r="G14" i="8" s="1"/>
  <c r="C20" i="8"/>
  <c r="F20" i="8" s="1"/>
  <c r="G20" i="8" s="1"/>
  <c r="C13" i="8"/>
  <c r="F13" i="8" s="1"/>
  <c r="G13" i="8" s="1"/>
  <c r="C5" i="8"/>
  <c r="F5" i="8" s="1"/>
  <c r="G5" i="8" s="1"/>
  <c r="C16" i="8"/>
  <c r="F16" i="8" s="1"/>
  <c r="G16" i="8" s="1"/>
  <c r="C8" i="8"/>
  <c r="F8" i="8" s="1"/>
  <c r="G8" i="8" s="1"/>
  <c r="C2" i="8"/>
  <c r="F2" i="8" s="1"/>
  <c r="G2" i="8" s="1"/>
  <c r="C3" i="8"/>
  <c r="F3" i="8" s="1"/>
  <c r="G3" i="8" s="1"/>
  <c r="C12" i="8"/>
  <c r="F12" i="8" s="1"/>
  <c r="G12" i="8" s="1"/>
  <c r="D5" i="8"/>
  <c r="H5" i="8" s="1"/>
  <c r="I5" i="8" s="1"/>
  <c r="D2" i="8"/>
  <c r="H2" i="8" s="1"/>
  <c r="I2" i="8" s="1"/>
  <c r="D20" i="8"/>
  <c r="H20" i="8" s="1"/>
  <c r="I20" i="8" s="1"/>
  <c r="D18" i="8"/>
  <c r="H18" i="8" s="1"/>
  <c r="I18" i="8" s="1"/>
  <c r="L18" i="8" s="1"/>
  <c r="D12" i="8"/>
  <c r="H12" i="8" s="1"/>
  <c r="I12" i="8" s="1"/>
  <c r="D4" i="8"/>
  <c r="H4" i="8" s="1"/>
  <c r="I4" i="8" s="1"/>
  <c r="D3" i="8"/>
  <c r="H3" i="8" s="1"/>
  <c r="I3" i="8" s="1"/>
  <c r="D13" i="8"/>
  <c r="H13" i="8" s="1"/>
  <c r="I13" i="8" s="1"/>
  <c r="D14" i="8"/>
  <c r="H14" i="8" s="1"/>
  <c r="I14" i="8" s="1"/>
  <c r="D15" i="8"/>
  <c r="H15" i="8" s="1"/>
  <c r="I15" i="8" s="1"/>
  <c r="D9" i="8"/>
  <c r="D17" i="8"/>
  <c r="H17" i="8" s="1"/>
  <c r="I17" i="8" s="1"/>
  <c r="D19" i="8"/>
  <c r="H19" i="8" s="1"/>
  <c r="I19" i="8" s="1"/>
  <c r="L19" i="8" s="1"/>
  <c r="R9" i="9"/>
  <c r="H3" i="2"/>
  <c r="L22" i="8" l="1"/>
  <c r="L24" i="8"/>
  <c r="L7" i="8"/>
  <c r="L17" i="8"/>
  <c r="L10" i="8"/>
  <c r="L16" i="8"/>
  <c r="L11" i="8"/>
  <c r="L6" i="8"/>
  <c r="L8" i="8"/>
  <c r="L5" i="8"/>
  <c r="L15" i="8"/>
  <c r="L4" i="8"/>
  <c r="L14" i="8"/>
  <c r="L20" i="8"/>
  <c r="L2" i="8"/>
  <c r="L13" i="8"/>
  <c r="L3" i="8"/>
  <c r="L12" i="8"/>
  <c r="K91" i="7"/>
  <c r="K96" i="7"/>
  <c r="K79" i="7" l="1"/>
  <c r="K73" i="7"/>
  <c r="K81" i="7"/>
  <c r="K75" i="7"/>
  <c r="K94" i="7"/>
  <c r="K76" i="7"/>
  <c r="K97" i="7"/>
  <c r="K92" i="7"/>
  <c r="K88" i="7"/>
  <c r="K85" i="7"/>
  <c r="K80" i="7"/>
  <c r="K90" i="7"/>
  <c r="K78" i="7"/>
  <c r="K95" i="7"/>
  <c r="K89" i="7"/>
  <c r="K83" i="7"/>
  <c r="K77" i="7"/>
  <c r="K98" i="7"/>
  <c r="K82" i="7"/>
  <c r="K86" i="7"/>
  <c r="K93" i="7"/>
  <c r="K72" i="7" l="1"/>
  <c r="K74" i="7"/>
  <c r="I87" i="7"/>
  <c r="I93" i="7"/>
  <c r="L93" i="7" s="1"/>
  <c r="I82" i="7"/>
  <c r="L82" i="7" s="1"/>
  <c r="I91" i="7"/>
  <c r="L91" i="7" s="1"/>
  <c r="I76" i="7"/>
  <c r="L76" i="7" s="1"/>
  <c r="I89" i="7"/>
  <c r="L89" i="7" s="1"/>
  <c r="I90" i="7"/>
  <c r="L90" i="7" s="1"/>
  <c r="I96" i="7"/>
  <c r="L96" i="7" s="1"/>
  <c r="I78" i="7"/>
  <c r="L78" i="7" s="1"/>
  <c r="I84" i="7"/>
  <c r="L84" i="7" s="1"/>
  <c r="I80" i="7"/>
  <c r="L80" i="7" s="1"/>
  <c r="I85" i="7"/>
  <c r="L85" i="7" s="1"/>
  <c r="I81" i="7"/>
  <c r="L81" i="7" s="1"/>
  <c r="I92" i="7"/>
  <c r="L92" i="7" s="1"/>
  <c r="I97" i="7"/>
  <c r="L97" i="7" s="1"/>
  <c r="I75" i="7"/>
  <c r="L75" i="7" s="1"/>
  <c r="I77" i="7"/>
  <c r="L77" i="7" s="1"/>
  <c r="I83" i="7"/>
  <c r="L83" i="7" s="1"/>
  <c r="I95" i="7"/>
  <c r="L95" i="7" s="1"/>
  <c r="I79" i="7"/>
  <c r="L79" i="7" s="1"/>
  <c r="I88" i="7"/>
  <c r="L88" i="7" s="1"/>
  <c r="I98" i="7"/>
  <c r="L98" i="7" s="1"/>
  <c r="I86" i="7"/>
  <c r="L86" i="7" s="1"/>
  <c r="I94" i="7"/>
  <c r="L94" i="7" s="1"/>
  <c r="G2" i="2"/>
  <c r="I74" i="7" l="1"/>
  <c r="L74" i="7" s="1"/>
  <c r="I72" i="7"/>
  <c r="L72" i="7" s="1"/>
  <c r="I73" i="7"/>
  <c r="L73" i="7" s="1"/>
  <c r="L75" i="15" l="1"/>
  <c r="L92" i="15"/>
  <c r="L89" i="15"/>
  <c r="L94" i="15"/>
  <c r="L80" i="15"/>
  <c r="L77" i="15"/>
  <c r="L96" i="15"/>
  <c r="L82" i="15"/>
  <c r="L90" i="15"/>
  <c r="L84" i="15"/>
  <c r="L98" i="15"/>
  <c r="L72" i="15"/>
  <c r="L86" i="15"/>
  <c r="L74" i="15"/>
  <c r="L93" i="15"/>
  <c r="L91" i="15"/>
  <c r="L88" i="15"/>
  <c r="L62" i="15"/>
  <c r="L81" i="15"/>
  <c r="L79" i="15"/>
  <c r="L76" i="15"/>
  <c r="L95" i="15"/>
  <c r="L97" i="15"/>
  <c r="L83" i="15"/>
  <c r="L85" i="15"/>
  <c r="L87" i="15"/>
  <c r="L73" i="15"/>
  <c r="L78" i="15"/>
  <c r="C31" i="17" l="1"/>
  <c r="E39" i="17"/>
  <c r="J39" i="17" s="1"/>
  <c r="K39" i="17" s="1"/>
  <c r="E51" i="17"/>
  <c r="J51" i="17" s="1"/>
  <c r="K51" i="17" s="1"/>
  <c r="E40" i="17"/>
  <c r="J40" i="17" s="1"/>
  <c r="K40" i="17" s="1"/>
  <c r="E52" i="17"/>
  <c r="J52" i="17" s="1"/>
  <c r="K52" i="17" s="1"/>
  <c r="E48" i="17"/>
  <c r="J48" i="17" s="1"/>
  <c r="K48" i="17" s="1"/>
  <c r="E49" i="17"/>
  <c r="J49" i="17" s="1"/>
  <c r="K49" i="17" s="1"/>
  <c r="E41" i="17"/>
  <c r="J41" i="17" s="1"/>
  <c r="K41" i="17" s="1"/>
  <c r="E53" i="17"/>
  <c r="J53" i="17" s="1"/>
  <c r="K53" i="17" s="1"/>
  <c r="E61" i="17"/>
  <c r="J61" i="17" s="1"/>
  <c r="K61" i="17" s="1"/>
  <c r="E42" i="17"/>
  <c r="J42" i="17" s="1"/>
  <c r="K42" i="17" s="1"/>
  <c r="E54" i="17"/>
  <c r="J54" i="17" s="1"/>
  <c r="K54" i="17" s="1"/>
  <c r="E59" i="17"/>
  <c r="J59" i="17" s="1"/>
  <c r="K59" i="17" s="1"/>
  <c r="E43" i="17"/>
  <c r="J43" i="17" s="1"/>
  <c r="K43" i="17" s="1"/>
  <c r="E55" i="17"/>
  <c r="J55" i="17" s="1"/>
  <c r="K55" i="17" s="1"/>
  <c r="E47" i="17"/>
  <c r="J47" i="17" s="1"/>
  <c r="K47" i="17" s="1"/>
  <c r="E44" i="17"/>
  <c r="J44" i="17" s="1"/>
  <c r="K44" i="17" s="1"/>
  <c r="E56" i="17"/>
  <c r="J56" i="17" s="1"/>
  <c r="K56" i="17" s="1"/>
  <c r="E45" i="17"/>
  <c r="J45" i="17" s="1"/>
  <c r="K45" i="17" s="1"/>
  <c r="E57" i="17"/>
  <c r="J57" i="17" s="1"/>
  <c r="K57" i="17" s="1"/>
  <c r="E36" i="17"/>
  <c r="J36" i="17" s="1"/>
  <c r="K36" i="17" s="1"/>
  <c r="E46" i="17"/>
  <c r="J46" i="17" s="1"/>
  <c r="K46" i="17" s="1"/>
  <c r="E58" i="17"/>
  <c r="J58" i="17" s="1"/>
  <c r="K58" i="17" s="1"/>
  <c r="E37" i="17"/>
  <c r="J37" i="17" s="1"/>
  <c r="K37" i="17" s="1"/>
  <c r="E38" i="17"/>
  <c r="J38" i="17" s="1"/>
  <c r="K38" i="17" s="1"/>
  <c r="E50" i="17"/>
  <c r="J50" i="17" s="1"/>
  <c r="K50" i="17" s="1"/>
  <c r="E60" i="17"/>
  <c r="J60" i="17" s="1"/>
  <c r="K60" i="17" s="1"/>
  <c r="C39" i="17"/>
  <c r="G39" i="17" s="1"/>
  <c r="C51" i="17"/>
  <c r="G51" i="17" s="1"/>
  <c r="C40" i="17"/>
  <c r="G40" i="17" s="1"/>
  <c r="C52" i="17"/>
  <c r="G52" i="17" s="1"/>
  <c r="C41" i="17"/>
  <c r="G41" i="17" s="1"/>
  <c r="C53" i="17"/>
  <c r="G53" i="17" s="1"/>
  <c r="C42" i="17"/>
  <c r="G42" i="17" s="1"/>
  <c r="C54" i="17"/>
  <c r="G54" i="17" s="1"/>
  <c r="C43" i="17"/>
  <c r="G43" i="17" s="1"/>
  <c r="C55" i="17"/>
  <c r="G55" i="17" s="1"/>
  <c r="C44" i="17"/>
  <c r="G44" i="17" s="1"/>
  <c r="C56" i="17"/>
  <c r="G56" i="17" s="1"/>
  <c r="C45" i="17"/>
  <c r="G45" i="17" s="1"/>
  <c r="C57" i="17"/>
  <c r="G57" i="17" s="1"/>
  <c r="C46" i="17"/>
  <c r="G46" i="17" s="1"/>
  <c r="C58" i="17"/>
  <c r="G58" i="17" s="1"/>
  <c r="C50" i="17"/>
  <c r="G50" i="17" s="1"/>
  <c r="C47" i="17"/>
  <c r="G47" i="17" s="1"/>
  <c r="C59" i="17"/>
  <c r="G59" i="17" s="1"/>
  <c r="C36" i="17"/>
  <c r="G36" i="17" s="1"/>
  <c r="C48" i="17"/>
  <c r="G48" i="17" s="1"/>
  <c r="C60" i="17"/>
  <c r="G60" i="17" s="1"/>
  <c r="C38" i="17"/>
  <c r="G38" i="17" s="1"/>
  <c r="C37" i="17"/>
  <c r="G37" i="17" s="1"/>
  <c r="C49" i="17"/>
  <c r="G49" i="17" s="1"/>
  <c r="C61" i="17"/>
  <c r="G61" i="17" s="1"/>
  <c r="C35" i="17"/>
  <c r="G35" i="17" s="1"/>
  <c r="L71" i="15"/>
  <c r="F31" i="17" l="1"/>
  <c r="G31" i="17" s="1"/>
  <c r="D31" i="17"/>
  <c r="H31" i="17" s="1"/>
  <c r="I31" i="17" s="1"/>
  <c r="D39" i="17"/>
  <c r="H39" i="17" s="1"/>
  <c r="I39" i="17" s="1"/>
  <c r="L39" i="17" s="1"/>
  <c r="D51" i="17"/>
  <c r="H51" i="17" s="1"/>
  <c r="I51" i="17" s="1"/>
  <c r="L51" i="17" s="1"/>
  <c r="D40" i="17"/>
  <c r="H40" i="17" s="1"/>
  <c r="I40" i="17" s="1"/>
  <c r="L40" i="17" s="1"/>
  <c r="D52" i="17"/>
  <c r="H52" i="17" s="1"/>
  <c r="I52" i="17" s="1"/>
  <c r="L52" i="17" s="1"/>
  <c r="D61" i="17"/>
  <c r="H61" i="17" s="1"/>
  <c r="I61" i="17" s="1"/>
  <c r="L61" i="17" s="1"/>
  <c r="D41" i="17"/>
  <c r="H41" i="17" s="1"/>
  <c r="I41" i="17" s="1"/>
  <c r="L41" i="17" s="1"/>
  <c r="D53" i="17"/>
  <c r="H53" i="17" s="1"/>
  <c r="I53" i="17" s="1"/>
  <c r="L53" i="17" s="1"/>
  <c r="D60" i="17"/>
  <c r="H60" i="17" s="1"/>
  <c r="I60" i="17" s="1"/>
  <c r="L60" i="17" s="1"/>
  <c r="D42" i="17"/>
  <c r="H42" i="17" s="1"/>
  <c r="I42" i="17" s="1"/>
  <c r="L42" i="17" s="1"/>
  <c r="D54" i="17"/>
  <c r="H54" i="17" s="1"/>
  <c r="I54" i="17" s="1"/>
  <c r="L54" i="17" s="1"/>
  <c r="D43" i="17"/>
  <c r="H43" i="17" s="1"/>
  <c r="I43" i="17" s="1"/>
  <c r="L43" i="17" s="1"/>
  <c r="D55" i="17"/>
  <c r="H55" i="17" s="1"/>
  <c r="I55" i="17" s="1"/>
  <c r="L55" i="17" s="1"/>
  <c r="D49" i="17"/>
  <c r="H49" i="17" s="1"/>
  <c r="I49" i="17" s="1"/>
  <c r="L49" i="17" s="1"/>
  <c r="D44" i="17"/>
  <c r="H44" i="17" s="1"/>
  <c r="I44" i="17" s="1"/>
  <c r="L44" i="17" s="1"/>
  <c r="D56" i="17"/>
  <c r="H56" i="17" s="1"/>
  <c r="I56" i="17" s="1"/>
  <c r="L56" i="17" s="1"/>
  <c r="D48" i="17"/>
  <c r="H48" i="17" s="1"/>
  <c r="I48" i="17" s="1"/>
  <c r="L48" i="17" s="1"/>
  <c r="D45" i="17"/>
  <c r="H45" i="17" s="1"/>
  <c r="I45" i="17" s="1"/>
  <c r="L45" i="17" s="1"/>
  <c r="D57" i="17"/>
  <c r="H57" i="17" s="1"/>
  <c r="I57" i="17" s="1"/>
  <c r="L57" i="17" s="1"/>
  <c r="D36" i="17"/>
  <c r="H36" i="17" s="1"/>
  <c r="I36" i="17" s="1"/>
  <c r="L36" i="17" s="1"/>
  <c r="D37" i="17"/>
  <c r="H37" i="17" s="1"/>
  <c r="I37" i="17" s="1"/>
  <c r="L37" i="17" s="1"/>
  <c r="D46" i="17"/>
  <c r="H46" i="17" s="1"/>
  <c r="I46" i="17" s="1"/>
  <c r="L46" i="17" s="1"/>
  <c r="D58" i="17"/>
  <c r="H58" i="17" s="1"/>
  <c r="I58" i="17" s="1"/>
  <c r="L58" i="17" s="1"/>
  <c r="D47" i="17"/>
  <c r="H47" i="17" s="1"/>
  <c r="I47" i="17" s="1"/>
  <c r="L47" i="17" s="1"/>
  <c r="D59" i="17"/>
  <c r="H59" i="17" s="1"/>
  <c r="I59" i="17" s="1"/>
  <c r="L59" i="17" s="1"/>
  <c r="D38" i="17"/>
  <c r="H38" i="17" s="1"/>
  <c r="I38" i="17" s="1"/>
  <c r="L38" i="17" s="1"/>
  <c r="D50" i="17"/>
  <c r="H50" i="17" s="1"/>
  <c r="I50" i="17" s="1"/>
  <c r="L50" i="17" s="1"/>
  <c r="D35" i="17"/>
  <c r="H35" i="17" s="1"/>
  <c r="I35" i="17" s="1"/>
  <c r="E31" i="17"/>
  <c r="J31" i="17" s="1"/>
  <c r="K31" i="17" s="1"/>
  <c r="E35" i="17"/>
  <c r="J35" i="17" s="1"/>
  <c r="K35" i="17" s="1"/>
  <c r="K87" i="7"/>
  <c r="L87" i="7" s="1"/>
  <c r="J9" i="8"/>
  <c r="K9" i="8" s="1"/>
  <c r="F9" i="8"/>
  <c r="G9" i="8" s="1"/>
  <c r="L31" i="17" l="1"/>
  <c r="AJ5" i="11"/>
  <c r="AJ68" i="11"/>
  <c r="AJ129" i="11"/>
  <c r="L35" i="17"/>
  <c r="AJ183" i="11"/>
  <c r="AJ14" i="11"/>
  <c r="AJ172" i="11"/>
  <c r="AJ117" i="11"/>
  <c r="AJ150" i="11"/>
  <c r="AJ284" i="11"/>
  <c r="AJ290" i="11"/>
  <c r="M5" i="8"/>
  <c r="M13" i="8"/>
  <c r="M4" i="8"/>
  <c r="M10" i="8"/>
  <c r="M19" i="8"/>
  <c r="M6" i="8"/>
  <c r="M16" i="8"/>
  <c r="M25" i="8"/>
  <c r="M22" i="8"/>
  <c r="M20" i="8"/>
  <c r="M21" i="8"/>
  <c r="M11" i="8"/>
  <c r="M3" i="8"/>
  <c r="M17" i="8"/>
  <c r="B17" i="2"/>
  <c r="M23" i="8"/>
  <c r="M8" i="8"/>
  <c r="M9" i="8"/>
  <c r="M27" i="8"/>
  <c r="M28" i="8"/>
  <c r="M12" i="8"/>
  <c r="M7" i="8"/>
  <c r="M14" i="8"/>
  <c r="M15" i="8"/>
  <c r="M26" i="8"/>
  <c r="M24" i="8"/>
  <c r="M2" i="8"/>
  <c r="M18" i="8"/>
  <c r="AH15" i="11"/>
  <c r="AH59" i="11"/>
  <c r="AH71" i="11"/>
  <c r="AH258" i="11"/>
  <c r="AH172" i="11"/>
  <c r="AH277" i="11"/>
  <c r="AH55" i="11"/>
  <c r="AH102" i="11"/>
  <c r="AH230" i="11"/>
  <c r="AH42" i="11"/>
  <c r="AH190" i="11"/>
  <c r="AH254" i="11"/>
  <c r="AH65" i="11"/>
  <c r="AH54" i="11"/>
  <c r="AH62" i="11"/>
  <c r="AH96" i="11"/>
  <c r="AH179" i="11"/>
  <c r="AH204" i="11"/>
  <c r="AH88" i="11"/>
  <c r="AH255" i="11"/>
  <c r="AH116" i="11"/>
  <c r="AH49" i="11"/>
  <c r="AH66" i="11"/>
  <c r="AH122" i="11"/>
  <c r="AH13" i="11"/>
  <c r="AH253" i="11"/>
  <c r="AH109" i="11"/>
  <c r="AH53" i="11"/>
  <c r="AH147" i="11"/>
  <c r="AH299" i="11"/>
  <c r="AH259" i="11"/>
  <c r="AH85" i="11"/>
  <c r="AH113" i="11"/>
  <c r="AH146" i="11"/>
  <c r="AH84" i="11"/>
  <c r="AH26" i="11"/>
  <c r="AH194" i="11"/>
  <c r="AH167" i="11"/>
  <c r="AH269" i="11"/>
  <c r="AH274" i="11"/>
  <c r="AH3" i="11"/>
  <c r="AH139" i="11"/>
  <c r="AH203" i="11"/>
  <c r="AH58" i="11"/>
  <c r="AH212" i="11"/>
  <c r="AH185" i="11"/>
  <c r="AH74" i="11"/>
  <c r="AH243" i="11"/>
  <c r="AH292" i="11"/>
  <c r="AH176" i="11"/>
  <c r="AH150" i="11"/>
  <c r="AH234" i="11"/>
  <c r="AH205" i="11"/>
  <c r="AH124" i="11"/>
  <c r="C8" i="7" s="1"/>
  <c r="F8" i="7" s="1"/>
  <c r="G8" i="7" s="1"/>
  <c r="AH14" i="11"/>
  <c r="AH207" i="11"/>
  <c r="AH221" i="11"/>
  <c r="AH231" i="11"/>
  <c r="AH25" i="11"/>
  <c r="AH70" i="11"/>
  <c r="AH79" i="11"/>
  <c r="AH36" i="11"/>
  <c r="AH278" i="11"/>
  <c r="AH39" i="11"/>
  <c r="AH92" i="11"/>
  <c r="AH100" i="11"/>
  <c r="AH152" i="11"/>
  <c r="AH145" i="11"/>
  <c r="AH198" i="11"/>
  <c r="AH233" i="11"/>
  <c r="AH188" i="11"/>
  <c r="AH159" i="11"/>
  <c r="AH216" i="11"/>
  <c r="AH215" i="11"/>
  <c r="AH10" i="11"/>
  <c r="AH286" i="11"/>
  <c r="AH288" i="11"/>
  <c r="AH247" i="11"/>
  <c r="AH164" i="11"/>
  <c r="AH184" i="11"/>
  <c r="AH281" i="11"/>
  <c r="AH61" i="11"/>
  <c r="AH249" i="11"/>
  <c r="AH78" i="11"/>
  <c r="C65" i="7" s="1"/>
  <c r="F65" i="7" s="1"/>
  <c r="G65" i="7" s="1"/>
  <c r="AH120" i="11"/>
  <c r="AH154" i="11"/>
  <c r="AH23" i="11"/>
  <c r="AH67" i="11"/>
  <c r="AH210" i="11"/>
  <c r="AH99" i="11"/>
  <c r="AH262" i="11"/>
  <c r="AH18" i="11"/>
  <c r="AH56" i="11"/>
  <c r="AH267" i="11"/>
  <c r="AH289" i="11"/>
  <c r="AH136" i="11"/>
  <c r="AH266" i="11"/>
  <c r="AH148" i="11"/>
  <c r="AH43" i="11"/>
  <c r="AH171" i="11"/>
  <c r="AH47" i="11"/>
  <c r="AH97" i="11"/>
  <c r="AH245" i="11"/>
  <c r="AH263" i="11"/>
  <c r="AH298" i="11"/>
  <c r="AH29" i="11"/>
  <c r="AH256" i="11"/>
  <c r="AH276" i="11"/>
  <c r="AH143" i="11"/>
  <c r="AH236" i="11"/>
  <c r="AH280" i="11"/>
  <c r="AH189" i="11"/>
  <c r="AH72" i="11"/>
  <c r="AH17" i="11"/>
  <c r="AH63" i="11"/>
  <c r="AH89" i="11"/>
  <c r="AH241" i="11"/>
  <c r="AH283" i="11"/>
  <c r="AH244" i="11"/>
  <c r="AH225" i="11"/>
  <c r="AH133" i="11"/>
  <c r="AH138" i="11"/>
  <c r="AH33" i="11"/>
  <c r="AH195" i="11"/>
  <c r="AH40" i="11"/>
  <c r="AH81" i="11"/>
  <c r="AH44" i="11"/>
  <c r="AH237" i="11"/>
  <c r="AH126" i="11"/>
  <c r="AH224" i="11"/>
  <c r="AH118" i="11"/>
  <c r="AH115" i="11"/>
  <c r="AH157" i="11"/>
  <c r="AH294" i="11"/>
  <c r="AH251" i="11"/>
  <c r="AH87" i="11"/>
  <c r="AH125" i="11"/>
  <c r="AH34" i="11"/>
  <c r="AH228" i="11"/>
  <c r="AH153" i="11"/>
  <c r="AH90" i="11"/>
  <c r="AH222" i="11"/>
  <c r="AH2" i="11"/>
  <c r="AH19" i="11"/>
  <c r="AH211" i="11"/>
  <c r="AH5" i="11"/>
  <c r="AH128" i="11"/>
  <c r="AH287" i="11"/>
  <c r="AH252" i="11"/>
  <c r="AH187" i="11"/>
  <c r="AH218" i="11"/>
  <c r="AH134" i="11"/>
  <c r="AH158" i="11"/>
  <c r="AH161" i="11"/>
  <c r="AH68" i="11"/>
  <c r="AH227" i="11"/>
  <c r="AH290" i="11"/>
  <c r="AH201" i="11"/>
  <c r="AH238" i="11"/>
  <c r="AH41" i="11"/>
  <c r="AH83" i="11"/>
  <c r="AH182" i="11"/>
  <c r="AH76" i="11"/>
  <c r="AH250" i="11"/>
  <c r="AH265" i="11"/>
  <c r="AH64" i="11"/>
  <c r="AH246" i="11"/>
  <c r="AH293" i="11"/>
  <c r="AH114" i="11"/>
  <c r="AH300" i="11"/>
  <c r="AH35" i="11"/>
  <c r="AH175" i="11"/>
  <c r="AH291" i="11"/>
  <c r="AH173" i="11"/>
  <c r="AH155" i="11"/>
  <c r="AH22" i="11"/>
  <c r="AH272" i="11"/>
  <c r="AH183" i="11"/>
  <c r="AH121" i="11"/>
  <c r="C67" i="7" s="1"/>
  <c r="F67" i="7" s="1"/>
  <c r="G67" i="7" s="1"/>
  <c r="AH16" i="11"/>
  <c r="AH4" i="11"/>
  <c r="AH151" i="11"/>
  <c r="AH142" i="11"/>
  <c r="AH166" i="11"/>
  <c r="AH50" i="11"/>
  <c r="AH165" i="11"/>
  <c r="AH229" i="11"/>
  <c r="AH130" i="11"/>
  <c r="AH149" i="11"/>
  <c r="AH119" i="11"/>
  <c r="AH45" i="11"/>
  <c r="AH248" i="11"/>
  <c r="AH129" i="11"/>
  <c r="AH170" i="11"/>
  <c r="AH160" i="11"/>
  <c r="AH117" i="11"/>
  <c r="AH8" i="11"/>
  <c r="AH135" i="11"/>
  <c r="AH95" i="11"/>
  <c r="AH279" i="11"/>
  <c r="AH20" i="11"/>
  <c r="AH73" i="11"/>
  <c r="AH191" i="11"/>
  <c r="AH209" i="11"/>
  <c r="AH282" i="11"/>
  <c r="AH284" i="11"/>
  <c r="AH196" i="11"/>
  <c r="AH101" i="11"/>
  <c r="AH106" i="11"/>
  <c r="AH285" i="11"/>
  <c r="AH268" i="11"/>
  <c r="AH208" i="11"/>
  <c r="AH131" i="11"/>
  <c r="AH107" i="11"/>
  <c r="AH77" i="11"/>
  <c r="AH30" i="11"/>
  <c r="AH86" i="11"/>
  <c r="AH112" i="11"/>
  <c r="AH75" i="11"/>
  <c r="AH57" i="11"/>
  <c r="AH217" i="11"/>
  <c r="AH31" i="11"/>
  <c r="AH264" i="11"/>
  <c r="AH60" i="11"/>
  <c r="AH296" i="11"/>
  <c r="AH199" i="11"/>
  <c r="AH46" i="11"/>
  <c r="AH104" i="11"/>
  <c r="AH132" i="11"/>
  <c r="AH51" i="11"/>
  <c r="AH94" i="11"/>
  <c r="AH206" i="11"/>
  <c r="AH52" i="11"/>
  <c r="AH163" i="11"/>
  <c r="AH9" i="11"/>
  <c r="AH270" i="11"/>
  <c r="AH295" i="11"/>
  <c r="AH7" i="11"/>
  <c r="AH123" i="11"/>
  <c r="AH48" i="11"/>
  <c r="AH91" i="11"/>
  <c r="AH103" i="11"/>
  <c r="AH32" i="11"/>
  <c r="AH6" i="11"/>
  <c r="AH69" i="11"/>
  <c r="AH24" i="11"/>
  <c r="AH93" i="11"/>
  <c r="AH242" i="11"/>
  <c r="AH261" i="11"/>
  <c r="AH137" i="11"/>
  <c r="AH127" i="11"/>
  <c r="AH186" i="11"/>
  <c r="AH98" i="11"/>
  <c r="AH105" i="11"/>
  <c r="AH37" i="11"/>
  <c r="AH193" i="11"/>
  <c r="AH197" i="11"/>
  <c r="AH181" i="11"/>
  <c r="AH27" i="11"/>
  <c r="AH38" i="11"/>
  <c r="AH192" i="11"/>
  <c r="AH223" i="11"/>
  <c r="AH82" i="11"/>
  <c r="AH110" i="11"/>
  <c r="AH232" i="11"/>
  <c r="AH111" i="11"/>
  <c r="AH144" i="11"/>
  <c r="AH174" i="11"/>
  <c r="AH220" i="11"/>
  <c r="AH200" i="11"/>
  <c r="AH21" i="11"/>
  <c r="AH168" i="11"/>
  <c r="AH297" i="11"/>
  <c r="AH11" i="11"/>
  <c r="AH273" i="11"/>
  <c r="AH219" i="11"/>
  <c r="AH178" i="11"/>
  <c r="AH239" i="11"/>
  <c r="AH257" i="11"/>
  <c r="AH235" i="11"/>
  <c r="AH108" i="11"/>
  <c r="AH28" i="11"/>
  <c r="AH226" i="11"/>
  <c r="AH12" i="11"/>
  <c r="AH180" i="11"/>
  <c r="AH213" i="11"/>
  <c r="AH202" i="11"/>
  <c r="AH240" i="11"/>
  <c r="AH169" i="11"/>
  <c r="AH162" i="11"/>
  <c r="AH156" i="11"/>
  <c r="AH140" i="11"/>
  <c r="AH141" i="11"/>
  <c r="AH271" i="11"/>
  <c r="AH260" i="11"/>
  <c r="AH80" i="11"/>
  <c r="AH177" i="11"/>
  <c r="AH275" i="11"/>
  <c r="AH214" i="11"/>
  <c r="AJ235" i="11"/>
  <c r="AJ127" i="11"/>
  <c r="O2" i="8"/>
  <c r="O4" i="8"/>
  <c r="O18" i="8"/>
  <c r="O21" i="8"/>
  <c r="D17" i="2"/>
  <c r="O22" i="8"/>
  <c r="O17" i="8"/>
  <c r="O25" i="8"/>
  <c r="O5" i="8"/>
  <c r="O19" i="8"/>
  <c r="O24" i="8"/>
  <c r="O6" i="8"/>
  <c r="O23" i="8"/>
  <c r="O10" i="8"/>
  <c r="O20" i="8"/>
  <c r="O9" i="8"/>
  <c r="O8" i="8"/>
  <c r="O16" i="8"/>
  <c r="O13" i="8"/>
  <c r="O26" i="8"/>
  <c r="O12" i="8"/>
  <c r="O3" i="8"/>
  <c r="O11" i="8"/>
  <c r="O28" i="8"/>
  <c r="O27" i="8"/>
  <c r="O7" i="8"/>
  <c r="O14" i="8"/>
  <c r="O15" i="8"/>
  <c r="AJ42" i="11"/>
  <c r="AJ188" i="11"/>
  <c r="AJ189" i="11"/>
  <c r="AJ6" i="11"/>
  <c r="AJ91" i="11"/>
  <c r="AJ147" i="11"/>
  <c r="AJ16" i="11"/>
  <c r="AJ57" i="11"/>
  <c r="AJ80" i="11"/>
  <c r="AJ21" i="11"/>
  <c r="AJ12" i="11"/>
  <c r="AJ247" i="11"/>
  <c r="AJ119" i="11"/>
  <c r="AJ123" i="11"/>
  <c r="AJ255" i="11"/>
  <c r="AJ32" i="11"/>
  <c r="AJ251" i="11"/>
  <c r="AJ231" i="11"/>
  <c r="AJ62" i="11"/>
  <c r="AJ65" i="11"/>
  <c r="AJ55" i="11"/>
  <c r="AJ192" i="11"/>
  <c r="AJ210" i="11"/>
  <c r="AJ39" i="11"/>
  <c r="AJ211" i="11"/>
  <c r="AJ300" i="11"/>
  <c r="AJ177" i="11"/>
  <c r="AJ24" i="11"/>
  <c r="AJ71" i="11"/>
  <c r="AJ85" i="11"/>
  <c r="AJ221" i="11"/>
  <c r="AJ261" i="11"/>
  <c r="AJ230" i="11"/>
  <c r="AJ56" i="11"/>
  <c r="AJ155" i="11"/>
  <c r="AJ130" i="11"/>
  <c r="AJ180" i="11"/>
  <c r="AJ252" i="11"/>
  <c r="AJ29" i="11"/>
  <c r="AJ82" i="11"/>
  <c r="AJ224" i="11"/>
  <c r="AJ293" i="11"/>
  <c r="AJ165" i="11"/>
  <c r="AJ138" i="11"/>
  <c r="AJ15" i="11"/>
  <c r="AJ265" i="11"/>
  <c r="AJ74" i="11"/>
  <c r="AJ229" i="11"/>
  <c r="AJ220" i="11"/>
  <c r="AJ86" i="11"/>
  <c r="AJ186" i="11"/>
  <c r="AJ124" i="11"/>
  <c r="E8" i="7" s="1"/>
  <c r="J8" i="7" s="1"/>
  <c r="K8" i="7" s="1"/>
  <c r="AJ2" i="11"/>
  <c r="AJ245" i="11"/>
  <c r="AJ160" i="11"/>
  <c r="AJ227" i="11"/>
  <c r="AJ87" i="11"/>
  <c r="AJ281" i="11"/>
  <c r="AJ93" i="11"/>
  <c r="AJ279" i="11"/>
  <c r="AJ257" i="11"/>
  <c r="AJ116" i="11"/>
  <c r="AJ286" i="11"/>
  <c r="AJ299" i="11"/>
  <c r="AJ239" i="11"/>
  <c r="AJ30" i="11"/>
  <c r="AJ238" i="11"/>
  <c r="AJ297" i="11"/>
  <c r="AJ144" i="11"/>
  <c r="AJ194" i="11"/>
  <c r="AJ94" i="11"/>
  <c r="AJ135" i="11"/>
  <c r="AJ289" i="11"/>
  <c r="AJ43" i="11"/>
  <c r="AJ250" i="11"/>
  <c r="AJ259" i="11"/>
  <c r="AJ131" i="11"/>
  <c r="AJ69" i="11"/>
  <c r="AJ216" i="11"/>
  <c r="AJ201" i="11"/>
  <c r="AJ96" i="11"/>
  <c r="AJ217" i="11"/>
  <c r="AJ205" i="11"/>
  <c r="AJ170" i="11"/>
  <c r="AJ113" i="11"/>
  <c r="AJ75" i="11"/>
  <c r="AJ258" i="11"/>
  <c r="AJ198" i="11"/>
  <c r="AJ236" i="11"/>
  <c r="AJ277" i="11"/>
  <c r="AJ228" i="11"/>
  <c r="AJ287" i="11"/>
  <c r="AJ215" i="11"/>
  <c r="AJ146" i="11"/>
  <c r="AJ283" i="11"/>
  <c r="AJ50" i="11"/>
  <c r="AJ296" i="11"/>
  <c r="AJ22" i="11"/>
  <c r="AJ27" i="11"/>
  <c r="AJ270" i="11"/>
  <c r="AJ149" i="11"/>
  <c r="AJ248" i="11"/>
  <c r="AJ288" i="11"/>
  <c r="AJ120" i="11"/>
  <c r="AJ276" i="11"/>
  <c r="AJ184" i="11"/>
  <c r="AJ66" i="11"/>
  <c r="AJ202" i="11"/>
  <c r="AJ70" i="11"/>
  <c r="AJ197" i="11"/>
  <c r="AJ208" i="11"/>
  <c r="AJ121" i="11"/>
  <c r="AJ11" i="11"/>
  <c r="AJ262" i="11"/>
  <c r="AJ81" i="11"/>
  <c r="AJ182" i="11"/>
  <c r="AJ176" i="11"/>
  <c r="AJ109" i="11"/>
  <c r="AJ111" i="11"/>
  <c r="AJ233" i="11"/>
  <c r="AJ295" i="11"/>
  <c r="AJ104" i="11"/>
  <c r="AJ232" i="11"/>
  <c r="AJ191" i="11"/>
  <c r="AJ18" i="11"/>
  <c r="AJ139" i="11"/>
  <c r="AJ125" i="11"/>
  <c r="AJ63" i="11"/>
  <c r="AJ157" i="11"/>
  <c r="AJ3" i="11"/>
  <c r="AJ140" i="11"/>
  <c r="AJ73" i="11"/>
  <c r="AJ199" i="11"/>
  <c r="AJ41" i="11"/>
  <c r="AJ77" i="11"/>
  <c r="AJ225" i="11"/>
  <c r="AJ223" i="11"/>
  <c r="AJ17" i="11"/>
  <c r="AJ153" i="11"/>
  <c r="AJ49" i="11"/>
  <c r="AJ90" i="11"/>
  <c r="AJ134" i="11"/>
  <c r="AJ212" i="11"/>
  <c r="AJ267" i="11"/>
  <c r="AJ273" i="11"/>
  <c r="AJ100" i="11"/>
  <c r="AJ242" i="11"/>
  <c r="AJ271" i="11"/>
  <c r="AJ54" i="11"/>
  <c r="AJ26" i="11"/>
  <c r="AJ148" i="11"/>
  <c r="AJ102" i="11"/>
  <c r="AJ99" i="11"/>
  <c r="AJ240" i="11"/>
  <c r="AJ285" i="11"/>
  <c r="AJ108" i="11"/>
  <c r="AJ133" i="11"/>
  <c r="AJ101" i="11"/>
  <c r="AJ34" i="11"/>
  <c r="AJ207" i="11"/>
  <c r="AJ105" i="11"/>
  <c r="AJ79" i="11"/>
  <c r="AJ166" i="11"/>
  <c r="AJ114" i="11"/>
  <c r="AJ136" i="11"/>
  <c r="AJ260" i="11"/>
  <c r="AJ171" i="11"/>
  <c r="AJ254" i="11"/>
  <c r="AJ107" i="11"/>
  <c r="AJ226" i="11"/>
  <c r="AJ78" i="11"/>
  <c r="E65" i="7" s="1"/>
  <c r="J65" i="7" s="1"/>
  <c r="K65" i="7" s="1"/>
  <c r="AJ47" i="11"/>
  <c r="AJ280" i="11"/>
  <c r="AJ13" i="11"/>
  <c r="AJ244" i="11"/>
  <c r="AJ67" i="11"/>
  <c r="AJ10" i="11"/>
  <c r="AJ241" i="11"/>
  <c r="AJ264" i="11"/>
  <c r="AJ44" i="11"/>
  <c r="AJ36" i="11"/>
  <c r="AJ274" i="11"/>
  <c r="AJ214" i="11"/>
  <c r="AJ195" i="11"/>
  <c r="AJ246" i="11"/>
  <c r="AJ282" i="11"/>
  <c r="AJ59" i="11"/>
  <c r="AJ92" i="11"/>
  <c r="AJ31" i="11"/>
  <c r="AJ200" i="11"/>
  <c r="AJ173" i="11"/>
  <c r="AJ64" i="11"/>
  <c r="AJ110" i="11"/>
  <c r="AJ269" i="11"/>
  <c r="AJ278" i="11"/>
  <c r="AJ298" i="11"/>
  <c r="AJ143" i="11"/>
  <c r="AJ178" i="11"/>
  <c r="AJ126" i="11"/>
  <c r="AJ52" i="11"/>
  <c r="AJ159" i="11"/>
  <c r="AJ76" i="11"/>
  <c r="AJ28" i="11"/>
  <c r="AJ35" i="11"/>
  <c r="AJ98" i="11"/>
  <c r="AJ84" i="11"/>
  <c r="AJ234" i="11"/>
  <c r="AJ292" i="11"/>
  <c r="AJ141" i="11"/>
  <c r="AJ122" i="11"/>
  <c r="AJ128" i="11"/>
  <c r="AJ253" i="11"/>
  <c r="AJ181" i="11"/>
  <c r="AJ4" i="11"/>
  <c r="AJ162" i="11"/>
  <c r="AJ95" i="11"/>
  <c r="AJ115" i="11"/>
  <c r="AJ23" i="11"/>
  <c r="AJ213" i="11"/>
  <c r="AJ163" i="11"/>
  <c r="AJ40" i="11"/>
  <c r="AJ20" i="11"/>
  <c r="AJ19" i="11"/>
  <c r="AJ118" i="11"/>
  <c r="AJ167" i="11"/>
  <c r="AJ37" i="11"/>
  <c r="AJ161" i="11"/>
  <c r="AJ112" i="11"/>
  <c r="AJ132" i="11"/>
  <c r="AJ169" i="11"/>
  <c r="AJ151" i="11"/>
  <c r="AJ196" i="11"/>
  <c r="AJ275" i="11"/>
  <c r="AJ218" i="11"/>
  <c r="AJ8" i="11"/>
  <c r="AJ185" i="11"/>
  <c r="AJ164" i="11"/>
  <c r="AJ137" i="11"/>
  <c r="AJ291" i="11"/>
  <c r="AJ222" i="11"/>
  <c r="AJ25" i="11"/>
  <c r="AJ97" i="11"/>
  <c r="AJ72" i="11"/>
  <c r="AJ158" i="11"/>
  <c r="AJ219" i="11"/>
  <c r="AJ237" i="11"/>
  <c r="AJ152" i="11"/>
  <c r="AJ61" i="11"/>
  <c r="AJ53" i="11"/>
  <c r="AJ266" i="11"/>
  <c r="AJ89" i="11"/>
  <c r="AJ9" i="11"/>
  <c r="AJ103" i="11"/>
  <c r="AJ45" i="11"/>
  <c r="AJ51" i="11"/>
  <c r="AJ187" i="11"/>
  <c r="AJ33" i="11"/>
  <c r="AJ83" i="11"/>
  <c r="AJ204" i="11"/>
  <c r="AJ256" i="11"/>
  <c r="AJ168" i="11"/>
  <c r="AJ48" i="11"/>
  <c r="AJ154" i="11"/>
  <c r="AJ142" i="11"/>
  <c r="AJ60" i="11"/>
  <c r="AJ175" i="11"/>
  <c r="AJ38" i="11"/>
  <c r="AJ7" i="11"/>
  <c r="AJ174" i="11"/>
  <c r="AJ88" i="11"/>
  <c r="AJ179" i="11"/>
  <c r="AJ268" i="11"/>
  <c r="AJ58" i="11"/>
  <c r="AJ206" i="11"/>
  <c r="AJ193" i="11"/>
  <c r="AJ106" i="11"/>
  <c r="AJ209" i="11"/>
  <c r="AJ203" i="11"/>
  <c r="AJ249" i="11"/>
  <c r="AJ156" i="11"/>
  <c r="AJ294" i="11"/>
  <c r="AJ190" i="11"/>
  <c r="AJ145" i="11"/>
  <c r="AJ263" i="11"/>
  <c r="AJ243" i="11"/>
  <c r="AJ46" i="11"/>
  <c r="AJ272" i="11"/>
  <c r="C18" i="7" l="1"/>
  <c r="F18" i="7" s="1"/>
  <c r="G18" i="7" s="1"/>
  <c r="C55" i="7"/>
  <c r="F55" i="7" s="1"/>
  <c r="G55" i="7" s="1"/>
  <c r="C46" i="7"/>
  <c r="F46" i="7" s="1"/>
  <c r="C30" i="7"/>
  <c r="F30" i="7" s="1"/>
  <c r="G30" i="7" s="1"/>
  <c r="C5" i="7"/>
  <c r="F5" i="7" s="1"/>
  <c r="G5" i="7" s="1"/>
  <c r="E30" i="7"/>
  <c r="J30" i="7" s="1"/>
  <c r="K30" i="7" s="1"/>
  <c r="E5" i="7"/>
  <c r="J5" i="7" s="1"/>
  <c r="K5" i="7" s="1"/>
  <c r="C43" i="7"/>
  <c r="F43" i="7" s="1"/>
  <c r="G43" i="7" s="1"/>
  <c r="E68" i="7"/>
  <c r="J68" i="7" s="1"/>
  <c r="K68" i="7" s="1"/>
  <c r="C68" i="7"/>
  <c r="F68" i="7" s="1"/>
  <c r="G68" i="7" s="1"/>
  <c r="E35" i="7"/>
  <c r="J35" i="7" s="1"/>
  <c r="K35" i="7" s="1"/>
  <c r="E55" i="7"/>
  <c r="J55" i="7" s="1"/>
  <c r="K55" i="7" s="1"/>
  <c r="C35" i="7"/>
  <c r="F35" i="7" s="1"/>
  <c r="G35" i="7" s="1"/>
  <c r="E67" i="7"/>
  <c r="J67" i="7" s="1"/>
  <c r="K67" i="7" s="1"/>
  <c r="E6" i="7"/>
  <c r="J6" i="7" s="1"/>
  <c r="K6" i="7" s="1"/>
  <c r="C49" i="7"/>
  <c r="F49" i="7" s="1"/>
  <c r="G49" i="7" s="1"/>
  <c r="C42" i="7"/>
  <c r="C12" i="7"/>
  <c r="F12" i="7" s="1"/>
  <c r="G12" i="7" s="1"/>
  <c r="C20" i="7"/>
  <c r="E12" i="7"/>
  <c r="J12" i="7" s="1"/>
  <c r="K12" i="7" s="1"/>
  <c r="E49" i="7"/>
  <c r="J49" i="7" s="1"/>
  <c r="K49" i="7" s="1"/>
  <c r="C6" i="7"/>
  <c r="F6" i="7" s="1"/>
  <c r="G6" i="7" s="1"/>
  <c r="E18" i="7"/>
  <c r="J18" i="7" s="1"/>
  <c r="K18" i="7" s="1"/>
  <c r="C29" i="7"/>
  <c r="C24" i="7"/>
  <c r="C27" i="7"/>
  <c r="C21" i="7"/>
  <c r="C61" i="7"/>
  <c r="C32" i="7"/>
  <c r="C44" i="7"/>
  <c r="E43" i="7"/>
  <c r="J43" i="7" s="1"/>
  <c r="K43" i="7" s="1"/>
  <c r="E46" i="7"/>
  <c r="J46" i="7" s="1"/>
  <c r="K46" i="7" s="1"/>
  <c r="C51" i="7"/>
  <c r="C14" i="7"/>
  <c r="C2" i="7"/>
  <c r="C41" i="7"/>
  <c r="C40" i="7"/>
  <c r="C62" i="7"/>
  <c r="C16" i="7"/>
  <c r="C25" i="7"/>
  <c r="C15" i="7"/>
  <c r="C11" i="7"/>
  <c r="C63" i="7"/>
  <c r="C50" i="7"/>
  <c r="C38" i="7"/>
  <c r="C26" i="7"/>
  <c r="C10" i="7"/>
  <c r="C9" i="7"/>
  <c r="C36" i="7"/>
  <c r="C22" i="7"/>
  <c r="C37" i="7"/>
  <c r="C47" i="7"/>
  <c r="C34" i="7"/>
  <c r="C56" i="7"/>
  <c r="C31" i="7"/>
  <c r="C69" i="7"/>
  <c r="C57" i="7"/>
  <c r="C52" i="7"/>
  <c r="C4" i="7"/>
  <c r="C54" i="7"/>
  <c r="C33" i="7"/>
  <c r="E66" i="7"/>
  <c r="J66" i="7" s="1"/>
  <c r="K66" i="7" s="1"/>
  <c r="C53" i="7"/>
  <c r="C3" i="7"/>
  <c r="C23" i="7"/>
  <c r="C7" i="7"/>
  <c r="C19" i="7"/>
  <c r="C17" i="7"/>
  <c r="C66" i="7"/>
  <c r="C39" i="7"/>
  <c r="C64" i="7"/>
  <c r="C28" i="7"/>
  <c r="C71" i="7"/>
  <c r="C59" i="7"/>
  <c r="C60" i="7"/>
  <c r="C45" i="7"/>
  <c r="C48" i="7"/>
  <c r="C13" i="7"/>
  <c r="C58" i="7"/>
  <c r="C70" i="7"/>
  <c r="E59" i="7"/>
  <c r="E26" i="7"/>
  <c r="E39" i="7"/>
  <c r="E38" i="7"/>
  <c r="E42" i="7"/>
  <c r="E28" i="7"/>
  <c r="E4" i="7"/>
  <c r="E17" i="7"/>
  <c r="E14" i="7"/>
  <c r="E10" i="7"/>
  <c r="E31" i="7"/>
  <c r="E36" i="7"/>
  <c r="E44" i="7"/>
  <c r="E61" i="7"/>
  <c r="E16" i="7"/>
  <c r="E51" i="7"/>
  <c r="E56" i="7"/>
  <c r="E19" i="7"/>
  <c r="E32" i="7"/>
  <c r="E33" i="7"/>
  <c r="E54" i="7"/>
  <c r="E20" i="7"/>
  <c r="E15" i="7"/>
  <c r="E22" i="7"/>
  <c r="E40" i="7"/>
  <c r="E11" i="7"/>
  <c r="E52" i="7"/>
  <c r="E29" i="7"/>
  <c r="E62" i="7"/>
  <c r="E57" i="7"/>
  <c r="E7" i="7"/>
  <c r="E3" i="7"/>
  <c r="E27" i="7"/>
  <c r="E50" i="7"/>
  <c r="E13" i="7"/>
  <c r="E37" i="7"/>
  <c r="E23" i="7"/>
  <c r="E41" i="7"/>
  <c r="E71" i="7"/>
  <c r="E21" i="7"/>
  <c r="E58" i="7"/>
  <c r="E70" i="7"/>
  <c r="E47" i="7"/>
  <c r="E9" i="7"/>
  <c r="E48" i="7"/>
  <c r="E2" i="7"/>
  <c r="E69" i="7"/>
  <c r="E34" i="7"/>
  <c r="E45" i="7"/>
  <c r="E60" i="7"/>
  <c r="E25" i="7"/>
  <c r="E63" i="7"/>
  <c r="E24" i="7"/>
  <c r="E64" i="7"/>
  <c r="E53" i="7"/>
  <c r="G46" i="7" l="1"/>
  <c r="J50" i="7"/>
  <c r="K50" i="7" s="1"/>
  <c r="F62" i="7"/>
  <c r="G62" i="7" s="1"/>
  <c r="F50" i="7"/>
  <c r="G50" i="7" s="1"/>
  <c r="F52" i="7"/>
  <c r="G52" i="7" s="1"/>
  <c r="J14" i="7"/>
  <c r="K14" i="7" s="1"/>
  <c r="J29" i="7"/>
  <c r="K29" i="7" s="1"/>
  <c r="J51" i="7"/>
  <c r="K51" i="7" s="1"/>
  <c r="J9" i="7"/>
  <c r="K9" i="7" s="1"/>
  <c r="F21" i="7"/>
  <c r="G21" i="7" s="1"/>
  <c r="F7" i="7"/>
  <c r="G7" i="7" s="1"/>
  <c r="F48" i="7"/>
  <c r="G48" i="7" s="1"/>
  <c r="F40" i="7"/>
  <c r="G40" i="7" s="1"/>
  <c r="J21" i="7"/>
  <c r="K21" i="7" s="1"/>
  <c r="J13" i="7"/>
  <c r="K13" i="7" s="1"/>
  <c r="J52" i="7"/>
  <c r="K52" i="7" s="1"/>
  <c r="J11" i="7"/>
  <c r="K11" i="7" s="1"/>
  <c r="J61" i="7"/>
  <c r="K61" i="7" s="1"/>
  <c r="J28" i="7"/>
  <c r="K28" i="7" s="1"/>
  <c r="F58" i="7"/>
  <c r="G58" i="7" s="1"/>
  <c r="J62" i="7"/>
  <c r="K62" i="7" s="1"/>
  <c r="J38" i="7"/>
  <c r="K38" i="7" s="1"/>
  <c r="J34" i="7"/>
  <c r="K34" i="7" s="1"/>
  <c r="J3" i="7"/>
  <c r="K3" i="7" s="1"/>
  <c r="J32" i="7"/>
  <c r="K32" i="7" s="1"/>
  <c r="J56" i="7"/>
  <c r="K56" i="7" s="1"/>
  <c r="F42" i="7"/>
  <c r="G42" i="7" s="1"/>
  <c r="F69" i="7"/>
  <c r="G69" i="7" s="1"/>
  <c r="J63" i="7"/>
  <c r="K63" i="7" s="1"/>
  <c r="J2" i="7"/>
  <c r="K2" i="7" s="1"/>
  <c r="F16" i="7"/>
  <c r="G16" i="7" s="1"/>
  <c r="F17" i="7"/>
  <c r="G17" i="7" s="1"/>
  <c r="F66" i="7"/>
  <c r="G66" i="7" s="1"/>
  <c r="F41" i="7"/>
  <c r="G41" i="7" s="1"/>
  <c r="F19" i="7"/>
  <c r="G19" i="7" s="1"/>
  <c r="F26" i="7"/>
  <c r="G26" i="7" s="1"/>
  <c r="F29" i="7"/>
  <c r="G29" i="7" s="1"/>
  <c r="J44" i="7"/>
  <c r="K44" i="7" s="1"/>
  <c r="F31" i="7"/>
  <c r="G31" i="7" s="1"/>
  <c r="F28" i="7"/>
  <c r="G28" i="7" s="1"/>
  <c r="F59" i="7"/>
  <c r="G59" i="7" s="1"/>
  <c r="J53" i="7"/>
  <c r="K53" i="7" s="1"/>
  <c r="J25" i="7"/>
  <c r="K25" i="7" s="1"/>
  <c r="F3" i="7"/>
  <c r="G3" i="7" s="1"/>
  <c r="F14" i="7"/>
  <c r="G14" i="7" s="1"/>
  <c r="J71" i="7"/>
  <c r="K71" i="7" s="1"/>
  <c r="J7" i="7"/>
  <c r="K7" i="7" s="1"/>
  <c r="J40" i="7"/>
  <c r="K40" i="7" s="1"/>
  <c r="J15" i="7"/>
  <c r="K15" i="7" s="1"/>
  <c r="J33" i="7"/>
  <c r="K33" i="7" s="1"/>
  <c r="J69" i="7"/>
  <c r="K69" i="7" s="1"/>
  <c r="F63" i="7"/>
  <c r="G63" i="7" s="1"/>
  <c r="J60" i="7"/>
  <c r="K60" i="7" s="1"/>
  <c r="F44" i="7"/>
  <c r="G44" i="7" s="1"/>
  <c r="F32" i="7"/>
  <c r="G32" i="7" s="1"/>
  <c r="F9" i="7"/>
  <c r="G9" i="7" s="1"/>
  <c r="F24" i="7"/>
  <c r="G24" i="7" s="1"/>
  <c r="F23" i="7"/>
  <c r="G23" i="7" s="1"/>
  <c r="F47" i="7"/>
  <c r="G47" i="7" s="1"/>
  <c r="J17" i="7"/>
  <c r="K17" i="7" s="1"/>
  <c r="J45" i="7"/>
  <c r="K45" i="7" s="1"/>
  <c r="F25" i="7"/>
  <c r="G25" i="7" s="1"/>
  <c r="F71" i="7"/>
  <c r="G71" i="7" s="1"/>
  <c r="F10" i="7"/>
  <c r="G10" i="7" s="1"/>
  <c r="J37" i="7"/>
  <c r="K37" i="7" s="1"/>
  <c r="J57" i="7"/>
  <c r="K57" i="7" s="1"/>
  <c r="J20" i="7"/>
  <c r="K20" i="7" s="1"/>
  <c r="J36" i="7"/>
  <c r="K36" i="7" s="1"/>
  <c r="J26" i="7"/>
  <c r="K26" i="7" s="1"/>
  <c r="F27" i="7"/>
  <c r="G27" i="7" s="1"/>
  <c r="F2" i="7"/>
  <c r="G2" i="7" s="1"/>
  <c r="J47" i="7"/>
  <c r="K47" i="7" s="1"/>
  <c r="F11" i="7"/>
  <c r="G11" i="7" s="1"/>
  <c r="F56" i="7"/>
  <c r="G56" i="7" s="1"/>
  <c r="F54" i="7"/>
  <c r="G54" i="7" s="1"/>
  <c r="F39" i="7"/>
  <c r="G39" i="7" s="1"/>
  <c r="F13" i="7"/>
  <c r="G13" i="7" s="1"/>
  <c r="J70" i="7"/>
  <c r="K70" i="7" s="1"/>
  <c r="J22" i="7"/>
  <c r="K22" i="7" s="1"/>
  <c r="J19" i="7"/>
  <c r="K19" i="7" s="1"/>
  <c r="J4" i="7"/>
  <c r="K4" i="7" s="1"/>
  <c r="J42" i="7"/>
  <c r="K42" i="7" s="1"/>
  <c r="J59" i="7"/>
  <c r="K59" i="7" s="1"/>
  <c r="F64" i="7"/>
  <c r="G64" i="7" s="1"/>
  <c r="F70" i="7"/>
  <c r="G70" i="7" s="1"/>
  <c r="F45" i="7"/>
  <c r="G45" i="7" s="1"/>
  <c r="J41" i="7"/>
  <c r="K41" i="7" s="1"/>
  <c r="J31" i="7"/>
  <c r="K31" i="7" s="1"/>
  <c r="F37" i="7"/>
  <c r="G37" i="7" s="1"/>
  <c r="J64" i="7"/>
  <c r="K64" i="7" s="1"/>
  <c r="F60" i="7"/>
  <c r="G60" i="7" s="1"/>
  <c r="F4" i="7"/>
  <c r="G4" i="7" s="1"/>
  <c r="F34" i="7"/>
  <c r="G34" i="7" s="1"/>
  <c r="F57" i="7"/>
  <c r="G57" i="7" s="1"/>
  <c r="F20" i="7"/>
  <c r="G20" i="7" s="1"/>
  <c r="J58" i="7"/>
  <c r="K58" i="7" s="1"/>
  <c r="J54" i="7"/>
  <c r="K54" i="7" s="1"/>
  <c r="J16" i="7"/>
  <c r="K16" i="7" s="1"/>
  <c r="J39" i="7"/>
  <c r="K39" i="7" s="1"/>
  <c r="J24" i="7"/>
  <c r="K24" i="7" s="1"/>
  <c r="F36" i="7"/>
  <c r="G36" i="7" s="1"/>
  <c r="F15" i="7"/>
  <c r="G15" i="7" s="1"/>
  <c r="J48" i="7"/>
  <c r="K48" i="7" s="1"/>
  <c r="F38" i="7"/>
  <c r="G38" i="7" s="1"/>
  <c r="F22" i="7"/>
  <c r="G22" i="7" s="1"/>
  <c r="F33" i="7"/>
  <c r="G33" i="7" s="1"/>
  <c r="J23" i="7"/>
  <c r="K23" i="7" s="1"/>
  <c r="J27" i="7"/>
  <c r="K27" i="7" s="1"/>
  <c r="F51" i="7"/>
  <c r="G51" i="7" s="1"/>
  <c r="F61" i="7"/>
  <c r="G61" i="7" s="1"/>
  <c r="J10" i="7"/>
  <c r="K10" i="7" s="1"/>
  <c r="F53" i="7"/>
  <c r="G53" i="7" s="1"/>
  <c r="M34" i="7" l="1"/>
  <c r="M13" i="7"/>
  <c r="M7" i="7"/>
  <c r="M15" i="7"/>
  <c r="M56" i="7"/>
  <c r="M32" i="7"/>
  <c r="M69" i="7"/>
  <c r="M50" i="7"/>
  <c r="M31" i="7"/>
  <c r="M64" i="7"/>
  <c r="M63" i="7"/>
  <c r="M41" i="7"/>
  <c r="M21" i="7"/>
  <c r="D16" i="2"/>
  <c r="AM290" i="11"/>
  <c r="AM284" i="11"/>
  <c r="AM183" i="11"/>
  <c r="AM172" i="11"/>
  <c r="AM5" i="11"/>
  <c r="AM129" i="11"/>
  <c r="AM14" i="11"/>
  <c r="AM68" i="11"/>
  <c r="J69" i="15" s="1"/>
  <c r="K69" i="15" s="1"/>
  <c r="AM150" i="11"/>
  <c r="AM117" i="11"/>
  <c r="AM175" i="11"/>
  <c r="AM64" i="11"/>
  <c r="AM38" i="11"/>
  <c r="AM77" i="11"/>
  <c r="AM255" i="11"/>
  <c r="AM116" i="11"/>
  <c r="AM103" i="11"/>
  <c r="AM247" i="11"/>
  <c r="AM212" i="11"/>
  <c r="AM260" i="11"/>
  <c r="AM192" i="11"/>
  <c r="AM31" i="11"/>
  <c r="AM96" i="11"/>
  <c r="AM180" i="11"/>
  <c r="AM12" i="11"/>
  <c r="AM61" i="11"/>
  <c r="J63" i="15" s="1"/>
  <c r="K63" i="15" s="1"/>
  <c r="AM65" i="11"/>
  <c r="J66" i="15" s="1"/>
  <c r="K66" i="15" s="1"/>
  <c r="AM193" i="11"/>
  <c r="AM125" i="11"/>
  <c r="AM235" i="11"/>
  <c r="AM142" i="11"/>
  <c r="AM83" i="11"/>
  <c r="AM85" i="11"/>
  <c r="AM143" i="11"/>
  <c r="AM131" i="11"/>
  <c r="AM163" i="11"/>
  <c r="AM198" i="11"/>
  <c r="AM17" i="11"/>
  <c r="AM292" i="11"/>
  <c r="AM299" i="11"/>
  <c r="AM174" i="11"/>
  <c r="AM236" i="11"/>
  <c r="AM36" i="11"/>
  <c r="AM279" i="11"/>
  <c r="AM232" i="11"/>
  <c r="AM189" i="11"/>
  <c r="AM100" i="11"/>
  <c r="AM199" i="11"/>
  <c r="AM155" i="11"/>
  <c r="AM106" i="11"/>
  <c r="AM109" i="11"/>
  <c r="AM44" i="11"/>
  <c r="AM144" i="11"/>
  <c r="AM46" i="11"/>
  <c r="AM185" i="11"/>
  <c r="AM49" i="11"/>
  <c r="AM57" i="11"/>
  <c r="AM264" i="11"/>
  <c r="AM8" i="11"/>
  <c r="AM81" i="11"/>
  <c r="AM108" i="11"/>
  <c r="AM112" i="11"/>
  <c r="AM237" i="11"/>
  <c r="AM231" i="11"/>
  <c r="AM246" i="11"/>
  <c r="AM239" i="11"/>
  <c r="AM259" i="11"/>
  <c r="AM257" i="11"/>
  <c r="AM28" i="11"/>
  <c r="AM72" i="11"/>
  <c r="AM208" i="11"/>
  <c r="AM169" i="11"/>
  <c r="AM86" i="11"/>
  <c r="AM119" i="11"/>
  <c r="AM254" i="11"/>
  <c r="AM217" i="11"/>
  <c r="AM135" i="11"/>
  <c r="AM10" i="11"/>
  <c r="AM87" i="11"/>
  <c r="AM137" i="11"/>
  <c r="AM118" i="11"/>
  <c r="AM63" i="11"/>
  <c r="J65" i="15" s="1"/>
  <c r="K65" i="15" s="1"/>
  <c r="AM127" i="11"/>
  <c r="AM93" i="11"/>
  <c r="AM288" i="11"/>
  <c r="AM97" i="11"/>
  <c r="AM272" i="11"/>
  <c r="AM202" i="11"/>
  <c r="AM218" i="11"/>
  <c r="AM139" i="11"/>
  <c r="AM147" i="11"/>
  <c r="AM280" i="11"/>
  <c r="AM2" i="11"/>
  <c r="AM298" i="11"/>
  <c r="AM66" i="11"/>
  <c r="J67" i="15" s="1"/>
  <c r="K67" i="15" s="1"/>
  <c r="AM151" i="11"/>
  <c r="AM41" i="11"/>
  <c r="AM252" i="11"/>
  <c r="AM115" i="11"/>
  <c r="AM265" i="11"/>
  <c r="AM162" i="11"/>
  <c r="AM243" i="11"/>
  <c r="AM136" i="11"/>
  <c r="AM200" i="11"/>
  <c r="AM253" i="11"/>
  <c r="AM182" i="11"/>
  <c r="AM60" i="11"/>
  <c r="AM19" i="11"/>
  <c r="AM228" i="11"/>
  <c r="AM173" i="11"/>
  <c r="AM154" i="11"/>
  <c r="AM262" i="11"/>
  <c r="AM105" i="11"/>
  <c r="AM224" i="11"/>
  <c r="AM195" i="11"/>
  <c r="AM124" i="11"/>
  <c r="AM71" i="11"/>
  <c r="AM270" i="11"/>
  <c r="AM42" i="11"/>
  <c r="AM213" i="11"/>
  <c r="AM27" i="11"/>
  <c r="AM23" i="11"/>
  <c r="AM300" i="11"/>
  <c r="AM113" i="11"/>
  <c r="AM50" i="11"/>
  <c r="AM21" i="11"/>
  <c r="AM111" i="11"/>
  <c r="AM58" i="11"/>
  <c r="AM15" i="11"/>
  <c r="AM134" i="11"/>
  <c r="AM120" i="11"/>
  <c r="AM273" i="11"/>
  <c r="AM128" i="11"/>
  <c r="AM216" i="11"/>
  <c r="AM98" i="11"/>
  <c r="AM283" i="11"/>
  <c r="AM285" i="11"/>
  <c r="AM20" i="11"/>
  <c r="AM248" i="11"/>
  <c r="AM88" i="11"/>
  <c r="AM234" i="11"/>
  <c r="AM258" i="11"/>
  <c r="AM104" i="11"/>
  <c r="AM123" i="11"/>
  <c r="AM89" i="11"/>
  <c r="AM210" i="11"/>
  <c r="AM168" i="11"/>
  <c r="AM99" i="11"/>
  <c r="AM230" i="11"/>
  <c r="AM35" i="11"/>
  <c r="AM184" i="11"/>
  <c r="AM52" i="11"/>
  <c r="AM287" i="11"/>
  <c r="AM220" i="11"/>
  <c r="AM48" i="11"/>
  <c r="AM126" i="11"/>
  <c r="AM238" i="11"/>
  <c r="AM296" i="11"/>
  <c r="AM190" i="11"/>
  <c r="AM122" i="11"/>
  <c r="AM277" i="11"/>
  <c r="AM156" i="11"/>
  <c r="AM54" i="11"/>
  <c r="AM251" i="11"/>
  <c r="AM47" i="11"/>
  <c r="AM82" i="11"/>
  <c r="AM271" i="11"/>
  <c r="AM215" i="11"/>
  <c r="AM152" i="11"/>
  <c r="AM278" i="11"/>
  <c r="AM250" i="11"/>
  <c r="AM84" i="11"/>
  <c r="AM197" i="11"/>
  <c r="AM188" i="11"/>
  <c r="AM132" i="11"/>
  <c r="AM203" i="11"/>
  <c r="AM171" i="11"/>
  <c r="AM206" i="11"/>
  <c r="AM170" i="11"/>
  <c r="AM194" i="11"/>
  <c r="AM201" i="11"/>
  <c r="AM4" i="11"/>
  <c r="AM160" i="11"/>
  <c r="AM178" i="11"/>
  <c r="AM69" i="11"/>
  <c r="J70" i="15" s="1"/>
  <c r="K70" i="15" s="1"/>
  <c r="AM33" i="11"/>
  <c r="AM223" i="11"/>
  <c r="AM249" i="11"/>
  <c r="AM207" i="11"/>
  <c r="AM91" i="11"/>
  <c r="AM24" i="11"/>
  <c r="AM107" i="11"/>
  <c r="AM153" i="11"/>
  <c r="AM141" i="11"/>
  <c r="AM214" i="11"/>
  <c r="AM286" i="11"/>
  <c r="AM269" i="11"/>
  <c r="AM289" i="11"/>
  <c r="AM9" i="11"/>
  <c r="AM110" i="11"/>
  <c r="AM205" i="11"/>
  <c r="AM37" i="11"/>
  <c r="AM53" i="11"/>
  <c r="AM90" i="11"/>
  <c r="AM55" i="11"/>
  <c r="AM161" i="11"/>
  <c r="AM56" i="11"/>
  <c r="AM92" i="11"/>
  <c r="AM297" i="11"/>
  <c r="AM240" i="11"/>
  <c r="AM59" i="11"/>
  <c r="AM165" i="11"/>
  <c r="AM209" i="11"/>
  <c r="AM282" i="11"/>
  <c r="AM219" i="11"/>
  <c r="AM233" i="11"/>
  <c r="AM196" i="11"/>
  <c r="AM78" i="11"/>
  <c r="AM186" i="11"/>
  <c r="AM274" i="11"/>
  <c r="AM22" i="11"/>
  <c r="AM267" i="11"/>
  <c r="AM241" i="11"/>
  <c r="AM164" i="11"/>
  <c r="AM157" i="11"/>
  <c r="AM80" i="11"/>
  <c r="AM140" i="11"/>
  <c r="AM263" i="11"/>
  <c r="AM227" i="11"/>
  <c r="AM145" i="11"/>
  <c r="AM244" i="11"/>
  <c r="AM221" i="11"/>
  <c r="AM133" i="11"/>
  <c r="AM13" i="11"/>
  <c r="AM30" i="11"/>
  <c r="AM275" i="11"/>
  <c r="AM18" i="11"/>
  <c r="AM7" i="11"/>
  <c r="AM225" i="11"/>
  <c r="AM32" i="11"/>
  <c r="AM245" i="11"/>
  <c r="AM191" i="11"/>
  <c r="AM101" i="11"/>
  <c r="AM159" i="11"/>
  <c r="AM34" i="11"/>
  <c r="AM226" i="11"/>
  <c r="AM229" i="11"/>
  <c r="AM222" i="11"/>
  <c r="AM70" i="11"/>
  <c r="AM74" i="11"/>
  <c r="AM25" i="11"/>
  <c r="AM3" i="11"/>
  <c r="AM167" i="11"/>
  <c r="AM176" i="11"/>
  <c r="AM268" i="11"/>
  <c r="AM67" i="11"/>
  <c r="J68" i="15" s="1"/>
  <c r="K68" i="15" s="1"/>
  <c r="AM138" i="11"/>
  <c r="AM179" i="11"/>
  <c r="AM166" i="11"/>
  <c r="AM211" i="11"/>
  <c r="AM11" i="11"/>
  <c r="AM187" i="11"/>
  <c r="AM6" i="11"/>
  <c r="AM43" i="11"/>
  <c r="AM76" i="11"/>
  <c r="AM281" i="11"/>
  <c r="AM16" i="11"/>
  <c r="AM26" i="11"/>
  <c r="AM242" i="11"/>
  <c r="AM29" i="11"/>
  <c r="AM75" i="11"/>
  <c r="AM51" i="11"/>
  <c r="AM130" i="11"/>
  <c r="AM73" i="11"/>
  <c r="AM266" i="11"/>
  <c r="AM295" i="11"/>
  <c r="AM146" i="11"/>
  <c r="AM181" i="11"/>
  <c r="AM276" i="11"/>
  <c r="AM45" i="11"/>
  <c r="AM94" i="11"/>
  <c r="E34" i="15" s="1"/>
  <c r="J34" i="15" s="1"/>
  <c r="K34" i="15" s="1"/>
  <c r="AM256" i="11"/>
  <c r="AM114" i="11"/>
  <c r="AM261" i="11"/>
  <c r="AM95" i="11"/>
  <c r="AM204" i="11"/>
  <c r="AM148" i="11"/>
  <c r="AM62" i="11"/>
  <c r="J64" i="15" s="1"/>
  <c r="K64" i="15" s="1"/>
  <c r="AM294" i="11"/>
  <c r="AM79" i="11"/>
  <c r="AM293" i="11"/>
  <c r="AM40" i="11"/>
  <c r="AM149" i="11"/>
  <c r="AM158" i="11"/>
  <c r="AM121" i="11"/>
  <c r="AM177" i="11"/>
  <c r="AM39" i="11"/>
  <c r="AM291" i="11"/>
  <c r="AM102" i="11"/>
  <c r="M10" i="7"/>
  <c r="M42" i="7"/>
  <c r="M54" i="7"/>
  <c r="M36" i="7"/>
  <c r="M20" i="7"/>
  <c r="M37" i="7"/>
  <c r="M11" i="7"/>
  <c r="M66" i="7"/>
  <c r="M53" i="7"/>
  <c r="M71" i="7"/>
  <c r="M47" i="7"/>
  <c r="M23" i="7"/>
  <c r="M9" i="7"/>
  <c r="M33" i="7"/>
  <c r="M57" i="7"/>
  <c r="M45" i="7"/>
  <c r="M17" i="7"/>
  <c r="M16" i="7"/>
  <c r="M52" i="7"/>
  <c r="M61" i="7"/>
  <c r="M22" i="7"/>
  <c r="M70" i="7"/>
  <c r="M2" i="7"/>
  <c r="M25" i="7"/>
  <c r="M59" i="7"/>
  <c r="M29" i="7"/>
  <c r="M58" i="7"/>
  <c r="M40" i="7"/>
  <c r="M62" i="7"/>
  <c r="M39" i="7"/>
  <c r="M24" i="7"/>
  <c r="M28" i="7"/>
  <c r="M26" i="7"/>
  <c r="N72" i="7"/>
  <c r="O73" i="7"/>
  <c r="M68" i="7"/>
  <c r="M43" i="7"/>
  <c r="O72" i="7"/>
  <c r="M73" i="7"/>
  <c r="M55" i="7"/>
  <c r="M46" i="7"/>
  <c r="M49" i="7"/>
  <c r="M67" i="7"/>
  <c r="M6" i="7"/>
  <c r="M74" i="7"/>
  <c r="O74" i="7"/>
  <c r="M18" i="7"/>
  <c r="M12" i="7"/>
  <c r="N73" i="7"/>
  <c r="B16" i="2"/>
  <c r="N74" i="7"/>
  <c r="M65" i="7"/>
  <c r="M35" i="7"/>
  <c r="M5" i="7"/>
  <c r="M72" i="7"/>
  <c r="M30" i="7"/>
  <c r="M8" i="7"/>
  <c r="AK192" i="11"/>
  <c r="AK193" i="11"/>
  <c r="AK270" i="11"/>
  <c r="AK245" i="11"/>
  <c r="AK31" i="11"/>
  <c r="AK97" i="11"/>
  <c r="AK69" i="11"/>
  <c r="AK125" i="11"/>
  <c r="AK3" i="11"/>
  <c r="AK41" i="11"/>
  <c r="AK43" i="11"/>
  <c r="AK151" i="11"/>
  <c r="AK167" i="11"/>
  <c r="AK133" i="11"/>
  <c r="AK136" i="11"/>
  <c r="AK256" i="11"/>
  <c r="AK178" i="11"/>
  <c r="AK48" i="11"/>
  <c r="AK119" i="11"/>
  <c r="AK233" i="11"/>
  <c r="AK230" i="11"/>
  <c r="AK263" i="11"/>
  <c r="AK78" i="11"/>
  <c r="AK232" i="11"/>
  <c r="AK231" i="11"/>
  <c r="AK60" i="11"/>
  <c r="AK202" i="11"/>
  <c r="AK275" i="11"/>
  <c r="AK185" i="11"/>
  <c r="AK18" i="11"/>
  <c r="AK298" i="11"/>
  <c r="AK176" i="11"/>
  <c r="AK24" i="11"/>
  <c r="AK75" i="11"/>
  <c r="AK103" i="11"/>
  <c r="AK261" i="11"/>
  <c r="AK264" i="11"/>
  <c r="AK262" i="11"/>
  <c r="AK285" i="11"/>
  <c r="AK147" i="11"/>
  <c r="AK287" i="11"/>
  <c r="AK53" i="11"/>
  <c r="AK300" i="11"/>
  <c r="AK253" i="11"/>
  <c r="AK143" i="11"/>
  <c r="AK15" i="11"/>
  <c r="AK77" i="11"/>
  <c r="AK289" i="11"/>
  <c r="AK214" i="11"/>
  <c r="AK183" i="11"/>
  <c r="AK90" i="11"/>
  <c r="AK126" i="11"/>
  <c r="AK297" i="11"/>
  <c r="AK71" i="11"/>
  <c r="AK244" i="11"/>
  <c r="AK196" i="11"/>
  <c r="AK51" i="11"/>
  <c r="AK295" i="11"/>
  <c r="AK268" i="11"/>
  <c r="AK164" i="11"/>
  <c r="AK135" i="11"/>
  <c r="AK99" i="11"/>
  <c r="AK52" i="11"/>
  <c r="AK40" i="11"/>
  <c r="AK179" i="11"/>
  <c r="AK87" i="11"/>
  <c r="AK96" i="11"/>
  <c r="AK23" i="11"/>
  <c r="AK201" i="11"/>
  <c r="AK266" i="11"/>
  <c r="AK209" i="11"/>
  <c r="AK159" i="11"/>
  <c r="AK191" i="11"/>
  <c r="AK249" i="11"/>
  <c r="AK104" i="11"/>
  <c r="AK64" i="11"/>
  <c r="AK208" i="11"/>
  <c r="AK242" i="11"/>
  <c r="AK46" i="11"/>
  <c r="AK73" i="11"/>
  <c r="AK141" i="11"/>
  <c r="AK112" i="11"/>
  <c r="AK296" i="11"/>
  <c r="AK152" i="11"/>
  <c r="AK165" i="11"/>
  <c r="AK247" i="11"/>
  <c r="AK217" i="11"/>
  <c r="AK172" i="11"/>
  <c r="AK195" i="11"/>
  <c r="AK258" i="11"/>
  <c r="AK5" i="11"/>
  <c r="AK54" i="11"/>
  <c r="AK120" i="11"/>
  <c r="AK248" i="11"/>
  <c r="AK188" i="11"/>
  <c r="AK98" i="11"/>
  <c r="AK273" i="11"/>
  <c r="AK213" i="11"/>
  <c r="AK161" i="11"/>
  <c r="AK146" i="11"/>
  <c r="AK241" i="11"/>
  <c r="AK279" i="11"/>
  <c r="AK184" i="11"/>
  <c r="AK11" i="11"/>
  <c r="AK252" i="11"/>
  <c r="AK89" i="11"/>
  <c r="AK108" i="11"/>
  <c r="AK284" i="11"/>
  <c r="AK140" i="11"/>
  <c r="AK131" i="11"/>
  <c r="AK95" i="11"/>
  <c r="AK14" i="11"/>
  <c r="AK173" i="11"/>
  <c r="AK106" i="11"/>
  <c r="AK72" i="11"/>
  <c r="AK206" i="11"/>
  <c r="AK189" i="11"/>
  <c r="AK160" i="11"/>
  <c r="AK10" i="11"/>
  <c r="AK294" i="11"/>
  <c r="AK216" i="11"/>
  <c r="AK16" i="11"/>
  <c r="AK70" i="11"/>
  <c r="AK45" i="11"/>
  <c r="AK25" i="11"/>
  <c r="AK30" i="11"/>
  <c r="AK222" i="11"/>
  <c r="AK130" i="11"/>
  <c r="AK145" i="11"/>
  <c r="AK260" i="11"/>
  <c r="AK220" i="11"/>
  <c r="AK156" i="11"/>
  <c r="AK170" i="11"/>
  <c r="AK229" i="11"/>
  <c r="AK203" i="11"/>
  <c r="AK182" i="11"/>
  <c r="AK100" i="11"/>
  <c r="AK57" i="11"/>
  <c r="AK171" i="11"/>
  <c r="AK142" i="11"/>
  <c r="AK278" i="11"/>
  <c r="AK138" i="11"/>
  <c r="AK59" i="11"/>
  <c r="AK293" i="11"/>
  <c r="AK243" i="11"/>
  <c r="AK121" i="11"/>
  <c r="AK91" i="11"/>
  <c r="AK82" i="11"/>
  <c r="AK223" i="11"/>
  <c r="AK224" i="11"/>
  <c r="AK49" i="11"/>
  <c r="AK56" i="11"/>
  <c r="AK207" i="11"/>
  <c r="AK22" i="11"/>
  <c r="AK198" i="11"/>
  <c r="AK63" i="11"/>
  <c r="AK274" i="11"/>
  <c r="AK65" i="11"/>
  <c r="AK226" i="11"/>
  <c r="AK257" i="11"/>
  <c r="AK20" i="11"/>
  <c r="AK80" i="11"/>
  <c r="AK155" i="11"/>
  <c r="AK259" i="11"/>
  <c r="AK187" i="11"/>
  <c r="AK124" i="11"/>
  <c r="AK8" i="11"/>
  <c r="AK47" i="11"/>
  <c r="AK35" i="11"/>
  <c r="AK150" i="11"/>
  <c r="AK236" i="11"/>
  <c r="AK129" i="11"/>
  <c r="AK79" i="11"/>
  <c r="AK227" i="11"/>
  <c r="AK26" i="11"/>
  <c r="AK246" i="11"/>
  <c r="AK74" i="11"/>
  <c r="AK132" i="11"/>
  <c r="AK137" i="11"/>
  <c r="AK283" i="11"/>
  <c r="AK281" i="11"/>
  <c r="AK58" i="11"/>
  <c r="AK240" i="11"/>
  <c r="AK163" i="11"/>
  <c r="AK116" i="11"/>
  <c r="AK21" i="11"/>
  <c r="AK144" i="11"/>
  <c r="AK76" i="11"/>
  <c r="AK34" i="11"/>
  <c r="AK139" i="11"/>
  <c r="AK210" i="11"/>
  <c r="AK101" i="11"/>
  <c r="AK67" i="11"/>
  <c r="AK238" i="11"/>
  <c r="AK269" i="11"/>
  <c r="AK148" i="11"/>
  <c r="AK4" i="11"/>
  <c r="AK292" i="11"/>
  <c r="AK122" i="11"/>
  <c r="AK42" i="11"/>
  <c r="AK250" i="11"/>
  <c r="AK280" i="11"/>
  <c r="AK276" i="11"/>
  <c r="AK158" i="11"/>
  <c r="AK271" i="11"/>
  <c r="AK37" i="11"/>
  <c r="AK162" i="11"/>
  <c r="AK174" i="11"/>
  <c r="AK12" i="11"/>
  <c r="AK218" i="11"/>
  <c r="AK88" i="11"/>
  <c r="AK81" i="11"/>
  <c r="AK299" i="11"/>
  <c r="AK50" i="11"/>
  <c r="AK288" i="11"/>
  <c r="AK117" i="11"/>
  <c r="AK286" i="11"/>
  <c r="AK128" i="11"/>
  <c r="AK109" i="11"/>
  <c r="AK154" i="11"/>
  <c r="AK114" i="11"/>
  <c r="AK194" i="11"/>
  <c r="AK19" i="11"/>
  <c r="AK254" i="11"/>
  <c r="AK68" i="11"/>
  <c r="AK84" i="11"/>
  <c r="AK86" i="11"/>
  <c r="AK219" i="11"/>
  <c r="AK7" i="11"/>
  <c r="AK29" i="11"/>
  <c r="AK149" i="11"/>
  <c r="AK221" i="11"/>
  <c r="AK134" i="11"/>
  <c r="AK85" i="11"/>
  <c r="AK127" i="11"/>
  <c r="AK282" i="11"/>
  <c r="AK110" i="11"/>
  <c r="AK199" i="11"/>
  <c r="AK272" i="11"/>
  <c r="AK153" i="11"/>
  <c r="AK265" i="11"/>
  <c r="AK237" i="11"/>
  <c r="AK94" i="11"/>
  <c r="AK105" i="11"/>
  <c r="AK27" i="11"/>
  <c r="AK28" i="11"/>
  <c r="AK6" i="11"/>
  <c r="AK32" i="11"/>
  <c r="AK239" i="11"/>
  <c r="AK177" i="11"/>
  <c r="AK168" i="11"/>
  <c r="AK228" i="11"/>
  <c r="AK204" i="11"/>
  <c r="AK291" i="11"/>
  <c r="AK166" i="11"/>
  <c r="AK39" i="11"/>
  <c r="AK251" i="11"/>
  <c r="AK215" i="11"/>
  <c r="AK290" i="11"/>
  <c r="AK13" i="11"/>
  <c r="AK115" i="11"/>
  <c r="AK2" i="11"/>
  <c r="AK66" i="11"/>
  <c r="AK267" i="11"/>
  <c r="AK212" i="11"/>
  <c r="AK255" i="11"/>
  <c r="AK113" i="11"/>
  <c r="AK235" i="11"/>
  <c r="AK205" i="11"/>
  <c r="AK157" i="11"/>
  <c r="AK93" i="11"/>
  <c r="AK200" i="11"/>
  <c r="AK111" i="11"/>
  <c r="AK180" i="11"/>
  <c r="AK38" i="11"/>
  <c r="AK44" i="11"/>
  <c r="AK55" i="11"/>
  <c r="AK17" i="11"/>
  <c r="AK277" i="11"/>
  <c r="AK83" i="11"/>
  <c r="AK92" i="11"/>
  <c r="AK175" i="11"/>
  <c r="AK234" i="11"/>
  <c r="AK33" i="11"/>
  <c r="AK62" i="11"/>
  <c r="AK36" i="11"/>
  <c r="AK211" i="11"/>
  <c r="AK225" i="11"/>
  <c r="AK123" i="11"/>
  <c r="AK118" i="11"/>
  <c r="AK190" i="11"/>
  <c r="AK186" i="11"/>
  <c r="AK107" i="11"/>
  <c r="AK102" i="11"/>
  <c r="AK9" i="11"/>
  <c r="AK181" i="11"/>
  <c r="AK197" i="11"/>
  <c r="AK169" i="11"/>
  <c r="AK61" i="11"/>
  <c r="M38" i="7"/>
  <c r="M4" i="7"/>
  <c r="M27" i="7"/>
  <c r="M44" i="7"/>
  <c r="M14" i="7"/>
  <c r="M48" i="7"/>
  <c r="M51" i="7"/>
  <c r="M60" i="7"/>
  <c r="M3" i="7"/>
  <c r="M19" i="7"/>
  <c r="E20" i="15" l="1"/>
  <c r="J20" i="15" s="1"/>
  <c r="K20" i="15" s="1"/>
  <c r="C34" i="15"/>
  <c r="F34" i="15" s="1"/>
  <c r="G34" i="15" s="1"/>
  <c r="C21" i="15"/>
  <c r="F21" i="15" s="1"/>
  <c r="G21" i="15" s="1"/>
  <c r="C20" i="15"/>
  <c r="F20" i="15" s="1"/>
  <c r="G20" i="15" s="1"/>
  <c r="C57" i="15"/>
  <c r="F57" i="15" s="1"/>
  <c r="G57" i="15" s="1"/>
  <c r="E21" i="15"/>
  <c r="J21" i="15" s="1"/>
  <c r="K21" i="15" s="1"/>
  <c r="E57" i="15"/>
  <c r="J57" i="15" s="1"/>
  <c r="K57" i="15" s="1"/>
  <c r="C16" i="15"/>
  <c r="F16" i="15" s="1"/>
  <c r="G16" i="15" s="1"/>
  <c r="E16" i="15"/>
  <c r="J16" i="15" s="1"/>
  <c r="K16" i="15" s="1"/>
  <c r="C28" i="15"/>
  <c r="F28" i="15" s="1"/>
  <c r="G28" i="15" s="1"/>
  <c r="C31" i="15"/>
  <c r="F31" i="15" s="1"/>
  <c r="G31" i="15" s="1"/>
  <c r="C23" i="15"/>
  <c r="F23" i="15" s="1"/>
  <c r="G23" i="15" s="1"/>
  <c r="C9" i="15"/>
  <c r="F9" i="15" s="1"/>
  <c r="G9" i="15" s="1"/>
  <c r="C27" i="15"/>
  <c r="F27" i="15" s="1"/>
  <c r="G27" i="15" s="1"/>
  <c r="C49" i="15"/>
  <c r="F49" i="15" s="1"/>
  <c r="G49" i="15" s="1"/>
  <c r="C30" i="15"/>
  <c r="F30" i="15" s="1"/>
  <c r="G30" i="15" s="1"/>
  <c r="E2" i="15"/>
  <c r="J2" i="15" s="1"/>
  <c r="K2" i="15" s="1"/>
  <c r="E8" i="15"/>
  <c r="J8" i="15" s="1"/>
  <c r="K8" i="15" s="1"/>
  <c r="E42" i="15"/>
  <c r="J42" i="15" s="1"/>
  <c r="K42" i="15" s="1"/>
  <c r="E59" i="15"/>
  <c r="J59" i="15" s="1"/>
  <c r="K59" i="15" s="1"/>
  <c r="E49" i="15"/>
  <c r="J49" i="15" s="1"/>
  <c r="K49" i="15" s="1"/>
  <c r="E12" i="15"/>
  <c r="J12" i="15" s="1"/>
  <c r="K12" i="15" s="1"/>
  <c r="E25" i="15"/>
  <c r="J25" i="15" s="1"/>
  <c r="K25" i="15" s="1"/>
  <c r="E52" i="15"/>
  <c r="J52" i="15" s="1"/>
  <c r="K52" i="15" s="1"/>
  <c r="E9" i="15"/>
  <c r="J9" i="15" s="1"/>
  <c r="K9" i="15" s="1"/>
  <c r="E47" i="15"/>
  <c r="J47" i="15" s="1"/>
  <c r="K47" i="15" s="1"/>
  <c r="E31" i="15"/>
  <c r="J31" i="15" s="1"/>
  <c r="K31" i="15" s="1"/>
  <c r="E51" i="15"/>
  <c r="J51" i="15" s="1"/>
  <c r="K51" i="15" s="1"/>
  <c r="E55" i="15"/>
  <c r="J55" i="15" s="1"/>
  <c r="K55" i="15" s="1"/>
  <c r="C43" i="15"/>
  <c r="F43" i="15" s="1"/>
  <c r="G43" i="15" s="1"/>
  <c r="C58" i="15"/>
  <c r="F58" i="15" s="1"/>
  <c r="G58" i="15" s="1"/>
  <c r="C3" i="15"/>
  <c r="F3" i="15" s="1"/>
  <c r="G3" i="15" s="1"/>
  <c r="C10" i="15"/>
  <c r="F10" i="15" s="1"/>
  <c r="G10" i="15" s="1"/>
  <c r="E38" i="15"/>
  <c r="J38" i="15" s="1"/>
  <c r="K38" i="15" s="1"/>
  <c r="E58" i="15"/>
  <c r="J58" i="15" s="1"/>
  <c r="K58" i="15" s="1"/>
  <c r="E17" i="15"/>
  <c r="J17" i="15" s="1"/>
  <c r="K17" i="15" s="1"/>
  <c r="C61" i="15"/>
  <c r="F61" i="15" s="1"/>
  <c r="G61" i="15" s="1"/>
  <c r="E10" i="15"/>
  <c r="J10" i="15" s="1"/>
  <c r="K10" i="15" s="1"/>
  <c r="E32" i="15"/>
  <c r="J32" i="15" s="1"/>
  <c r="K32" i="15" s="1"/>
  <c r="E24" i="15"/>
  <c r="J24" i="15" s="1"/>
  <c r="K24" i="15" s="1"/>
  <c r="E3" i="15"/>
  <c r="J3" i="15" s="1"/>
  <c r="K3" i="15" s="1"/>
  <c r="E14" i="15"/>
  <c r="J14" i="15" s="1"/>
  <c r="K14" i="15" s="1"/>
  <c r="E19" i="15"/>
  <c r="J19" i="15" s="1"/>
  <c r="K19" i="15" s="1"/>
  <c r="E54" i="15"/>
  <c r="J54" i="15" s="1"/>
  <c r="K54" i="15" s="1"/>
  <c r="E61" i="15"/>
  <c r="J61" i="15" s="1"/>
  <c r="K61" i="15" s="1"/>
  <c r="E33" i="15"/>
  <c r="J33" i="15" s="1"/>
  <c r="K33" i="15" s="1"/>
  <c r="C38" i="15"/>
  <c r="F38" i="15" s="1"/>
  <c r="G38" i="15" s="1"/>
  <c r="C46" i="15"/>
  <c r="F46" i="15" s="1"/>
  <c r="G46" i="15" s="1"/>
  <c r="C50" i="15"/>
  <c r="F50" i="15" s="1"/>
  <c r="G50" i="15" s="1"/>
  <c r="C56" i="15"/>
  <c r="F56" i="15" s="1"/>
  <c r="G56" i="15" s="1"/>
  <c r="C24" i="15"/>
  <c r="F24" i="15" s="1"/>
  <c r="G24" i="15" s="1"/>
  <c r="E27" i="15"/>
  <c r="J27" i="15" s="1"/>
  <c r="K27" i="15" s="1"/>
  <c r="C41" i="15"/>
  <c r="F41" i="15" s="1"/>
  <c r="G41" i="15" s="1"/>
  <c r="C47" i="15"/>
  <c r="F47" i="15" s="1"/>
  <c r="G47" i="15" s="1"/>
  <c r="C14" i="15"/>
  <c r="F14" i="15" s="1"/>
  <c r="G14" i="15" s="1"/>
  <c r="E43" i="15"/>
  <c r="J43" i="15" s="1"/>
  <c r="K43" i="15" s="1"/>
  <c r="E15" i="15"/>
  <c r="J15" i="15" s="1"/>
  <c r="K15" i="15" s="1"/>
  <c r="E5" i="15"/>
  <c r="J5" i="15" s="1"/>
  <c r="K5" i="15" s="1"/>
  <c r="E35" i="15"/>
  <c r="J35" i="15" s="1"/>
  <c r="K35" i="15" s="1"/>
  <c r="C55" i="15"/>
  <c r="F55" i="15" s="1"/>
  <c r="G55" i="15" s="1"/>
  <c r="C45" i="15"/>
  <c r="F45" i="15" s="1"/>
  <c r="G45" i="15" s="1"/>
  <c r="C33" i="15"/>
  <c r="F33" i="15" s="1"/>
  <c r="G33" i="15" s="1"/>
  <c r="C39" i="15"/>
  <c r="F39" i="15" s="1"/>
  <c r="G39" i="15" s="1"/>
  <c r="C25" i="15"/>
  <c r="F25" i="15" s="1"/>
  <c r="G25" i="15" s="1"/>
  <c r="C2" i="15"/>
  <c r="F2" i="15" s="1"/>
  <c r="G2" i="15" s="1"/>
  <c r="C5" i="15"/>
  <c r="F5" i="15" s="1"/>
  <c r="G5" i="15" s="1"/>
  <c r="E7" i="15"/>
  <c r="J7" i="15" s="1"/>
  <c r="K7" i="15" s="1"/>
  <c r="E22" i="15"/>
  <c r="J22" i="15" s="1"/>
  <c r="K22" i="15" s="1"/>
  <c r="E26" i="15"/>
  <c r="J26" i="15" s="1"/>
  <c r="K26" i="15" s="1"/>
  <c r="E36" i="15"/>
  <c r="J36" i="15" s="1"/>
  <c r="K36" i="15" s="1"/>
  <c r="C51" i="15"/>
  <c r="F51" i="15" s="1"/>
  <c r="G51" i="15" s="1"/>
  <c r="C7" i="15"/>
  <c r="F7" i="15" s="1"/>
  <c r="G7" i="15" s="1"/>
  <c r="C6" i="15"/>
  <c r="F6" i="15" s="1"/>
  <c r="G6" i="15" s="1"/>
  <c r="C36" i="15"/>
  <c r="F36" i="15" s="1"/>
  <c r="G36" i="15" s="1"/>
  <c r="C53" i="15"/>
  <c r="F53" i="15" s="1"/>
  <c r="G53" i="15" s="1"/>
  <c r="C29" i="15"/>
  <c r="F29" i="15" s="1"/>
  <c r="G29" i="15" s="1"/>
  <c r="C40" i="15"/>
  <c r="F40" i="15" s="1"/>
  <c r="G40" i="15" s="1"/>
  <c r="E37" i="15"/>
  <c r="J37" i="15" s="1"/>
  <c r="K37" i="15" s="1"/>
  <c r="E11" i="15"/>
  <c r="J11" i="15" s="1"/>
  <c r="K11" i="15" s="1"/>
  <c r="E40" i="15"/>
  <c r="J40" i="15" s="1"/>
  <c r="K40" i="15" s="1"/>
  <c r="E48" i="15"/>
  <c r="J48" i="15" s="1"/>
  <c r="K48" i="15" s="1"/>
  <c r="E53" i="15"/>
  <c r="J53" i="15" s="1"/>
  <c r="K53" i="15" s="1"/>
  <c r="E18" i="15"/>
  <c r="J18" i="15" s="1"/>
  <c r="K18" i="15" s="1"/>
  <c r="E30" i="15"/>
  <c r="J30" i="15" s="1"/>
  <c r="K30" i="15" s="1"/>
  <c r="E6" i="15"/>
  <c r="J6" i="15" s="1"/>
  <c r="K6" i="15" s="1"/>
  <c r="C18" i="15"/>
  <c r="F18" i="15" s="1"/>
  <c r="G18" i="15" s="1"/>
  <c r="C42" i="15"/>
  <c r="F42" i="15" s="1"/>
  <c r="G42" i="15" s="1"/>
  <c r="C26" i="15"/>
  <c r="F26" i="15" s="1"/>
  <c r="G26" i="15" s="1"/>
  <c r="C37" i="15"/>
  <c r="F37" i="15" s="1"/>
  <c r="G37" i="15" s="1"/>
  <c r="C22" i="15"/>
  <c r="F22" i="15" s="1"/>
  <c r="G22" i="15" s="1"/>
  <c r="C44" i="15"/>
  <c r="F44" i="15" s="1"/>
  <c r="G44" i="15" s="1"/>
  <c r="C32" i="15"/>
  <c r="F32" i="15" s="1"/>
  <c r="G32" i="15" s="1"/>
  <c r="C4" i="15"/>
  <c r="F4" i="15" s="1"/>
  <c r="G4" i="15" s="1"/>
  <c r="C59" i="15"/>
  <c r="F59" i="15" s="1"/>
  <c r="G59" i="15" s="1"/>
  <c r="C60" i="15"/>
  <c r="F60" i="15" s="1"/>
  <c r="G60" i="15" s="1"/>
  <c r="C54" i="15"/>
  <c r="F54" i="15" s="1"/>
  <c r="G54" i="15" s="1"/>
  <c r="E60" i="15"/>
  <c r="J60" i="15" s="1"/>
  <c r="K60" i="15" s="1"/>
  <c r="E29" i="15"/>
  <c r="J29" i="15" s="1"/>
  <c r="K29" i="15" s="1"/>
  <c r="E46" i="15"/>
  <c r="J46" i="15" s="1"/>
  <c r="K46" i="15" s="1"/>
  <c r="E56" i="15"/>
  <c r="J56" i="15" s="1"/>
  <c r="K56" i="15" s="1"/>
  <c r="E50" i="15"/>
  <c r="J50" i="15" s="1"/>
  <c r="K50" i="15" s="1"/>
  <c r="E41" i="15"/>
  <c r="J41" i="15" s="1"/>
  <c r="K41" i="15" s="1"/>
  <c r="C52" i="15"/>
  <c r="F52" i="15" s="1"/>
  <c r="G52" i="15" s="1"/>
  <c r="E4" i="15"/>
  <c r="J4" i="15" s="1"/>
  <c r="K4" i="15" s="1"/>
  <c r="E13" i="15"/>
  <c r="J13" i="15" s="1"/>
  <c r="K13" i="15" s="1"/>
  <c r="C17" i="15"/>
  <c r="F17" i="15" s="1"/>
  <c r="G17" i="15" s="1"/>
  <c r="C15" i="15"/>
  <c r="F15" i="15" s="1"/>
  <c r="G15" i="15" s="1"/>
  <c r="C35" i="15"/>
  <c r="F35" i="15" s="1"/>
  <c r="G35" i="15" s="1"/>
  <c r="C19" i="15"/>
  <c r="F19" i="15" s="1"/>
  <c r="G19" i="15" s="1"/>
  <c r="C12" i="15"/>
  <c r="F12" i="15" s="1"/>
  <c r="G12" i="15" s="1"/>
  <c r="C8" i="15"/>
  <c r="F8" i="15" s="1"/>
  <c r="G8" i="15" s="1"/>
  <c r="C11" i="15"/>
  <c r="F11" i="15" s="1"/>
  <c r="G11" i="15" s="1"/>
  <c r="C13" i="15"/>
  <c r="F13" i="15" s="1"/>
  <c r="G13" i="15" s="1"/>
  <c r="C48" i="15"/>
  <c r="F48" i="15" s="1"/>
  <c r="G48" i="15" s="1"/>
  <c r="E45" i="15"/>
  <c r="J45" i="15" s="1"/>
  <c r="K45" i="15" s="1"/>
  <c r="E44" i="15"/>
  <c r="J44" i="15" s="1"/>
  <c r="K44" i="15" s="1"/>
  <c r="E28" i="15"/>
  <c r="J28" i="15" s="1"/>
  <c r="K28" i="15" s="1"/>
  <c r="E23" i="15"/>
  <c r="J23" i="15" s="1"/>
  <c r="K23" i="15" s="1"/>
  <c r="E39" i="15"/>
  <c r="J39" i="15" s="1"/>
  <c r="K39" i="15" s="1"/>
  <c r="O56" i="15" l="1"/>
  <c r="O37" i="15"/>
  <c r="O48" i="15"/>
  <c r="O9" i="15"/>
  <c r="O46" i="15"/>
  <c r="M11" i="15"/>
  <c r="O61" i="15"/>
  <c r="O33" i="15"/>
  <c r="O8" i="15"/>
  <c r="M13" i="15"/>
  <c r="M59" i="15"/>
  <c r="M3" i="15"/>
  <c r="O60" i="15"/>
  <c r="O17" i="15"/>
  <c r="O50" i="15"/>
  <c r="M52" i="15"/>
  <c r="O32" i="15"/>
  <c r="M9" i="15"/>
  <c r="O11" i="15"/>
  <c r="O31" i="15"/>
  <c r="M58" i="15"/>
  <c r="O30" i="15"/>
  <c r="O4" i="15"/>
  <c r="O54" i="15"/>
  <c r="O13" i="15"/>
  <c r="M30" i="15"/>
  <c r="M47" i="15"/>
  <c r="M32" i="15"/>
  <c r="M38" i="15"/>
  <c r="M19" i="15"/>
  <c r="M10" i="15"/>
  <c r="O40" i="15"/>
  <c r="O58" i="15"/>
  <c r="M4" i="15"/>
  <c r="M43" i="15"/>
  <c r="M48" i="15"/>
  <c r="O51" i="15"/>
  <c r="O14" i="15"/>
  <c r="O45" i="15"/>
  <c r="M2" i="15"/>
  <c r="O53" i="15"/>
  <c r="M35" i="15"/>
  <c r="O22" i="15"/>
  <c r="O19" i="15"/>
  <c r="O52" i="15"/>
  <c r="M23" i="15"/>
  <c r="O27" i="15"/>
  <c r="O26" i="15"/>
  <c r="O7" i="15"/>
  <c r="O44" i="15"/>
  <c r="O6" i="15"/>
  <c r="M28" i="15"/>
  <c r="M40" i="15"/>
  <c r="O43" i="15"/>
  <c r="M51" i="15"/>
  <c r="O3" i="15"/>
  <c r="M56" i="15"/>
  <c r="M17" i="15"/>
  <c r="O41" i="15"/>
  <c r="M8" i="15"/>
  <c r="M27" i="15"/>
  <c r="M24" i="15"/>
  <c r="M46" i="15"/>
  <c r="M44" i="15"/>
  <c r="O10" i="15"/>
  <c r="M71" i="15"/>
  <c r="M62" i="15"/>
  <c r="M86" i="15"/>
  <c r="M66" i="15"/>
  <c r="M34" i="15"/>
  <c r="M64" i="15"/>
  <c r="M88" i="15"/>
  <c r="M90" i="15"/>
  <c r="M75" i="15"/>
  <c r="M76" i="15"/>
  <c r="M83" i="15"/>
  <c r="M85" i="15"/>
  <c r="M81" i="15"/>
  <c r="M91" i="15"/>
  <c r="M77" i="15"/>
  <c r="M84" i="15"/>
  <c r="M72" i="15"/>
  <c r="M70" i="15"/>
  <c r="M78" i="15"/>
  <c r="M16" i="15"/>
  <c r="M80" i="15"/>
  <c r="M57" i="15"/>
  <c r="B18" i="2"/>
  <c r="M94" i="15"/>
  <c r="M93" i="15"/>
  <c r="M79" i="15"/>
  <c r="M87" i="15"/>
  <c r="M96" i="15"/>
  <c r="M98" i="15"/>
  <c r="M65" i="15"/>
  <c r="M20" i="15"/>
  <c r="M95" i="15"/>
  <c r="M74" i="15"/>
  <c r="M63" i="15"/>
  <c r="M82" i="15"/>
  <c r="M92" i="15"/>
  <c r="M67" i="15"/>
  <c r="M73" i="15"/>
  <c r="M89" i="15"/>
  <c r="M97" i="15"/>
  <c r="M21" i="15"/>
  <c r="M69" i="15"/>
  <c r="M68" i="15"/>
  <c r="AN175" i="11"/>
  <c r="AN300" i="11"/>
  <c r="AN116" i="11"/>
  <c r="AN208" i="11"/>
  <c r="AN126" i="11"/>
  <c r="AN247" i="11"/>
  <c r="AN147" i="11"/>
  <c r="AN191" i="11"/>
  <c r="AN294" i="11"/>
  <c r="AN177" i="11"/>
  <c r="AN108" i="11"/>
  <c r="AN275" i="11"/>
  <c r="AN52" i="11"/>
  <c r="AN68" i="11"/>
  <c r="AN266" i="11"/>
  <c r="AN239" i="11"/>
  <c r="AN207" i="11"/>
  <c r="AN158" i="11"/>
  <c r="AN200" i="11"/>
  <c r="AN11" i="11"/>
  <c r="AN72" i="11"/>
  <c r="AN251" i="11"/>
  <c r="AN80" i="11"/>
  <c r="AN53" i="11"/>
  <c r="AN48" i="11"/>
  <c r="AN43" i="11"/>
  <c r="AN206" i="11"/>
  <c r="AN92" i="11"/>
  <c r="AN215" i="11"/>
  <c r="AN119" i="11"/>
  <c r="AN186" i="11"/>
  <c r="AN179" i="11"/>
  <c r="AN67" i="11"/>
  <c r="AN249" i="11"/>
  <c r="AN44" i="11"/>
  <c r="AN167" i="11"/>
  <c r="AN284" i="11"/>
  <c r="AN199" i="11"/>
  <c r="AN188" i="11"/>
  <c r="AN34" i="11"/>
  <c r="AN295" i="11"/>
  <c r="AN250" i="11"/>
  <c r="AN145" i="11"/>
  <c r="AN274" i="11"/>
  <c r="AN32" i="11"/>
  <c r="AN88" i="11"/>
  <c r="AN46" i="11"/>
  <c r="AN224" i="11"/>
  <c r="AN114" i="11"/>
  <c r="AN279" i="11"/>
  <c r="AN269" i="11"/>
  <c r="AN151" i="11"/>
  <c r="AN155" i="11"/>
  <c r="AN85" i="11"/>
  <c r="AN79" i="11"/>
  <c r="AN297" i="11"/>
  <c r="AN58" i="11"/>
  <c r="AN99" i="11"/>
  <c r="AN117" i="11"/>
  <c r="AN166" i="11"/>
  <c r="AN168" i="11"/>
  <c r="AN84" i="11"/>
  <c r="AN296" i="11"/>
  <c r="AN219" i="11"/>
  <c r="AN132" i="11"/>
  <c r="AN15" i="11"/>
  <c r="AN225" i="11"/>
  <c r="AN33" i="11"/>
  <c r="AN252" i="11"/>
  <c r="AN273" i="11"/>
  <c r="AN254" i="11"/>
  <c r="AN9" i="11"/>
  <c r="AN122" i="11"/>
  <c r="AN54" i="11"/>
  <c r="AN244" i="11"/>
  <c r="AN27" i="11"/>
  <c r="AN57" i="11"/>
  <c r="AN18" i="11"/>
  <c r="AN30" i="11"/>
  <c r="AN218" i="11"/>
  <c r="AN83" i="11"/>
  <c r="AN287" i="11"/>
  <c r="AN123" i="11"/>
  <c r="AN150" i="11"/>
  <c r="AN183" i="11"/>
  <c r="AN243" i="11"/>
  <c r="AN128" i="11"/>
  <c r="AN276" i="11"/>
  <c r="AN98" i="11"/>
  <c r="AN50" i="11"/>
  <c r="AN209" i="11"/>
  <c r="AN35" i="11"/>
  <c r="AN124" i="11"/>
  <c r="AN153" i="11"/>
  <c r="AN141" i="11"/>
  <c r="AN264" i="11"/>
  <c r="AN76" i="11"/>
  <c r="AN234" i="11"/>
  <c r="AN144" i="11"/>
  <c r="AN298" i="11"/>
  <c r="AN134" i="11"/>
  <c r="AN12" i="11"/>
  <c r="AN217" i="11"/>
  <c r="AN26" i="11"/>
  <c r="AN235" i="11"/>
  <c r="AN20" i="11"/>
  <c r="AN185" i="11"/>
  <c r="AN262" i="11"/>
  <c r="AN135" i="11"/>
  <c r="AN210" i="11"/>
  <c r="AN152" i="11"/>
  <c r="AN280" i="11"/>
  <c r="AN268" i="11"/>
  <c r="AN140" i="11"/>
  <c r="AN75" i="11"/>
  <c r="AN281" i="11"/>
  <c r="AN13" i="11"/>
  <c r="AN51" i="11"/>
  <c r="AN211" i="11"/>
  <c r="AN187" i="11"/>
  <c r="AN246" i="11"/>
  <c r="AN73" i="11"/>
  <c r="AN131" i="11"/>
  <c r="AN95" i="11"/>
  <c r="AN21" i="11"/>
  <c r="AN39" i="11"/>
  <c r="AN223" i="11"/>
  <c r="AN178" i="11"/>
  <c r="AN55" i="11"/>
  <c r="AN65" i="11"/>
  <c r="AN60" i="11"/>
  <c r="AN192" i="11"/>
  <c r="AN109" i="11"/>
  <c r="AN91" i="11"/>
  <c r="AN283" i="11"/>
  <c r="AN159" i="11"/>
  <c r="AN139" i="11"/>
  <c r="AN77" i="11"/>
  <c r="AN214" i="11"/>
  <c r="AN22" i="11"/>
  <c r="AN263" i="11"/>
  <c r="AN170" i="11"/>
  <c r="AN282" i="11"/>
  <c r="AN149" i="11"/>
  <c r="AN278" i="11"/>
  <c r="AN93" i="11"/>
  <c r="AN259" i="11"/>
  <c r="AN69" i="11"/>
  <c r="AN106" i="11"/>
  <c r="AN97" i="11"/>
  <c r="AN94" i="11"/>
  <c r="AN64" i="11"/>
  <c r="AN49" i="11"/>
  <c r="AN31" i="11"/>
  <c r="AN212" i="11"/>
  <c r="AN121" i="11"/>
  <c r="AN133" i="11"/>
  <c r="AN82" i="11"/>
  <c r="AN104" i="11"/>
  <c r="AN164" i="11"/>
  <c r="AN137" i="11"/>
  <c r="AN138" i="11"/>
  <c r="AN118" i="11"/>
  <c r="AN165" i="11"/>
  <c r="AN24" i="11"/>
  <c r="AN257" i="11"/>
  <c r="AN237" i="11"/>
  <c r="AN66" i="11"/>
  <c r="AN189" i="11"/>
  <c r="AN290" i="11"/>
  <c r="AN23" i="11"/>
  <c r="AN222" i="11"/>
  <c r="AN105" i="11"/>
  <c r="AN100" i="11"/>
  <c r="AN204" i="11"/>
  <c r="AN229" i="11"/>
  <c r="AN193" i="11"/>
  <c r="AN17" i="11"/>
  <c r="AN270" i="11"/>
  <c r="AN47" i="11"/>
  <c r="AN289" i="11"/>
  <c r="AN169" i="11"/>
  <c r="AN8" i="11"/>
  <c r="AN103" i="11"/>
  <c r="AN61" i="11"/>
  <c r="AN260" i="11"/>
  <c r="AN41" i="11"/>
  <c r="AN190" i="11"/>
  <c r="AN231" i="11"/>
  <c r="AN81" i="11"/>
  <c r="AN3" i="11"/>
  <c r="AN172" i="11"/>
  <c r="AN236" i="11"/>
  <c r="AN288" i="11"/>
  <c r="AN120" i="11"/>
  <c r="AN56" i="11"/>
  <c r="AN196" i="11"/>
  <c r="AN28" i="11"/>
  <c r="AN258" i="11"/>
  <c r="AN87" i="11"/>
  <c r="AN174" i="11"/>
  <c r="AN163" i="11"/>
  <c r="AN286" i="11"/>
  <c r="AN110" i="11"/>
  <c r="AN233" i="11"/>
  <c r="AN71" i="11"/>
  <c r="AN184" i="11"/>
  <c r="AN221" i="11"/>
  <c r="AN25" i="11"/>
  <c r="AN255" i="11"/>
  <c r="AN265" i="11"/>
  <c r="AN37" i="11"/>
  <c r="AN45" i="11"/>
  <c r="AN261" i="11"/>
  <c r="AN36" i="11"/>
  <c r="AN198" i="11"/>
  <c r="AN102" i="11"/>
  <c r="AN291" i="11"/>
  <c r="AN272" i="11"/>
  <c r="AN160" i="11"/>
  <c r="AN162" i="11"/>
  <c r="AN29" i="11"/>
  <c r="AN38" i="11"/>
  <c r="AN256" i="11"/>
  <c r="AN161" i="11"/>
  <c r="AN197" i="11"/>
  <c r="AN201" i="11"/>
  <c r="AN6" i="11"/>
  <c r="AN142" i="11"/>
  <c r="AN253" i="11"/>
  <c r="AN194" i="11"/>
  <c r="AN107" i="11"/>
  <c r="AN4" i="11"/>
  <c r="AN242" i="11"/>
  <c r="AN203" i="11"/>
  <c r="AN101" i="11"/>
  <c r="AN299" i="11"/>
  <c r="AN154" i="11"/>
  <c r="AN173" i="11"/>
  <c r="AN277" i="11"/>
  <c r="AN238" i="11"/>
  <c r="AN7" i="11"/>
  <c r="AN16" i="11"/>
  <c r="AN113" i="11"/>
  <c r="AN70" i="11"/>
  <c r="AN40" i="11"/>
  <c r="AN228" i="11"/>
  <c r="AN63" i="11"/>
  <c r="AN232" i="11"/>
  <c r="AN180" i="11"/>
  <c r="AN59" i="11"/>
  <c r="AN78" i="11"/>
  <c r="AN240" i="11"/>
  <c r="AN111" i="11"/>
  <c r="AN89" i="11"/>
  <c r="AN182" i="11"/>
  <c r="AN226" i="11"/>
  <c r="AN86" i="11"/>
  <c r="AN42" i="11"/>
  <c r="AN202" i="11"/>
  <c r="AN115" i="11"/>
  <c r="AN143" i="11"/>
  <c r="AN127" i="11"/>
  <c r="AN130" i="11"/>
  <c r="AN176" i="11"/>
  <c r="AN292" i="11"/>
  <c r="AN5" i="11"/>
  <c r="C2" i="17" s="1"/>
  <c r="F2" i="17" s="1"/>
  <c r="G2" i="17" s="1"/>
  <c r="AN241" i="11"/>
  <c r="AN285" i="11"/>
  <c r="AN293" i="11"/>
  <c r="AN230" i="11"/>
  <c r="AN96" i="11"/>
  <c r="AN148" i="11"/>
  <c r="AN195" i="11"/>
  <c r="AN146" i="11"/>
  <c r="AN90" i="11"/>
  <c r="AN271" i="11"/>
  <c r="AN213" i="11"/>
  <c r="AN14" i="11"/>
  <c r="AN216" i="11"/>
  <c r="AN156" i="11"/>
  <c r="AN2" i="11"/>
  <c r="AN10" i="11"/>
  <c r="C7" i="17" s="1"/>
  <c r="F7" i="17" s="1"/>
  <c r="G7" i="17" s="1"/>
  <c r="AN129" i="11"/>
  <c r="AN112" i="11"/>
  <c r="AN245" i="11"/>
  <c r="AN136" i="11"/>
  <c r="AN62" i="11"/>
  <c r="AN74" i="11"/>
  <c r="AN267" i="11"/>
  <c r="AN181" i="11"/>
  <c r="AN19" i="11"/>
  <c r="AN125" i="11"/>
  <c r="AN171" i="11"/>
  <c r="AN205" i="11"/>
  <c r="AN227" i="11"/>
  <c r="AN157" i="11"/>
  <c r="AN220" i="11"/>
  <c r="AN248" i="11"/>
  <c r="O39" i="15"/>
  <c r="M33" i="15"/>
  <c r="O25" i="15"/>
  <c r="O55" i="15"/>
  <c r="O36" i="15"/>
  <c r="O42" i="15"/>
  <c r="M29" i="15"/>
  <c r="O15" i="15"/>
  <c r="O24" i="15"/>
  <c r="O49" i="15"/>
  <c r="M18" i="15"/>
  <c r="O38" i="15"/>
  <c r="M5" i="15"/>
  <c r="O18" i="15"/>
  <c r="M14" i="15"/>
  <c r="O29" i="15"/>
  <c r="M45" i="15"/>
  <c r="O16" i="15"/>
  <c r="D18" i="2"/>
  <c r="O79" i="15"/>
  <c r="O93" i="15"/>
  <c r="O75" i="15"/>
  <c r="O77" i="15"/>
  <c r="O65" i="15"/>
  <c r="O68" i="15"/>
  <c r="O66" i="15"/>
  <c r="O97" i="15"/>
  <c r="O72" i="15"/>
  <c r="O92" i="15"/>
  <c r="O70" i="15"/>
  <c r="O76" i="15"/>
  <c r="O98" i="15"/>
  <c r="O85" i="15"/>
  <c r="O71" i="15"/>
  <c r="O34" i="15"/>
  <c r="O91" i="15"/>
  <c r="O67" i="15"/>
  <c r="O86" i="15"/>
  <c r="O63" i="15"/>
  <c r="O96" i="15"/>
  <c r="O21" i="15"/>
  <c r="O87" i="15"/>
  <c r="O64" i="15"/>
  <c r="O78" i="15"/>
  <c r="O94" i="15"/>
  <c r="O95" i="15"/>
  <c r="O74" i="15"/>
  <c r="O82" i="15"/>
  <c r="O90" i="15"/>
  <c r="O80" i="15"/>
  <c r="O57" i="15"/>
  <c r="O83" i="15"/>
  <c r="O88" i="15"/>
  <c r="O20" i="15"/>
  <c r="O62" i="15"/>
  <c r="O84" i="15"/>
  <c r="O73" i="15"/>
  <c r="O69" i="15"/>
  <c r="O89" i="15"/>
  <c r="O81" i="15"/>
  <c r="AP111" i="11"/>
  <c r="AP289" i="11"/>
  <c r="AP10" i="11"/>
  <c r="AP269" i="11"/>
  <c r="AP135" i="11"/>
  <c r="AP94" i="11"/>
  <c r="AP221" i="11"/>
  <c r="AP265" i="11"/>
  <c r="AP16" i="11"/>
  <c r="AP255" i="11"/>
  <c r="AP296" i="11"/>
  <c r="AP17" i="11"/>
  <c r="AP153" i="11"/>
  <c r="AP86" i="11"/>
  <c r="AP107" i="11"/>
  <c r="AP169" i="11"/>
  <c r="AP7" i="11"/>
  <c r="AP182" i="11"/>
  <c r="AP207" i="11"/>
  <c r="AP28" i="11"/>
  <c r="AP95" i="11"/>
  <c r="AP251" i="11"/>
  <c r="AP49" i="11"/>
  <c r="AP206" i="11"/>
  <c r="AP170" i="11"/>
  <c r="AP209" i="11"/>
  <c r="AP30" i="11"/>
  <c r="AP195" i="11"/>
  <c r="AP33" i="11"/>
  <c r="AP239" i="11"/>
  <c r="AP246" i="11"/>
  <c r="AP242" i="11"/>
  <c r="AP274" i="11"/>
  <c r="AP202" i="11"/>
  <c r="AP268" i="11"/>
  <c r="AP98" i="11"/>
  <c r="AP183" i="11"/>
  <c r="AP210" i="11"/>
  <c r="AP201" i="11"/>
  <c r="AP108" i="11"/>
  <c r="AP194" i="11"/>
  <c r="AP6" i="11"/>
  <c r="AP48" i="11"/>
  <c r="AP100" i="11"/>
  <c r="AP80" i="11"/>
  <c r="AP298" i="11"/>
  <c r="AP171" i="11"/>
  <c r="AP57" i="11"/>
  <c r="AP130" i="11"/>
  <c r="AP211" i="11"/>
  <c r="AP189" i="11"/>
  <c r="AP68" i="11"/>
  <c r="AP41" i="11"/>
  <c r="AP233" i="11"/>
  <c r="AP241" i="11"/>
  <c r="AP136" i="11"/>
  <c r="AP188" i="11"/>
  <c r="AP46" i="11"/>
  <c r="AP69" i="11"/>
  <c r="AP144" i="11"/>
  <c r="AP138" i="11"/>
  <c r="AP217" i="11"/>
  <c r="AP101" i="11"/>
  <c r="AP300" i="11"/>
  <c r="AP216" i="11"/>
  <c r="AP61" i="11"/>
  <c r="AP267" i="11"/>
  <c r="AP152" i="11"/>
  <c r="AP155" i="11"/>
  <c r="AP215" i="11"/>
  <c r="AP81" i="11"/>
  <c r="AP25" i="11"/>
  <c r="AP104" i="11"/>
  <c r="AP131" i="11"/>
  <c r="AP282" i="11"/>
  <c r="AP232" i="11"/>
  <c r="AP52" i="11"/>
  <c r="AP83" i="11"/>
  <c r="AP88" i="11"/>
  <c r="AP275" i="11"/>
  <c r="AP249" i="11"/>
  <c r="AP59" i="11"/>
  <c r="AP147" i="11"/>
  <c r="AP156" i="11"/>
  <c r="AP236" i="11"/>
  <c r="AP197" i="11"/>
  <c r="AP174" i="11"/>
  <c r="AP92" i="11"/>
  <c r="AP231" i="11"/>
  <c r="AP244" i="11"/>
  <c r="AP154" i="11"/>
  <c r="AP191" i="11"/>
  <c r="AP77" i="11"/>
  <c r="AP79" i="11"/>
  <c r="AP294" i="11"/>
  <c r="AP238" i="11"/>
  <c r="AP198" i="11"/>
  <c r="AP126" i="11"/>
  <c r="AP199" i="11"/>
  <c r="AP225" i="11"/>
  <c r="AP120" i="11"/>
  <c r="AP96" i="11"/>
  <c r="AP158" i="11"/>
  <c r="AP37" i="11"/>
  <c r="AP63" i="11"/>
  <c r="AP47" i="11"/>
  <c r="AP85" i="11"/>
  <c r="AP11" i="11"/>
  <c r="AP51" i="11"/>
  <c r="AP204" i="11"/>
  <c r="AP124" i="11"/>
  <c r="AP87" i="11"/>
  <c r="AP35" i="11"/>
  <c r="AP235" i="11"/>
  <c r="AP277" i="11"/>
  <c r="AP125" i="11"/>
  <c r="AP286" i="11"/>
  <c r="AP44" i="11"/>
  <c r="AP186" i="11"/>
  <c r="AP115" i="11"/>
  <c r="AP145" i="11"/>
  <c r="AP23" i="11"/>
  <c r="AP284" i="11"/>
  <c r="AP181" i="11"/>
  <c r="AP146" i="11"/>
  <c r="AP89" i="11"/>
  <c r="AP62" i="11"/>
  <c r="AP123" i="11"/>
  <c r="AP163" i="11"/>
  <c r="AP140" i="11"/>
  <c r="AP175" i="11"/>
  <c r="AP72" i="11"/>
  <c r="AP287" i="11"/>
  <c r="AP192" i="11"/>
  <c r="AP70" i="11"/>
  <c r="AP18" i="11"/>
  <c r="AP9" i="11"/>
  <c r="AP259" i="11"/>
  <c r="AP247" i="11"/>
  <c r="AP230" i="11"/>
  <c r="AP40" i="11"/>
  <c r="AP178" i="11"/>
  <c r="AP299" i="11"/>
  <c r="AP179" i="11"/>
  <c r="AP272" i="11"/>
  <c r="AP173" i="11"/>
  <c r="AP281" i="11"/>
  <c r="AP76" i="11"/>
  <c r="AP128" i="11"/>
  <c r="AP12" i="11"/>
  <c r="AP295" i="11"/>
  <c r="AP273" i="11"/>
  <c r="AP180" i="11"/>
  <c r="AP256" i="11"/>
  <c r="AP219" i="11"/>
  <c r="AP42" i="11"/>
  <c r="AP13" i="11"/>
  <c r="AP291" i="11"/>
  <c r="AP91" i="11"/>
  <c r="AP264" i="11"/>
  <c r="AP234" i="11"/>
  <c r="AP150" i="11"/>
  <c r="AP222" i="11"/>
  <c r="AP58" i="11"/>
  <c r="AP15" i="11"/>
  <c r="AP121" i="11"/>
  <c r="AP223" i="11"/>
  <c r="AP185" i="11"/>
  <c r="AP20" i="11"/>
  <c r="AP129" i="11"/>
  <c r="AP285" i="11"/>
  <c r="AP103" i="11"/>
  <c r="AP84" i="11"/>
  <c r="AP193" i="11"/>
  <c r="AP56" i="11"/>
  <c r="AP254" i="11"/>
  <c r="AP78" i="11"/>
  <c r="AP252" i="11"/>
  <c r="AP176" i="11"/>
  <c r="AP167" i="11"/>
  <c r="AP38" i="11"/>
  <c r="AP43" i="11"/>
  <c r="AP213" i="11"/>
  <c r="AP64" i="11"/>
  <c r="AP60" i="11"/>
  <c r="AP67" i="11"/>
  <c r="AP114" i="11"/>
  <c r="AP132" i="11"/>
  <c r="AP36" i="11"/>
  <c r="AP34" i="11"/>
  <c r="AP50" i="11"/>
  <c r="AP29" i="11"/>
  <c r="AP45" i="11"/>
  <c r="AP122" i="11"/>
  <c r="AP116" i="11"/>
  <c r="AP214" i="11"/>
  <c r="AP237" i="11"/>
  <c r="AP161" i="11"/>
  <c r="AP97" i="11"/>
  <c r="AP245" i="11"/>
  <c r="AP27" i="11"/>
  <c r="AP290" i="11"/>
  <c r="AP226" i="11"/>
  <c r="AP3" i="11"/>
  <c r="AP53" i="11"/>
  <c r="AP82" i="11"/>
  <c r="AP143" i="11"/>
  <c r="AP71" i="11"/>
  <c r="AP157" i="11"/>
  <c r="AP164" i="11"/>
  <c r="AP200" i="11"/>
  <c r="AP137" i="11"/>
  <c r="AP243" i="11"/>
  <c r="AP208" i="11"/>
  <c r="AP2" i="11"/>
  <c r="AP142" i="11"/>
  <c r="AP21" i="11"/>
  <c r="AP133" i="11"/>
  <c r="AP5" i="11"/>
  <c r="E2" i="17" s="1"/>
  <c r="J2" i="17" s="1"/>
  <c r="K2" i="17" s="1"/>
  <c r="AP26" i="11"/>
  <c r="AP99" i="11"/>
  <c r="AP172" i="11"/>
  <c r="AP160" i="11"/>
  <c r="AP109" i="11"/>
  <c r="AP141" i="11"/>
  <c r="AP119" i="11"/>
  <c r="AP227" i="11"/>
  <c r="AP228" i="11"/>
  <c r="AP32" i="11"/>
  <c r="AP19" i="11"/>
  <c r="AP66" i="11"/>
  <c r="AP73" i="11"/>
  <c r="AP220" i="11"/>
  <c r="AP31" i="11"/>
  <c r="AP253" i="11"/>
  <c r="AP165" i="11"/>
  <c r="AP280" i="11"/>
  <c r="AP166" i="11"/>
  <c r="AP14" i="11"/>
  <c r="AP162" i="11"/>
  <c r="AP113" i="11"/>
  <c r="AP276" i="11"/>
  <c r="AP4" i="11"/>
  <c r="AP75" i="11"/>
  <c r="AP54" i="11"/>
  <c r="AP212" i="11"/>
  <c r="AP224" i="11"/>
  <c r="AP105" i="11"/>
  <c r="AP283" i="11"/>
  <c r="AP293" i="11"/>
  <c r="AP250" i="11"/>
  <c r="AP292" i="11"/>
  <c r="AP112" i="11"/>
  <c r="AP196" i="11"/>
  <c r="AP263" i="11"/>
  <c r="AP151" i="11"/>
  <c r="AP102" i="11"/>
  <c r="AP24" i="11"/>
  <c r="AP127" i="11"/>
  <c r="AP187" i="11"/>
  <c r="AP258" i="11"/>
  <c r="AP117" i="11"/>
  <c r="AP110" i="11"/>
  <c r="AP184" i="11"/>
  <c r="AP22" i="11"/>
  <c r="AP190" i="11"/>
  <c r="AP106" i="11"/>
  <c r="AP148" i="11"/>
  <c r="AP134" i="11"/>
  <c r="AP257" i="11"/>
  <c r="AP229" i="11"/>
  <c r="AP248" i="11"/>
  <c r="AP240" i="11"/>
  <c r="AP139" i="11"/>
  <c r="AP297" i="11"/>
  <c r="AP218" i="11"/>
  <c r="AP159" i="11"/>
  <c r="AP262" i="11"/>
  <c r="AP168" i="11"/>
  <c r="AP65" i="11"/>
  <c r="AP278" i="11"/>
  <c r="AP55" i="11"/>
  <c r="AP288" i="11"/>
  <c r="AP90" i="11"/>
  <c r="AP93" i="11"/>
  <c r="AP266" i="11"/>
  <c r="AP271" i="11"/>
  <c r="AP8" i="11"/>
  <c r="AP74" i="11"/>
  <c r="AP270" i="11"/>
  <c r="AP205" i="11"/>
  <c r="AP118" i="11"/>
  <c r="AP39" i="11"/>
  <c r="AP203" i="11"/>
  <c r="AP177" i="11"/>
  <c r="AP279" i="11"/>
  <c r="AP261" i="11"/>
  <c r="AP260" i="11"/>
  <c r="AP149" i="11"/>
  <c r="M15" i="15"/>
  <c r="O2" i="15"/>
  <c r="M49" i="15"/>
  <c r="M6" i="15"/>
  <c r="M41" i="15"/>
  <c r="O35" i="15"/>
  <c r="M26" i="15"/>
  <c r="O5" i="15"/>
  <c r="M12" i="15"/>
  <c r="O28" i="15"/>
  <c r="M42" i="15"/>
  <c r="M60" i="15"/>
  <c r="M22" i="15"/>
  <c r="M25" i="15"/>
  <c r="O47" i="15"/>
  <c r="M54" i="15"/>
  <c r="M61" i="15"/>
  <c r="M36" i="15"/>
  <c r="O12" i="15"/>
  <c r="M37" i="15"/>
  <c r="O59" i="15"/>
  <c r="M31" i="15"/>
  <c r="M55" i="15"/>
  <c r="O23" i="15"/>
  <c r="M39" i="15"/>
  <c r="M50" i="15"/>
  <c r="M53" i="15"/>
  <c r="M7" i="15"/>
  <c r="C6" i="17" l="1"/>
  <c r="F6" i="17" s="1"/>
  <c r="G6" i="17" s="1"/>
  <c r="C23" i="17"/>
  <c r="F23" i="17" s="1"/>
  <c r="G23" i="17" s="1"/>
  <c r="C5" i="17"/>
  <c r="F5" i="17" s="1"/>
  <c r="G5" i="17" s="1"/>
  <c r="E7" i="17"/>
  <c r="J7" i="17" s="1"/>
  <c r="K7" i="17" s="1"/>
  <c r="E6" i="17"/>
  <c r="J6" i="17" s="1"/>
  <c r="K6" i="17" s="1"/>
  <c r="E5" i="17"/>
  <c r="J5" i="17" s="1"/>
  <c r="K5" i="17" s="1"/>
  <c r="E28" i="17"/>
  <c r="J28" i="17" s="1"/>
  <c r="K28" i="17" s="1"/>
  <c r="C15" i="17"/>
  <c r="F15" i="17" s="1"/>
  <c r="G15" i="17" s="1"/>
  <c r="E23" i="17"/>
  <c r="J23" i="17" s="1"/>
  <c r="K23" i="17" s="1"/>
  <c r="E21" i="17"/>
  <c r="J21" i="17" s="1"/>
  <c r="K21" i="17" s="1"/>
  <c r="E15" i="17"/>
  <c r="J15" i="17" s="1"/>
  <c r="K15" i="17" s="1"/>
  <c r="C24" i="17"/>
  <c r="F24" i="17" s="1"/>
  <c r="G24" i="17" s="1"/>
  <c r="E16" i="17"/>
  <c r="J16" i="17" s="1"/>
  <c r="K16" i="17" s="1"/>
  <c r="C22" i="17"/>
  <c r="F22" i="17" s="1"/>
  <c r="G22" i="17" s="1"/>
  <c r="C30" i="17"/>
  <c r="F30" i="17" s="1"/>
  <c r="G30" i="17" s="1"/>
  <c r="E20" i="17"/>
  <c r="J20" i="17" s="1"/>
  <c r="K20" i="17" s="1"/>
  <c r="E22" i="17"/>
  <c r="J22" i="17" s="1"/>
  <c r="K22" i="17" s="1"/>
  <c r="C21" i="17"/>
  <c r="F21" i="17" s="1"/>
  <c r="G21" i="17" s="1"/>
  <c r="E30" i="17"/>
  <c r="J30" i="17" s="1"/>
  <c r="K30" i="17" s="1"/>
  <c r="E24" i="17"/>
  <c r="J24" i="17" s="1"/>
  <c r="K24" i="17" s="1"/>
  <c r="C20" i="17"/>
  <c r="F20" i="17" s="1"/>
  <c r="G20" i="17" s="1"/>
  <c r="C16" i="17"/>
  <c r="F16" i="17" s="1"/>
  <c r="G16" i="17" s="1"/>
  <c r="C28" i="17"/>
  <c r="F28" i="17" s="1"/>
  <c r="G28" i="17" s="1"/>
  <c r="C19" i="17"/>
  <c r="F19" i="17" s="1"/>
  <c r="G19" i="17" s="1"/>
  <c r="C14" i="17"/>
  <c r="E19" i="17"/>
  <c r="J19" i="17" s="1"/>
  <c r="K19" i="17" s="1"/>
  <c r="E14" i="17"/>
  <c r="J14" i="17" s="1"/>
  <c r="K14" i="17" s="1"/>
  <c r="C9" i="17"/>
  <c r="F9" i="17" s="1"/>
  <c r="E8" i="17"/>
  <c r="E33" i="17"/>
  <c r="C11" i="17"/>
  <c r="F11" i="17" s="1"/>
  <c r="E4" i="17"/>
  <c r="E26" i="17"/>
  <c r="E9" i="17"/>
  <c r="E17" i="17"/>
  <c r="C3" i="17"/>
  <c r="F3" i="17" s="1"/>
  <c r="C13" i="17"/>
  <c r="F13" i="17" s="1"/>
  <c r="C34" i="17"/>
  <c r="F34" i="17" s="1"/>
  <c r="C27" i="17"/>
  <c r="F27" i="17" s="1"/>
  <c r="C17" i="17"/>
  <c r="F17" i="17" s="1"/>
  <c r="C26" i="17"/>
  <c r="F26" i="17" s="1"/>
  <c r="C25" i="17"/>
  <c r="F25" i="17" s="1"/>
  <c r="E25" i="17"/>
  <c r="E32" i="17"/>
  <c r="C33" i="17"/>
  <c r="F33" i="17" s="1"/>
  <c r="E29" i="17"/>
  <c r="E12" i="17"/>
  <c r="C4" i="17"/>
  <c r="F4" i="17" s="1"/>
  <c r="C18" i="17"/>
  <c r="F18" i="17" s="1"/>
  <c r="E18" i="17"/>
  <c r="C8" i="17"/>
  <c r="F8" i="17" s="1"/>
  <c r="E13" i="17"/>
  <c r="E3" i="17"/>
  <c r="C10" i="17"/>
  <c r="F10" i="17" s="1"/>
  <c r="C12" i="17"/>
  <c r="F12" i="17" s="1"/>
  <c r="E34" i="17"/>
  <c r="C32" i="17"/>
  <c r="F32" i="17" s="1"/>
  <c r="E10" i="17"/>
  <c r="E27" i="17"/>
  <c r="C29" i="17"/>
  <c r="F29" i="17" s="1"/>
  <c r="E11" i="17"/>
  <c r="F14" i="17" l="1"/>
  <c r="G14" i="17" s="1"/>
  <c r="G29" i="17"/>
  <c r="J3" i="17"/>
  <c r="K3" i="17" s="1"/>
  <c r="J32" i="17"/>
  <c r="K32" i="17" s="1"/>
  <c r="G10" i="17"/>
  <c r="J10" i="17"/>
  <c r="K10" i="17" s="1"/>
  <c r="J11" i="17"/>
  <c r="K11" i="17" s="1"/>
  <c r="G12" i="17"/>
  <c r="J18" i="17"/>
  <c r="K18" i="17" s="1"/>
  <c r="J34" i="17"/>
  <c r="K34" i="17" s="1"/>
  <c r="J13" i="17"/>
  <c r="K13" i="17" s="1"/>
  <c r="G34" i="17"/>
  <c r="G3" i="17"/>
  <c r="G9" i="17"/>
  <c r="J29" i="17"/>
  <c r="K29" i="17" s="1"/>
  <c r="J4" i="17"/>
  <c r="K4" i="17" s="1"/>
  <c r="G27" i="17"/>
  <c r="G18" i="17"/>
  <c r="J9" i="17"/>
  <c r="K9" i="17" s="1"/>
  <c r="G8" i="17"/>
  <c r="G33" i="17"/>
  <c r="J27" i="17"/>
  <c r="K27" i="17" s="1"/>
  <c r="G32" i="17"/>
  <c r="J8" i="17"/>
  <c r="K8" i="17" s="1"/>
  <c r="J12" i="17"/>
  <c r="K12" i="17" s="1"/>
  <c r="G25" i="17"/>
  <c r="G17" i="17"/>
  <c r="G13" i="17"/>
  <c r="J17" i="17"/>
  <c r="K17" i="17" s="1"/>
  <c r="J33" i="17"/>
  <c r="K33" i="17" s="1"/>
  <c r="G4" i="17"/>
  <c r="J25" i="17"/>
  <c r="K25" i="17" s="1"/>
  <c r="G26" i="17"/>
  <c r="J26" i="17"/>
  <c r="K26" i="17" s="1"/>
  <c r="G11" i="17"/>
  <c r="M32" i="17" l="1"/>
  <c r="M26" i="17"/>
  <c r="O13" i="17"/>
  <c r="M18" i="17"/>
  <c r="M34" i="17"/>
  <c r="O11" i="17"/>
  <c r="O25" i="17"/>
  <c r="M33" i="17"/>
  <c r="O5" i="17"/>
  <c r="O57" i="17"/>
  <c r="O96" i="17"/>
  <c r="O55" i="17"/>
  <c r="O15" i="17"/>
  <c r="O37" i="17"/>
  <c r="O70" i="17"/>
  <c r="O98" i="17"/>
  <c r="O72" i="17"/>
  <c r="O73" i="17"/>
  <c r="O90" i="17"/>
  <c r="O81" i="17"/>
  <c r="O71" i="17"/>
  <c r="O24" i="17"/>
  <c r="O54" i="17"/>
  <c r="O41" i="17"/>
  <c r="O51" i="17"/>
  <c r="O83" i="17"/>
  <c r="O60" i="17"/>
  <c r="O91" i="17"/>
  <c r="O65" i="17"/>
  <c r="O87" i="17"/>
  <c r="O28" i="17"/>
  <c r="O82" i="17"/>
  <c r="O20" i="17"/>
  <c r="O19" i="17"/>
  <c r="O23" i="17"/>
  <c r="O75" i="17"/>
  <c r="O30" i="17"/>
  <c r="O92" i="17"/>
  <c r="O2" i="17"/>
  <c r="O7" i="17"/>
  <c r="O88" i="17"/>
  <c r="O86" i="17"/>
  <c r="O42" i="17"/>
  <c r="O68" i="17"/>
  <c r="O35" i="17"/>
  <c r="O80" i="17"/>
  <c r="O36" i="17"/>
  <c r="O58" i="17"/>
  <c r="O49" i="17"/>
  <c r="O21" i="17"/>
  <c r="O14" i="17"/>
  <c r="O47" i="17"/>
  <c r="O44" i="17"/>
  <c r="O85" i="17"/>
  <c r="O63" i="17"/>
  <c r="O52" i="17"/>
  <c r="O95" i="17"/>
  <c r="O45" i="17"/>
  <c r="O39" i="17"/>
  <c r="O61" i="17"/>
  <c r="O77" i="17"/>
  <c r="O38" i="17"/>
  <c r="O78" i="17"/>
  <c r="O97" i="17"/>
  <c r="O89" i="17"/>
  <c r="O48" i="17"/>
  <c r="O84" i="17"/>
  <c r="O94" i="17"/>
  <c r="O56" i="17"/>
  <c r="O67" i="17"/>
  <c r="O6" i="17"/>
  <c r="O53" i="17"/>
  <c r="O64" i="17"/>
  <c r="O22" i="17"/>
  <c r="O66" i="17"/>
  <c r="O46" i="17"/>
  <c r="O59" i="17"/>
  <c r="O31" i="17"/>
  <c r="O93" i="17"/>
  <c r="O74" i="17"/>
  <c r="O43" i="17"/>
  <c r="O50" i="17"/>
  <c r="O69" i="17"/>
  <c r="O40" i="17"/>
  <c r="O76" i="17"/>
  <c r="O62" i="17"/>
  <c r="O16" i="17"/>
  <c r="O79" i="17"/>
  <c r="AS118" i="11"/>
  <c r="AS38" i="11"/>
  <c r="AS29" i="11"/>
  <c r="AS57" i="11"/>
  <c r="AS186" i="11"/>
  <c r="AS208" i="11"/>
  <c r="AS93" i="11"/>
  <c r="AS95" i="11"/>
  <c r="AS137" i="11"/>
  <c r="AS152" i="11"/>
  <c r="AS56" i="11"/>
  <c r="AS246" i="11"/>
  <c r="AS172" i="11"/>
  <c r="AS284" i="11"/>
  <c r="AS211" i="11"/>
  <c r="AS18" i="11"/>
  <c r="AS96" i="11"/>
  <c r="AS193" i="11"/>
  <c r="AS209" i="11"/>
  <c r="AS104" i="11"/>
  <c r="AS75" i="11"/>
  <c r="AS13" i="11"/>
  <c r="AS167" i="11"/>
  <c r="AS69" i="11"/>
  <c r="AS121" i="11"/>
  <c r="AS240" i="11"/>
  <c r="AS180" i="11"/>
  <c r="AS16" i="11"/>
  <c r="AS245" i="11"/>
  <c r="AS136" i="11"/>
  <c r="AS279" i="11"/>
  <c r="AS222" i="11"/>
  <c r="AS207" i="11"/>
  <c r="AS268" i="11"/>
  <c r="AS235" i="11"/>
  <c r="AS161" i="11"/>
  <c r="AS60" i="11"/>
  <c r="AS41" i="11"/>
  <c r="AS263" i="11"/>
  <c r="AS124" i="11"/>
  <c r="AS169" i="11"/>
  <c r="AS43" i="11"/>
  <c r="AS210" i="11"/>
  <c r="AS199" i="11"/>
  <c r="AS214" i="11"/>
  <c r="AS287" i="11"/>
  <c r="AS185" i="11"/>
  <c r="AS98" i="11"/>
  <c r="AS47" i="11"/>
  <c r="AS258" i="11"/>
  <c r="AS40" i="11"/>
  <c r="AS132" i="11"/>
  <c r="AS227" i="11"/>
  <c r="AS139" i="11"/>
  <c r="AS177" i="11"/>
  <c r="AS295" i="11"/>
  <c r="AS221" i="11"/>
  <c r="AS76" i="11"/>
  <c r="AS51" i="11"/>
  <c r="AS42" i="11"/>
  <c r="AS206" i="11"/>
  <c r="AS271" i="11"/>
  <c r="AS215" i="11"/>
  <c r="AS283" i="11"/>
  <c r="AS163" i="11"/>
  <c r="AS254" i="11"/>
  <c r="AS100" i="11"/>
  <c r="AS223" i="11"/>
  <c r="AS119" i="11"/>
  <c r="AS288" i="11"/>
  <c r="AS247" i="11"/>
  <c r="AS203" i="11"/>
  <c r="AS244" i="11"/>
  <c r="AS39" i="11"/>
  <c r="AS84" i="11"/>
  <c r="AS33" i="11"/>
  <c r="AS66" i="11"/>
  <c r="AS174" i="11"/>
  <c r="AS270" i="11"/>
  <c r="AS291" i="11"/>
  <c r="AS108" i="11"/>
  <c r="AS130" i="11"/>
  <c r="AS192" i="11"/>
  <c r="AS296" i="11"/>
  <c r="AS264" i="11"/>
  <c r="AS201" i="11"/>
  <c r="AS225" i="11"/>
  <c r="AS236" i="11"/>
  <c r="AS8" i="11"/>
  <c r="AS179" i="11"/>
  <c r="AS17" i="11"/>
  <c r="AS2" i="11"/>
  <c r="AS266" i="11"/>
  <c r="AS251" i="11"/>
  <c r="AS280" i="11"/>
  <c r="AS286" i="11"/>
  <c r="AS58" i="11"/>
  <c r="AS242" i="11"/>
  <c r="AS81" i="11"/>
  <c r="AS252" i="11"/>
  <c r="AS229" i="11"/>
  <c r="AS62" i="11"/>
  <c r="AS257" i="11"/>
  <c r="AS83" i="11"/>
  <c r="AS297" i="11"/>
  <c r="AS278" i="11"/>
  <c r="AS234" i="11"/>
  <c r="AS7" i="11"/>
  <c r="AS149" i="11"/>
  <c r="AS5" i="11"/>
  <c r="AS282" i="11"/>
  <c r="AS262" i="11"/>
  <c r="AS173" i="11"/>
  <c r="AS86" i="11"/>
  <c r="AS170" i="11"/>
  <c r="AS190" i="11"/>
  <c r="AS289" i="11"/>
  <c r="AS22" i="11"/>
  <c r="AS154" i="11"/>
  <c r="AS146" i="11"/>
  <c r="AS204" i="11"/>
  <c r="AS126" i="11"/>
  <c r="AS68" i="11"/>
  <c r="AS138" i="11"/>
  <c r="AS218" i="11"/>
  <c r="AS72" i="11"/>
  <c r="AS299" i="11"/>
  <c r="AS166" i="11"/>
  <c r="AS141" i="11"/>
  <c r="AS63" i="11"/>
  <c r="AS273" i="11"/>
  <c r="AS28" i="11"/>
  <c r="AS140" i="11"/>
  <c r="AS127" i="11"/>
  <c r="AS277" i="11"/>
  <c r="AS212" i="11"/>
  <c r="AS61" i="11"/>
  <c r="AS226" i="11"/>
  <c r="AS134" i="11"/>
  <c r="AS128" i="11"/>
  <c r="AS135" i="11"/>
  <c r="AS151" i="11"/>
  <c r="AS143" i="11"/>
  <c r="AS101" i="11"/>
  <c r="AS111" i="11"/>
  <c r="AS253" i="11"/>
  <c r="AS21" i="11"/>
  <c r="AS269" i="11"/>
  <c r="AS183" i="11"/>
  <c r="AS184" i="11"/>
  <c r="AS115" i="11"/>
  <c r="AS147" i="11"/>
  <c r="AS34" i="11"/>
  <c r="AS243" i="11"/>
  <c r="AS77" i="11"/>
  <c r="AS250" i="11"/>
  <c r="AS117" i="11"/>
  <c r="AS90" i="11"/>
  <c r="AS230" i="11"/>
  <c r="AS265" i="11"/>
  <c r="AS59" i="11"/>
  <c r="AS224" i="11"/>
  <c r="AS158" i="11"/>
  <c r="AS164" i="11"/>
  <c r="AS233" i="11"/>
  <c r="AS175" i="11"/>
  <c r="AS102" i="11"/>
  <c r="AS9" i="11"/>
  <c r="AS71" i="11"/>
  <c r="AS116" i="11"/>
  <c r="AS189" i="11"/>
  <c r="AS196" i="11"/>
  <c r="AS23" i="11"/>
  <c r="AS113" i="11"/>
  <c r="AS249" i="11"/>
  <c r="AS50" i="11"/>
  <c r="AS248" i="11"/>
  <c r="AS202" i="11"/>
  <c r="AS67" i="11"/>
  <c r="AS213" i="11"/>
  <c r="AS65" i="11"/>
  <c r="AS74" i="11"/>
  <c r="AS153" i="11"/>
  <c r="AS292" i="11"/>
  <c r="AS11" i="11"/>
  <c r="AS49" i="11"/>
  <c r="AS178" i="11"/>
  <c r="AS290" i="11"/>
  <c r="AS123" i="11"/>
  <c r="AS6" i="11"/>
  <c r="AS276" i="11"/>
  <c r="AS159" i="11"/>
  <c r="AS162" i="11"/>
  <c r="AS238" i="11"/>
  <c r="AS79" i="11"/>
  <c r="AS27" i="11"/>
  <c r="AS155" i="11"/>
  <c r="AS294" i="11"/>
  <c r="AS256" i="11"/>
  <c r="AS187" i="11"/>
  <c r="AS125" i="11"/>
  <c r="E13" i="21" s="1"/>
  <c r="J13" i="21" s="1"/>
  <c r="K13" i="21" s="1"/>
  <c r="AS160" i="11"/>
  <c r="AS88" i="11"/>
  <c r="AS150" i="11"/>
  <c r="AS239" i="11"/>
  <c r="AS54" i="11"/>
  <c r="AS35" i="11"/>
  <c r="AS87" i="11"/>
  <c r="AS285" i="11"/>
  <c r="AS19" i="11"/>
  <c r="AS112" i="11"/>
  <c r="AS228" i="11"/>
  <c r="AS156" i="11"/>
  <c r="AS298" i="11"/>
  <c r="AS36" i="11"/>
  <c r="AS188" i="11"/>
  <c r="AS171" i="11"/>
  <c r="AS44" i="11"/>
  <c r="AS105" i="11"/>
  <c r="AS37" i="11"/>
  <c r="AS200" i="11"/>
  <c r="AS267" i="11"/>
  <c r="AS110" i="11"/>
  <c r="AS12" i="11"/>
  <c r="AS182" i="11"/>
  <c r="AS55" i="11"/>
  <c r="AS220" i="11"/>
  <c r="AS120" i="11"/>
  <c r="AS91" i="11"/>
  <c r="AS30" i="11"/>
  <c r="AS26" i="11"/>
  <c r="AS133" i="11"/>
  <c r="AS197" i="11"/>
  <c r="AS45" i="11"/>
  <c r="AS106" i="11"/>
  <c r="AS232" i="11"/>
  <c r="AS122" i="11"/>
  <c r="AS145" i="11"/>
  <c r="AS198" i="11"/>
  <c r="AS194" i="11"/>
  <c r="AS4" i="11"/>
  <c r="AS129" i="11"/>
  <c r="AS300" i="11"/>
  <c r="AS32" i="11"/>
  <c r="AS142" i="11"/>
  <c r="AS25" i="11"/>
  <c r="AS14" i="11"/>
  <c r="AS260" i="11"/>
  <c r="AS78" i="11"/>
  <c r="AS80" i="11"/>
  <c r="AS46" i="11"/>
  <c r="AS165" i="11"/>
  <c r="AS191" i="11"/>
  <c r="AS97" i="11"/>
  <c r="AS241" i="11"/>
  <c r="AS219" i="11"/>
  <c r="AS259" i="11"/>
  <c r="AS94" i="11"/>
  <c r="AS24" i="11"/>
  <c r="AS99" i="11"/>
  <c r="AS231" i="11"/>
  <c r="AS92" i="11"/>
  <c r="AS205" i="11"/>
  <c r="AS281" i="11"/>
  <c r="AS107" i="11"/>
  <c r="AS103" i="11"/>
  <c r="AS131" i="11"/>
  <c r="AS148" i="11"/>
  <c r="AS20" i="11"/>
  <c r="AS216" i="11"/>
  <c r="AS64" i="11"/>
  <c r="AS53" i="11"/>
  <c r="AS3" i="11"/>
  <c r="AS144" i="11"/>
  <c r="AS176" i="11"/>
  <c r="AS293" i="11"/>
  <c r="AS261" i="11"/>
  <c r="AS15" i="11"/>
  <c r="AS274" i="11"/>
  <c r="AS255" i="11"/>
  <c r="AS109" i="11"/>
  <c r="AS275" i="11"/>
  <c r="AS114" i="11"/>
  <c r="AS48" i="11"/>
  <c r="AS85" i="11"/>
  <c r="AS31" i="11"/>
  <c r="AS157" i="11"/>
  <c r="AS52" i="11"/>
  <c r="AS195" i="11"/>
  <c r="AS168" i="11"/>
  <c r="AS70" i="11"/>
  <c r="AS181" i="11"/>
  <c r="AS82" i="11"/>
  <c r="AS217" i="11"/>
  <c r="AS73" i="11"/>
  <c r="AS272" i="11"/>
  <c r="AS89" i="11"/>
  <c r="AS237" i="11"/>
  <c r="AS10" i="11"/>
  <c r="M8" i="17"/>
  <c r="M10" i="17"/>
  <c r="O12" i="17"/>
  <c r="O34" i="17"/>
  <c r="M13" i="17"/>
  <c r="M9" i="17"/>
  <c r="O29" i="17"/>
  <c r="O33" i="17"/>
  <c r="O9" i="17"/>
  <c r="O18" i="17"/>
  <c r="O32" i="17"/>
  <c r="M4" i="17"/>
  <c r="M11" i="17"/>
  <c r="M17" i="17"/>
  <c r="M29" i="17"/>
  <c r="O8" i="17"/>
  <c r="O4" i="17"/>
  <c r="O27" i="17"/>
  <c r="M27" i="17"/>
  <c r="M3" i="17"/>
  <c r="M75" i="17"/>
  <c r="M30" i="17"/>
  <c r="M84" i="17"/>
  <c r="M37" i="17"/>
  <c r="M2" i="17"/>
  <c r="M71" i="17"/>
  <c r="M28" i="17"/>
  <c r="M44" i="17"/>
  <c r="M38" i="17"/>
  <c r="M45" i="17"/>
  <c r="M52" i="17"/>
  <c r="M74" i="17"/>
  <c r="M89" i="17"/>
  <c r="M24" i="17"/>
  <c r="M5" i="17"/>
  <c r="M43" i="17"/>
  <c r="M55" i="17"/>
  <c r="M97" i="17"/>
  <c r="M81" i="17"/>
  <c r="M80" i="17"/>
  <c r="M90" i="17"/>
  <c r="M79" i="17"/>
  <c r="M14" i="17"/>
  <c r="M31" i="17"/>
  <c r="M57" i="17"/>
  <c r="M51" i="17"/>
  <c r="M72" i="17"/>
  <c r="M15" i="17"/>
  <c r="M41" i="17"/>
  <c r="M20" i="17"/>
  <c r="M56" i="17"/>
  <c r="M73" i="17"/>
  <c r="M65" i="17"/>
  <c r="M47" i="17"/>
  <c r="M16" i="17"/>
  <c r="M21" i="17"/>
  <c r="M22" i="17"/>
  <c r="M92" i="17"/>
  <c r="M98" i="17"/>
  <c r="M85" i="17"/>
  <c r="M78" i="17"/>
  <c r="M39" i="17"/>
  <c r="M59" i="17"/>
  <c r="M82" i="17"/>
  <c r="M70" i="17"/>
  <c r="M66" i="17"/>
  <c r="M87" i="17"/>
  <c r="M23" i="17"/>
  <c r="M60" i="17"/>
  <c r="M42" i="17"/>
  <c r="M86" i="17"/>
  <c r="M62" i="17"/>
  <c r="M68" i="17"/>
  <c r="M49" i="17"/>
  <c r="M67" i="17"/>
  <c r="M53" i="17"/>
  <c r="M76" i="17"/>
  <c r="M64" i="17"/>
  <c r="M61" i="17"/>
  <c r="M63" i="17"/>
  <c r="M93" i="17"/>
  <c r="M50" i="17"/>
  <c r="M35" i="17"/>
  <c r="M19" i="17"/>
  <c r="M88" i="17"/>
  <c r="M36" i="17"/>
  <c r="M48" i="17"/>
  <c r="M58" i="17"/>
  <c r="M46" i="17"/>
  <c r="M91" i="17"/>
  <c r="M94" i="17"/>
  <c r="M40" i="17"/>
  <c r="M96" i="17"/>
  <c r="M54" i="17"/>
  <c r="M95" i="17"/>
  <c r="M83" i="17"/>
  <c r="M6" i="17"/>
  <c r="M77" i="17"/>
  <c r="M7" i="17"/>
  <c r="M69" i="17"/>
  <c r="AQ198" i="11"/>
  <c r="AQ36" i="11"/>
  <c r="AQ254" i="11"/>
  <c r="AQ88" i="11"/>
  <c r="AQ229" i="11"/>
  <c r="AQ179" i="11"/>
  <c r="AQ257" i="11"/>
  <c r="AQ115" i="11"/>
  <c r="AQ228" i="11"/>
  <c r="AQ217" i="11"/>
  <c r="AQ252" i="11"/>
  <c r="AQ28" i="11"/>
  <c r="AQ126" i="11"/>
  <c r="AQ149" i="11"/>
  <c r="AQ68" i="11"/>
  <c r="AQ109" i="11"/>
  <c r="AQ172" i="11"/>
  <c r="AQ286" i="11"/>
  <c r="AQ117" i="11"/>
  <c r="AQ45" i="11"/>
  <c r="AQ165" i="11"/>
  <c r="AQ11" i="11"/>
  <c r="AQ51" i="11"/>
  <c r="AQ174" i="11"/>
  <c r="AQ203" i="11"/>
  <c r="AQ209" i="11"/>
  <c r="AQ260" i="11"/>
  <c r="AQ15" i="11"/>
  <c r="AQ285" i="11"/>
  <c r="AQ21" i="11"/>
  <c r="AQ221" i="11"/>
  <c r="AQ27" i="11"/>
  <c r="AQ16" i="11"/>
  <c r="AQ267" i="11"/>
  <c r="AQ82" i="11"/>
  <c r="AQ43" i="11"/>
  <c r="AQ206" i="11"/>
  <c r="AQ102" i="11"/>
  <c r="AQ122" i="11"/>
  <c r="AQ268" i="11"/>
  <c r="AQ168" i="11"/>
  <c r="AQ187" i="11"/>
  <c r="AQ121" i="11"/>
  <c r="AQ3" i="11"/>
  <c r="AQ46" i="11"/>
  <c r="AQ24" i="11"/>
  <c r="AQ220" i="11"/>
  <c r="AQ227" i="11"/>
  <c r="AQ64" i="11"/>
  <c r="AQ191" i="11"/>
  <c r="AQ273" i="11"/>
  <c r="AQ49" i="11"/>
  <c r="AQ38" i="11"/>
  <c r="AQ233" i="11"/>
  <c r="AQ270" i="11"/>
  <c r="AQ44" i="11"/>
  <c r="AQ13" i="11"/>
  <c r="AQ180" i="11"/>
  <c r="AQ129" i="11"/>
  <c r="AQ22" i="11"/>
  <c r="AQ177" i="11"/>
  <c r="AQ235" i="11"/>
  <c r="AQ265" i="11"/>
  <c r="AQ30" i="11"/>
  <c r="AQ171" i="11"/>
  <c r="AQ100" i="11"/>
  <c r="AQ85" i="11"/>
  <c r="AQ70" i="11"/>
  <c r="AQ134" i="11"/>
  <c r="AQ103" i="11"/>
  <c r="AQ151" i="11"/>
  <c r="AQ120" i="11"/>
  <c r="AQ292" i="11"/>
  <c r="AQ91" i="11"/>
  <c r="AQ300" i="11"/>
  <c r="AQ236" i="11"/>
  <c r="AQ114" i="11"/>
  <c r="AQ262" i="11"/>
  <c r="AQ194" i="11"/>
  <c r="AQ189" i="11"/>
  <c r="AQ150" i="11"/>
  <c r="AQ247" i="11"/>
  <c r="AQ196" i="11"/>
  <c r="AQ239" i="11"/>
  <c r="AQ23" i="11"/>
  <c r="AQ278" i="11"/>
  <c r="AQ6" i="11"/>
  <c r="AQ237" i="11"/>
  <c r="AQ80" i="11"/>
  <c r="AQ83" i="11"/>
  <c r="AQ17" i="11"/>
  <c r="AQ96" i="11"/>
  <c r="AQ178" i="11"/>
  <c r="AQ32" i="11"/>
  <c r="AQ258" i="11"/>
  <c r="AQ225" i="11"/>
  <c r="AQ2" i="11"/>
  <c r="AQ138" i="11"/>
  <c r="AQ250" i="11"/>
  <c r="AQ4" i="11"/>
  <c r="AQ222" i="11"/>
  <c r="AQ34" i="11"/>
  <c r="AQ111" i="11"/>
  <c r="AQ73" i="11"/>
  <c r="AQ89" i="11"/>
  <c r="AQ289" i="11"/>
  <c r="AQ284" i="11"/>
  <c r="AQ181" i="11"/>
  <c r="AQ264" i="11"/>
  <c r="AQ132" i="11"/>
  <c r="AQ283" i="11"/>
  <c r="AQ291" i="11"/>
  <c r="AQ175" i="11"/>
  <c r="AQ130" i="11"/>
  <c r="AQ248" i="11"/>
  <c r="AQ212" i="11"/>
  <c r="AQ108" i="11"/>
  <c r="AQ58" i="11"/>
  <c r="AQ20" i="11"/>
  <c r="AQ148" i="11"/>
  <c r="AQ202" i="11"/>
  <c r="AQ281" i="11"/>
  <c r="AQ41" i="11"/>
  <c r="AQ79" i="11"/>
  <c r="AQ195" i="11"/>
  <c r="AQ293" i="11"/>
  <c r="AQ97" i="11"/>
  <c r="AQ119" i="11"/>
  <c r="AQ162" i="11"/>
  <c r="AQ98" i="11"/>
  <c r="AQ164" i="11"/>
  <c r="AQ8" i="11"/>
  <c r="AQ7" i="11"/>
  <c r="AQ210" i="11"/>
  <c r="AQ48" i="11"/>
  <c r="AQ216" i="11"/>
  <c r="AQ224" i="11"/>
  <c r="AQ136" i="11"/>
  <c r="AQ282" i="11"/>
  <c r="AQ67" i="11"/>
  <c r="AQ99" i="11"/>
  <c r="AQ161" i="11"/>
  <c r="AQ63" i="11"/>
  <c r="AQ26" i="11"/>
  <c r="AQ204" i="11"/>
  <c r="AQ145" i="11"/>
  <c r="AQ197" i="11"/>
  <c r="AQ77" i="11"/>
  <c r="AQ158" i="11"/>
  <c r="AQ25" i="11"/>
  <c r="AQ57" i="11"/>
  <c r="AQ19" i="11"/>
  <c r="AQ69" i="11"/>
  <c r="AQ92" i="11"/>
  <c r="AQ104" i="11"/>
  <c r="AQ253" i="11"/>
  <c r="AQ234" i="11"/>
  <c r="AQ184" i="11"/>
  <c r="AQ74" i="11"/>
  <c r="AQ133" i="11"/>
  <c r="AQ52" i="11"/>
  <c r="AQ62" i="11"/>
  <c r="AQ9" i="11"/>
  <c r="AQ251" i="11"/>
  <c r="AQ35" i="11"/>
  <c r="AQ205" i="11"/>
  <c r="AQ186" i="11"/>
  <c r="AQ39" i="11"/>
  <c r="AQ159" i="11"/>
  <c r="AQ243" i="11"/>
  <c r="AQ271" i="11"/>
  <c r="AQ146" i="11"/>
  <c r="AQ60" i="11"/>
  <c r="AQ294" i="11"/>
  <c r="AQ193" i="11"/>
  <c r="AQ101" i="11"/>
  <c r="AQ118" i="11"/>
  <c r="AQ31" i="11"/>
  <c r="AQ86" i="11"/>
  <c r="AQ166" i="11"/>
  <c r="AQ127" i="11"/>
  <c r="AQ211" i="11"/>
  <c r="AQ143" i="11"/>
  <c r="AQ263" i="11"/>
  <c r="AQ256" i="11"/>
  <c r="AQ218" i="11"/>
  <c r="AQ94" i="11"/>
  <c r="AQ200" i="11"/>
  <c r="AQ112" i="11"/>
  <c r="AQ40" i="11"/>
  <c r="AQ140" i="11"/>
  <c r="AQ61" i="11"/>
  <c r="AQ155" i="11"/>
  <c r="AQ163" i="11"/>
  <c r="AQ241" i="11"/>
  <c r="AQ95" i="11"/>
  <c r="AQ208" i="11"/>
  <c r="AQ152" i="11"/>
  <c r="AQ71" i="11"/>
  <c r="AQ54" i="11"/>
  <c r="AQ259" i="11"/>
  <c r="AQ90" i="11"/>
  <c r="AQ59" i="11"/>
  <c r="AQ185" i="11"/>
  <c r="AQ81" i="11"/>
  <c r="AQ124" i="11"/>
  <c r="AQ37" i="11"/>
  <c r="AQ33" i="11"/>
  <c r="AQ10" i="11"/>
  <c r="AQ214" i="11"/>
  <c r="AQ147" i="11"/>
  <c r="AQ65" i="11"/>
  <c r="AQ299" i="11"/>
  <c r="AQ242" i="11"/>
  <c r="AQ12" i="11"/>
  <c r="AQ105" i="11"/>
  <c r="AQ295" i="11"/>
  <c r="AQ182" i="11"/>
  <c r="AQ280" i="11"/>
  <c r="AQ128" i="11"/>
  <c r="AQ288" i="11"/>
  <c r="AQ131" i="11"/>
  <c r="AQ240" i="11"/>
  <c r="AQ246" i="11"/>
  <c r="AQ110" i="11"/>
  <c r="AQ167" i="11"/>
  <c r="AQ199" i="11"/>
  <c r="AQ183" i="11"/>
  <c r="AQ261" i="11"/>
  <c r="AQ78" i="11"/>
  <c r="AQ173" i="11"/>
  <c r="AQ141" i="11"/>
  <c r="AQ170" i="11"/>
  <c r="AQ157" i="11"/>
  <c r="AQ72" i="11"/>
  <c r="AQ87" i="11"/>
  <c r="AQ297" i="11"/>
  <c r="AQ245" i="11"/>
  <c r="AQ230" i="11"/>
  <c r="AQ223" i="11"/>
  <c r="AQ287" i="11"/>
  <c r="AQ231" i="11"/>
  <c r="AQ29" i="11"/>
  <c r="AQ50" i="11"/>
  <c r="AQ137" i="11"/>
  <c r="AQ215" i="11"/>
  <c r="AQ113" i="11"/>
  <c r="AQ298" i="11"/>
  <c r="AQ296" i="11"/>
  <c r="AQ169" i="11"/>
  <c r="AQ84" i="11"/>
  <c r="AQ144" i="11"/>
  <c r="AQ238" i="11"/>
  <c r="AQ135" i="11"/>
  <c r="AQ47" i="11"/>
  <c r="AQ53" i="11"/>
  <c r="AQ156" i="11"/>
  <c r="AQ266" i="11"/>
  <c r="AQ192" i="11"/>
  <c r="AQ226" i="11"/>
  <c r="AQ219" i="11"/>
  <c r="AQ272" i="11"/>
  <c r="AQ93" i="11"/>
  <c r="AQ116" i="11"/>
  <c r="AQ176" i="11"/>
  <c r="AQ277" i="11"/>
  <c r="AQ201" i="11"/>
  <c r="AQ123" i="11"/>
  <c r="AQ153" i="11"/>
  <c r="AQ232" i="11"/>
  <c r="AQ190" i="11"/>
  <c r="AQ274" i="11"/>
  <c r="AQ154" i="11"/>
  <c r="AQ42" i="11"/>
  <c r="AQ75" i="11"/>
  <c r="AQ249" i="11"/>
  <c r="AQ55" i="11"/>
  <c r="AQ255" i="11"/>
  <c r="AQ18" i="11"/>
  <c r="AQ125" i="11"/>
  <c r="C13" i="21" s="1"/>
  <c r="F13" i="21" s="1"/>
  <c r="G13" i="21" s="1"/>
  <c r="AQ106" i="11"/>
  <c r="AQ207" i="11"/>
  <c r="AQ107" i="11"/>
  <c r="AQ276" i="11"/>
  <c r="AQ188" i="11"/>
  <c r="AQ290" i="11"/>
  <c r="AQ279" i="11"/>
  <c r="AQ244" i="11"/>
  <c r="AQ142" i="11"/>
  <c r="AQ76" i="11"/>
  <c r="AQ66" i="11"/>
  <c r="AQ275" i="11"/>
  <c r="AQ139" i="11"/>
  <c r="AQ160" i="11"/>
  <c r="AQ14" i="11"/>
  <c r="AQ269" i="11"/>
  <c r="AQ56" i="11"/>
  <c r="AQ213" i="11"/>
  <c r="AQ5" i="11"/>
  <c r="O3" i="17"/>
  <c r="O17" i="17"/>
  <c r="O10" i="17"/>
  <c r="O26" i="17"/>
  <c r="M25" i="17"/>
  <c r="M12" i="17"/>
  <c r="C11" i="21" l="1"/>
  <c r="F11" i="21" s="1"/>
  <c r="G11" i="21" s="1"/>
  <c r="E11" i="21"/>
  <c r="J11" i="21" s="1"/>
  <c r="K11" i="21" s="1"/>
  <c r="E10" i="21"/>
  <c r="E12" i="21"/>
  <c r="J12" i="21" s="1"/>
  <c r="K12" i="21" s="1"/>
  <c r="C10" i="21"/>
  <c r="F10" i="21" s="1"/>
  <c r="C12" i="21"/>
  <c r="F12" i="21" s="1"/>
  <c r="G12" i="21" s="1"/>
  <c r="E8" i="21"/>
  <c r="E6" i="21"/>
  <c r="C5" i="21"/>
  <c r="F5" i="21" s="1"/>
  <c r="E2" i="21"/>
  <c r="C4" i="21"/>
  <c r="F4" i="21" s="1"/>
  <c r="C2" i="21"/>
  <c r="F2" i="21" s="1"/>
  <c r="C8" i="21"/>
  <c r="F8" i="21" s="1"/>
  <c r="C9" i="21"/>
  <c r="F9" i="21" s="1"/>
  <c r="C7" i="21"/>
  <c r="F7" i="21" s="1"/>
  <c r="E9" i="21"/>
  <c r="C6" i="21"/>
  <c r="F6" i="21" s="1"/>
  <c r="E3" i="21"/>
  <c r="E4" i="21"/>
  <c r="E7" i="21"/>
  <c r="C3" i="21"/>
  <c r="F3" i="21" s="1"/>
  <c r="E5" i="21"/>
  <c r="G5" i="21" l="1"/>
  <c r="G6" i="21"/>
  <c r="G8" i="21"/>
  <c r="G10" i="21"/>
  <c r="J5" i="21"/>
  <c r="K5" i="21" s="1"/>
  <c r="J6" i="21"/>
  <c r="K6" i="21" s="1"/>
  <c r="J8" i="21"/>
  <c r="K8" i="21" s="1"/>
  <c r="G9" i="21"/>
  <c r="J7" i="21"/>
  <c r="K7" i="21" s="1"/>
  <c r="G4" i="21"/>
  <c r="G3" i="21"/>
  <c r="G2" i="21"/>
  <c r="J4" i="21"/>
  <c r="K4" i="21" s="1"/>
  <c r="G7" i="21"/>
  <c r="J9" i="21"/>
  <c r="K9" i="21" s="1"/>
  <c r="J2" i="21"/>
  <c r="K2" i="21" s="1"/>
  <c r="J10" i="21"/>
  <c r="K10" i="21" s="1"/>
  <c r="J3" i="21"/>
  <c r="K3" i="21" s="1"/>
  <c r="O9" i="21" l="1"/>
  <c r="O3" i="21"/>
  <c r="M7" i="21"/>
  <c r="O5" i="21"/>
  <c r="M9" i="21"/>
  <c r="O8" i="21"/>
  <c r="M8" i="21"/>
  <c r="O4" i="21"/>
  <c r="M4" i="21"/>
  <c r="M2" i="21"/>
  <c r="M6" i="21"/>
  <c r="M10" i="21"/>
  <c r="M3" i="21"/>
  <c r="O6" i="21"/>
  <c r="O10" i="21"/>
  <c r="M53" i="21"/>
  <c r="M20" i="21"/>
  <c r="M40" i="21"/>
  <c r="M13" i="21"/>
  <c r="M43" i="21"/>
  <c r="M70" i="21"/>
  <c r="M90" i="21"/>
  <c r="M64" i="21"/>
  <c r="M47" i="21"/>
  <c r="M30" i="21"/>
  <c r="M85" i="21"/>
  <c r="M76" i="21"/>
  <c r="M38" i="21"/>
  <c r="M92" i="21"/>
  <c r="M91" i="21"/>
  <c r="M46" i="21"/>
  <c r="M19" i="21"/>
  <c r="M74" i="21"/>
  <c r="M60" i="21"/>
  <c r="M93" i="21"/>
  <c r="M57" i="21"/>
  <c r="M61" i="21"/>
  <c r="M67" i="21"/>
  <c r="M75" i="21"/>
  <c r="M89" i="21"/>
  <c r="M15" i="21"/>
  <c r="M66" i="21"/>
  <c r="M37" i="21"/>
  <c r="M33" i="21"/>
  <c r="M12" i="21"/>
  <c r="M23" i="21"/>
  <c r="M22" i="21"/>
  <c r="M77" i="21"/>
  <c r="M32" i="21"/>
  <c r="M63" i="21"/>
  <c r="M39" i="21"/>
  <c r="M86" i="21"/>
  <c r="M28" i="21"/>
  <c r="M50" i="21"/>
  <c r="M51" i="21"/>
  <c r="M80" i="21"/>
  <c r="M35" i="21"/>
  <c r="M18" i="21"/>
  <c r="M71" i="21"/>
  <c r="M16" i="21"/>
  <c r="M17" i="21"/>
  <c r="M49" i="21"/>
  <c r="M83" i="21"/>
  <c r="M88" i="21"/>
  <c r="M36" i="21"/>
  <c r="M81" i="21"/>
  <c r="M84" i="21"/>
  <c r="M65" i="21"/>
  <c r="M27" i="21"/>
  <c r="M78" i="21"/>
  <c r="M73" i="21"/>
  <c r="M11" i="21"/>
  <c r="M25" i="21"/>
  <c r="M31" i="21"/>
  <c r="M58" i="21"/>
  <c r="M45" i="21"/>
  <c r="M14" i="21"/>
  <c r="M24" i="21"/>
  <c r="M82" i="21"/>
  <c r="M21" i="21"/>
  <c r="M48" i="21"/>
  <c r="M79" i="21"/>
  <c r="M87" i="21"/>
  <c r="M62" i="21"/>
  <c r="M54" i="21"/>
  <c r="M42" i="21"/>
  <c r="M34" i="21"/>
  <c r="M44" i="21"/>
  <c r="M56" i="21"/>
  <c r="M41" i="21"/>
  <c r="M55" i="21"/>
  <c r="M59" i="21"/>
  <c r="M29" i="21"/>
  <c r="M68" i="21"/>
  <c r="M69" i="21"/>
  <c r="M52" i="21"/>
  <c r="M72" i="21"/>
  <c r="M26" i="21"/>
  <c r="AT79" i="11"/>
  <c r="AT280" i="11"/>
  <c r="AT265" i="11"/>
  <c r="AT210" i="11"/>
  <c r="AT36" i="11"/>
  <c r="AT133" i="11"/>
  <c r="AT47" i="11"/>
  <c r="AT287" i="11"/>
  <c r="AT198" i="11"/>
  <c r="AT216" i="11"/>
  <c r="AT66" i="11"/>
  <c r="AT238" i="11"/>
  <c r="AT144" i="11"/>
  <c r="AT181" i="11"/>
  <c r="AT212" i="11"/>
  <c r="AT258" i="11"/>
  <c r="AT170" i="11"/>
  <c r="AT205" i="11"/>
  <c r="AT11" i="11"/>
  <c r="AT93" i="11"/>
  <c r="AT272" i="11"/>
  <c r="AT118" i="11"/>
  <c r="AT46" i="11"/>
  <c r="AT101" i="11"/>
  <c r="AT137" i="11"/>
  <c r="AT218" i="11"/>
  <c r="AT273" i="11"/>
  <c r="AT41" i="11"/>
  <c r="AT275" i="11"/>
  <c r="AT268" i="11"/>
  <c r="AT271" i="11"/>
  <c r="AT266" i="11"/>
  <c r="AT254" i="11"/>
  <c r="AT281" i="11"/>
  <c r="AT237" i="11"/>
  <c r="AT37" i="11"/>
  <c r="AT295" i="11"/>
  <c r="AT49" i="11"/>
  <c r="AT29" i="11"/>
  <c r="AT261" i="11"/>
  <c r="AT223" i="11"/>
  <c r="AT225" i="11"/>
  <c r="AT14" i="11"/>
  <c r="AT129" i="11"/>
  <c r="AT65" i="11"/>
  <c r="AT171" i="11"/>
  <c r="AT92" i="11"/>
  <c r="AT217" i="11"/>
  <c r="AT199" i="11"/>
  <c r="AT245" i="11"/>
  <c r="AT35" i="11"/>
  <c r="AT16" i="11"/>
  <c r="AT189" i="11"/>
  <c r="AT52" i="11"/>
  <c r="AT260" i="11"/>
  <c r="AT78" i="11"/>
  <c r="AT283" i="11"/>
  <c r="AT25" i="11"/>
  <c r="AT132" i="11"/>
  <c r="AT109" i="11"/>
  <c r="AT74" i="11"/>
  <c r="AT155" i="11"/>
  <c r="AT214" i="11"/>
  <c r="AT15" i="11"/>
  <c r="AT241" i="11"/>
  <c r="AT81" i="11"/>
  <c r="AT183" i="11"/>
  <c r="AT239" i="11"/>
  <c r="AT94" i="11"/>
  <c r="AT156" i="11"/>
  <c r="AT51" i="11"/>
  <c r="AT263" i="11"/>
  <c r="AT161" i="11"/>
  <c r="AT232" i="11"/>
  <c r="AT140" i="11"/>
  <c r="AT56" i="11"/>
  <c r="AT69" i="11"/>
  <c r="AT165" i="11"/>
  <c r="AT114" i="11"/>
  <c r="AT207" i="11"/>
  <c r="AT20" i="11"/>
  <c r="AT160" i="11"/>
  <c r="AT300" i="11"/>
  <c r="AT83" i="11"/>
  <c r="AT135" i="11"/>
  <c r="AT138" i="11"/>
  <c r="AT250" i="11"/>
  <c r="AT159" i="11"/>
  <c r="AT130" i="11"/>
  <c r="AT197" i="11"/>
  <c r="AT127" i="11"/>
  <c r="AT105" i="11"/>
  <c r="AT120" i="11"/>
  <c r="AT194" i="11"/>
  <c r="AT158" i="11"/>
  <c r="AT96" i="11"/>
  <c r="AT30" i="11"/>
  <c r="AT213" i="11"/>
  <c r="AT98" i="11"/>
  <c r="AT136" i="11"/>
  <c r="AT104" i="11"/>
  <c r="AT188" i="11"/>
  <c r="AT99" i="11"/>
  <c r="AT228" i="11"/>
  <c r="AT233" i="11"/>
  <c r="AT111" i="11"/>
  <c r="AT38" i="11"/>
  <c r="AT276" i="11"/>
  <c r="AT204" i="11"/>
  <c r="AT19" i="11"/>
  <c r="AT262" i="11"/>
  <c r="AT44" i="11"/>
  <c r="AT288" i="11"/>
  <c r="AT182" i="11"/>
  <c r="AT91" i="11"/>
  <c r="AT269" i="11"/>
  <c r="AT294" i="11"/>
  <c r="AT68" i="11"/>
  <c r="AT264" i="11"/>
  <c r="AT67" i="11"/>
  <c r="AT21" i="11"/>
  <c r="AT6" i="11"/>
  <c r="AT7" i="11"/>
  <c r="AT61" i="11"/>
  <c r="AT227" i="11"/>
  <c r="AT146" i="11"/>
  <c r="AT85" i="11"/>
  <c r="AT84" i="11"/>
  <c r="AT289" i="11"/>
  <c r="AT196" i="11"/>
  <c r="AT219" i="11"/>
  <c r="AT108" i="11"/>
  <c r="AT246" i="11"/>
  <c r="AT285" i="11"/>
  <c r="AT293" i="11"/>
  <c r="AT278" i="11"/>
  <c r="AT185" i="11"/>
  <c r="AT179" i="11"/>
  <c r="AT168" i="11"/>
  <c r="AT27" i="11"/>
  <c r="AT192" i="11"/>
  <c r="AT175" i="11"/>
  <c r="AT124" i="11"/>
  <c r="AT235" i="11"/>
  <c r="AT251" i="11"/>
  <c r="AT100" i="11"/>
  <c r="AT23" i="11"/>
  <c r="AT45" i="11"/>
  <c r="AT122" i="11"/>
  <c r="AT202" i="11"/>
  <c r="AT166" i="11"/>
  <c r="AT43" i="11"/>
  <c r="AT4" i="11"/>
  <c r="AT12" i="11"/>
  <c r="AT169" i="11"/>
  <c r="AT32" i="11"/>
  <c r="AT200" i="11"/>
  <c r="AT10" i="11"/>
  <c r="AT220" i="11"/>
  <c r="AT296" i="11"/>
  <c r="AT73" i="11"/>
  <c r="AT172" i="11"/>
  <c r="AT54" i="11"/>
  <c r="AT42" i="11"/>
  <c r="AT72" i="11"/>
  <c r="AT153" i="11"/>
  <c r="AT282" i="11"/>
  <c r="AT53" i="11"/>
  <c r="AT163" i="11"/>
  <c r="AT191" i="11"/>
  <c r="AT70" i="11"/>
  <c r="AT76" i="11"/>
  <c r="AT292" i="11"/>
  <c r="AT113" i="11"/>
  <c r="AT106" i="11"/>
  <c r="AT2" i="11"/>
  <c r="AT39" i="11"/>
  <c r="AT174" i="11"/>
  <c r="AT5" i="11"/>
  <c r="AT186" i="11"/>
  <c r="AT167" i="11"/>
  <c r="AT247" i="11"/>
  <c r="AT3" i="11"/>
  <c r="AT195" i="11"/>
  <c r="AT82" i="11"/>
  <c r="AT297" i="11"/>
  <c r="AT89" i="11"/>
  <c r="AT107" i="11"/>
  <c r="AT229" i="11"/>
  <c r="AT22" i="11"/>
  <c r="AT248" i="11"/>
  <c r="AT60" i="11"/>
  <c r="AT121" i="11"/>
  <c r="AT33" i="11"/>
  <c r="AT18" i="11"/>
  <c r="AT211" i="11"/>
  <c r="AT102" i="11"/>
  <c r="AT190" i="11"/>
  <c r="AT139" i="11"/>
  <c r="AT277" i="11"/>
  <c r="AT64" i="11"/>
  <c r="AT57" i="11"/>
  <c r="AT208" i="11"/>
  <c r="AT177" i="11"/>
  <c r="AT253" i="11"/>
  <c r="AT28" i="11"/>
  <c r="AT215" i="11"/>
  <c r="AT230" i="11"/>
  <c r="AT63" i="11"/>
  <c r="AT242" i="11"/>
  <c r="AT103" i="11"/>
  <c r="AT240" i="11"/>
  <c r="AT123" i="11"/>
  <c r="AT110" i="11"/>
  <c r="AT178" i="11"/>
  <c r="AT226" i="11"/>
  <c r="AT9" i="11"/>
  <c r="AT157" i="11"/>
  <c r="AT193" i="11"/>
  <c r="AT117" i="11"/>
  <c r="AT80" i="11"/>
  <c r="AT291" i="11"/>
  <c r="AT173" i="11"/>
  <c r="AT243" i="11"/>
  <c r="AT256" i="11"/>
  <c r="AT142" i="11"/>
  <c r="AT206" i="11"/>
  <c r="AT257" i="11"/>
  <c r="AT224" i="11"/>
  <c r="AT255" i="11"/>
  <c r="AT244" i="11"/>
  <c r="AT26" i="11"/>
  <c r="AT59" i="11"/>
  <c r="AT131" i="11"/>
  <c r="AT284" i="11"/>
  <c r="AT90" i="11"/>
  <c r="AT180" i="11"/>
  <c r="AT97" i="11"/>
  <c r="AT95" i="11"/>
  <c r="AT299" i="11"/>
  <c r="AT150" i="11"/>
  <c r="AT119" i="11"/>
  <c r="AT221" i="11"/>
  <c r="AT58" i="11"/>
  <c r="AT162" i="11"/>
  <c r="AT141" i="11"/>
  <c r="AT88" i="11"/>
  <c r="AT143" i="11"/>
  <c r="AT184" i="11"/>
  <c r="AT209" i="11"/>
  <c r="AT71" i="11"/>
  <c r="AT222" i="11"/>
  <c r="AT203" i="11"/>
  <c r="AT125" i="11"/>
  <c r="AT231" i="11"/>
  <c r="AT249" i="11"/>
  <c r="AT8" i="11"/>
  <c r="AT62" i="11"/>
  <c r="AT86" i="11"/>
  <c r="AT34" i="11"/>
  <c r="AT151" i="11"/>
  <c r="AT40" i="11"/>
  <c r="AT24" i="11"/>
  <c r="AT270" i="11"/>
  <c r="AT236" i="11"/>
  <c r="AT259" i="11"/>
  <c r="AT134" i="11"/>
  <c r="AT115" i="11"/>
  <c r="AT187" i="11"/>
  <c r="AT298" i="11"/>
  <c r="AT75" i="11"/>
  <c r="AT154" i="11"/>
  <c r="AT77" i="11"/>
  <c r="AT201" i="11"/>
  <c r="AT48" i="11"/>
  <c r="AT145" i="11"/>
  <c r="AT149" i="11"/>
  <c r="AT17" i="11"/>
  <c r="AT50" i="11"/>
  <c r="AT55" i="11"/>
  <c r="AT126" i="11"/>
  <c r="AT128" i="11"/>
  <c r="AT176" i="11"/>
  <c r="AT116" i="11"/>
  <c r="AT148" i="11"/>
  <c r="AT87" i="11"/>
  <c r="AT286" i="11"/>
  <c r="AT164" i="11"/>
  <c r="AT252" i="11"/>
  <c r="AT31" i="11"/>
  <c r="AT267" i="11"/>
  <c r="AT279" i="11"/>
  <c r="AT290" i="11"/>
  <c r="AT112" i="11"/>
  <c r="AT13" i="11"/>
  <c r="AT274" i="11"/>
  <c r="AT147" i="11"/>
  <c r="AT152" i="11"/>
  <c r="AT234" i="11"/>
  <c r="O2" i="21"/>
  <c r="O7" i="21"/>
  <c r="M5" i="21"/>
  <c r="O42" i="21"/>
  <c r="O90" i="21"/>
  <c r="O32" i="21"/>
  <c r="O61" i="21"/>
  <c r="O41" i="21"/>
  <c r="O71" i="21"/>
  <c r="O79" i="21"/>
  <c r="O56" i="21"/>
  <c r="O62" i="21"/>
  <c r="O57" i="21"/>
  <c r="O82" i="21"/>
  <c r="O67" i="21"/>
  <c r="O15" i="21"/>
  <c r="O47" i="21"/>
  <c r="O84" i="21"/>
  <c r="O45" i="21"/>
  <c r="O77" i="21"/>
  <c r="O34" i="21"/>
  <c r="O92" i="21"/>
  <c r="O85" i="21"/>
  <c r="O86" i="21"/>
  <c r="O17" i="21"/>
  <c r="O65" i="21"/>
  <c r="O43" i="21"/>
  <c r="O87" i="21"/>
  <c r="O26" i="21"/>
  <c r="O78" i="21"/>
  <c r="O22" i="21"/>
  <c r="O68" i="21"/>
  <c r="O74" i="21"/>
  <c r="O18" i="21"/>
  <c r="O89" i="21"/>
  <c r="O29" i="21"/>
  <c r="O35" i="21"/>
  <c r="O38" i="21"/>
  <c r="O27" i="21"/>
  <c r="O81" i="21"/>
  <c r="O55" i="21"/>
  <c r="O23" i="21"/>
  <c r="O66" i="21"/>
  <c r="O70" i="21"/>
  <c r="O49" i="21"/>
  <c r="O14" i="21"/>
  <c r="O51" i="21"/>
  <c r="O64" i="21"/>
  <c r="O16" i="21"/>
  <c r="O50" i="21"/>
  <c r="O48" i="21"/>
  <c r="O76" i="21"/>
  <c r="O44" i="21"/>
  <c r="O12" i="21"/>
  <c r="O20" i="21"/>
  <c r="O58" i="21"/>
  <c r="O39" i="21"/>
  <c r="O72" i="21"/>
  <c r="O11" i="21"/>
  <c r="O73" i="21"/>
  <c r="O63" i="21"/>
  <c r="O19" i="21"/>
  <c r="O83" i="21"/>
  <c r="O31" i="21"/>
  <c r="O75" i="21"/>
  <c r="O88" i="21"/>
  <c r="O24" i="21"/>
  <c r="O30" i="21"/>
  <c r="O54" i="21"/>
  <c r="O69" i="21"/>
  <c r="O28" i="21"/>
  <c r="O46" i="21"/>
  <c r="O52" i="21"/>
  <c r="O37" i="21"/>
  <c r="O80" i="21"/>
  <c r="O33" i="21"/>
  <c r="O59" i="21"/>
  <c r="O13" i="21"/>
  <c r="O53" i="21"/>
  <c r="O40" i="21"/>
  <c r="O91" i="21"/>
  <c r="O36" i="21"/>
  <c r="O25" i="21"/>
  <c r="O21" i="21"/>
  <c r="O60" i="21"/>
  <c r="O93" i="21"/>
  <c r="AV235" i="11"/>
  <c r="AV150" i="11"/>
  <c r="AV202" i="11"/>
  <c r="AV268" i="11"/>
  <c r="AV300" i="11"/>
  <c r="AV248" i="11"/>
  <c r="AV207" i="11"/>
  <c r="AV211" i="11"/>
  <c r="AV99" i="11"/>
  <c r="AV190" i="11"/>
  <c r="AV170" i="11"/>
  <c r="AV73" i="11"/>
  <c r="AV113" i="11"/>
  <c r="AV43" i="11"/>
  <c r="AV84" i="11"/>
  <c r="AV155" i="11"/>
  <c r="AV227" i="11"/>
  <c r="AV255" i="11"/>
  <c r="AV212" i="11"/>
  <c r="AV40" i="11"/>
  <c r="AV242" i="11"/>
  <c r="AV204" i="11"/>
  <c r="AV273" i="11"/>
  <c r="AV274" i="11"/>
  <c r="AV180" i="11"/>
  <c r="AV102" i="11"/>
  <c r="AV167" i="11"/>
  <c r="AV250" i="11"/>
  <c r="AV237" i="11"/>
  <c r="AV175" i="11"/>
  <c r="AV13" i="11"/>
  <c r="AV277" i="11"/>
  <c r="AV89" i="11"/>
  <c r="AV233" i="11"/>
  <c r="AV75" i="11"/>
  <c r="AV260" i="11"/>
  <c r="AV83" i="11"/>
  <c r="AV15" i="11"/>
  <c r="AV257" i="11"/>
  <c r="AV24" i="11"/>
  <c r="AV224" i="11"/>
  <c r="AV136" i="11"/>
  <c r="AV11" i="11"/>
  <c r="AV169" i="11"/>
  <c r="AV148" i="11"/>
  <c r="AV138" i="11"/>
  <c r="AV201" i="11"/>
  <c r="AV91" i="11"/>
  <c r="AV149" i="11"/>
  <c r="AV262" i="11"/>
  <c r="AV171" i="11"/>
  <c r="AV3" i="11"/>
  <c r="AV281" i="11"/>
  <c r="AV241" i="11"/>
  <c r="AV216" i="11"/>
  <c r="AV183" i="11"/>
  <c r="AV258" i="11"/>
  <c r="AV293" i="11"/>
  <c r="AV77" i="11"/>
  <c r="AV56" i="11"/>
  <c r="AV7" i="11"/>
  <c r="AV205" i="11"/>
  <c r="AV31" i="11"/>
  <c r="AV243" i="11"/>
  <c r="AV152" i="11"/>
  <c r="AV263" i="11"/>
  <c r="AV34" i="11"/>
  <c r="AV137" i="11"/>
  <c r="AV232" i="11"/>
  <c r="AV2" i="11"/>
  <c r="AV17" i="11"/>
  <c r="AV112" i="11"/>
  <c r="AV217" i="11"/>
  <c r="AV184" i="11"/>
  <c r="AV193" i="11"/>
  <c r="AV23" i="11"/>
  <c r="AV245" i="11"/>
  <c r="AV219" i="11"/>
  <c r="AV39" i="11"/>
  <c r="AV213" i="11"/>
  <c r="AV223" i="11"/>
  <c r="AV236" i="11"/>
  <c r="AV162" i="11"/>
  <c r="AV120" i="11"/>
  <c r="AV143" i="11"/>
  <c r="AV144" i="11"/>
  <c r="AV151" i="11"/>
  <c r="AV85" i="11"/>
  <c r="AV135" i="11"/>
  <c r="AV12" i="11"/>
  <c r="AV291" i="11"/>
  <c r="AV64" i="11"/>
  <c r="AV270" i="11"/>
  <c r="AV275" i="11"/>
  <c r="AV226" i="11"/>
  <c r="AV208" i="11"/>
  <c r="AV59" i="11"/>
  <c r="AV96" i="11"/>
  <c r="AV32" i="11"/>
  <c r="AV252" i="11"/>
  <c r="AV271" i="11"/>
  <c r="AV239" i="11"/>
  <c r="AV264" i="11"/>
  <c r="AV63" i="11"/>
  <c r="AV146" i="11"/>
  <c r="AV157" i="11"/>
  <c r="AV154" i="11"/>
  <c r="AV69" i="11"/>
  <c r="AV80" i="11"/>
  <c r="AV22" i="11"/>
  <c r="AV194" i="11"/>
  <c r="AV231" i="11"/>
  <c r="AV289" i="11"/>
  <c r="AV188" i="11"/>
  <c r="AV187" i="11"/>
  <c r="AV295" i="11"/>
  <c r="AV282" i="11"/>
  <c r="AV110" i="11"/>
  <c r="AV177" i="11"/>
  <c r="AV94" i="11"/>
  <c r="AV86" i="11"/>
  <c r="AV54" i="11"/>
  <c r="AV109" i="11"/>
  <c r="AV61" i="11"/>
  <c r="AV37" i="11"/>
  <c r="AV33" i="11"/>
  <c r="AV238" i="11"/>
  <c r="AV41" i="11"/>
  <c r="AV189" i="11"/>
  <c r="AV206" i="11"/>
  <c r="AV133" i="11"/>
  <c r="AV103" i="11"/>
  <c r="AV203" i="11"/>
  <c r="AV46" i="11"/>
  <c r="AV234" i="11"/>
  <c r="AV145" i="11"/>
  <c r="AV278" i="11"/>
  <c r="AV159" i="11"/>
  <c r="AV176" i="11"/>
  <c r="AV78" i="11"/>
  <c r="AV297" i="11"/>
  <c r="AV30" i="11"/>
  <c r="AV9" i="11"/>
  <c r="AV290" i="11"/>
  <c r="AV199" i="11"/>
  <c r="AV29" i="11"/>
  <c r="AV178" i="11"/>
  <c r="AV210" i="11"/>
  <c r="AV35" i="11"/>
  <c r="AV25" i="11"/>
  <c r="AV62" i="11"/>
  <c r="AV20" i="11"/>
  <c r="AV218" i="11"/>
  <c r="AV87" i="11"/>
  <c r="AV283" i="11"/>
  <c r="AV116" i="11"/>
  <c r="AV240" i="11"/>
  <c r="AV215" i="11"/>
  <c r="AV65" i="11"/>
  <c r="AV47" i="11"/>
  <c r="AV228" i="11"/>
  <c r="AV82" i="11"/>
  <c r="AV246" i="11"/>
  <c r="AV220" i="11"/>
  <c r="AV280" i="11"/>
  <c r="AV55" i="11"/>
  <c r="AV251" i="11"/>
  <c r="AV97" i="11"/>
  <c r="AV101" i="11"/>
  <c r="AV122" i="11"/>
  <c r="AV266" i="11"/>
  <c r="AV28" i="11"/>
  <c r="AV10" i="11"/>
  <c r="AV50" i="11"/>
  <c r="AV222" i="11"/>
  <c r="AV249" i="11"/>
  <c r="AV279" i="11"/>
  <c r="AV81" i="11"/>
  <c r="AV45" i="11"/>
  <c r="AV259" i="11"/>
  <c r="AV173" i="11"/>
  <c r="AV27" i="11"/>
  <c r="AV132" i="11"/>
  <c r="AV90" i="11"/>
  <c r="AV284" i="11"/>
  <c r="AV71" i="11"/>
  <c r="AV60" i="11"/>
  <c r="AV195" i="11"/>
  <c r="AV261" i="11"/>
  <c r="AV92" i="11"/>
  <c r="AV100" i="11"/>
  <c r="AV36" i="11"/>
  <c r="AV192" i="11"/>
  <c r="AV130" i="11"/>
  <c r="AV286" i="11"/>
  <c r="AV182" i="11"/>
  <c r="AV108" i="11"/>
  <c r="AV296" i="11"/>
  <c r="AV198" i="11"/>
  <c r="AV164" i="11"/>
  <c r="AV104" i="11"/>
  <c r="AV158" i="11"/>
  <c r="AV209" i="11"/>
  <c r="AV267" i="11"/>
  <c r="AV179" i="11"/>
  <c r="AV114" i="11"/>
  <c r="AV142" i="11"/>
  <c r="AV229" i="11"/>
  <c r="AV292" i="11"/>
  <c r="AV124" i="11"/>
  <c r="AV253" i="11"/>
  <c r="AV38" i="11"/>
  <c r="AV121" i="11"/>
  <c r="AV127" i="11"/>
  <c r="AV172" i="11"/>
  <c r="AV42" i="11"/>
  <c r="AV88" i="11"/>
  <c r="AV247" i="11"/>
  <c r="AV70" i="11"/>
  <c r="AV298" i="11"/>
  <c r="AV288" i="11"/>
  <c r="AV98" i="11"/>
  <c r="AV156" i="11"/>
  <c r="AV119" i="11"/>
  <c r="AV161" i="11"/>
  <c r="AV272" i="11"/>
  <c r="AV147" i="11"/>
  <c r="AV95" i="11"/>
  <c r="AV115" i="11"/>
  <c r="AV93" i="11"/>
  <c r="AV19" i="11"/>
  <c r="AV174" i="11"/>
  <c r="AV14" i="11"/>
  <c r="AV197" i="11"/>
  <c r="AV8" i="11"/>
  <c r="AV196" i="11"/>
  <c r="AV16" i="11"/>
  <c r="AV117" i="11"/>
  <c r="AV74" i="11"/>
  <c r="AV244" i="11"/>
  <c r="AV105" i="11"/>
  <c r="AV276" i="11"/>
  <c r="AV51" i="11"/>
  <c r="AV79" i="11"/>
  <c r="AV160" i="11"/>
  <c r="AV76" i="11"/>
  <c r="AV125" i="11"/>
  <c r="AV221" i="11"/>
  <c r="AV26" i="11"/>
  <c r="AV48" i="11"/>
  <c r="AV128" i="11"/>
  <c r="AV134" i="11"/>
  <c r="AV294" i="11"/>
  <c r="AV254" i="11"/>
  <c r="AV256" i="11"/>
  <c r="AV200" i="11"/>
  <c r="AV66" i="11"/>
  <c r="AV265" i="11"/>
  <c r="AV18" i="11"/>
  <c r="AV131" i="11"/>
  <c r="AV126" i="11"/>
  <c r="AV107" i="11"/>
  <c r="AV111" i="11"/>
  <c r="AV118" i="11"/>
  <c r="AV52" i="11"/>
  <c r="AV21" i="11"/>
  <c r="AV67" i="11"/>
  <c r="AV185" i="11"/>
  <c r="AV225" i="11"/>
  <c r="AV165" i="11"/>
  <c r="AV6" i="11"/>
  <c r="AV287" i="11"/>
  <c r="AV123" i="11"/>
  <c r="AV214" i="11"/>
  <c r="AV68" i="11"/>
  <c r="AV53" i="11"/>
  <c r="AV166" i="11"/>
  <c r="AV299" i="11"/>
  <c r="AV44" i="11"/>
  <c r="AV49" i="11"/>
  <c r="AV139" i="11"/>
  <c r="AV153" i="11"/>
  <c r="AV285" i="11"/>
  <c r="AV163" i="11"/>
  <c r="AV181" i="11"/>
  <c r="AV269" i="11"/>
  <c r="AV57" i="11"/>
  <c r="AV230" i="11"/>
  <c r="AV5" i="11"/>
  <c r="AV129" i="11"/>
  <c r="AV191" i="11"/>
  <c r="AV140" i="11"/>
  <c r="AV4" i="11"/>
  <c r="AV58" i="11"/>
  <c r="AV141" i="11"/>
  <c r="AV106" i="11"/>
  <c r="AV72" i="11"/>
  <c r="AV186" i="11"/>
  <c r="AV168" i="11"/>
  <c r="H9" i="8"/>
  <c r="I9" i="8" s="1"/>
  <c r="AI143" i="11" l="1"/>
  <c r="AI64" i="11"/>
  <c r="AI32" i="11"/>
  <c r="AI157" i="11"/>
  <c r="AI259" i="11"/>
  <c r="AI267" i="11"/>
  <c r="AI113" i="11"/>
  <c r="AI245" i="11"/>
  <c r="AI293" i="11"/>
  <c r="AI261" i="11"/>
  <c r="AI202" i="11"/>
  <c r="AI239" i="11"/>
  <c r="AI243" i="11"/>
  <c r="AI249" i="11"/>
  <c r="AI106" i="11"/>
  <c r="AI229" i="11"/>
  <c r="AI142" i="11"/>
  <c r="AI195" i="11"/>
  <c r="AI294" i="11"/>
  <c r="AI230" i="11"/>
  <c r="AI274" i="11"/>
  <c r="AI185" i="11"/>
  <c r="AI108" i="11"/>
  <c r="AI269" i="11"/>
  <c r="AI96" i="11"/>
  <c r="AI43" i="11"/>
  <c r="AI38" i="11"/>
  <c r="AI135" i="11"/>
  <c r="AI35" i="11"/>
  <c r="AI252" i="11"/>
  <c r="AI25" i="11"/>
  <c r="AI60" i="11"/>
  <c r="AI166" i="11"/>
  <c r="AI175" i="11"/>
  <c r="AI116" i="11"/>
  <c r="AI134" i="11"/>
  <c r="AI273" i="11"/>
  <c r="AI201" i="11"/>
  <c r="AI190" i="11"/>
  <c r="AI227" i="11"/>
  <c r="AI109" i="11"/>
  <c r="AI132" i="11"/>
  <c r="AI288" i="11"/>
  <c r="AI286" i="11"/>
  <c r="AI290" i="11"/>
  <c r="AI127" i="11"/>
  <c r="AI250" i="11"/>
  <c r="AI150" i="11"/>
  <c r="AI197" i="11"/>
  <c r="AI262" i="11"/>
  <c r="AI168" i="11"/>
  <c r="AI203" i="11"/>
  <c r="AI233" i="11"/>
  <c r="AI123" i="11"/>
  <c r="AI278" i="11"/>
  <c r="AI130" i="11"/>
  <c r="AI231" i="11"/>
  <c r="AI299" i="11"/>
  <c r="AI57" i="11"/>
  <c r="AI169" i="11"/>
  <c r="AI177" i="11"/>
  <c r="AI126" i="11"/>
  <c r="AI156" i="11"/>
  <c r="AI219" i="11"/>
  <c r="AI246" i="11"/>
  <c r="AI237" i="11"/>
  <c r="AI187" i="11"/>
  <c r="AI251" i="11"/>
  <c r="AI188" i="11"/>
  <c r="AI129" i="11"/>
  <c r="AI117" i="11"/>
  <c r="AI256" i="11"/>
  <c r="AI165" i="11"/>
  <c r="AI87" i="11"/>
  <c r="AI112" i="11"/>
  <c r="AI180" i="11"/>
  <c r="AI226" i="11"/>
  <c r="AI268" i="11"/>
  <c r="AI181" i="11"/>
  <c r="AI167" i="11"/>
  <c r="AI300" i="11"/>
  <c r="AI191" i="11"/>
  <c r="AI183" i="11"/>
  <c r="AI207" i="11"/>
  <c r="AI146" i="11"/>
  <c r="AI107" i="11"/>
  <c r="AI258" i="11"/>
  <c r="AI125" i="11"/>
  <c r="AI279" i="11"/>
  <c r="AI241" i="11"/>
  <c r="AI111" i="11"/>
  <c r="AI196" i="11"/>
  <c r="AI119" i="11"/>
  <c r="AI216" i="11"/>
  <c r="AI253" i="11"/>
  <c r="AI218" i="11"/>
  <c r="AI194" i="11"/>
  <c r="AI242" i="11"/>
  <c r="AI198" i="11"/>
  <c r="AI265" i="11"/>
  <c r="AI37" i="11"/>
  <c r="AI240" i="11"/>
  <c r="AI298" i="11"/>
  <c r="AI238" i="11"/>
  <c r="AI244" i="11"/>
  <c r="AI172" i="11"/>
  <c r="AI205" i="11"/>
  <c r="AI222" i="11"/>
  <c r="AI247" i="11"/>
  <c r="AI234" i="11"/>
  <c r="AI284" i="11"/>
  <c r="AI281" i="11"/>
  <c r="AI178" i="11"/>
  <c r="AI120" i="11"/>
  <c r="AI291" i="11"/>
  <c r="AI80" i="11"/>
  <c r="AI173" i="11"/>
  <c r="AI58" i="11"/>
  <c r="AI114" i="11"/>
  <c r="AI163" i="11"/>
  <c r="AI176" i="11"/>
  <c r="AI297" i="11"/>
  <c r="AI257" i="11"/>
  <c r="AI186" i="11"/>
  <c r="AI296" i="11"/>
  <c r="AI110" i="11"/>
  <c r="AI236" i="11"/>
  <c r="AI36" i="11"/>
  <c r="AI31" i="11"/>
  <c r="AI193" i="11"/>
  <c r="AI287" i="11"/>
  <c r="AI162" i="11"/>
  <c r="AI147" i="11"/>
  <c r="AI145" i="11"/>
  <c r="AI141" i="11"/>
  <c r="AI131" i="11"/>
  <c r="AI248" i="11"/>
  <c r="AI152" i="11"/>
  <c r="AI153" i="11"/>
  <c r="AI39" i="11"/>
  <c r="AI221" i="11"/>
  <c r="AI213" i="11"/>
  <c r="AI295" i="11"/>
  <c r="AI266" i="11"/>
  <c r="AI151" i="11"/>
  <c r="AI33" i="11"/>
  <c r="AI122" i="11"/>
  <c r="AI26" i="11"/>
  <c r="AI200" i="11"/>
  <c r="AI189" i="11"/>
  <c r="AI3" i="11"/>
  <c r="AI34" i="11"/>
  <c r="AI149" i="11"/>
  <c r="AI264" i="11"/>
  <c r="AI212" i="11"/>
  <c r="AI224" i="11"/>
  <c r="AI179" i="11"/>
  <c r="AI280" i="11"/>
  <c r="AI204" i="11"/>
  <c r="AI137" i="11"/>
  <c r="AI158" i="11"/>
  <c r="AI155" i="11"/>
  <c r="AI28" i="11"/>
  <c r="AI139" i="11"/>
  <c r="AI144" i="11"/>
  <c r="AI228" i="11"/>
  <c r="AI161" i="11"/>
  <c r="AI69" i="11"/>
  <c r="AI160" i="11"/>
  <c r="AI276" i="11"/>
  <c r="AI270" i="11"/>
  <c r="AI209" i="11"/>
  <c r="AI44" i="11"/>
  <c r="AI199" i="11"/>
  <c r="AI211" i="11"/>
  <c r="AI115" i="11"/>
  <c r="AI220" i="11"/>
  <c r="AI71" i="11"/>
  <c r="AI102" i="11"/>
  <c r="AI76" i="11"/>
  <c r="AI272" i="11"/>
  <c r="AI148" i="11"/>
  <c r="AI154" i="11"/>
  <c r="AI93" i="11"/>
  <c r="AI66" i="11"/>
  <c r="AI63" i="11"/>
  <c r="AI6" i="11"/>
  <c r="AI103" i="11"/>
  <c r="AI61" i="11"/>
  <c r="AI136" i="11"/>
  <c r="AI260" i="11"/>
  <c r="AI292" i="11"/>
  <c r="AI289" i="11"/>
  <c r="AI5" i="11"/>
  <c r="AI2" i="11"/>
  <c r="AI232" i="11"/>
  <c r="AI140" i="11"/>
  <c r="AI225" i="11"/>
  <c r="AI78" i="11"/>
  <c r="D65" i="7" s="1"/>
  <c r="AI138" i="11"/>
  <c r="AI124" i="11"/>
  <c r="D8" i="7" s="1"/>
  <c r="AI235" i="11"/>
  <c r="AI208" i="11"/>
  <c r="AI51" i="11"/>
  <c r="AI4" i="11"/>
  <c r="AI16" i="11"/>
  <c r="AI75" i="11"/>
  <c r="AI14" i="11"/>
  <c r="AI255" i="11"/>
  <c r="AI182" i="11"/>
  <c r="AI223" i="11"/>
  <c r="AI263" i="11"/>
  <c r="AI215" i="11"/>
  <c r="AI192" i="11"/>
  <c r="AI277" i="11"/>
  <c r="AI159" i="11"/>
  <c r="AI217" i="11"/>
  <c r="AI133" i="11"/>
  <c r="AI282" i="11"/>
  <c r="AI174" i="11"/>
  <c r="AI121" i="11"/>
  <c r="D67" i="7" s="1"/>
  <c r="AI56" i="11"/>
  <c r="AI105" i="11"/>
  <c r="AI128" i="11"/>
  <c r="AI81" i="11"/>
  <c r="AI118" i="11"/>
  <c r="AI170" i="11"/>
  <c r="AI164" i="11"/>
  <c r="AI13" i="11"/>
  <c r="AI171" i="11"/>
  <c r="AI285" i="11"/>
  <c r="AI271" i="11"/>
  <c r="AI275" i="11"/>
  <c r="AI184" i="11"/>
  <c r="AI46" i="11"/>
  <c r="AI214" i="11"/>
  <c r="AI283" i="11"/>
  <c r="AI9" i="11"/>
  <c r="AI11" i="11"/>
  <c r="AI73" i="11"/>
  <c r="AI83" i="11"/>
  <c r="AI86" i="11"/>
  <c r="AI65" i="11"/>
  <c r="AI41" i="11"/>
  <c r="N15" i="8"/>
  <c r="N19" i="8"/>
  <c r="N2" i="8"/>
  <c r="AI7" i="11"/>
  <c r="AI104" i="11"/>
  <c r="AI49" i="11"/>
  <c r="AI72" i="11"/>
  <c r="AI77" i="11"/>
  <c r="N7" i="8"/>
  <c r="N8" i="8"/>
  <c r="N18" i="8"/>
  <c r="N26" i="8"/>
  <c r="AI89" i="11"/>
  <c r="AI18" i="11"/>
  <c r="AI19" i="11"/>
  <c r="AI52" i="11"/>
  <c r="AI45" i="11"/>
  <c r="N12" i="8"/>
  <c r="N10" i="8"/>
  <c r="N6" i="8"/>
  <c r="N5" i="8"/>
  <c r="AI88" i="11"/>
  <c r="AI84" i="11"/>
  <c r="N24" i="8"/>
  <c r="AI74" i="11"/>
  <c r="AI92" i="11"/>
  <c r="AI62" i="11"/>
  <c r="N11" i="8"/>
  <c r="N13" i="8"/>
  <c r="N9" i="8"/>
  <c r="AI8" i="11"/>
  <c r="N21" i="8"/>
  <c r="AI17" i="11"/>
  <c r="AI101" i="11"/>
  <c r="N23" i="8"/>
  <c r="N17" i="8"/>
  <c r="N14" i="8"/>
  <c r="AI206" i="11"/>
  <c r="AI254" i="11"/>
  <c r="AI100" i="11"/>
  <c r="AI82" i="11"/>
  <c r="AI67" i="11"/>
  <c r="AI98" i="11"/>
  <c r="AI30" i="11"/>
  <c r="AI70" i="11"/>
  <c r="AI54" i="11"/>
  <c r="AI53" i="11"/>
  <c r="AI42" i="11"/>
  <c r="AI48" i="11"/>
  <c r="N3" i="8"/>
  <c r="N16" i="8"/>
  <c r="N20" i="8"/>
  <c r="N28" i="8"/>
  <c r="AI79" i="11"/>
  <c r="AI85" i="11"/>
  <c r="AI50" i="11"/>
  <c r="AI10" i="11"/>
  <c r="AI95" i="11"/>
  <c r="AI29" i="11"/>
  <c r="AI55" i="11"/>
  <c r="N4" i="8"/>
  <c r="N22" i="8"/>
  <c r="N27" i="8"/>
  <c r="AI91" i="11"/>
  <c r="AI40" i="11"/>
  <c r="AI23" i="11"/>
  <c r="C17" i="2"/>
  <c r="AI59" i="11"/>
  <c r="AI99" i="11"/>
  <c r="AI210" i="11"/>
  <c r="AI97" i="11"/>
  <c r="AI12" i="11"/>
  <c r="AI94" i="11"/>
  <c r="AI20" i="11"/>
  <c r="AI24" i="11"/>
  <c r="AI47" i="11"/>
  <c r="AI21" i="11"/>
  <c r="AI15" i="11"/>
  <c r="N25" i="8"/>
  <c r="L9" i="8"/>
  <c r="H9" i="2" s="1"/>
  <c r="AI27" i="11"/>
  <c r="AI68" i="11"/>
  <c r="AI90" i="11"/>
  <c r="AI22" i="11"/>
  <c r="D55" i="7" l="1"/>
  <c r="N55" i="7" s="1"/>
  <c r="H8" i="7"/>
  <c r="I8" i="7" s="1"/>
  <c r="L8" i="7" s="1"/>
  <c r="O8" i="7"/>
  <c r="N8" i="7"/>
  <c r="H65" i="7"/>
  <c r="I65" i="7" s="1"/>
  <c r="L65" i="7" s="1"/>
  <c r="N65" i="7"/>
  <c r="O65" i="7"/>
  <c r="D68" i="7"/>
  <c r="N68" i="7" s="1"/>
  <c r="D5" i="7"/>
  <c r="H5" i="7" s="1"/>
  <c r="I5" i="7" s="1"/>
  <c r="L5" i="7" s="1"/>
  <c r="D49" i="7"/>
  <c r="H49" i="7" s="1"/>
  <c r="I49" i="7" s="1"/>
  <c r="L49" i="7" s="1"/>
  <c r="H55" i="7"/>
  <c r="I55" i="7" s="1"/>
  <c r="L55" i="7" s="1"/>
  <c r="D6" i="7"/>
  <c r="H6" i="7" s="1"/>
  <c r="I6" i="7" s="1"/>
  <c r="L6" i="7" s="1"/>
  <c r="D35" i="7"/>
  <c r="N35" i="7" s="1"/>
  <c r="D30" i="7"/>
  <c r="H30" i="7" s="1"/>
  <c r="I30" i="7" s="1"/>
  <c r="L30" i="7" s="1"/>
  <c r="D18" i="7"/>
  <c r="H18" i="7" s="1"/>
  <c r="I18" i="7" s="1"/>
  <c r="L18" i="7" s="1"/>
  <c r="D12" i="7"/>
  <c r="H12" i="7" s="1"/>
  <c r="I12" i="7" s="1"/>
  <c r="L12" i="7" s="1"/>
  <c r="H67" i="7"/>
  <c r="I67" i="7" s="1"/>
  <c r="L67" i="7" s="1"/>
  <c r="O67" i="7"/>
  <c r="N67" i="7"/>
  <c r="D43" i="7"/>
  <c r="H43" i="7" s="1"/>
  <c r="I43" i="7" s="1"/>
  <c r="L43" i="7" s="1"/>
  <c r="D46" i="7"/>
  <c r="H46" i="7" s="1"/>
  <c r="I46" i="7" s="1"/>
  <c r="L46" i="7" s="1"/>
  <c r="D60" i="7"/>
  <c r="D52" i="7"/>
  <c r="D32" i="7"/>
  <c r="D44" i="7"/>
  <c r="D62" i="7"/>
  <c r="D53" i="7"/>
  <c r="D41" i="7"/>
  <c r="D47" i="7"/>
  <c r="D7" i="7"/>
  <c r="D37" i="7"/>
  <c r="D29" i="7"/>
  <c r="D40" i="7"/>
  <c r="D59" i="7"/>
  <c r="D31" i="7"/>
  <c r="D15" i="7"/>
  <c r="D58" i="7"/>
  <c r="D28" i="7"/>
  <c r="D33" i="7"/>
  <c r="D17" i="7"/>
  <c r="D50" i="7"/>
  <c r="D61" i="7"/>
  <c r="D66" i="7"/>
  <c r="D13" i="7"/>
  <c r="D45" i="7"/>
  <c r="D14" i="7"/>
  <c r="D26" i="7"/>
  <c r="D16" i="7"/>
  <c r="D42" i="7"/>
  <c r="D20" i="7"/>
  <c r="D54" i="7"/>
  <c r="D56" i="7"/>
  <c r="D48" i="7"/>
  <c r="D71" i="7"/>
  <c r="D19" i="7"/>
  <c r="D2" i="7"/>
  <c r="D38" i="7"/>
  <c r="D69" i="7"/>
  <c r="D70" i="7"/>
  <c r="D23" i="7"/>
  <c r="D39" i="7"/>
  <c r="D22" i="7"/>
  <c r="D4" i="7"/>
  <c r="D9" i="7"/>
  <c r="D3" i="7"/>
  <c r="D27" i="7"/>
  <c r="D34" i="7"/>
  <c r="D64" i="7"/>
  <c r="D11" i="7"/>
  <c r="D36" i="7"/>
  <c r="D24" i="7"/>
  <c r="D25" i="7"/>
  <c r="D10" i="7"/>
  <c r="D57" i="7"/>
  <c r="D63" i="7"/>
  <c r="D51" i="7"/>
  <c r="D21" i="7"/>
  <c r="O55" i="7" l="1"/>
  <c r="H68" i="7"/>
  <c r="I68" i="7" s="1"/>
  <c r="L68" i="7" s="1"/>
  <c r="O68" i="7"/>
  <c r="O49" i="7"/>
  <c r="N49" i="7"/>
  <c r="O5" i="7"/>
  <c r="N5" i="7"/>
  <c r="N12" i="7"/>
  <c r="O35" i="7"/>
  <c r="O6" i="7"/>
  <c r="N6" i="7"/>
  <c r="N18" i="7"/>
  <c r="H35" i="7"/>
  <c r="I35" i="7" s="1"/>
  <c r="L35" i="7" s="1"/>
  <c r="O18" i="7"/>
  <c r="O12" i="7"/>
  <c r="N30" i="7"/>
  <c r="O30" i="7"/>
  <c r="O43" i="7"/>
  <c r="N43" i="7"/>
  <c r="N46" i="7"/>
  <c r="O46" i="7"/>
  <c r="H21" i="7"/>
  <c r="I21" i="7" s="1"/>
  <c r="L21" i="7" s="1"/>
  <c r="O21" i="7"/>
  <c r="N21" i="7"/>
  <c r="H36" i="7"/>
  <c r="I36" i="7" s="1"/>
  <c r="L36" i="7" s="1"/>
  <c r="N36" i="7"/>
  <c r="O36" i="7"/>
  <c r="N42" i="7"/>
  <c r="O42" i="7"/>
  <c r="H42" i="7"/>
  <c r="I42" i="7" s="1"/>
  <c r="L42" i="7" s="1"/>
  <c r="H45" i="7"/>
  <c r="I45" i="7" s="1"/>
  <c r="L45" i="7" s="1"/>
  <c r="N45" i="7"/>
  <c r="O45" i="7"/>
  <c r="O50" i="7"/>
  <c r="N50" i="7"/>
  <c r="H50" i="7"/>
  <c r="I50" i="7" s="1"/>
  <c r="L50" i="7" s="1"/>
  <c r="H13" i="7"/>
  <c r="I13" i="7" s="1"/>
  <c r="L13" i="7" s="1"/>
  <c r="O13" i="7"/>
  <c r="N13" i="7"/>
  <c r="H17" i="7"/>
  <c r="I17" i="7" s="1"/>
  <c r="L17" i="7" s="1"/>
  <c r="N17" i="7"/>
  <c r="O17" i="7"/>
  <c r="O32" i="7"/>
  <c r="H32" i="7"/>
  <c r="I32" i="7" s="1"/>
  <c r="L32" i="7" s="1"/>
  <c r="N32" i="7"/>
  <c r="H11" i="7"/>
  <c r="I11" i="7" s="1"/>
  <c r="L11" i="7" s="1"/>
  <c r="N11" i="7"/>
  <c r="O11" i="7"/>
  <c r="H10" i="7"/>
  <c r="I10" i="7" s="1"/>
  <c r="L10" i="7" s="1"/>
  <c r="N10" i="7"/>
  <c r="O10" i="7"/>
  <c r="H3" i="7"/>
  <c r="I3" i="7" s="1"/>
  <c r="L3" i="7" s="1"/>
  <c r="O3" i="7"/>
  <c r="N3" i="7"/>
  <c r="O39" i="7"/>
  <c r="N39" i="7"/>
  <c r="H39" i="7"/>
  <c r="I39" i="7" s="1"/>
  <c r="L39" i="7" s="1"/>
  <c r="O38" i="7"/>
  <c r="N38" i="7"/>
  <c r="H38" i="7"/>
  <c r="I38" i="7" s="1"/>
  <c r="L38" i="7" s="1"/>
  <c r="H64" i="7"/>
  <c r="I64" i="7" s="1"/>
  <c r="L64" i="7" s="1"/>
  <c r="O64" i="7"/>
  <c r="N64" i="7"/>
  <c r="H48" i="7"/>
  <c r="I48" i="7" s="1"/>
  <c r="L48" i="7" s="1"/>
  <c r="N48" i="7"/>
  <c r="O48" i="7"/>
  <c r="N31" i="7"/>
  <c r="O31" i="7"/>
  <c r="H31" i="7"/>
  <c r="I31" i="7" s="1"/>
  <c r="L31" i="7" s="1"/>
  <c r="N37" i="7"/>
  <c r="H37" i="7"/>
  <c r="I37" i="7" s="1"/>
  <c r="L37" i="7" s="1"/>
  <c r="O37" i="7"/>
  <c r="H53" i="7"/>
  <c r="I53" i="7" s="1"/>
  <c r="L53" i="7" s="1"/>
  <c r="O53" i="7"/>
  <c r="N53" i="7"/>
  <c r="H52" i="7"/>
  <c r="I52" i="7" s="1"/>
  <c r="L52" i="7" s="1"/>
  <c r="N52" i="7"/>
  <c r="O52" i="7"/>
  <c r="O27" i="7"/>
  <c r="H27" i="7"/>
  <c r="I27" i="7" s="1"/>
  <c r="L27" i="7" s="1"/>
  <c r="N27" i="7"/>
  <c r="H25" i="7"/>
  <c r="I25" i="7" s="1"/>
  <c r="L25" i="7" s="1"/>
  <c r="N25" i="7"/>
  <c r="O25" i="7"/>
  <c r="H9" i="7"/>
  <c r="I9" i="7" s="1"/>
  <c r="L9" i="7" s="1"/>
  <c r="N9" i="7"/>
  <c r="O9" i="7"/>
  <c r="H23" i="7"/>
  <c r="I23" i="7" s="1"/>
  <c r="L23" i="7" s="1"/>
  <c r="O23" i="7"/>
  <c r="N23" i="7"/>
  <c r="N2" i="7"/>
  <c r="H2" i="7"/>
  <c r="I2" i="7" s="1"/>
  <c r="L2" i="7" s="1"/>
  <c r="O2" i="7"/>
  <c r="O66" i="7"/>
  <c r="N66" i="7"/>
  <c r="H66" i="7"/>
  <c r="I66" i="7" s="1"/>
  <c r="L66" i="7" s="1"/>
  <c r="H33" i="7"/>
  <c r="I33" i="7" s="1"/>
  <c r="L33" i="7" s="1"/>
  <c r="O33" i="7"/>
  <c r="N33" i="7"/>
  <c r="H51" i="7"/>
  <c r="I51" i="7" s="1"/>
  <c r="L51" i="7" s="1"/>
  <c r="O51" i="7"/>
  <c r="N51" i="7"/>
  <c r="H34" i="7"/>
  <c r="I34" i="7" s="1"/>
  <c r="L34" i="7" s="1"/>
  <c r="N34" i="7"/>
  <c r="O34" i="7"/>
  <c r="H56" i="7"/>
  <c r="I56" i="7" s="1"/>
  <c r="L56" i="7" s="1"/>
  <c r="N56" i="7"/>
  <c r="O56" i="7"/>
  <c r="O16" i="7"/>
  <c r="H16" i="7"/>
  <c r="I16" i="7" s="1"/>
  <c r="L16" i="7" s="1"/>
  <c r="N16" i="7"/>
  <c r="H28" i="7"/>
  <c r="I28" i="7" s="1"/>
  <c r="L28" i="7" s="1"/>
  <c r="N28" i="7"/>
  <c r="O28" i="7"/>
  <c r="N59" i="7"/>
  <c r="O59" i="7"/>
  <c r="H59" i="7"/>
  <c r="I59" i="7" s="1"/>
  <c r="L59" i="7" s="1"/>
  <c r="H24" i="7"/>
  <c r="I24" i="7" s="1"/>
  <c r="L24" i="7" s="1"/>
  <c r="N24" i="7"/>
  <c r="O24" i="7"/>
  <c r="H4" i="7"/>
  <c r="I4" i="7" s="1"/>
  <c r="L4" i="7" s="1"/>
  <c r="O4" i="7"/>
  <c r="N4" i="7"/>
  <c r="H70" i="7"/>
  <c r="I70" i="7" s="1"/>
  <c r="L70" i="7" s="1"/>
  <c r="N70" i="7"/>
  <c r="O70" i="7"/>
  <c r="H19" i="7"/>
  <c r="I19" i="7" s="1"/>
  <c r="L19" i="7" s="1"/>
  <c r="N19" i="7"/>
  <c r="O19" i="7"/>
  <c r="H26" i="7"/>
  <c r="I26" i="7" s="1"/>
  <c r="L26" i="7" s="1"/>
  <c r="O26" i="7"/>
  <c r="N26" i="7"/>
  <c r="H58" i="7"/>
  <c r="I58" i="7" s="1"/>
  <c r="O58" i="7"/>
  <c r="N58" i="7"/>
  <c r="H40" i="7"/>
  <c r="I40" i="7" s="1"/>
  <c r="L40" i="7" s="1"/>
  <c r="N40" i="7"/>
  <c r="O40" i="7"/>
  <c r="H7" i="7"/>
  <c r="I7" i="7" s="1"/>
  <c r="L7" i="7" s="1"/>
  <c r="O7" i="7"/>
  <c r="N7" i="7"/>
  <c r="H62" i="7"/>
  <c r="I62" i="7" s="1"/>
  <c r="L62" i="7" s="1"/>
  <c r="N62" i="7"/>
  <c r="O62" i="7"/>
  <c r="H60" i="7"/>
  <c r="I60" i="7" s="1"/>
  <c r="L60" i="7" s="1"/>
  <c r="O60" i="7"/>
  <c r="N60" i="7"/>
  <c r="O41" i="7"/>
  <c r="H41" i="7"/>
  <c r="I41" i="7" s="1"/>
  <c r="L41" i="7" s="1"/>
  <c r="N41" i="7"/>
  <c r="H54" i="7"/>
  <c r="I54" i="7" s="1"/>
  <c r="L54" i="7" s="1"/>
  <c r="N54" i="7"/>
  <c r="O54" i="7"/>
  <c r="N22" i="7"/>
  <c r="O22" i="7"/>
  <c r="H22" i="7"/>
  <c r="I22" i="7" s="1"/>
  <c r="L22" i="7" s="1"/>
  <c r="H69" i="7"/>
  <c r="I69" i="7" s="1"/>
  <c r="L69" i="7" s="1"/>
  <c r="N69" i="7"/>
  <c r="O69" i="7"/>
  <c r="H71" i="7"/>
  <c r="I71" i="7" s="1"/>
  <c r="L71" i="7" s="1"/>
  <c r="O71" i="7"/>
  <c r="N71" i="7"/>
  <c r="H61" i="7"/>
  <c r="I61" i="7" s="1"/>
  <c r="L61" i="7" s="1"/>
  <c r="N61" i="7"/>
  <c r="O61" i="7"/>
  <c r="H57" i="7"/>
  <c r="I57" i="7" s="1"/>
  <c r="L57" i="7" s="1"/>
  <c r="N57" i="7"/>
  <c r="O57" i="7"/>
  <c r="O20" i="7"/>
  <c r="N20" i="7"/>
  <c r="H20" i="7"/>
  <c r="I20" i="7" s="1"/>
  <c r="L20" i="7" s="1"/>
  <c r="O14" i="7"/>
  <c r="N14" i="7"/>
  <c r="H14" i="7"/>
  <c r="I14" i="7" s="1"/>
  <c r="L14" i="7" s="1"/>
  <c r="N15" i="7"/>
  <c r="O15" i="7"/>
  <c r="H15" i="7"/>
  <c r="I15" i="7" s="1"/>
  <c r="L15" i="7" s="1"/>
  <c r="H29" i="7"/>
  <c r="I29" i="7" s="1"/>
  <c r="L29" i="7" s="1"/>
  <c r="N29" i="7"/>
  <c r="O29" i="7"/>
  <c r="O47" i="7"/>
  <c r="H47" i="7"/>
  <c r="I47" i="7" s="1"/>
  <c r="L47" i="7" s="1"/>
  <c r="N47" i="7"/>
  <c r="O63" i="7"/>
  <c r="N63" i="7"/>
  <c r="H63" i="7"/>
  <c r="I63" i="7" s="1"/>
  <c r="L63" i="7" s="1"/>
  <c r="H44" i="7"/>
  <c r="I44" i="7" s="1"/>
  <c r="L44" i="7" s="1"/>
  <c r="N44" i="7"/>
  <c r="O44" i="7"/>
  <c r="C16" i="2" l="1"/>
  <c r="L58" i="7"/>
  <c r="H13" i="2" s="1"/>
  <c r="AL292" i="11"/>
  <c r="AL150" i="11"/>
  <c r="AL253" i="11"/>
  <c r="AL213" i="11"/>
  <c r="AL254" i="11"/>
  <c r="AL300" i="11"/>
  <c r="AL20" i="11"/>
  <c r="AL12" i="11"/>
  <c r="AL90" i="11"/>
  <c r="AL285" i="11"/>
  <c r="AL101" i="11"/>
  <c r="AL99" i="11"/>
  <c r="AL289" i="11"/>
  <c r="AL51" i="11"/>
  <c r="AL208" i="11"/>
  <c r="AL118" i="11"/>
  <c r="AL283" i="11"/>
  <c r="AL80" i="11"/>
  <c r="AL28" i="11"/>
  <c r="AL294" i="11"/>
  <c r="AL110" i="11"/>
  <c r="AL44" i="11"/>
  <c r="AL35" i="11"/>
  <c r="AL180" i="11"/>
  <c r="AL257" i="11"/>
  <c r="AL276" i="11"/>
  <c r="AL43" i="11"/>
  <c r="AL165" i="11"/>
  <c r="AL98" i="11"/>
  <c r="AL167" i="11"/>
  <c r="AL248" i="11"/>
  <c r="AL258" i="11"/>
  <c r="AL255" i="11"/>
  <c r="AL54" i="11"/>
  <c r="AL267" i="11"/>
  <c r="AL76" i="11"/>
  <c r="AL134" i="11"/>
  <c r="AL183" i="11"/>
  <c r="AL193" i="11"/>
  <c r="AL46" i="11"/>
  <c r="AL124" i="11"/>
  <c r="AL188" i="11"/>
  <c r="AL282" i="11"/>
  <c r="AL59" i="11"/>
  <c r="AL85" i="11"/>
  <c r="AL15" i="11"/>
  <c r="AL192" i="11"/>
  <c r="AL81" i="11"/>
  <c r="AL214" i="11"/>
  <c r="AL238" i="11"/>
  <c r="AL3" i="11"/>
  <c r="AL113" i="11"/>
  <c r="AL120" i="11"/>
  <c r="AL158" i="11"/>
  <c r="AL142" i="11"/>
  <c r="AL219" i="11"/>
  <c r="AL284" i="11"/>
  <c r="AL280" i="11"/>
  <c r="AL249" i="11"/>
  <c r="AL177" i="11"/>
  <c r="AL50" i="11"/>
  <c r="AL47" i="11"/>
  <c r="AL236" i="11"/>
  <c r="AL227" i="11"/>
  <c r="AL272" i="11"/>
  <c r="AL14" i="11"/>
  <c r="AL69" i="11"/>
  <c r="H70" i="15" s="1"/>
  <c r="I70" i="15" s="1"/>
  <c r="L70" i="15" s="1"/>
  <c r="AL269" i="11"/>
  <c r="AL117" i="11"/>
  <c r="AL58" i="11"/>
  <c r="AL78" i="11"/>
  <c r="AL61" i="11"/>
  <c r="H63" i="15" s="1"/>
  <c r="I63" i="15" s="1"/>
  <c r="L63" i="15" s="1"/>
  <c r="AL231" i="11"/>
  <c r="AL92" i="11"/>
  <c r="AL55" i="11"/>
  <c r="AL97" i="11"/>
  <c r="AL88" i="11"/>
  <c r="AL10" i="11"/>
  <c r="AL235" i="11"/>
  <c r="AL215" i="11"/>
  <c r="AL128" i="11"/>
  <c r="AL196" i="11"/>
  <c r="AL153" i="11"/>
  <c r="AL62" i="11"/>
  <c r="H64" i="15" s="1"/>
  <c r="I64" i="15" s="1"/>
  <c r="L64" i="15" s="1"/>
  <c r="AL240" i="11"/>
  <c r="AL200" i="11"/>
  <c r="AL259" i="11"/>
  <c r="AL203" i="11"/>
  <c r="AL198" i="11"/>
  <c r="AL33" i="11"/>
  <c r="AL64" i="11"/>
  <c r="AL197" i="11"/>
  <c r="AL75" i="11"/>
  <c r="AL21" i="11"/>
  <c r="AL241" i="11"/>
  <c r="AL145" i="11"/>
  <c r="AL122" i="11"/>
  <c r="AL224" i="11"/>
  <c r="AL239" i="11"/>
  <c r="AL57" i="11"/>
  <c r="AL172" i="11"/>
  <c r="AL290" i="11"/>
  <c r="AL263" i="11"/>
  <c r="AL93" i="11"/>
  <c r="AL273" i="11"/>
  <c r="AL65" i="11"/>
  <c r="H66" i="15" s="1"/>
  <c r="I66" i="15" s="1"/>
  <c r="L66" i="15" s="1"/>
  <c r="AL288" i="11"/>
  <c r="AL32" i="11"/>
  <c r="AL266" i="11"/>
  <c r="AL260" i="11"/>
  <c r="AL250" i="11"/>
  <c r="AL216" i="11"/>
  <c r="AL18" i="11"/>
  <c r="AL220" i="11"/>
  <c r="AL166" i="11"/>
  <c r="AL184" i="11"/>
  <c r="AL42" i="11"/>
  <c r="AL29" i="11"/>
  <c r="AL2" i="11"/>
  <c r="AL86" i="11"/>
  <c r="AL70" i="11"/>
  <c r="AL40" i="11"/>
  <c r="AL138" i="11"/>
  <c r="AL251" i="11"/>
  <c r="AL291" i="11"/>
  <c r="AL105" i="11"/>
  <c r="AL268" i="11"/>
  <c r="AL296" i="11"/>
  <c r="AL209" i="11"/>
  <c r="AL135" i="11"/>
  <c r="AL112" i="11"/>
  <c r="AL297" i="11"/>
  <c r="AL160" i="11"/>
  <c r="AL96" i="11"/>
  <c r="AL137" i="11"/>
  <c r="AL156" i="11"/>
  <c r="AL243" i="11"/>
  <c r="AL115" i="11"/>
  <c r="AL132" i="11"/>
  <c r="AL190" i="11"/>
  <c r="AL195" i="11"/>
  <c r="AL126" i="11"/>
  <c r="AL121" i="11"/>
  <c r="AL217" i="11"/>
  <c r="AL6" i="11"/>
  <c r="AL194" i="11"/>
  <c r="AL162" i="11"/>
  <c r="AL102" i="11"/>
  <c r="AL116" i="11"/>
  <c r="AL191" i="11"/>
  <c r="AL56" i="11"/>
  <c r="AL144" i="11"/>
  <c r="AL274" i="11"/>
  <c r="AL182" i="11"/>
  <c r="AL68" i="11"/>
  <c r="H69" i="15" s="1"/>
  <c r="I69" i="15" s="1"/>
  <c r="L69" i="15" s="1"/>
  <c r="AL30" i="11"/>
  <c r="AL8" i="11"/>
  <c r="AL79" i="11"/>
  <c r="AL91" i="11"/>
  <c r="AL130" i="11"/>
  <c r="AL298" i="11"/>
  <c r="AL206" i="11"/>
  <c r="AL237" i="11"/>
  <c r="AL178" i="11"/>
  <c r="AL229" i="11"/>
  <c r="AL234" i="11"/>
  <c r="AL179" i="11"/>
  <c r="AL143" i="11"/>
  <c r="AL63" i="11"/>
  <c r="H65" i="15" s="1"/>
  <c r="I65" i="15" s="1"/>
  <c r="L65" i="15" s="1"/>
  <c r="AL154" i="11"/>
  <c r="AL155" i="11"/>
  <c r="AL106" i="11"/>
  <c r="AL185" i="11"/>
  <c r="AL170" i="11"/>
  <c r="AL265" i="11"/>
  <c r="AL163" i="11"/>
  <c r="AL161" i="11"/>
  <c r="AL108" i="11"/>
  <c r="AL129" i="11"/>
  <c r="AL94" i="11"/>
  <c r="AL149" i="11"/>
  <c r="AL293" i="11"/>
  <c r="AL48" i="11"/>
  <c r="AL41" i="11"/>
  <c r="AL171" i="11"/>
  <c r="AL17" i="11"/>
  <c r="AL82" i="11"/>
  <c r="AL103" i="11"/>
  <c r="AL286" i="11"/>
  <c r="AL111" i="11"/>
  <c r="AL225" i="11"/>
  <c r="AL123" i="11"/>
  <c r="AL37" i="11"/>
  <c r="AL26" i="11"/>
  <c r="AL157" i="11"/>
  <c r="AL168" i="11"/>
  <c r="AL242" i="11"/>
  <c r="AL151" i="11"/>
  <c r="AL60" i="11"/>
  <c r="AL279" i="11"/>
  <c r="AL107" i="11"/>
  <c r="AL246" i="11"/>
  <c r="AL247" i="11"/>
  <c r="AL244" i="11"/>
  <c r="AL222" i="11"/>
  <c r="AL212" i="11"/>
  <c r="AL202" i="11"/>
  <c r="AL299" i="11"/>
  <c r="AL221" i="11"/>
  <c r="AL53" i="11"/>
  <c r="AL210" i="11"/>
  <c r="AL133" i="11"/>
  <c r="AL77" i="11"/>
  <c r="AL72" i="11"/>
  <c r="AL67" i="11"/>
  <c r="H68" i="15" s="1"/>
  <c r="I68" i="15" s="1"/>
  <c r="L68" i="15" s="1"/>
  <c r="AL100" i="11"/>
  <c r="AL181" i="11"/>
  <c r="AL131" i="11"/>
  <c r="AL147" i="11"/>
  <c r="AL204" i="11"/>
  <c r="AL256" i="11"/>
  <c r="AL27" i="11"/>
  <c r="AL189" i="11"/>
  <c r="AL218" i="11"/>
  <c r="AL295" i="11"/>
  <c r="AL136" i="11"/>
  <c r="AL127" i="11"/>
  <c r="AL74" i="11"/>
  <c r="AL31" i="11"/>
  <c r="AL24" i="11"/>
  <c r="AL89" i="11"/>
  <c r="AL271" i="11"/>
  <c r="AL84" i="11"/>
  <c r="AL95" i="11"/>
  <c r="AL16" i="11"/>
  <c r="AL83" i="11"/>
  <c r="AL45" i="11"/>
  <c r="AL139" i="11"/>
  <c r="AL230" i="11"/>
  <c r="AL187" i="11"/>
  <c r="AL199" i="11"/>
  <c r="AL252" i="11"/>
  <c r="AL226" i="11"/>
  <c r="AL186" i="11"/>
  <c r="AL270" i="11"/>
  <c r="AL38" i="11"/>
  <c r="AL87" i="11"/>
  <c r="AL176" i="11"/>
  <c r="AL5" i="11"/>
  <c r="AL11" i="11"/>
  <c r="AL278" i="11"/>
  <c r="AL114" i="11"/>
  <c r="AL164" i="11"/>
  <c r="AL233" i="11"/>
  <c r="AL207" i="11"/>
  <c r="AL287" i="11"/>
  <c r="AL71" i="11"/>
  <c r="AL175" i="11"/>
  <c r="AL173" i="11"/>
  <c r="AL19" i="11"/>
  <c r="AL275" i="11"/>
  <c r="AL174" i="11"/>
  <c r="AL13" i="11"/>
  <c r="AL73" i="11"/>
  <c r="AL49" i="11"/>
  <c r="AL52" i="11"/>
  <c r="AL34" i="11"/>
  <c r="AL245" i="11"/>
  <c r="AL281" i="11"/>
  <c r="AL228" i="11"/>
  <c r="AL104" i="11"/>
  <c r="AL262" i="11"/>
  <c r="AL169" i="11"/>
  <c r="AL205" i="11"/>
  <c r="AL264" i="11"/>
  <c r="AL261" i="11"/>
  <c r="AL22" i="11"/>
  <c r="AL119" i="11"/>
  <c r="AL223" i="11"/>
  <c r="AL140" i="11"/>
  <c r="AL232" i="11"/>
  <c r="AL4" i="11"/>
  <c r="AL159" i="11"/>
  <c r="AL277" i="11"/>
  <c r="AL9" i="11"/>
  <c r="AL7" i="11"/>
  <c r="AL36" i="11"/>
  <c r="AL211" i="11"/>
  <c r="AL25" i="11"/>
  <c r="AL152" i="11"/>
  <c r="AL66" i="11"/>
  <c r="H67" i="15" s="1"/>
  <c r="I67" i="15" s="1"/>
  <c r="L67" i="15" s="1"/>
  <c r="AL109" i="11"/>
  <c r="AL125" i="11"/>
  <c r="AL141" i="11"/>
  <c r="AL148" i="11"/>
  <c r="AL201" i="11"/>
  <c r="AL146" i="11"/>
  <c r="AL23" i="11"/>
  <c r="AL39" i="11"/>
  <c r="D57" i="15" l="1"/>
  <c r="H57" i="15" s="1"/>
  <c r="I57" i="15" s="1"/>
  <c r="L57" i="15" s="1"/>
  <c r="D16" i="15"/>
  <c r="H16" i="15" s="1"/>
  <c r="I16" i="15" s="1"/>
  <c r="L16" i="15" s="1"/>
  <c r="D34" i="15"/>
  <c r="H34" i="15" s="1"/>
  <c r="I34" i="15" s="1"/>
  <c r="L34" i="15" s="1"/>
  <c r="D21" i="15"/>
  <c r="H21" i="15" s="1"/>
  <c r="I21" i="15" s="1"/>
  <c r="L21" i="15" s="1"/>
  <c r="D20" i="15"/>
  <c r="H20" i="15" s="1"/>
  <c r="I20" i="15" s="1"/>
  <c r="L20" i="15" s="1"/>
  <c r="D6" i="15"/>
  <c r="H6" i="15" s="1"/>
  <c r="I6" i="15" s="1"/>
  <c r="D54" i="15"/>
  <c r="H54" i="15" s="1"/>
  <c r="I54" i="15" s="1"/>
  <c r="D4" i="15"/>
  <c r="H4" i="15" s="1"/>
  <c r="I4" i="15" s="1"/>
  <c r="D51" i="15"/>
  <c r="H51" i="15" s="1"/>
  <c r="I51" i="15" s="1"/>
  <c r="D3" i="15"/>
  <c r="H3" i="15" s="1"/>
  <c r="I3" i="15" s="1"/>
  <c r="D12" i="15"/>
  <c r="H12" i="15" s="1"/>
  <c r="I12" i="15" s="1"/>
  <c r="D59" i="15"/>
  <c r="H59" i="15" s="1"/>
  <c r="I59" i="15" s="1"/>
  <c r="D25" i="15"/>
  <c r="H25" i="15" s="1"/>
  <c r="I25" i="15" s="1"/>
  <c r="D42" i="15"/>
  <c r="H42" i="15" s="1"/>
  <c r="I42" i="15" s="1"/>
  <c r="D31" i="15"/>
  <c r="H31" i="15" s="1"/>
  <c r="I31" i="15" s="1"/>
  <c r="D38" i="15"/>
  <c r="H38" i="15" s="1"/>
  <c r="I38" i="15" s="1"/>
  <c r="D53" i="15"/>
  <c r="H53" i="15" s="1"/>
  <c r="I53" i="15" s="1"/>
  <c r="D2" i="15"/>
  <c r="H2" i="15" s="1"/>
  <c r="I2" i="15" s="1"/>
  <c r="D23" i="15"/>
  <c r="H23" i="15" s="1"/>
  <c r="I23" i="15" s="1"/>
  <c r="D47" i="15"/>
  <c r="H47" i="15" s="1"/>
  <c r="I47" i="15" s="1"/>
  <c r="D26" i="15"/>
  <c r="H26" i="15" s="1"/>
  <c r="I26" i="15" s="1"/>
  <c r="D35" i="15"/>
  <c r="H35" i="15" s="1"/>
  <c r="I35" i="15" s="1"/>
  <c r="D10" i="15"/>
  <c r="H10" i="15" s="1"/>
  <c r="I10" i="15" s="1"/>
  <c r="D32" i="15"/>
  <c r="H32" i="15" s="1"/>
  <c r="I32" i="15" s="1"/>
  <c r="D52" i="15"/>
  <c r="H52" i="15" s="1"/>
  <c r="I52" i="15" s="1"/>
  <c r="D49" i="15"/>
  <c r="H49" i="15" s="1"/>
  <c r="I49" i="15" s="1"/>
  <c r="D22" i="15"/>
  <c r="H22" i="15" s="1"/>
  <c r="I22" i="15" s="1"/>
  <c r="D15" i="15"/>
  <c r="H15" i="15" s="1"/>
  <c r="I15" i="15" s="1"/>
  <c r="D11" i="15"/>
  <c r="H11" i="15" s="1"/>
  <c r="I11" i="15" s="1"/>
  <c r="D61" i="15"/>
  <c r="H61" i="15" s="1"/>
  <c r="I61" i="15" s="1"/>
  <c r="D9" i="15"/>
  <c r="H9" i="15" s="1"/>
  <c r="I9" i="15" s="1"/>
  <c r="D19" i="15"/>
  <c r="H19" i="15" s="1"/>
  <c r="I19" i="15" s="1"/>
  <c r="D13" i="15"/>
  <c r="H13" i="15" s="1"/>
  <c r="I13" i="15" s="1"/>
  <c r="D44" i="15"/>
  <c r="H44" i="15" s="1"/>
  <c r="I44" i="15" s="1"/>
  <c r="D24" i="15"/>
  <c r="H24" i="15" s="1"/>
  <c r="I24" i="15" s="1"/>
  <c r="D5" i="15"/>
  <c r="H5" i="15" s="1"/>
  <c r="I5" i="15" s="1"/>
  <c r="D18" i="15"/>
  <c r="H18" i="15" s="1"/>
  <c r="I18" i="15" s="1"/>
  <c r="D48" i="15"/>
  <c r="H48" i="15" s="1"/>
  <c r="I48" i="15" s="1"/>
  <c r="D46" i="15"/>
  <c r="H46" i="15" s="1"/>
  <c r="I46" i="15" s="1"/>
  <c r="D43" i="15"/>
  <c r="H43" i="15" s="1"/>
  <c r="I43" i="15" s="1"/>
  <c r="D27" i="15"/>
  <c r="H27" i="15" s="1"/>
  <c r="I27" i="15" s="1"/>
  <c r="D17" i="15"/>
  <c r="H17" i="15" s="1"/>
  <c r="I17" i="15" s="1"/>
  <c r="D50" i="15"/>
  <c r="H50" i="15" s="1"/>
  <c r="I50" i="15" s="1"/>
  <c r="D45" i="15"/>
  <c r="H45" i="15" s="1"/>
  <c r="I45" i="15" s="1"/>
  <c r="D40" i="15"/>
  <c r="H40" i="15" s="1"/>
  <c r="I40" i="15" s="1"/>
  <c r="D28" i="15"/>
  <c r="H28" i="15" s="1"/>
  <c r="I28" i="15" s="1"/>
  <c r="D56" i="15"/>
  <c r="H56" i="15" s="1"/>
  <c r="I56" i="15" s="1"/>
  <c r="D37" i="15"/>
  <c r="H37" i="15" s="1"/>
  <c r="I37" i="15" s="1"/>
  <c r="D60" i="15"/>
  <c r="H60" i="15" s="1"/>
  <c r="I60" i="15" s="1"/>
  <c r="D29" i="15"/>
  <c r="H29" i="15" s="1"/>
  <c r="I29" i="15" s="1"/>
  <c r="D30" i="15"/>
  <c r="H30" i="15" s="1"/>
  <c r="I30" i="15" s="1"/>
  <c r="D55" i="15"/>
  <c r="H55" i="15" s="1"/>
  <c r="I55" i="15" s="1"/>
  <c r="D8" i="15"/>
  <c r="H8" i="15" s="1"/>
  <c r="I8" i="15" s="1"/>
  <c r="D7" i="15"/>
  <c r="H7" i="15" s="1"/>
  <c r="I7" i="15" s="1"/>
  <c r="D33" i="15"/>
  <c r="H33" i="15" s="1"/>
  <c r="I33" i="15" s="1"/>
  <c r="D36" i="15"/>
  <c r="H36" i="15" s="1"/>
  <c r="I36" i="15" s="1"/>
  <c r="D58" i="15"/>
  <c r="H58" i="15" s="1"/>
  <c r="I58" i="15" s="1"/>
  <c r="D39" i="15"/>
  <c r="H39" i="15" s="1"/>
  <c r="I39" i="15" s="1"/>
  <c r="D41" i="15"/>
  <c r="H41" i="15" s="1"/>
  <c r="I41" i="15" s="1"/>
  <c r="D14" i="15"/>
  <c r="H14" i="15" s="1"/>
  <c r="I14" i="15" s="1"/>
  <c r="L37" i="15" l="1"/>
  <c r="L5" i="15"/>
  <c r="L59" i="15"/>
  <c r="L36" i="15"/>
  <c r="L9" i="15"/>
  <c r="L15" i="15"/>
  <c r="L42" i="15"/>
  <c r="L8" i="15"/>
  <c r="L58" i="15"/>
  <c r="L60" i="15"/>
  <c r="L47" i="15"/>
  <c r="L13" i="15"/>
  <c r="L22" i="15"/>
  <c r="L10" i="15"/>
  <c r="L33" i="15"/>
  <c r="L46" i="15"/>
  <c r="L54" i="15"/>
  <c r="L41" i="15"/>
  <c r="L55" i="15"/>
  <c r="L27" i="15"/>
  <c r="L18" i="15"/>
  <c r="L49" i="15"/>
  <c r="L2" i="15"/>
  <c r="L25" i="15"/>
  <c r="L24" i="15"/>
  <c r="L26" i="15"/>
  <c r="L12" i="15"/>
  <c r="L6" i="15"/>
  <c r="L7" i="15"/>
  <c r="L50" i="15"/>
  <c r="L48" i="15"/>
  <c r="L61" i="15"/>
  <c r="L23" i="15"/>
  <c r="L38" i="15"/>
  <c r="L39" i="15"/>
  <c r="L30" i="15"/>
  <c r="L40" i="15"/>
  <c r="L43" i="15"/>
  <c r="L32" i="15"/>
  <c r="L53" i="15"/>
  <c r="L3" i="15"/>
  <c r="L56" i="15"/>
  <c r="L17" i="15"/>
  <c r="L31" i="15"/>
  <c r="L29" i="15"/>
  <c r="L45" i="15"/>
  <c r="L11" i="15"/>
  <c r="L35" i="15"/>
  <c r="L51" i="15"/>
  <c r="L4" i="15"/>
  <c r="L14" i="15"/>
  <c r="L44" i="15"/>
  <c r="L19" i="15"/>
  <c r="L52" i="15"/>
  <c r="N19" i="15" l="1"/>
  <c r="N36" i="15"/>
  <c r="N25" i="15"/>
  <c r="N56" i="15"/>
  <c r="N3" i="15"/>
  <c r="N2" i="15"/>
  <c r="N54" i="15"/>
  <c r="N47" i="15"/>
  <c r="N9" i="15"/>
  <c r="N30" i="15"/>
  <c r="N45" i="15"/>
  <c r="N6" i="15"/>
  <c r="N46" i="15"/>
  <c r="N60" i="15"/>
  <c r="N13" i="15"/>
  <c r="N44" i="15"/>
  <c r="N7" i="15"/>
  <c r="N49" i="15"/>
  <c r="N41" i="15"/>
  <c r="N11" i="15"/>
  <c r="N39" i="15"/>
  <c r="N59" i="15"/>
  <c r="N35" i="15"/>
  <c r="N14" i="15"/>
  <c r="N28" i="15"/>
  <c r="L28" i="15"/>
  <c r="H10" i="2" s="1"/>
  <c r="N69" i="15"/>
  <c r="N80" i="15"/>
  <c r="N91" i="15"/>
  <c r="N73" i="15"/>
  <c r="N97" i="15"/>
  <c r="N77" i="15"/>
  <c r="N90" i="15"/>
  <c r="N95" i="15"/>
  <c r="N88" i="15"/>
  <c r="N75" i="15"/>
  <c r="N65" i="15"/>
  <c r="N87" i="15"/>
  <c r="N34" i="15"/>
  <c r="N74" i="15"/>
  <c r="N76" i="15"/>
  <c r="N89" i="15"/>
  <c r="N63" i="15"/>
  <c r="N68" i="15"/>
  <c r="N98" i="15"/>
  <c r="N86" i="15"/>
  <c r="C18" i="2"/>
  <c r="N85" i="15"/>
  <c r="N71" i="15"/>
  <c r="N84" i="15"/>
  <c r="N94" i="15"/>
  <c r="N79" i="15"/>
  <c r="N81" i="15"/>
  <c r="N92" i="15"/>
  <c r="N82" i="15"/>
  <c r="N70" i="15"/>
  <c r="N93" i="15"/>
  <c r="N67" i="15"/>
  <c r="N20" i="15"/>
  <c r="N21" i="15"/>
  <c r="N96" i="15"/>
  <c r="N72" i="15"/>
  <c r="N78" i="15"/>
  <c r="N64" i="15"/>
  <c r="N57" i="15"/>
  <c r="N83" i="15"/>
  <c r="N66" i="15"/>
  <c r="N62" i="15"/>
  <c r="N16" i="15"/>
  <c r="AO262" i="11"/>
  <c r="AO11" i="11"/>
  <c r="AO29" i="11"/>
  <c r="AO44" i="11"/>
  <c r="AO275" i="11"/>
  <c r="AO195" i="11"/>
  <c r="AO110" i="11"/>
  <c r="AO144" i="11"/>
  <c r="AO294" i="11"/>
  <c r="AO82" i="11"/>
  <c r="AO53" i="11"/>
  <c r="AO290" i="11"/>
  <c r="AO242" i="11"/>
  <c r="AO106" i="11"/>
  <c r="AO165" i="11"/>
  <c r="AO147" i="11"/>
  <c r="AO239" i="11"/>
  <c r="AO131" i="11"/>
  <c r="AO200" i="11"/>
  <c r="AO52" i="11"/>
  <c r="AO149" i="11"/>
  <c r="AO50" i="11"/>
  <c r="AO74" i="11"/>
  <c r="AO297" i="11"/>
  <c r="AO180" i="11"/>
  <c r="AO129" i="11"/>
  <c r="AO63" i="11"/>
  <c r="AO86" i="11"/>
  <c r="AO179" i="11"/>
  <c r="AO68" i="11"/>
  <c r="AO62" i="11"/>
  <c r="AO271" i="11"/>
  <c r="AO285" i="11"/>
  <c r="AO5" i="11"/>
  <c r="D2" i="17" s="1"/>
  <c r="H2" i="17" s="1"/>
  <c r="I2" i="17" s="1"/>
  <c r="L2" i="17" s="1"/>
  <c r="AO209" i="11"/>
  <c r="AO90" i="11"/>
  <c r="AO190" i="11"/>
  <c r="AO265" i="11"/>
  <c r="AO142" i="11"/>
  <c r="AO33" i="11"/>
  <c r="AO228" i="11"/>
  <c r="AO171" i="11"/>
  <c r="AO272" i="11"/>
  <c r="AO130" i="11"/>
  <c r="AO118" i="11"/>
  <c r="AO202" i="11"/>
  <c r="AO259" i="11"/>
  <c r="AO212" i="11"/>
  <c r="AO92" i="11"/>
  <c r="AO214" i="11"/>
  <c r="AO25" i="11"/>
  <c r="AO101" i="11"/>
  <c r="AO252" i="11"/>
  <c r="AO139" i="11"/>
  <c r="AO65" i="11"/>
  <c r="AO109" i="11"/>
  <c r="AO42" i="11"/>
  <c r="AO176" i="11"/>
  <c r="AO296" i="11"/>
  <c r="AO12" i="11"/>
  <c r="AO237" i="11"/>
  <c r="AO282" i="11"/>
  <c r="AO151" i="11"/>
  <c r="AO10" i="11"/>
  <c r="AO175" i="11"/>
  <c r="AO185" i="11"/>
  <c r="AO120" i="11"/>
  <c r="AO102" i="11"/>
  <c r="AO213" i="11"/>
  <c r="AO157" i="11"/>
  <c r="AO55" i="11"/>
  <c r="AO26" i="11"/>
  <c r="AO24" i="11"/>
  <c r="AO134" i="11"/>
  <c r="AO100" i="11"/>
  <c r="AO32" i="11"/>
  <c r="AO192" i="11"/>
  <c r="AO244" i="11"/>
  <c r="AO79" i="11"/>
  <c r="AO112" i="11"/>
  <c r="AO39" i="11"/>
  <c r="AO136" i="11"/>
  <c r="AO204" i="11"/>
  <c r="AO45" i="11"/>
  <c r="AO83" i="11"/>
  <c r="AO184" i="11"/>
  <c r="AO159" i="11"/>
  <c r="AO248" i="11"/>
  <c r="AO17" i="11"/>
  <c r="AO14" i="11"/>
  <c r="AO38" i="11"/>
  <c r="AO298" i="11"/>
  <c r="AO124" i="11"/>
  <c r="AO156" i="11"/>
  <c r="AO245" i="11"/>
  <c r="AO48" i="11"/>
  <c r="AO293" i="11"/>
  <c r="AO47" i="11"/>
  <c r="AO8" i="11"/>
  <c r="AO257" i="11"/>
  <c r="AO145" i="11"/>
  <c r="AO119" i="11"/>
  <c r="AO13" i="11"/>
  <c r="AO72" i="11"/>
  <c r="AO21" i="11"/>
  <c r="AO233" i="11"/>
  <c r="AO273" i="11"/>
  <c r="AO93" i="11"/>
  <c r="AO104" i="11"/>
  <c r="AO56" i="11"/>
  <c r="AO28" i="11"/>
  <c r="AO158" i="11"/>
  <c r="AO125" i="11"/>
  <c r="AO116" i="11"/>
  <c r="AO98" i="11"/>
  <c r="AO251" i="11"/>
  <c r="AO299" i="11"/>
  <c r="AO236" i="11"/>
  <c r="AO154" i="11"/>
  <c r="AO49" i="11"/>
  <c r="AO6" i="11"/>
  <c r="AO289" i="11"/>
  <c r="AO35" i="11"/>
  <c r="AO246" i="11"/>
  <c r="AO22" i="11"/>
  <c r="AO295" i="11"/>
  <c r="AO75" i="11"/>
  <c r="AO218" i="11"/>
  <c r="AO173" i="11"/>
  <c r="AO132" i="11"/>
  <c r="AO20" i="11"/>
  <c r="AO170" i="11"/>
  <c r="AO188" i="11"/>
  <c r="AO232" i="11"/>
  <c r="AO243" i="11"/>
  <c r="AO216" i="11"/>
  <c r="AO66" i="11"/>
  <c r="AO155" i="11"/>
  <c r="AO3" i="11"/>
  <c r="AO238" i="11"/>
  <c r="AO264" i="11"/>
  <c r="AO278" i="11"/>
  <c r="AO111" i="11"/>
  <c r="AO196" i="11"/>
  <c r="AO77" i="11"/>
  <c r="AO133" i="11"/>
  <c r="AO197" i="11"/>
  <c r="AO87" i="11"/>
  <c r="AO268" i="11"/>
  <c r="AO206" i="11"/>
  <c r="AO167" i="11"/>
  <c r="AO281" i="11"/>
  <c r="AO291" i="11"/>
  <c r="AO283" i="11"/>
  <c r="AO57" i="11"/>
  <c r="AO91" i="11"/>
  <c r="AO193" i="11"/>
  <c r="AO183" i="11"/>
  <c r="AO164" i="11"/>
  <c r="AO160" i="11"/>
  <c r="AO211" i="11"/>
  <c r="AO61" i="11"/>
  <c r="AO230" i="11"/>
  <c r="AO2" i="11"/>
  <c r="AO127" i="11"/>
  <c r="AO123" i="11"/>
  <c r="AO108" i="11"/>
  <c r="AO58" i="11"/>
  <c r="AO36" i="11"/>
  <c r="AO107" i="11"/>
  <c r="AO128" i="11"/>
  <c r="AO279" i="11"/>
  <c r="AO215" i="11"/>
  <c r="AO16" i="11"/>
  <c r="AO166" i="11"/>
  <c r="AO19" i="11"/>
  <c r="AO191" i="11"/>
  <c r="AO80" i="11"/>
  <c r="AO71" i="11"/>
  <c r="AO18" i="11"/>
  <c r="AO254" i="11"/>
  <c r="AO203" i="11"/>
  <c r="AO223" i="11"/>
  <c r="AO43" i="11"/>
  <c r="AO194" i="11"/>
  <c r="AO276" i="11"/>
  <c r="AO199" i="11"/>
  <c r="AO70" i="11"/>
  <c r="AO261" i="11"/>
  <c r="AO94" i="11"/>
  <c r="AO153" i="11"/>
  <c r="AO23" i="11"/>
  <c r="AO234" i="11"/>
  <c r="AO280" i="11"/>
  <c r="AO146" i="11"/>
  <c r="AO286" i="11"/>
  <c r="AO117" i="11"/>
  <c r="AO103" i="11"/>
  <c r="AO269" i="11"/>
  <c r="AO263" i="11"/>
  <c r="AO115" i="11"/>
  <c r="AO300" i="11"/>
  <c r="AO270" i="11"/>
  <c r="AO140" i="11"/>
  <c r="AO97" i="11"/>
  <c r="AO34" i="11"/>
  <c r="AO162" i="11"/>
  <c r="AO208" i="11"/>
  <c r="AO96" i="11"/>
  <c r="AO51" i="11"/>
  <c r="AO31" i="11"/>
  <c r="AO266" i="11"/>
  <c r="AO73" i="11"/>
  <c r="AO143" i="11"/>
  <c r="AO177" i="11"/>
  <c r="AO67" i="11"/>
  <c r="AO288" i="11"/>
  <c r="AO247" i="11"/>
  <c r="AO292" i="11"/>
  <c r="AO7" i="11"/>
  <c r="AO182" i="11"/>
  <c r="AO15" i="11"/>
  <c r="AO9" i="11"/>
  <c r="AO161" i="11"/>
  <c r="AO284" i="11"/>
  <c r="AO219" i="11"/>
  <c r="AO189" i="11"/>
  <c r="AO64" i="11"/>
  <c r="AO95" i="11"/>
  <c r="AO105" i="11"/>
  <c r="AO277" i="11"/>
  <c r="AO84" i="11"/>
  <c r="AO172" i="11"/>
  <c r="AO168" i="11"/>
  <c r="AO227" i="11"/>
  <c r="AO207" i="11"/>
  <c r="AO137" i="11"/>
  <c r="AO253" i="11"/>
  <c r="AO40" i="11"/>
  <c r="AO150" i="11"/>
  <c r="AO181" i="11"/>
  <c r="AO122" i="11"/>
  <c r="AO30" i="11"/>
  <c r="AO81" i="11"/>
  <c r="AO241" i="11"/>
  <c r="AO256" i="11"/>
  <c r="AO113" i="11"/>
  <c r="AO138" i="11"/>
  <c r="AO201" i="11"/>
  <c r="AO148" i="11"/>
  <c r="AO240" i="11"/>
  <c r="AO205" i="11"/>
  <c r="AO126" i="11"/>
  <c r="AO54" i="11"/>
  <c r="AO229" i="11"/>
  <c r="AO85" i="11"/>
  <c r="AO163" i="11"/>
  <c r="AO59" i="11"/>
  <c r="AO210" i="11"/>
  <c r="AO235" i="11"/>
  <c r="AO141" i="11"/>
  <c r="AO198" i="11"/>
  <c r="AO41" i="11"/>
  <c r="AO226" i="11"/>
  <c r="AO260" i="11"/>
  <c r="AO222" i="11"/>
  <c r="AO114" i="11"/>
  <c r="AO174" i="11"/>
  <c r="AO135" i="11"/>
  <c r="AO169" i="11"/>
  <c r="AO274" i="11"/>
  <c r="AO255" i="11"/>
  <c r="AO178" i="11"/>
  <c r="AO258" i="11"/>
  <c r="AO60" i="11"/>
  <c r="AO69" i="11"/>
  <c r="AO27" i="11"/>
  <c r="AO220" i="11"/>
  <c r="AO4" i="11"/>
  <c r="AO221" i="11"/>
  <c r="AO88" i="11"/>
  <c r="AO46" i="11"/>
  <c r="AO89" i="11"/>
  <c r="AO250" i="11"/>
  <c r="AO152" i="11"/>
  <c r="AO224" i="11"/>
  <c r="AO186" i="11"/>
  <c r="AO37" i="11"/>
  <c r="AO231" i="11"/>
  <c r="AO187" i="11"/>
  <c r="AO217" i="11"/>
  <c r="AO76" i="11"/>
  <c r="AO225" i="11"/>
  <c r="AO78" i="11"/>
  <c r="AO99" i="11"/>
  <c r="AO249" i="11"/>
  <c r="AO287" i="11"/>
  <c r="AO267" i="11"/>
  <c r="AO121" i="11"/>
  <c r="N12" i="15"/>
  <c r="N18" i="15"/>
  <c r="N58" i="15"/>
  <c r="N15" i="15"/>
  <c r="N32" i="15"/>
  <c r="N33" i="15"/>
  <c r="N4" i="15"/>
  <c r="N43" i="15"/>
  <c r="N10" i="15"/>
  <c r="N8" i="15"/>
  <c r="N5" i="15"/>
  <c r="N50" i="15"/>
  <c r="N53" i="15"/>
  <c r="N29" i="15"/>
  <c r="N23" i="15"/>
  <c r="N31" i="15"/>
  <c r="N61" i="15"/>
  <c r="N26" i="15"/>
  <c r="N27" i="15"/>
  <c r="N52" i="15"/>
  <c r="N24" i="15"/>
  <c r="N42" i="15"/>
  <c r="N37" i="15"/>
  <c r="N38" i="15"/>
  <c r="N51" i="15"/>
  <c r="N17" i="15"/>
  <c r="N40" i="15"/>
  <c r="N48" i="15"/>
  <c r="N55" i="15"/>
  <c r="N22" i="15"/>
  <c r="D30" i="17" l="1"/>
  <c r="H30" i="17" s="1"/>
  <c r="I30" i="17" s="1"/>
  <c r="L30" i="17" s="1"/>
  <c r="D22" i="17"/>
  <c r="H22" i="17" s="1"/>
  <c r="I22" i="17" s="1"/>
  <c r="L22" i="17" s="1"/>
  <c r="D20" i="17"/>
  <c r="H20" i="17" s="1"/>
  <c r="I20" i="17" s="1"/>
  <c r="L20" i="17" s="1"/>
  <c r="D5" i="17"/>
  <c r="H5" i="17" s="1"/>
  <c r="I5" i="17" s="1"/>
  <c r="L5" i="17" s="1"/>
  <c r="D6" i="17"/>
  <c r="H6" i="17" s="1"/>
  <c r="I6" i="17" s="1"/>
  <c r="L6" i="17" s="1"/>
  <c r="D15" i="17"/>
  <c r="H15" i="17" s="1"/>
  <c r="I15" i="17" s="1"/>
  <c r="L15" i="17" s="1"/>
  <c r="D7" i="17"/>
  <c r="H7" i="17" s="1"/>
  <c r="I7" i="17" s="1"/>
  <c r="L7" i="17" s="1"/>
  <c r="D24" i="17"/>
  <c r="H24" i="17" s="1"/>
  <c r="I24" i="17" s="1"/>
  <c r="L24" i="17" s="1"/>
  <c r="D23" i="17"/>
  <c r="H23" i="17" s="1"/>
  <c r="I23" i="17" s="1"/>
  <c r="L23" i="17" s="1"/>
  <c r="D16" i="17"/>
  <c r="H16" i="17" s="1"/>
  <c r="I16" i="17" s="1"/>
  <c r="L16" i="17" s="1"/>
  <c r="D28" i="17"/>
  <c r="H28" i="17" s="1"/>
  <c r="I28" i="17" s="1"/>
  <c r="L28" i="17" s="1"/>
  <c r="D21" i="17"/>
  <c r="H21" i="17" s="1"/>
  <c r="I21" i="17" s="1"/>
  <c r="L21" i="17" s="1"/>
  <c r="D19" i="17"/>
  <c r="H19" i="17" s="1"/>
  <c r="I19" i="17" s="1"/>
  <c r="L19" i="17" s="1"/>
  <c r="D14" i="17"/>
  <c r="H14" i="17" s="1"/>
  <c r="I14" i="17" s="1"/>
  <c r="L14" i="17" s="1"/>
  <c r="D25" i="17"/>
  <c r="D12" i="17"/>
  <c r="D3" i="17"/>
  <c r="D27" i="17"/>
  <c r="D26" i="17"/>
  <c r="D13" i="17"/>
  <c r="D8" i="17"/>
  <c r="D17" i="17"/>
  <c r="D18" i="17"/>
  <c r="D11" i="17"/>
  <c r="D9" i="17"/>
  <c r="D4" i="17"/>
  <c r="D10" i="17"/>
  <c r="D29" i="17"/>
  <c r="D32" i="17"/>
  <c r="D33" i="17"/>
  <c r="D34" i="17"/>
  <c r="H17" i="17" l="1"/>
  <c r="I17" i="17" s="1"/>
  <c r="L17" i="17" s="1"/>
  <c r="H12" i="17"/>
  <c r="I12" i="17" s="1"/>
  <c r="H34" i="17"/>
  <c r="I34" i="17" s="1"/>
  <c r="L34" i="17" s="1"/>
  <c r="H4" i="17"/>
  <c r="I4" i="17" s="1"/>
  <c r="L4" i="17" s="1"/>
  <c r="H29" i="17"/>
  <c r="I29" i="17" s="1"/>
  <c r="L29" i="17" s="1"/>
  <c r="H8" i="17"/>
  <c r="I8" i="17" s="1"/>
  <c r="L8" i="17" s="1"/>
  <c r="H11" i="17"/>
  <c r="I11" i="17" s="1"/>
  <c r="L11" i="17" s="1"/>
  <c r="H13" i="17"/>
  <c r="I13" i="17" s="1"/>
  <c r="L13" i="17" s="1"/>
  <c r="H25" i="17"/>
  <c r="I25" i="17" s="1"/>
  <c r="L25" i="17" s="1"/>
  <c r="H27" i="17"/>
  <c r="I27" i="17" s="1"/>
  <c r="L27" i="17" s="1"/>
  <c r="H10" i="17"/>
  <c r="I10" i="17" s="1"/>
  <c r="L10" i="17" s="1"/>
  <c r="H32" i="17"/>
  <c r="I32" i="17" s="1"/>
  <c r="L32" i="17" s="1"/>
  <c r="H18" i="17"/>
  <c r="I18" i="17" s="1"/>
  <c r="L18" i="17" s="1"/>
  <c r="H26" i="17"/>
  <c r="I26" i="17" s="1"/>
  <c r="L26" i="17" s="1"/>
  <c r="H3" i="17"/>
  <c r="I3" i="17" s="1"/>
  <c r="L3" i="17" s="1"/>
  <c r="H33" i="17"/>
  <c r="I33" i="17" s="1"/>
  <c r="L33" i="17" s="1"/>
  <c r="H9" i="17"/>
  <c r="I9" i="17" s="1"/>
  <c r="L9" i="17" s="1"/>
  <c r="N4" i="17" l="1"/>
  <c r="N17" i="17"/>
  <c r="N32" i="17"/>
  <c r="N10" i="17"/>
  <c r="N8" i="17"/>
  <c r="N9" i="17"/>
  <c r="N29" i="17"/>
  <c r="N33" i="17"/>
  <c r="N27" i="17"/>
  <c r="N34" i="17"/>
  <c r="N25" i="17"/>
  <c r="N3" i="17"/>
  <c r="N26" i="17"/>
  <c r="N13" i="17"/>
  <c r="N12" i="17"/>
  <c r="N54" i="17"/>
  <c r="N96" i="17"/>
  <c r="N59" i="17"/>
  <c r="N72" i="17"/>
  <c r="N95" i="17"/>
  <c r="N56" i="17"/>
  <c r="N98" i="17"/>
  <c r="N24" i="17"/>
  <c r="N78" i="17"/>
  <c r="N35" i="17"/>
  <c r="N97" i="17"/>
  <c r="N37" i="17"/>
  <c r="N40" i="17"/>
  <c r="N23" i="17"/>
  <c r="N15" i="17"/>
  <c r="N87" i="17"/>
  <c r="N74" i="17"/>
  <c r="N48" i="17"/>
  <c r="N76" i="17"/>
  <c r="N90" i="17"/>
  <c r="N62" i="17"/>
  <c r="N82" i="17"/>
  <c r="N93" i="17"/>
  <c r="N75" i="17"/>
  <c r="N46" i="17"/>
  <c r="N6" i="17"/>
  <c r="N64" i="17"/>
  <c r="N84" i="17"/>
  <c r="N7" i="17"/>
  <c r="N31" i="17"/>
  <c r="N41" i="17"/>
  <c r="N94" i="17"/>
  <c r="N57" i="17"/>
  <c r="N39" i="17"/>
  <c r="N38" i="17"/>
  <c r="N49" i="17"/>
  <c r="N2" i="17"/>
  <c r="N58" i="17"/>
  <c r="N71" i="17"/>
  <c r="N50" i="17"/>
  <c r="N14" i="17"/>
  <c r="N44" i="17"/>
  <c r="N61" i="17"/>
  <c r="N67" i="17"/>
  <c r="N86" i="17"/>
  <c r="N52" i="17"/>
  <c r="N20" i="17"/>
  <c r="N36" i="17"/>
  <c r="N21" i="17"/>
  <c r="N5" i="17"/>
  <c r="N63" i="17"/>
  <c r="N85" i="17"/>
  <c r="N53" i="17"/>
  <c r="N45" i="17"/>
  <c r="N19" i="17"/>
  <c r="L12" i="17"/>
  <c r="H5" i="2" s="1"/>
  <c r="N91" i="17"/>
  <c r="N65" i="17"/>
  <c r="N22" i="17"/>
  <c r="N55" i="17"/>
  <c r="N47" i="17"/>
  <c r="N77" i="17"/>
  <c r="N42" i="17"/>
  <c r="N28" i="17"/>
  <c r="N16" i="17"/>
  <c r="N66" i="17"/>
  <c r="N68" i="17"/>
  <c r="N79" i="17"/>
  <c r="N51" i="17"/>
  <c r="N30" i="17"/>
  <c r="N89" i="17"/>
  <c r="N70" i="17"/>
  <c r="N92" i="17"/>
  <c r="N73" i="17"/>
  <c r="N83" i="17"/>
  <c r="N80" i="17"/>
  <c r="N81" i="17"/>
  <c r="N69" i="17"/>
  <c r="N43" i="17"/>
  <c r="N60" i="17"/>
  <c r="N88" i="17"/>
  <c r="AR276" i="11"/>
  <c r="AR171" i="11"/>
  <c r="AR163" i="11"/>
  <c r="AR125" i="11"/>
  <c r="D13" i="21" s="1"/>
  <c r="H13" i="21" s="1"/>
  <c r="I13" i="21" s="1"/>
  <c r="L13" i="21" s="1"/>
  <c r="AR169" i="11"/>
  <c r="AR208" i="11"/>
  <c r="AR10" i="11"/>
  <c r="AR15" i="11"/>
  <c r="AR223" i="11"/>
  <c r="AR151" i="11"/>
  <c r="AR133" i="11"/>
  <c r="AR11" i="11"/>
  <c r="AR237" i="11"/>
  <c r="AR91" i="11"/>
  <c r="AR204" i="11"/>
  <c r="AR186" i="11"/>
  <c r="AR152" i="11"/>
  <c r="AR272" i="11"/>
  <c r="AR76" i="11"/>
  <c r="AR153" i="11"/>
  <c r="AR19" i="11"/>
  <c r="AR16" i="11"/>
  <c r="AR68" i="11"/>
  <c r="AR241" i="11"/>
  <c r="AR145" i="11"/>
  <c r="AR168" i="11"/>
  <c r="AR286" i="11"/>
  <c r="AR128" i="11"/>
  <c r="AR25" i="11"/>
  <c r="AR232" i="11"/>
  <c r="AR234" i="11"/>
  <c r="AR92" i="11"/>
  <c r="AR196" i="11"/>
  <c r="AR297" i="11"/>
  <c r="AR55" i="11"/>
  <c r="AR40" i="11"/>
  <c r="AR94" i="11"/>
  <c r="AR202" i="11"/>
  <c r="AR178" i="11"/>
  <c r="AR173" i="11"/>
  <c r="AR95" i="11"/>
  <c r="AR263" i="11"/>
  <c r="AR279" i="11"/>
  <c r="AR259" i="11"/>
  <c r="AR75" i="11"/>
  <c r="AR61" i="11"/>
  <c r="AR131" i="11"/>
  <c r="AR172" i="11"/>
  <c r="AR17" i="11"/>
  <c r="AR103" i="11"/>
  <c r="AR43" i="11"/>
  <c r="AR101" i="11"/>
  <c r="AR217" i="11"/>
  <c r="AR164" i="11"/>
  <c r="AR142" i="11"/>
  <c r="AR289" i="11"/>
  <c r="AR254" i="11"/>
  <c r="AR170" i="11"/>
  <c r="AR290" i="11"/>
  <c r="AR296" i="11"/>
  <c r="AR189" i="11"/>
  <c r="AR80" i="11"/>
  <c r="AR5" i="11"/>
  <c r="AR141" i="11"/>
  <c r="AR299" i="11"/>
  <c r="AR226" i="11"/>
  <c r="AR70" i="11"/>
  <c r="AR109" i="11"/>
  <c r="AR3" i="11"/>
  <c r="AR200" i="11"/>
  <c r="AR206" i="11"/>
  <c r="AR182" i="11"/>
  <c r="AR197" i="11"/>
  <c r="AR49" i="11"/>
  <c r="AR201" i="11"/>
  <c r="AR281" i="11"/>
  <c r="AR155" i="11"/>
  <c r="AR220" i="11"/>
  <c r="AR96" i="11"/>
  <c r="AR175" i="11"/>
  <c r="AR221" i="11"/>
  <c r="AR160" i="11"/>
  <c r="AR86" i="11"/>
  <c r="AR114" i="11"/>
  <c r="AR243" i="11"/>
  <c r="AR165" i="11"/>
  <c r="AR47" i="11"/>
  <c r="AR193" i="11"/>
  <c r="AR180" i="11"/>
  <c r="AR93" i="11"/>
  <c r="AR71" i="11"/>
  <c r="AR209" i="11"/>
  <c r="AR267" i="11"/>
  <c r="AR283" i="11"/>
  <c r="AR137" i="11"/>
  <c r="AR124" i="11"/>
  <c r="AR240" i="11"/>
  <c r="AR2" i="11"/>
  <c r="AR271" i="11"/>
  <c r="AR210" i="11"/>
  <c r="AR98" i="11"/>
  <c r="AR284" i="11"/>
  <c r="AR295" i="11"/>
  <c r="AR288" i="11"/>
  <c r="AR117" i="11"/>
  <c r="AR252" i="11"/>
  <c r="AR174" i="11"/>
  <c r="AR87" i="11"/>
  <c r="AR229" i="11"/>
  <c r="AR35" i="11"/>
  <c r="AR29" i="11"/>
  <c r="AR184" i="11"/>
  <c r="AR77" i="11"/>
  <c r="AR242" i="11"/>
  <c r="AR48" i="11"/>
  <c r="AR108" i="11"/>
  <c r="AR74" i="11"/>
  <c r="AR224" i="11"/>
  <c r="AR278" i="11"/>
  <c r="AR82" i="11"/>
  <c r="AR113" i="11"/>
  <c r="AR116" i="11"/>
  <c r="AR46" i="11"/>
  <c r="AR194" i="11"/>
  <c r="AR228" i="11"/>
  <c r="AR85" i="11"/>
  <c r="AR216" i="11"/>
  <c r="AR147" i="11"/>
  <c r="AR30" i="11"/>
  <c r="AR28" i="11"/>
  <c r="AR54" i="11"/>
  <c r="AR134" i="11"/>
  <c r="AR188" i="11"/>
  <c r="AR262" i="11"/>
  <c r="AR45" i="11"/>
  <c r="AR57" i="11"/>
  <c r="AR53" i="11"/>
  <c r="AR258" i="11"/>
  <c r="AR132" i="11"/>
  <c r="AR122" i="11"/>
  <c r="AR73" i="11"/>
  <c r="AR213" i="11"/>
  <c r="AR250" i="11"/>
  <c r="AR238" i="11"/>
  <c r="AR144" i="11"/>
  <c r="AR227" i="11"/>
  <c r="AR13" i="11"/>
  <c r="AR111" i="11"/>
  <c r="AR198" i="11"/>
  <c r="AR126" i="11"/>
  <c r="AR42" i="11"/>
  <c r="AR218" i="11"/>
  <c r="AR9" i="11"/>
  <c r="AR24" i="11"/>
  <c r="AR143" i="11"/>
  <c r="AR112" i="11"/>
  <c r="AR300" i="11"/>
  <c r="AR99" i="11"/>
  <c r="AR62" i="11"/>
  <c r="AR4" i="11"/>
  <c r="AR190" i="11"/>
  <c r="AR50" i="11"/>
  <c r="AR39" i="11"/>
  <c r="AR119" i="11"/>
  <c r="AR256" i="11"/>
  <c r="AR215" i="11"/>
  <c r="AR179" i="11"/>
  <c r="AR246" i="11"/>
  <c r="AR44" i="11"/>
  <c r="AR8" i="11"/>
  <c r="AR34" i="11"/>
  <c r="AR282" i="11"/>
  <c r="AR6" i="11"/>
  <c r="AR67" i="11"/>
  <c r="AR231" i="11"/>
  <c r="AR236" i="11"/>
  <c r="AR115" i="11"/>
  <c r="AR255" i="11"/>
  <c r="AR247" i="11"/>
  <c r="AR38" i="11"/>
  <c r="AR90" i="11"/>
  <c r="AR150" i="11"/>
  <c r="AR161" i="11"/>
  <c r="AR176" i="11"/>
  <c r="AR102" i="11"/>
  <c r="AR195" i="11"/>
  <c r="AR56" i="11"/>
  <c r="AR21" i="11"/>
  <c r="AR249" i="11"/>
  <c r="AR14" i="11"/>
  <c r="AR51" i="11"/>
  <c r="AR211" i="11"/>
  <c r="AR239" i="11"/>
  <c r="AR81" i="11"/>
  <c r="AR158" i="11"/>
  <c r="AR222" i="11"/>
  <c r="AR277" i="11"/>
  <c r="AR280" i="11"/>
  <c r="AR214" i="11"/>
  <c r="AR104" i="11"/>
  <c r="AR140" i="11"/>
  <c r="AR26" i="11"/>
  <c r="AR20" i="11"/>
  <c r="AR27" i="11"/>
  <c r="AR148" i="11"/>
  <c r="AR233" i="11"/>
  <c r="AR205" i="11"/>
  <c r="AR261" i="11"/>
  <c r="AR118" i="11"/>
  <c r="AR235" i="11"/>
  <c r="AR251" i="11"/>
  <c r="AR260" i="11"/>
  <c r="AR31" i="11"/>
  <c r="AR79" i="11"/>
  <c r="AR64" i="11"/>
  <c r="AR183" i="11"/>
  <c r="AR287" i="11"/>
  <c r="AR166" i="11"/>
  <c r="AR187" i="11"/>
  <c r="AR110" i="11"/>
  <c r="AR244" i="11"/>
  <c r="AR225" i="11"/>
  <c r="AR268" i="11"/>
  <c r="AR275" i="11"/>
  <c r="AR84" i="11"/>
  <c r="AR257" i="11"/>
  <c r="AR97" i="11"/>
  <c r="AR292" i="11"/>
  <c r="AR159" i="11"/>
  <c r="AR203" i="11"/>
  <c r="AR265" i="11"/>
  <c r="AR293" i="11"/>
  <c r="AR23" i="11"/>
  <c r="AR12" i="11"/>
  <c r="AR154" i="11"/>
  <c r="AR253" i="11"/>
  <c r="AR156" i="11"/>
  <c r="AR41" i="11"/>
  <c r="AR191" i="11"/>
  <c r="AR285" i="11"/>
  <c r="AR138" i="11"/>
  <c r="AR72" i="11"/>
  <c r="AR69" i="11"/>
  <c r="AR269" i="11"/>
  <c r="AR120" i="11"/>
  <c r="AR65" i="11"/>
  <c r="AR245" i="11"/>
  <c r="AR294" i="11"/>
  <c r="AR63" i="11"/>
  <c r="AR123" i="11"/>
  <c r="AR274" i="11"/>
  <c r="AR185" i="11"/>
  <c r="AR88" i="11"/>
  <c r="AR66" i="11"/>
  <c r="AR105" i="11"/>
  <c r="AR248" i="11"/>
  <c r="AR78" i="11"/>
  <c r="AR162" i="11"/>
  <c r="AR100" i="11"/>
  <c r="AR107" i="11"/>
  <c r="AR129" i="11"/>
  <c r="AR83" i="11"/>
  <c r="AR18" i="11"/>
  <c r="AR212" i="11"/>
  <c r="AR273" i="11"/>
  <c r="AR37" i="11"/>
  <c r="AR219" i="11"/>
  <c r="AR136" i="11"/>
  <c r="AR177" i="11"/>
  <c r="AR127" i="11"/>
  <c r="AR149" i="11"/>
  <c r="AR207" i="11"/>
  <c r="AR298" i="11"/>
  <c r="AR199" i="11"/>
  <c r="AR106" i="11"/>
  <c r="D11" i="21" s="1"/>
  <c r="H11" i="21" s="1"/>
  <c r="I11" i="21" s="1"/>
  <c r="L11" i="21" s="1"/>
  <c r="AR157" i="11"/>
  <c r="AR60" i="11"/>
  <c r="AR264" i="11"/>
  <c r="AR230" i="11"/>
  <c r="AR167" i="11"/>
  <c r="AR33" i="11"/>
  <c r="AR270" i="11"/>
  <c r="AR130" i="11"/>
  <c r="AR139" i="11"/>
  <c r="AR135" i="11"/>
  <c r="AR22" i="11"/>
  <c r="AR181" i="11"/>
  <c r="AR7" i="11"/>
  <c r="AR32" i="11"/>
  <c r="AR59" i="11"/>
  <c r="AR146" i="11"/>
  <c r="AR58" i="11"/>
  <c r="AR291" i="11"/>
  <c r="AR266" i="11"/>
  <c r="AR89" i="11"/>
  <c r="AR192" i="11"/>
  <c r="AR36" i="11"/>
  <c r="AR121" i="11"/>
  <c r="D12" i="21" s="1"/>
  <c r="H12" i="21" s="1"/>
  <c r="I12" i="21" s="1"/>
  <c r="L12" i="21" s="1"/>
  <c r="AR52" i="11"/>
  <c r="N18" i="17"/>
  <c r="N11" i="17"/>
  <c r="D10" i="21" l="1"/>
  <c r="H10" i="21" s="1"/>
  <c r="I10" i="21" s="1"/>
  <c r="L10" i="21" s="1"/>
  <c r="H6" i="2"/>
  <c r="D6" i="21"/>
  <c r="H6" i="21" s="1"/>
  <c r="I6" i="21" s="1"/>
  <c r="L6" i="21" s="1"/>
  <c r="D3" i="21"/>
  <c r="H3" i="21" s="1"/>
  <c r="I3" i="21" s="1"/>
  <c r="L3" i="21" s="1"/>
  <c r="D9" i="21"/>
  <c r="H9" i="21" s="1"/>
  <c r="I9" i="21" s="1"/>
  <c r="L9" i="21" s="1"/>
  <c r="D2" i="21"/>
  <c r="H2" i="21" s="1"/>
  <c r="I2" i="21" s="1"/>
  <c r="D5" i="21"/>
  <c r="H5" i="21" s="1"/>
  <c r="I5" i="21" s="1"/>
  <c r="L5" i="21" s="1"/>
  <c r="D7" i="21"/>
  <c r="H7" i="21" s="1"/>
  <c r="I7" i="21" s="1"/>
  <c r="L7" i="21" s="1"/>
  <c r="D8" i="21"/>
  <c r="H8" i="21" s="1"/>
  <c r="I8" i="21" s="1"/>
  <c r="L8" i="21" s="1"/>
  <c r="D4" i="21"/>
  <c r="H4" i="21" s="1"/>
  <c r="I4" i="21" s="1"/>
  <c r="L4" i="21" s="1"/>
  <c r="N5" i="21" l="1"/>
  <c r="N8" i="21"/>
  <c r="N10" i="21"/>
  <c r="N2" i="21"/>
  <c r="N4" i="21"/>
  <c r="N64" i="21"/>
  <c r="N28" i="21"/>
  <c r="N59" i="21"/>
  <c r="N16" i="21"/>
  <c r="N62" i="21"/>
  <c r="N60" i="21"/>
  <c r="N63" i="21"/>
  <c r="N15" i="21"/>
  <c r="N27" i="21"/>
  <c r="N85" i="21"/>
  <c r="N58" i="21"/>
  <c r="N76" i="21"/>
  <c r="N18" i="21"/>
  <c r="N46" i="21"/>
  <c r="L2" i="21"/>
  <c r="N80" i="21"/>
  <c r="N49" i="21"/>
  <c r="N83" i="21"/>
  <c r="N69" i="21"/>
  <c r="N86" i="21"/>
  <c r="N32" i="21"/>
  <c r="N54" i="21"/>
  <c r="N81" i="21"/>
  <c r="N20" i="21"/>
  <c r="N57" i="21"/>
  <c r="N12" i="21"/>
  <c r="N33" i="21"/>
  <c r="N65" i="21"/>
  <c r="N48" i="21"/>
  <c r="N29" i="21"/>
  <c r="N14" i="21"/>
  <c r="N42" i="21"/>
  <c r="N13" i="21"/>
  <c r="N17" i="21"/>
  <c r="N26" i="21"/>
  <c r="N31" i="21"/>
  <c r="N21" i="21"/>
  <c r="N70" i="21"/>
  <c r="N77" i="21"/>
  <c r="N51" i="21"/>
  <c r="N79" i="21"/>
  <c r="N30" i="21"/>
  <c r="N72" i="21"/>
  <c r="N25" i="21"/>
  <c r="N40" i="21"/>
  <c r="N66" i="21"/>
  <c r="N92" i="21"/>
  <c r="N36" i="21"/>
  <c r="N39" i="21"/>
  <c r="N47" i="21"/>
  <c r="N67" i="21"/>
  <c r="N23" i="21"/>
  <c r="N24" i="21"/>
  <c r="N34" i="21"/>
  <c r="N56" i="21"/>
  <c r="N75" i="21"/>
  <c r="N38" i="21"/>
  <c r="N84" i="21"/>
  <c r="N90" i="21"/>
  <c r="N43" i="21"/>
  <c r="N93" i="21"/>
  <c r="N78" i="21"/>
  <c r="N37" i="21"/>
  <c r="N35" i="21"/>
  <c r="N19" i="21"/>
  <c r="N88" i="21"/>
  <c r="N45" i="21"/>
  <c r="N11" i="21"/>
  <c r="N53" i="21"/>
  <c r="N73" i="21"/>
  <c r="N89" i="21"/>
  <c r="N68" i="21"/>
  <c r="N50" i="21"/>
  <c r="N91" i="21"/>
  <c r="N52" i="21"/>
  <c r="N44" i="21"/>
  <c r="N22" i="21"/>
  <c r="N41" i="21"/>
  <c r="N55" i="21"/>
  <c r="N71" i="21"/>
  <c r="N74" i="21"/>
  <c r="N82" i="21"/>
  <c r="N87" i="21"/>
  <c r="N61" i="21"/>
  <c r="AU90" i="11"/>
  <c r="AU94" i="11"/>
  <c r="AU124" i="11"/>
  <c r="AU143" i="11"/>
  <c r="AU68" i="11"/>
  <c r="AU224" i="11"/>
  <c r="AU235" i="11"/>
  <c r="AU269" i="11"/>
  <c r="AU205" i="11"/>
  <c r="AU273" i="11"/>
  <c r="AU292" i="11"/>
  <c r="AU22" i="11"/>
  <c r="AU63" i="11"/>
  <c r="AU117" i="11"/>
  <c r="AU65" i="11"/>
  <c r="AU236" i="11"/>
  <c r="AU92" i="11"/>
  <c r="AU132" i="11"/>
  <c r="AU10" i="11"/>
  <c r="AU220" i="11"/>
  <c r="AU198" i="11"/>
  <c r="AU169" i="11"/>
  <c r="AU281" i="11"/>
  <c r="AU13" i="11"/>
  <c r="AU163" i="11"/>
  <c r="AU165" i="11"/>
  <c r="AU45" i="11"/>
  <c r="AU49" i="11"/>
  <c r="AU101" i="11"/>
  <c r="AU80" i="11"/>
  <c r="AU263" i="11"/>
  <c r="AU29" i="11"/>
  <c r="AU136" i="11"/>
  <c r="AU127" i="11"/>
  <c r="AU6" i="11"/>
  <c r="AU44" i="11"/>
  <c r="AU145" i="11"/>
  <c r="AU114" i="11"/>
  <c r="AU250" i="11"/>
  <c r="AU133" i="11"/>
  <c r="AU252" i="11"/>
  <c r="AU33" i="11"/>
  <c r="AU293" i="11"/>
  <c r="AU59" i="11"/>
  <c r="AU88" i="11"/>
  <c r="AU183" i="11"/>
  <c r="AU199" i="11"/>
  <c r="AU156" i="11"/>
  <c r="AU267" i="11"/>
  <c r="AU192" i="11"/>
  <c r="AU119" i="11"/>
  <c r="AU153" i="11"/>
  <c r="AU216" i="11"/>
  <c r="AU268" i="11"/>
  <c r="AU226" i="11"/>
  <c r="AU53" i="11"/>
  <c r="AU154" i="11"/>
  <c r="AU141" i="11"/>
  <c r="AU130" i="11"/>
  <c r="AU228" i="11"/>
  <c r="AU46" i="11"/>
  <c r="AU195" i="11"/>
  <c r="AU173" i="11"/>
  <c r="AU202" i="11"/>
  <c r="AU185" i="11"/>
  <c r="AU289" i="11"/>
  <c r="AU286" i="11"/>
  <c r="AU300" i="11"/>
  <c r="AU237" i="11"/>
  <c r="AU182" i="11"/>
  <c r="AU54" i="11"/>
  <c r="AU89" i="11"/>
  <c r="AU283" i="11"/>
  <c r="AU177" i="11"/>
  <c r="AU110" i="11"/>
  <c r="AU264" i="11"/>
  <c r="AU138" i="11"/>
  <c r="AU27" i="11"/>
  <c r="AU83" i="11"/>
  <c r="AU84" i="11"/>
  <c r="AU221" i="11"/>
  <c r="AU139" i="11"/>
  <c r="AU218" i="11"/>
  <c r="AU48" i="11"/>
  <c r="AU12" i="11"/>
  <c r="AU164" i="11"/>
  <c r="AU225" i="11"/>
  <c r="AU266" i="11"/>
  <c r="AU77" i="11"/>
  <c r="AU291" i="11"/>
  <c r="AU100" i="11"/>
  <c r="AU234" i="11"/>
  <c r="AU35" i="11"/>
  <c r="AU144" i="11"/>
  <c r="AU276" i="11"/>
  <c r="AU296" i="11"/>
  <c r="AU278" i="11"/>
  <c r="AU160" i="11"/>
  <c r="AU78" i="11"/>
  <c r="AU261" i="11"/>
  <c r="AU37" i="11"/>
  <c r="AU159" i="11"/>
  <c r="AU52" i="11"/>
  <c r="AU123" i="11"/>
  <c r="AU31" i="11"/>
  <c r="AU3" i="11"/>
  <c r="AU207" i="11"/>
  <c r="AU122" i="11"/>
  <c r="AU15" i="11"/>
  <c r="AU295" i="11"/>
  <c r="AU176" i="11"/>
  <c r="AU103" i="11"/>
  <c r="AU32" i="11"/>
  <c r="AU188" i="11"/>
  <c r="AU211" i="11"/>
  <c r="AU172" i="11"/>
  <c r="AU174" i="11"/>
  <c r="AU270" i="11"/>
  <c r="AU200" i="11"/>
  <c r="AU120" i="11"/>
  <c r="AU222" i="11"/>
  <c r="AU66" i="11"/>
  <c r="AU287" i="11"/>
  <c r="AU181" i="11"/>
  <c r="AU41" i="11"/>
  <c r="AU140" i="11"/>
  <c r="AU254" i="11"/>
  <c r="AU107" i="11"/>
  <c r="AU147" i="11"/>
  <c r="AU245" i="11"/>
  <c r="AU67" i="11"/>
  <c r="AU232" i="11"/>
  <c r="AU98" i="11"/>
  <c r="AU282" i="11"/>
  <c r="AU128" i="11"/>
  <c r="AU271" i="11"/>
  <c r="AU150" i="11"/>
  <c r="AU265" i="11"/>
  <c r="AU113" i="11"/>
  <c r="AU38" i="11"/>
  <c r="AU40" i="11"/>
  <c r="AU137" i="11"/>
  <c r="AU280" i="11"/>
  <c r="AU170" i="11"/>
  <c r="AU23" i="11"/>
  <c r="AU146" i="11"/>
  <c r="AU72" i="11"/>
  <c r="AU148" i="11"/>
  <c r="AU106" i="11"/>
  <c r="AU257" i="11"/>
  <c r="AU249" i="11"/>
  <c r="AU75" i="11"/>
  <c r="AU294" i="11"/>
  <c r="AU108" i="11"/>
  <c r="AU251" i="11"/>
  <c r="AU71" i="11"/>
  <c r="AU50" i="11"/>
  <c r="AU272" i="11"/>
  <c r="AU180" i="11"/>
  <c r="AU4" i="11"/>
  <c r="AU186" i="11"/>
  <c r="AU47" i="11"/>
  <c r="AU8" i="11"/>
  <c r="AU168" i="11"/>
  <c r="AU99" i="11"/>
  <c r="AU43" i="11"/>
  <c r="AU178" i="11"/>
  <c r="AU82" i="11"/>
  <c r="AU64" i="11"/>
  <c r="AU25" i="11"/>
  <c r="AU229" i="11"/>
  <c r="AU246" i="11"/>
  <c r="AU241" i="11"/>
  <c r="AU86" i="11"/>
  <c r="AU14" i="11"/>
  <c r="AU61" i="11"/>
  <c r="AU244" i="11"/>
  <c r="AU230" i="11"/>
  <c r="AU203" i="11"/>
  <c r="AU239" i="11"/>
  <c r="AU18" i="11"/>
  <c r="AU79" i="11"/>
  <c r="AU115" i="11"/>
  <c r="AU196" i="11"/>
  <c r="AU253" i="11"/>
  <c r="AU288" i="11"/>
  <c r="AU214" i="11"/>
  <c r="AU96" i="11"/>
  <c r="AU126" i="11"/>
  <c r="AU208" i="11"/>
  <c r="AU155" i="11"/>
  <c r="AU111" i="11"/>
  <c r="AU125" i="11"/>
  <c r="AU201" i="11"/>
  <c r="AU91" i="11"/>
  <c r="AU262" i="11"/>
  <c r="AU34" i="11"/>
  <c r="AU247" i="11"/>
  <c r="AU30" i="11"/>
  <c r="AU240" i="11"/>
  <c r="AU112" i="11"/>
  <c r="AU11" i="11"/>
  <c r="AU206" i="11"/>
  <c r="AU255" i="11"/>
  <c r="AU297" i="11"/>
  <c r="AU118" i="11"/>
  <c r="AU219" i="11"/>
  <c r="AU166" i="11"/>
  <c r="AU7" i="11"/>
  <c r="AU274" i="11"/>
  <c r="AU26" i="11"/>
  <c r="AU256" i="11"/>
  <c r="AU19" i="11"/>
  <c r="AU275" i="11"/>
  <c r="AU209" i="11"/>
  <c r="AU56" i="11"/>
  <c r="AU70" i="11"/>
  <c r="AU258" i="11"/>
  <c r="AU277" i="11"/>
  <c r="AU299" i="11"/>
  <c r="AU57" i="11"/>
  <c r="AU158" i="11"/>
  <c r="AU5" i="11"/>
  <c r="AU227" i="11"/>
  <c r="AU171" i="11"/>
  <c r="AU161" i="11"/>
  <c r="AU95" i="11"/>
  <c r="AU189" i="11"/>
  <c r="AU298" i="11"/>
  <c r="AU210" i="11"/>
  <c r="AU243" i="11"/>
  <c r="AU238" i="11"/>
  <c r="AU20" i="11"/>
  <c r="AU290" i="11"/>
  <c r="AU215" i="11"/>
  <c r="AU16" i="11"/>
  <c r="AU58" i="11"/>
  <c r="AU105" i="11"/>
  <c r="AU233" i="11"/>
  <c r="AU157" i="11"/>
  <c r="AU191" i="11"/>
  <c r="AU36" i="11"/>
  <c r="AU9" i="11"/>
  <c r="AU223" i="11"/>
  <c r="AU260" i="11"/>
  <c r="AU175" i="11"/>
  <c r="AU231" i="11"/>
  <c r="AU142" i="11"/>
  <c r="AU85" i="11"/>
  <c r="AU102" i="11"/>
  <c r="AU217" i="11"/>
  <c r="AU194" i="11"/>
  <c r="AU184" i="11"/>
  <c r="AU116" i="11"/>
  <c r="AU213" i="11"/>
  <c r="AU284" i="11"/>
  <c r="AU197" i="11"/>
  <c r="AU134" i="11"/>
  <c r="AU51" i="11"/>
  <c r="AU131" i="11"/>
  <c r="AU24" i="11"/>
  <c r="AU151" i="11"/>
  <c r="AU167" i="11"/>
  <c r="AU69" i="11"/>
  <c r="AU81" i="11"/>
  <c r="AU212" i="11"/>
  <c r="AU97" i="11"/>
  <c r="AU135" i="11"/>
  <c r="AU73" i="11"/>
  <c r="AU149" i="11"/>
  <c r="AU104" i="11"/>
  <c r="AU109" i="11"/>
  <c r="AU39" i="11"/>
  <c r="AU279" i="11"/>
  <c r="AU242" i="11"/>
  <c r="AU17" i="11"/>
  <c r="AU87" i="11"/>
  <c r="AU179" i="11"/>
  <c r="AU55" i="11"/>
  <c r="AU28" i="11"/>
  <c r="AU162" i="11"/>
  <c r="AU248" i="11"/>
  <c r="AU187" i="11"/>
  <c r="AU60" i="11"/>
  <c r="AU285" i="11"/>
  <c r="AU121" i="11"/>
  <c r="AU129" i="11"/>
  <c r="AU74" i="11"/>
  <c r="AU21" i="11"/>
  <c r="AU259" i="11"/>
  <c r="AU42" i="11"/>
  <c r="AU76" i="11"/>
  <c r="AU93" i="11"/>
  <c r="AU190" i="11"/>
  <c r="AU152" i="11"/>
  <c r="AU193" i="11"/>
  <c r="AU62" i="11"/>
  <c r="AU204" i="11"/>
  <c r="AU2" i="11"/>
  <c r="N9" i="21"/>
  <c r="N3" i="21"/>
  <c r="N7" i="21"/>
  <c r="N6" i="2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<sst xmlns="http://schemas.openxmlformats.org/spreadsheetml/2006/main" count="193" uniqueCount="79">
  <si>
    <t>FUESSVFL</t>
  </si>
  <si>
    <t>FUEVFVND</t>
  </si>
  <si>
    <t>E1VFVN30</t>
  </si>
  <si>
    <t>Ticker</t>
  </si>
  <si>
    <t>Kho</t>
  </si>
  <si>
    <t>Unhedged</t>
  </si>
  <si>
    <t>Total</t>
  </si>
  <si>
    <t>FUEVN100</t>
  </si>
  <si>
    <t>FUESSV30</t>
  </si>
  <si>
    <t>For 1 basket</t>
  </si>
  <si>
    <t>Sellable</t>
  </si>
  <si>
    <t>Comes Tomorrow</t>
  </si>
  <si>
    <t>Comes The Day After Tomorrow</t>
  </si>
  <si>
    <t>CU</t>
  </si>
  <si>
    <t>CU Tomorrow</t>
  </si>
  <si>
    <t>CU The Day After Tomorrow</t>
  </si>
  <si>
    <t>Basket E1 NFOL Full</t>
  </si>
  <si>
    <t>Full CUs Today</t>
  </si>
  <si>
    <t>Full CUs Tomorrow</t>
  </si>
  <si>
    <t>Full CUs The Day After Tomorrow</t>
  </si>
  <si>
    <t>Create</t>
  </si>
  <si>
    <t>Creatable</t>
  </si>
  <si>
    <t>Redeem</t>
  </si>
  <si>
    <t>To Deliver</t>
  </si>
  <si>
    <t>FUEMAV30</t>
  </si>
  <si>
    <t>FUEKIV30</t>
  </si>
  <si>
    <t>Remain T1</t>
  </si>
  <si>
    <t>Remain T0</t>
  </si>
  <si>
    <t>Remain T2</t>
  </si>
  <si>
    <t>basket Diamond</t>
  </si>
  <si>
    <t>- from Nay</t>
  </si>
  <si>
    <t>+ from Nay</t>
  </si>
  <si>
    <t>+ from Mai</t>
  </si>
  <si>
    <t>+ from Mốt</t>
  </si>
  <si>
    <t>Đã nhập khống T-1</t>
  </si>
  <si>
    <t>Đã nhập khống T+0</t>
  </si>
  <si>
    <t>Đã nhập khống T+1</t>
  </si>
  <si>
    <t>Đã nhập khống T+2</t>
  </si>
  <si>
    <t>Redeemable</t>
  </si>
  <si>
    <t>FOL</t>
  </si>
  <si>
    <t>Q-ty</t>
  </si>
  <si>
    <t>AP</t>
  </si>
  <si>
    <t>Total Cus</t>
  </si>
  <si>
    <t>After allocate to E1VFVN30 today</t>
  </si>
  <si>
    <t>After allocate to E1VFVN30 tmr</t>
  </si>
  <si>
    <t>After allocate to E1VFVN30 after tmr</t>
  </si>
  <si>
    <t>After allocate to FUEVFVND today</t>
  </si>
  <si>
    <t>After allocate to FUEVFVND tmr</t>
  </si>
  <si>
    <t>After allocate to FUEVFVND after tmr</t>
  </si>
  <si>
    <t>After allocate to FUESSVFL today</t>
  </si>
  <si>
    <t>After allocate to FUESSVFL tmr</t>
  </si>
  <si>
    <t>After allocate to FUESSVFL after tmr</t>
  </si>
  <si>
    <t>After allocate to FUEVN100 today</t>
  </si>
  <si>
    <t>After allocate to FUEVN100 tmr</t>
  </si>
  <si>
    <t>After allocate to FUEVN100 after tmr</t>
  </si>
  <si>
    <t>After allocate to FUEDCMID today</t>
  </si>
  <si>
    <t>After allocate to FUEDCMID tmr</t>
  </si>
  <si>
    <t>After allocate to FUEDCMID after tmr</t>
  </si>
  <si>
    <t>Today Conf.Buy (TTODAYCONFIRMBUY)</t>
  </si>
  <si>
    <t>CU Buy Today</t>
  </si>
  <si>
    <t>Total including today</t>
  </si>
  <si>
    <t>bas VN100</t>
  </si>
  <si>
    <t>bas Midcap</t>
  </si>
  <si>
    <t>bas FL</t>
  </si>
  <si>
    <t>FUEDCMID</t>
  </si>
  <si>
    <t>After allocate to FUEKIVFS today</t>
  </si>
  <si>
    <t>After allocate to FUEKIVFS tmr</t>
  </si>
  <si>
    <t>After allocate to FUEKIVFS after tmr</t>
  </si>
  <si>
    <t>FUEKIVFS</t>
  </si>
  <si>
    <t>FUEMAVND</t>
  </si>
  <si>
    <t>After allocate to FUEMAVND today</t>
  </si>
  <si>
    <t>After allocate to FUEMAVND tmr</t>
  </si>
  <si>
    <t>Chiều về</t>
  </si>
  <si>
    <t>Chiều mai về</t>
  </si>
  <si>
    <t>- from Chiều</t>
  </si>
  <si>
    <t>- from Chiều mai</t>
  </si>
  <si>
    <t>FUESSV50</t>
  </si>
  <si>
    <t>FUEKIVND</t>
  </si>
  <si>
    <t>='Y:\ETF\KIS ETF AP_LP_QIII2019\Daily Trading\Daily_trading_basket_update\[FUEVN100_Import.xlsx]FUEVN100'!$B$2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</si>
</sst>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4" fontId="0" fillId="0" borderId="0" xfId="0" applyNumberFormat="1"/>
    <xf numFmtId="0" fontId="0" fillId="0" borderId="1" xfId="0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3" fontId="0" fillId="0" borderId="0" xfId="0" applyNumberFormat="1"/>
    <xf numFmtId="0" fontId="0" fillId="0" borderId="2" xfId="0" applyBorder="1"/>
    <xf numFmtId="0" fontId="0" fillId="0" borderId="2" xfId="0" applyBorder="1" applyAlignment="1">
      <alignment horizontal="center"/>
    </xf>
    <xf numFmtId="164" fontId="0" fillId="0" borderId="2" xfId="1" applyNumberFormat="1" applyFont="1" applyBorder="1"/>
    <xf numFmtId="164" fontId="0" fillId="0" borderId="2" xfId="0" applyNumberFormat="1" applyBorder="1"/>
    <xf numFmtId="0" fontId="0" fillId="0" borderId="0" xfId="0" applyAlignment="1">
      <alignment horizontal="center"/>
    </xf>
    <xf numFmtId="164" fontId="0" fillId="0" borderId="0" xfId="1" applyNumberFormat="1" applyFont="1" applyBorder="1"/>
    <xf numFmtId="0" fontId="2" fillId="0" borderId="1" xfId="0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64" fontId="0" fillId="3" borderId="1" xfId="1" quotePrefix="1" applyNumberFormat="1" applyFont="1" applyFill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1" applyNumberFormat="1" applyFont="1" applyFill="1" applyBorder="1" applyAlignment="1">
      <alignment horizontal="center"/>
    </xf>
    <xf numFmtId="49" fontId="0" fillId="0" borderId="0" xfId="0" applyNumberFormat="1"/>
    <xf numFmtId="43" fontId="0" fillId="0" borderId="0" xfId="1" applyFont="1"/>
    <xf numFmtId="14" fontId="0" fillId="0" borderId="0" xfId="0" applyNumberFormat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5" fontId="0" fillId="0" borderId="1" xfId="1" applyNumberFormat="1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/>
    <xf numFmtId="0" fontId="0" fillId="6" borderId="0" xfId="0" applyFill="1"/>
    <xf numFmtId="164" fontId="0" fillId="0" borderId="0" xfId="1" applyNumberFormat="1" applyFont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/>
    <xf numFmtId="49" fontId="0" fillId="0" borderId="1" xfId="0" applyNumberFormat="1" applyBorder="1"/>
    <xf numFmtId="0" fontId="0" fillId="0" borderId="0" xfId="0" applyAlignment="1">
      <alignment wrapText="1"/>
    </xf>
    <xf numFmtId="166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2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6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5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31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4.xml"/><Relationship Id="rId27" Type="http://schemas.openxmlformats.org/officeDocument/2006/relationships/externalLink" Target="externalLinks/externalLink9.xml"/><Relationship Id="rId30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TF/KIS%20ETF%20AP_LP_QIII2019/DAILY%20QUICK%20OPERATION/delta_data_1.3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Y:\ETF\KIS%20ETF%20AP_LP_QIII2019\Daily%20Trading\Daily_trading_basket_update\E1VFVN30_Import.xlsx" TargetMode="External"/><Relationship Id="rId1" Type="http://schemas.openxmlformats.org/officeDocument/2006/relationships/externalLinkPath" Target="/ETF/KIS%20ETF%20AP_LP_QIII2019/Daily%20Trading/Daily_trading_basket_update/E1VFVN30_Impor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TF/KIS%20ETF%20AP_LP_QIII2019/Daily%20Trading/Daily_trading_basket_update/FUEVFVND_Impor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TF/KIS%20ETF%20AP_LP_QIII2019/Daily%20Trading/Daily_trading_basket_update/FUESSVFL_Import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Y:\ETF\KIS%20ETF%20AP_LP_QIII2019\Daily%20Trading\Daily_trading_basket_update\FUEVN100_Import.xlsx" TargetMode="External"/><Relationship Id="rId1" Type="http://schemas.openxmlformats.org/officeDocument/2006/relationships/externalLinkPath" Target="/ETF/KIS%20ETF%20AP_LP_QIII2019/Daily%20Trading/Daily_trading_basket_update/FUEVN100_Import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TF/KIS%20ETF%20AP_LP_QIII2019/Daily%20Trading/Daily_trading_basket_update/FUEDCMID_Import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TF/KIS%20ETF%20AP_LP_QIII2019/Daily%20Trading/Daily_trading_basket_update/FUEKIVFS_Import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TF/KIS%20ETF%20AP_LP_QIII2019/Daily%20Trading/Daily_trading_basket_update/FUEMAVND_Import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morning_portfolio_2024082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"/>
      <sheetName val="sumBuySell"/>
      <sheetName val="output_tradeData"/>
    </sheetNames>
    <sheetDataSet>
      <sheetData sheetId="0"/>
      <sheetData sheetId="1">
        <row r="1">
          <cell r="A1" t="str">
            <v>Time</v>
          </cell>
          <cell r="B1" t="str">
            <v>Buy</v>
          </cell>
          <cell r="C1" t="str">
            <v>Sell</v>
          </cell>
          <cell r="D1" t="str">
            <v>Delta</v>
          </cell>
          <cell r="E1" t="str">
            <v>Buy (not include futures)</v>
          </cell>
          <cell r="F1" t="str">
            <v>Sell (not include futures)</v>
          </cell>
          <cell r="G1" t="str">
            <v>Delta (not include futures)</v>
          </cell>
        </row>
        <row r="2">
          <cell r="A2" t="str">
            <v>03/06/2024 10:00:31</v>
          </cell>
          <cell r="B2">
            <v>30561965000</v>
          </cell>
          <cell r="C2">
            <v>31566904000</v>
          </cell>
          <cell r="D2">
            <v>-1004939000</v>
          </cell>
        </row>
        <row r="3">
          <cell r="A3" t="str">
            <v>03/06/2024 10:08:59</v>
          </cell>
          <cell r="B3">
            <v>74743764000</v>
          </cell>
          <cell r="C3">
            <v>79499251999.999603</v>
          </cell>
          <cell r="D3">
            <v>-4755487999.9996033</v>
          </cell>
        </row>
        <row r="4">
          <cell r="A4" t="str">
            <v>03/06/2024 10:12:12</v>
          </cell>
          <cell r="B4">
            <v>107237664000</v>
          </cell>
          <cell r="C4">
            <v>168500121999.99969</v>
          </cell>
          <cell r="D4">
            <v>-61262457999.999687</v>
          </cell>
        </row>
        <row r="5">
          <cell r="A5" t="str">
            <v>03/06/2024 10:12:33</v>
          </cell>
          <cell r="B5">
            <v>108778469000</v>
          </cell>
          <cell r="C5">
            <v>232844191999.99969</v>
          </cell>
          <cell r="D5">
            <v>-124065722999.99969</v>
          </cell>
        </row>
        <row r="6">
          <cell r="A6" t="str">
            <v>03/06/2024 10:16:10</v>
          </cell>
          <cell r="B6">
            <v>109790563000</v>
          </cell>
          <cell r="C6">
            <v>327646992000</v>
          </cell>
          <cell r="D6">
            <v>-217856429000</v>
          </cell>
        </row>
        <row r="7">
          <cell r="A7" t="str">
            <v>03/06/2024 10:25:58</v>
          </cell>
          <cell r="B7">
            <v>132296347000</v>
          </cell>
          <cell r="C7">
            <v>358109831999.99982</v>
          </cell>
          <cell r="D7">
            <v>-225813484999.99979</v>
          </cell>
        </row>
        <row r="8">
          <cell r="A8" t="str">
            <v>03/06/2024 10:34:07</v>
          </cell>
          <cell r="B8">
            <v>151790172999.99979</v>
          </cell>
          <cell r="C8">
            <v>373595911999.99921</v>
          </cell>
          <cell r="D8">
            <v>-221805738999.99939</v>
          </cell>
        </row>
        <row r="9">
          <cell r="A9" t="str">
            <v>03/06/2024 10:48:22</v>
          </cell>
          <cell r="B9">
            <v>168391793999.99979</v>
          </cell>
          <cell r="C9">
            <v>393245622000</v>
          </cell>
          <cell r="D9">
            <v>-224853828000.00021</v>
          </cell>
        </row>
        <row r="10">
          <cell r="A10" t="str">
            <v>03/06/2024 11:19:48</v>
          </cell>
          <cell r="B10">
            <v>182379872999.99979</v>
          </cell>
          <cell r="C10">
            <v>413803789000.00043</v>
          </cell>
          <cell r="D10">
            <v>-231423916000.00061</v>
          </cell>
        </row>
        <row r="11">
          <cell r="A11" t="str">
            <v>03/06/2024 13:08:56</v>
          </cell>
          <cell r="B11">
            <v>229484478000.00101</v>
          </cell>
          <cell r="C11">
            <v>461263284000.00043</v>
          </cell>
          <cell r="D11">
            <v>-231778805999.99939</v>
          </cell>
        </row>
        <row r="12">
          <cell r="A12" t="str">
            <v>03/06/2024 13:52:06</v>
          </cell>
          <cell r="B12">
            <v>251824522000.00101</v>
          </cell>
          <cell r="C12">
            <v>485158381000.00043</v>
          </cell>
          <cell r="D12">
            <v>-233333858999.99939</v>
          </cell>
        </row>
        <row r="13">
          <cell r="A13" t="str">
            <v>03/06/2024 13:58:27</v>
          </cell>
          <cell r="B13">
            <v>252189962000.00101</v>
          </cell>
          <cell r="C13">
            <v>485417561000.00043</v>
          </cell>
          <cell r="D13">
            <v>-233227598999.99939</v>
          </cell>
        </row>
        <row r="14">
          <cell r="A14" t="str">
            <v>03/06/2024 14:02:21</v>
          </cell>
          <cell r="B14">
            <v>257343935000.00101</v>
          </cell>
          <cell r="C14">
            <v>491083046000.00043</v>
          </cell>
          <cell r="D14">
            <v>-233739110999.99939</v>
          </cell>
        </row>
        <row r="15">
          <cell r="A15" t="str">
            <v>04/06/2024 10:03:44</v>
          </cell>
          <cell r="B15">
            <v>68817316999.998398</v>
          </cell>
          <cell r="C15">
            <v>78183004000</v>
          </cell>
          <cell r="D15">
            <v>-9365687000.0016022</v>
          </cell>
        </row>
        <row r="16">
          <cell r="A16" t="str">
            <v>04/06/2024 10:44:14</v>
          </cell>
          <cell r="B16">
            <v>89591138999.998398</v>
          </cell>
          <cell r="C16">
            <v>92564165000</v>
          </cell>
          <cell r="D16">
            <v>-2973026000.0016022</v>
          </cell>
        </row>
        <row r="17">
          <cell r="A17" t="str">
            <v>04/06/2024 10:44:52</v>
          </cell>
          <cell r="B17">
            <v>91535888999.998398</v>
          </cell>
          <cell r="C17">
            <v>92564165000</v>
          </cell>
          <cell r="D17">
            <v>-1028276000.0016021</v>
          </cell>
        </row>
        <row r="18">
          <cell r="A18" t="str">
            <v>04/06/2024 13:05:28</v>
          </cell>
          <cell r="B18">
            <v>109964868999.9986</v>
          </cell>
          <cell r="C18">
            <v>131541955999.9998</v>
          </cell>
          <cell r="D18">
            <v>-21577087000.001209</v>
          </cell>
        </row>
        <row r="19">
          <cell r="A19" t="str">
            <v>04/06/2024 13:09:35</v>
          </cell>
          <cell r="B19">
            <v>109964868999.9986</v>
          </cell>
          <cell r="C19">
            <v>131541955999.9998</v>
          </cell>
          <cell r="D19">
            <v>-21577087000.001209</v>
          </cell>
        </row>
        <row r="20">
          <cell r="A20" t="str">
            <v>04/06/2024 13:23:06</v>
          </cell>
          <cell r="B20">
            <v>146455270999.9986</v>
          </cell>
          <cell r="C20">
            <v>139998755999.99979</v>
          </cell>
          <cell r="D20">
            <v>6456514999.9987793</v>
          </cell>
        </row>
        <row r="21">
          <cell r="A21" t="str">
            <v>04/06/2024 13:30:18</v>
          </cell>
          <cell r="B21">
            <v>146514430999.9986</v>
          </cell>
          <cell r="C21">
            <v>144095130999.99979</v>
          </cell>
          <cell r="D21">
            <v>2419299999.9987788</v>
          </cell>
        </row>
        <row r="22">
          <cell r="A22" t="str">
            <v>04/06/2024 13:54:54</v>
          </cell>
          <cell r="B22">
            <v>181406970999.9986</v>
          </cell>
          <cell r="C22">
            <v>177392580000.00031</v>
          </cell>
          <cell r="D22">
            <v>4014390999.998291</v>
          </cell>
        </row>
        <row r="23">
          <cell r="A23" t="str">
            <v>04/06/2024 13:55:03</v>
          </cell>
          <cell r="B23">
            <v>181406970999.9986</v>
          </cell>
          <cell r="C23">
            <v>177392580000.00031</v>
          </cell>
          <cell r="D23">
            <v>4014390999.998291</v>
          </cell>
        </row>
        <row r="24">
          <cell r="A24" t="str">
            <v>04/06/2024 14:02:56</v>
          </cell>
          <cell r="B24">
            <v>181406970999.9986</v>
          </cell>
          <cell r="C24">
            <v>183112492000.00031</v>
          </cell>
          <cell r="D24">
            <v>-1705521000.001709</v>
          </cell>
        </row>
        <row r="25">
          <cell r="A25" t="str">
            <v>04/06/2024 14:12:01</v>
          </cell>
          <cell r="B25">
            <v>182831580999.9986</v>
          </cell>
          <cell r="C25">
            <v>189035141000.00079</v>
          </cell>
          <cell r="D25">
            <v>-6203560000.0021973</v>
          </cell>
        </row>
        <row r="26">
          <cell r="A26" t="str">
            <v>04/06/2024 14:20:12</v>
          </cell>
          <cell r="B26">
            <v>190465380999.9978</v>
          </cell>
          <cell r="C26">
            <v>196953244000.00079</v>
          </cell>
          <cell r="D26">
            <v>-6487863000.0029907</v>
          </cell>
        </row>
        <row r="27">
          <cell r="A27" t="str">
            <v>04/06/2024 14:20:54</v>
          </cell>
          <cell r="B27">
            <v>190465380999.9978</v>
          </cell>
          <cell r="C27">
            <v>202656499000.00079</v>
          </cell>
          <cell r="D27">
            <v>-12191118000.002991</v>
          </cell>
        </row>
        <row r="28">
          <cell r="A28" t="str">
            <v>04/06/2024 14:25:21</v>
          </cell>
          <cell r="B28">
            <v>194341230999.9978</v>
          </cell>
          <cell r="C28">
            <v>206475287000.00079</v>
          </cell>
          <cell r="D28">
            <v>-12134056000.002991</v>
          </cell>
        </row>
        <row r="29">
          <cell r="A29" t="str">
            <v>04/06/2024 14:33:11</v>
          </cell>
          <cell r="B29">
            <v>212510347999.9978</v>
          </cell>
          <cell r="C29">
            <v>212552987000.00079</v>
          </cell>
          <cell r="D29">
            <v>-42639000.002990723</v>
          </cell>
        </row>
        <row r="30">
          <cell r="A30" t="str">
            <v>05/06/2024 10:22:48</v>
          </cell>
          <cell r="B30">
            <v>84508637000</v>
          </cell>
          <cell r="C30">
            <v>87928653999.999298</v>
          </cell>
          <cell r="D30">
            <v>-3420016999.9992981</v>
          </cell>
        </row>
        <row r="31">
          <cell r="A31" t="str">
            <v>05/06/2024 10:32:06</v>
          </cell>
          <cell r="B31">
            <v>85551547000</v>
          </cell>
          <cell r="C31">
            <v>88938308999.999298</v>
          </cell>
          <cell r="D31">
            <v>-3386761999.9992981</v>
          </cell>
        </row>
        <row r="32">
          <cell r="A32" t="str">
            <v>05/06/2024 10:53:11</v>
          </cell>
          <cell r="B32">
            <v>123685078000</v>
          </cell>
          <cell r="C32">
            <v>128626178999.9993</v>
          </cell>
          <cell r="D32">
            <v>-4941100999.9992981</v>
          </cell>
        </row>
        <row r="33">
          <cell r="A33" t="str">
            <v>05/06/2024 11:02:19</v>
          </cell>
          <cell r="B33">
            <v>129169947000</v>
          </cell>
          <cell r="C33">
            <v>131888768999.9993</v>
          </cell>
          <cell r="D33">
            <v>-2718821999.9992981</v>
          </cell>
        </row>
        <row r="34">
          <cell r="A34" t="str">
            <v>05/06/2024 11:18:20</v>
          </cell>
          <cell r="B34">
            <v>135230779000</v>
          </cell>
          <cell r="C34">
            <v>138533948999.9993</v>
          </cell>
          <cell r="D34">
            <v>-3303169999.9992981</v>
          </cell>
        </row>
        <row r="35">
          <cell r="A35" t="str">
            <v>05/06/2024 13:04:46</v>
          </cell>
          <cell r="B35">
            <v>168819062000</v>
          </cell>
          <cell r="C35">
            <v>165972943999.9993</v>
          </cell>
          <cell r="D35">
            <v>2846118000.0007019</v>
          </cell>
        </row>
        <row r="36">
          <cell r="A36" t="str">
            <v>05/06/2024 13:11:12</v>
          </cell>
          <cell r="B36">
            <v>175083354000</v>
          </cell>
          <cell r="C36">
            <v>176795603999.99911</v>
          </cell>
          <cell r="D36">
            <v>-1712249999.999115</v>
          </cell>
        </row>
        <row r="37">
          <cell r="A37" t="str">
            <v>05/06/2024 13:25:05</v>
          </cell>
          <cell r="B37">
            <v>181362040000</v>
          </cell>
          <cell r="C37">
            <v>181101253999.99911</v>
          </cell>
          <cell r="D37">
            <v>260786000.00088501</v>
          </cell>
        </row>
        <row r="38">
          <cell r="A38" t="str">
            <v>05/06/2024 13:41:53</v>
          </cell>
          <cell r="B38">
            <v>212317775000</v>
          </cell>
          <cell r="C38">
            <v>219677611999.99881</v>
          </cell>
          <cell r="D38">
            <v>-7359836999.9988098</v>
          </cell>
        </row>
        <row r="39">
          <cell r="A39" t="str">
            <v>05/06/2024 14:19:22</v>
          </cell>
          <cell r="B39">
            <v>242492693000</v>
          </cell>
          <cell r="C39">
            <v>251625861999.99869</v>
          </cell>
          <cell r="D39">
            <v>-9133168999.9986877</v>
          </cell>
        </row>
        <row r="40">
          <cell r="A40" t="str">
            <v>05/06/2024 14:32:24</v>
          </cell>
          <cell r="B40">
            <v>263644348999.99939</v>
          </cell>
          <cell r="C40">
            <v>271578183999.99869</v>
          </cell>
          <cell r="D40">
            <v>-7933834999.9992981</v>
          </cell>
        </row>
        <row r="41">
          <cell r="A41" t="str">
            <v>06/06/2024 10:08:53</v>
          </cell>
          <cell r="B41">
            <v>15090018000.000799</v>
          </cell>
          <cell r="C41">
            <v>23353829000</v>
          </cell>
          <cell r="D41">
            <v>-8263810999.9992008</v>
          </cell>
        </row>
        <row r="42">
          <cell r="A42" t="str">
            <v>06/06/2024 10:41:42</v>
          </cell>
          <cell r="B42">
            <v>37919158000.000801</v>
          </cell>
          <cell r="C42">
            <v>47024860000</v>
          </cell>
          <cell r="D42">
            <v>-9105701999.9991989</v>
          </cell>
        </row>
        <row r="43">
          <cell r="A43" t="str">
            <v>06/06/2024 11:16:23</v>
          </cell>
          <cell r="B43">
            <v>76224396000.000793</v>
          </cell>
          <cell r="C43">
            <v>90094863000.000092</v>
          </cell>
          <cell r="D43">
            <v>-13870466999.9993</v>
          </cell>
        </row>
        <row r="44">
          <cell r="A44" t="str">
            <v>06/06/2024 13:10:03</v>
          </cell>
          <cell r="B44">
            <v>95072083000.000793</v>
          </cell>
          <cell r="C44">
            <v>98414821000.000092</v>
          </cell>
          <cell r="D44">
            <v>-3342737999.9992981</v>
          </cell>
        </row>
        <row r="45">
          <cell r="A45" t="str">
            <v>06/06/2024 13:46:55</v>
          </cell>
          <cell r="B45">
            <v>127988090000.00121</v>
          </cell>
          <cell r="C45">
            <v>141386417000.0004</v>
          </cell>
          <cell r="D45">
            <v>-13398326999.99921</v>
          </cell>
        </row>
        <row r="46">
          <cell r="A46" t="str">
            <v>06/06/2024 13:53:13</v>
          </cell>
          <cell r="B46">
            <v>141549320000.00171</v>
          </cell>
          <cell r="C46">
            <v>153940375000.0004</v>
          </cell>
          <cell r="D46">
            <v>-12391054999.99869</v>
          </cell>
        </row>
        <row r="47">
          <cell r="A47" t="str">
            <v>06/06/2024 14:00:58</v>
          </cell>
          <cell r="B47">
            <v>192024330000.00119</v>
          </cell>
          <cell r="C47">
            <v>205370290000.0004</v>
          </cell>
          <cell r="D47">
            <v>-13345959999.99918</v>
          </cell>
        </row>
        <row r="48">
          <cell r="A48" t="str">
            <v>06/06/2024 14:04:00</v>
          </cell>
          <cell r="B48">
            <v>206951042000.0018</v>
          </cell>
          <cell r="C48">
            <v>217584911000.0004</v>
          </cell>
          <cell r="D48">
            <v>-10633868999.9986</v>
          </cell>
        </row>
        <row r="49">
          <cell r="A49" t="str">
            <v>06/06/2024 14:09:57</v>
          </cell>
          <cell r="B49">
            <v>217362918000.00131</v>
          </cell>
          <cell r="C49">
            <v>228830585000.0004</v>
          </cell>
          <cell r="D49">
            <v>-11467666999.999081</v>
          </cell>
        </row>
        <row r="50">
          <cell r="A50" t="str">
            <v>06/06/2024 14:23:33</v>
          </cell>
          <cell r="B50">
            <v>252665398000.00031</v>
          </cell>
          <cell r="C50">
            <v>263231057000.0004</v>
          </cell>
          <cell r="D50">
            <v>-10565659000.00009</v>
          </cell>
        </row>
        <row r="51">
          <cell r="A51" t="str">
            <v>06/06/2024 14:37:01</v>
          </cell>
          <cell r="B51">
            <v>269354424000.00031</v>
          </cell>
          <cell r="C51">
            <v>276375542000.00122</v>
          </cell>
          <cell r="D51">
            <v>-7021118000.0009155</v>
          </cell>
        </row>
        <row r="52">
          <cell r="A52" t="str">
            <v>07/06/2024 09:36:24</v>
          </cell>
          <cell r="B52">
            <v>17602752999.999401</v>
          </cell>
          <cell r="C52">
            <v>23547746000</v>
          </cell>
          <cell r="D52">
            <v>-5944993000.0005989</v>
          </cell>
        </row>
        <row r="53">
          <cell r="A53" t="str">
            <v>07/06/2024 09:42:28</v>
          </cell>
          <cell r="B53">
            <v>22829802999.999401</v>
          </cell>
          <cell r="C53">
            <v>27955936000</v>
          </cell>
          <cell r="D53">
            <v>-5126133000.0005989</v>
          </cell>
        </row>
        <row r="54">
          <cell r="A54" t="str">
            <v>07/06/2024 09:46:14</v>
          </cell>
          <cell r="B54">
            <v>33396642999.999401</v>
          </cell>
          <cell r="C54">
            <v>35437906000</v>
          </cell>
          <cell r="D54">
            <v>-2041263000.0005989</v>
          </cell>
        </row>
        <row r="55">
          <cell r="A55" t="str">
            <v>07/06/2024 09:51:51</v>
          </cell>
          <cell r="B55">
            <v>43057212999.999496</v>
          </cell>
          <cell r="C55">
            <v>46321561000</v>
          </cell>
          <cell r="D55">
            <v>-3264348000.000504</v>
          </cell>
        </row>
        <row r="56">
          <cell r="A56" t="str">
            <v>07/06/2024 10:15:23</v>
          </cell>
          <cell r="B56">
            <v>54012871999.999199</v>
          </cell>
          <cell r="C56">
            <v>57200970000</v>
          </cell>
          <cell r="D56">
            <v>-3188098000.0008011</v>
          </cell>
        </row>
        <row r="57">
          <cell r="A57" t="str">
            <v>07/06/2024 10:25:38</v>
          </cell>
          <cell r="B57">
            <v>56617885999.999199</v>
          </cell>
          <cell r="C57">
            <v>66152085000.000702</v>
          </cell>
          <cell r="D57">
            <v>-9534199000.001503</v>
          </cell>
        </row>
        <row r="58">
          <cell r="A58" t="str">
            <v>07/06/2024 10:55:29</v>
          </cell>
          <cell r="B58">
            <v>99385271999.999207</v>
          </cell>
          <cell r="C58">
            <v>92200101000.000702</v>
          </cell>
          <cell r="D58">
            <v>7185170999.9985046</v>
          </cell>
        </row>
        <row r="59">
          <cell r="A59" t="str">
            <v>07/06/2024 10:58:32</v>
          </cell>
          <cell r="B59">
            <v>96834090999.999207</v>
          </cell>
          <cell r="C59">
            <v>94285001000.000702</v>
          </cell>
          <cell r="D59">
            <v>2549089999.9985051</v>
          </cell>
        </row>
        <row r="60">
          <cell r="A60" t="str">
            <v>07/06/2024 11:03:04</v>
          </cell>
          <cell r="B60">
            <v>97792190999.999207</v>
          </cell>
          <cell r="C60">
            <v>96370461000.000702</v>
          </cell>
          <cell r="D60">
            <v>1421729999.9985051</v>
          </cell>
        </row>
        <row r="61">
          <cell r="A61" t="str">
            <v>07/06/2024 11:13:01</v>
          </cell>
          <cell r="B61">
            <v>99185470999.999207</v>
          </cell>
          <cell r="C61">
            <v>96761811000.000702</v>
          </cell>
          <cell r="D61">
            <v>2423659999.9985051</v>
          </cell>
        </row>
        <row r="62">
          <cell r="A62" t="str">
            <v>07/06/2024 13:01:20</v>
          </cell>
          <cell r="B62">
            <v>99503990999.999207</v>
          </cell>
          <cell r="C62">
            <v>125575882000.0002</v>
          </cell>
          <cell r="D62">
            <v>-26071891000.000992</v>
          </cell>
        </row>
        <row r="63">
          <cell r="A63" t="str">
            <v>07/06/2024 13:02:11</v>
          </cell>
          <cell r="B63">
            <v>99503990999.999207</v>
          </cell>
          <cell r="C63">
            <v>125575882000.0002</v>
          </cell>
          <cell r="D63">
            <v>-26071891000.000992</v>
          </cell>
        </row>
        <row r="64">
          <cell r="A64" t="str">
            <v>07/06/2024 13:06:50</v>
          </cell>
          <cell r="B64">
            <v>105591225999.99921</v>
          </cell>
          <cell r="C64">
            <v>132489772000.0002</v>
          </cell>
          <cell r="D64">
            <v>-26898546000.000992</v>
          </cell>
        </row>
        <row r="65">
          <cell r="A65" t="str">
            <v>07/06/2024 13:13:01</v>
          </cell>
          <cell r="B65">
            <v>135157125999.99921</v>
          </cell>
          <cell r="C65">
            <v>138938860000.00021</v>
          </cell>
          <cell r="D65">
            <v>-3781734000.000977</v>
          </cell>
        </row>
        <row r="66">
          <cell r="A66" t="str">
            <v>07/06/2024 13:16:06</v>
          </cell>
          <cell r="B66">
            <v>137109525999.99921</v>
          </cell>
          <cell r="C66">
            <v>142974702000.00021</v>
          </cell>
          <cell r="D66">
            <v>-5865176000.0009766</v>
          </cell>
        </row>
        <row r="67">
          <cell r="A67" t="str">
            <v>07/06/2024 13:35:23</v>
          </cell>
          <cell r="B67">
            <v>157265006999.99921</v>
          </cell>
          <cell r="C67">
            <v>155827602000.00021</v>
          </cell>
          <cell r="D67">
            <v>1437404999.999023</v>
          </cell>
        </row>
        <row r="68">
          <cell r="A68" t="str">
            <v>07/06/2024 13:42:48</v>
          </cell>
          <cell r="B68">
            <v>169595152999.99921</v>
          </cell>
          <cell r="C68">
            <v>172915681999.99939</v>
          </cell>
          <cell r="D68">
            <v>-3320529000.0001831</v>
          </cell>
        </row>
        <row r="69">
          <cell r="A69" t="str">
            <v>07/06/2024 13:46:06</v>
          </cell>
          <cell r="B69">
            <v>175453332999.99921</v>
          </cell>
          <cell r="C69">
            <v>176967036999.99939</v>
          </cell>
          <cell r="D69">
            <v>-1513704000.0001831</v>
          </cell>
        </row>
        <row r="70">
          <cell r="A70" t="str">
            <v>07/06/2024 13:53:59</v>
          </cell>
          <cell r="B70">
            <v>182872192999.99921</v>
          </cell>
          <cell r="C70">
            <v>183040541999.99939</v>
          </cell>
          <cell r="D70">
            <v>-168349000.00018311</v>
          </cell>
        </row>
        <row r="71">
          <cell r="A71" t="str">
            <v>07/06/2024 14:18:39</v>
          </cell>
          <cell r="B71">
            <v>229414949999.99841</v>
          </cell>
          <cell r="C71">
            <v>232665987999.9993</v>
          </cell>
          <cell r="D71">
            <v>-3251038000.000885</v>
          </cell>
        </row>
        <row r="72">
          <cell r="A72" t="str">
            <v>07/06/2024 14:18:48</v>
          </cell>
          <cell r="B72">
            <v>229414949999.99841</v>
          </cell>
          <cell r="C72">
            <v>232665987999.9993</v>
          </cell>
          <cell r="D72">
            <v>-3251038000.000885</v>
          </cell>
        </row>
        <row r="73">
          <cell r="A73" t="str">
            <v>07/06/2024 14:29:24</v>
          </cell>
          <cell r="B73">
            <v>246773005999.99841</v>
          </cell>
          <cell r="C73">
            <v>254194817999.9993</v>
          </cell>
          <cell r="D73">
            <v>-7421812000.000885</v>
          </cell>
        </row>
        <row r="74">
          <cell r="A74" t="str">
            <v>07/06/2024 14:34:15</v>
          </cell>
          <cell r="B74">
            <v>251320005999.99841</v>
          </cell>
          <cell r="C74">
            <v>254194817999.9993</v>
          </cell>
          <cell r="D74">
            <v>-2874812000.000885</v>
          </cell>
        </row>
        <row r="75">
          <cell r="A75" t="str">
            <v>10/06/2024 09:51:43</v>
          </cell>
          <cell r="B75">
            <v>29104743000.0009</v>
          </cell>
          <cell r="C75">
            <v>33031560000</v>
          </cell>
          <cell r="D75">
            <v>-3926816999.9991002</v>
          </cell>
        </row>
        <row r="76">
          <cell r="A76" t="str">
            <v>10/06/2024 10:45:03</v>
          </cell>
          <cell r="B76">
            <v>41147560000.0009</v>
          </cell>
          <cell r="C76">
            <v>51315701000</v>
          </cell>
          <cell r="D76">
            <v>-10168140999.9991</v>
          </cell>
        </row>
        <row r="77">
          <cell r="A77" t="str">
            <v>10/06/2024 10:57:59</v>
          </cell>
          <cell r="B77">
            <v>41907160000.0009</v>
          </cell>
          <cell r="C77">
            <v>52923611000</v>
          </cell>
          <cell r="D77">
            <v>-11016450999.9991</v>
          </cell>
        </row>
        <row r="78">
          <cell r="A78" t="str">
            <v>10/06/2024 12:59:03</v>
          </cell>
          <cell r="B78">
            <v>52646670000.0009</v>
          </cell>
          <cell r="C78">
            <v>71768860999.99939</v>
          </cell>
          <cell r="D78">
            <v>-19122190999.998489</v>
          </cell>
        </row>
        <row r="79">
          <cell r="A79" t="str">
            <v>10/06/2024 13:19:44</v>
          </cell>
          <cell r="B79">
            <v>65385390000.0009</v>
          </cell>
          <cell r="C79">
            <v>72188210999.99939</v>
          </cell>
          <cell r="D79">
            <v>-6802820999.9984894</v>
          </cell>
        </row>
        <row r="80">
          <cell r="A80" t="str">
            <v>10/06/2024 14:14:28</v>
          </cell>
          <cell r="B80">
            <v>74998514000.000092</v>
          </cell>
          <cell r="C80">
            <v>81496758999.999405</v>
          </cell>
          <cell r="D80">
            <v>-6498244999.9993134</v>
          </cell>
        </row>
        <row r="81">
          <cell r="A81" t="str">
            <v>10/06/2024 14:29:33</v>
          </cell>
          <cell r="B81">
            <v>89968706999.999908</v>
          </cell>
          <cell r="C81">
            <v>96936587999.999405</v>
          </cell>
          <cell r="D81">
            <v>-6967880999.9994965</v>
          </cell>
        </row>
        <row r="82">
          <cell r="A82" t="str">
            <v>11/06/2024 09:38:46</v>
          </cell>
          <cell r="B82">
            <v>15257469000</v>
          </cell>
          <cell r="C82">
            <v>22123326450</v>
          </cell>
          <cell r="D82">
            <v>-6865857450</v>
          </cell>
        </row>
        <row r="83">
          <cell r="A83" t="str">
            <v>11/06/2024 10:33:19</v>
          </cell>
          <cell r="B83">
            <v>22691737000</v>
          </cell>
          <cell r="C83">
            <v>29788567450</v>
          </cell>
          <cell r="D83">
            <v>-7096830450</v>
          </cell>
        </row>
        <row r="84">
          <cell r="A84" t="str">
            <v>11/06/2024 11:13:15</v>
          </cell>
          <cell r="B84">
            <v>37111894000</v>
          </cell>
          <cell r="C84">
            <v>48196273450.000603</v>
          </cell>
          <cell r="D84">
            <v>-11084379450.000601</v>
          </cell>
        </row>
        <row r="85">
          <cell r="A85" t="str">
            <v>11/06/2024 13:49:50</v>
          </cell>
          <cell r="B85">
            <v>64255736000.000099</v>
          </cell>
          <cell r="C85">
            <v>87395752450.000595</v>
          </cell>
          <cell r="D85">
            <v>-23140016450.0005</v>
          </cell>
        </row>
        <row r="86">
          <cell r="A86" t="str">
            <v>11/06/2024 14:18:43</v>
          </cell>
          <cell r="B86">
            <v>131177676000.0006</v>
          </cell>
          <cell r="C86">
            <v>156861917450.00061</v>
          </cell>
          <cell r="D86">
            <v>-25684241450.000019</v>
          </cell>
        </row>
        <row r="87">
          <cell r="A87" t="str">
            <v>11/06/2024 14:24:41</v>
          </cell>
          <cell r="B87">
            <v>159892111000.00061</v>
          </cell>
          <cell r="C87">
            <v>178859462449.99979</v>
          </cell>
          <cell r="D87">
            <v>-18967351449.99921</v>
          </cell>
        </row>
        <row r="88">
          <cell r="A88" t="str">
            <v>11/06/2024 14:29:20</v>
          </cell>
          <cell r="B88">
            <v>175922737000.00061</v>
          </cell>
          <cell r="C88">
            <v>194923552449.9993</v>
          </cell>
          <cell r="D88">
            <v>-19000815449.998692</v>
          </cell>
        </row>
        <row r="89">
          <cell r="A89" t="str">
            <v>12/06/2024 09:22:04</v>
          </cell>
          <cell r="B89">
            <v>46538673999.999001</v>
          </cell>
          <cell r="C89">
            <v>48012746000</v>
          </cell>
          <cell r="D89">
            <v>-1474072000.000999</v>
          </cell>
        </row>
        <row r="90">
          <cell r="A90" t="str">
            <v>12/06/2024 09:34:19</v>
          </cell>
          <cell r="B90">
            <v>51114958999.999001</v>
          </cell>
          <cell r="C90">
            <v>52074126000</v>
          </cell>
          <cell r="D90">
            <v>-959167000.00099945</v>
          </cell>
        </row>
        <row r="91">
          <cell r="A91" t="str">
            <v>12/06/2024 09:39:13</v>
          </cell>
          <cell r="B91">
            <v>61162488999.998497</v>
          </cell>
          <cell r="C91">
            <v>58532876000</v>
          </cell>
          <cell r="D91">
            <v>2629612999.998497</v>
          </cell>
        </row>
        <row r="92">
          <cell r="A92" t="str">
            <v>12/06/2024 09:58:21</v>
          </cell>
          <cell r="B92">
            <v>140630702999.99869</v>
          </cell>
          <cell r="C92">
            <v>148366710000</v>
          </cell>
          <cell r="D92">
            <v>-7736007000.0013123</v>
          </cell>
        </row>
        <row r="93">
          <cell r="A93" t="str">
            <v>12/06/2024 10:02:37</v>
          </cell>
          <cell r="B93">
            <v>143241202999.99869</v>
          </cell>
          <cell r="C93">
            <v>150533864000</v>
          </cell>
          <cell r="D93">
            <v>-7292661000.0013123</v>
          </cell>
        </row>
        <row r="94">
          <cell r="A94" t="str">
            <v>12/06/2024 10:24:14</v>
          </cell>
          <cell r="B94">
            <v>166094922999.99771</v>
          </cell>
          <cell r="C94">
            <v>174583221000</v>
          </cell>
          <cell r="D94">
            <v>-8488298000.0022888</v>
          </cell>
        </row>
        <row r="95">
          <cell r="A95" t="str">
            <v>12/06/2024 10:29:03</v>
          </cell>
          <cell r="B95">
            <v>172289702999.99771</v>
          </cell>
          <cell r="C95">
            <v>188074901000</v>
          </cell>
          <cell r="D95">
            <v>-15785198000.002291</v>
          </cell>
        </row>
        <row r="96">
          <cell r="A96" t="str">
            <v>12/06/2024 13:00:23</v>
          </cell>
          <cell r="B96">
            <v>180187806999.99771</v>
          </cell>
          <cell r="C96">
            <v>193758202999.99991</v>
          </cell>
          <cell r="D96">
            <v>-13570396000.002199</v>
          </cell>
        </row>
        <row r="97">
          <cell r="A97" t="str">
            <v>12/06/2024 14:12:30</v>
          </cell>
          <cell r="B97">
            <v>243796642999.99771</v>
          </cell>
          <cell r="C97">
            <v>256187431000.0004</v>
          </cell>
          <cell r="D97">
            <v>-12390788000.002689</v>
          </cell>
        </row>
        <row r="98">
          <cell r="A98" t="str">
            <v>12/06/2024 14:29:17</v>
          </cell>
          <cell r="B98">
            <v>343692849999.99768</v>
          </cell>
          <cell r="C98">
            <v>362601891000.00049</v>
          </cell>
          <cell r="D98">
            <v>-18909041000.002811</v>
          </cell>
        </row>
        <row r="99">
          <cell r="A99" t="str">
            <v>12/06/2024 14:49:56</v>
          </cell>
          <cell r="B99">
            <v>350763985999.99768</v>
          </cell>
          <cell r="C99">
            <v>363484653000.00049</v>
          </cell>
          <cell r="D99">
            <v>-12720667000.00281</v>
          </cell>
        </row>
        <row r="100">
          <cell r="A100" t="str">
            <v>13/06/2024 09:19:25</v>
          </cell>
          <cell r="B100">
            <v>30139714000</v>
          </cell>
          <cell r="C100">
            <v>31002489000</v>
          </cell>
          <cell r="D100">
            <v>-862775000</v>
          </cell>
        </row>
        <row r="101">
          <cell r="A101" t="str">
            <v>13/06/2024 09:37:47</v>
          </cell>
          <cell r="B101">
            <v>33521999000</v>
          </cell>
          <cell r="C101">
            <v>36871443000</v>
          </cell>
          <cell r="D101">
            <v>-3349444000</v>
          </cell>
        </row>
        <row r="102">
          <cell r="A102" t="str">
            <v>13/06/2024 09:50:36</v>
          </cell>
          <cell r="B102">
            <v>34225768000</v>
          </cell>
          <cell r="C102">
            <v>38884817000</v>
          </cell>
          <cell r="D102">
            <v>-4659049000</v>
          </cell>
        </row>
        <row r="103">
          <cell r="A103" t="str">
            <v>13/06/2024 11:00:22</v>
          </cell>
          <cell r="B103">
            <v>64388400500</v>
          </cell>
          <cell r="C103">
            <v>67468978000</v>
          </cell>
          <cell r="D103">
            <v>-3080577500</v>
          </cell>
        </row>
        <row r="104">
          <cell r="A104" t="str">
            <v>13/06/2024 13:01:31</v>
          </cell>
          <cell r="B104">
            <v>71089502500</v>
          </cell>
          <cell r="C104">
            <v>78337360000</v>
          </cell>
          <cell r="D104">
            <v>-7247857500</v>
          </cell>
        </row>
        <row r="105">
          <cell r="A105" t="str">
            <v>13/06/2024 13:24:56</v>
          </cell>
          <cell r="B105">
            <v>83409224500</v>
          </cell>
          <cell r="C105">
            <v>95071334000</v>
          </cell>
          <cell r="D105">
            <v>-11662109500</v>
          </cell>
        </row>
        <row r="106">
          <cell r="A106" t="str">
            <v>13/06/2024 13:42:32</v>
          </cell>
          <cell r="B106">
            <v>90610895500</v>
          </cell>
          <cell r="C106">
            <v>99828983000</v>
          </cell>
          <cell r="D106">
            <v>-9218087500</v>
          </cell>
        </row>
        <row r="107">
          <cell r="A107" t="str">
            <v>13/06/2024 13:53:44</v>
          </cell>
          <cell r="B107">
            <v>93042930500</v>
          </cell>
          <cell r="C107">
            <v>99832326000</v>
          </cell>
          <cell r="D107">
            <v>-6789395500</v>
          </cell>
        </row>
        <row r="108">
          <cell r="A108" t="str">
            <v>13/06/2024 14:34:57</v>
          </cell>
          <cell r="B108">
            <v>150918231500</v>
          </cell>
          <cell r="C108">
            <v>157443348000.00009</v>
          </cell>
          <cell r="D108">
            <v>-6525116500.0000916</v>
          </cell>
        </row>
        <row r="109">
          <cell r="A109" t="str">
            <v>13/06/2024 14:59:33</v>
          </cell>
          <cell r="B109">
            <v>151069583500</v>
          </cell>
          <cell r="C109">
            <v>160040148000.00009</v>
          </cell>
          <cell r="D109">
            <v>-8970564500.0000916</v>
          </cell>
        </row>
        <row r="110">
          <cell r="A110" t="str">
            <v>14/06/2024 10:10:10</v>
          </cell>
          <cell r="B110">
            <v>44902571000.000298</v>
          </cell>
          <cell r="C110">
            <v>46840451000.000298</v>
          </cell>
          <cell r="D110">
            <v>-1937880000</v>
          </cell>
        </row>
        <row r="111">
          <cell r="A111" t="str">
            <v>14/06/2024 13:33:29</v>
          </cell>
          <cell r="B111">
            <v>100166174000.00031</v>
          </cell>
          <cell r="C111">
            <v>108146224999.99969</v>
          </cell>
          <cell r="D111">
            <v>-7980050999.9993896</v>
          </cell>
        </row>
        <row r="112">
          <cell r="A112" t="str">
            <v>14/06/2024 14:06:32</v>
          </cell>
          <cell r="B112">
            <v>162509731000.00049</v>
          </cell>
          <cell r="C112">
            <v>177784435999.9986</v>
          </cell>
          <cell r="D112">
            <v>-15274704999.99811</v>
          </cell>
        </row>
        <row r="113">
          <cell r="A113" t="str">
            <v>14/06/2024 14:26:27</v>
          </cell>
          <cell r="B113">
            <v>169749913000.00049</v>
          </cell>
          <cell r="C113">
            <v>188184922999.9985</v>
          </cell>
          <cell r="D113">
            <v>-18435009999.99802</v>
          </cell>
        </row>
        <row r="114">
          <cell r="A114" t="str">
            <v>14/06/2024 15:05:09</v>
          </cell>
          <cell r="B114">
            <v>190598643000.00049</v>
          </cell>
          <cell r="C114">
            <v>193453758999.9985</v>
          </cell>
          <cell r="D114">
            <v>-2855115999.9980159</v>
          </cell>
        </row>
        <row r="115">
          <cell r="A115" t="str">
            <v>17/06/2024 09:32:08</v>
          </cell>
          <cell r="B115">
            <v>41766530000</v>
          </cell>
          <cell r="C115">
            <v>41685687000</v>
          </cell>
          <cell r="D115">
            <v>80843000</v>
          </cell>
        </row>
        <row r="116">
          <cell r="A116" t="str">
            <v>17/06/2024 10:58:23</v>
          </cell>
          <cell r="B116">
            <v>114602566000</v>
          </cell>
          <cell r="C116">
            <v>113876490000</v>
          </cell>
          <cell r="D116">
            <v>726076000</v>
          </cell>
        </row>
        <row r="117">
          <cell r="A117" t="str">
            <v>17/06/2024 11:22:04</v>
          </cell>
          <cell r="B117">
            <v>129224846000</v>
          </cell>
          <cell r="C117">
            <v>128732723999.9995</v>
          </cell>
          <cell r="D117">
            <v>492122000.00050348</v>
          </cell>
        </row>
        <row r="118">
          <cell r="A118" t="str">
            <v>17/06/2024 13:01:12</v>
          </cell>
          <cell r="B118">
            <v>130103624000</v>
          </cell>
          <cell r="C118">
            <v>129425801999.9995</v>
          </cell>
          <cell r="D118">
            <v>677822000.00050354</v>
          </cell>
        </row>
        <row r="119">
          <cell r="A119" t="str">
            <v>17/06/2024 13:53:24</v>
          </cell>
          <cell r="B119">
            <v>227777604000.00049</v>
          </cell>
          <cell r="C119">
            <v>236253316999.99969</v>
          </cell>
          <cell r="D119">
            <v>-8475712999.9992065</v>
          </cell>
        </row>
        <row r="120">
          <cell r="A120" t="str">
            <v>17/06/2024 14:12:16</v>
          </cell>
          <cell r="B120">
            <v>265536310000.00049</v>
          </cell>
          <cell r="C120">
            <v>265433655999.9993</v>
          </cell>
          <cell r="D120">
            <v>102654000.0011597</v>
          </cell>
        </row>
        <row r="121">
          <cell r="A121" t="str">
            <v>17/06/2024 14:23:22</v>
          </cell>
          <cell r="B121">
            <v>288294712000.00092</v>
          </cell>
          <cell r="C121">
            <v>298146594999.99872</v>
          </cell>
          <cell r="D121">
            <v>-9851882999.9978027</v>
          </cell>
        </row>
        <row r="122">
          <cell r="A122" t="str">
            <v>17/06/2024 14:35:52</v>
          </cell>
          <cell r="B122">
            <v>318108420000.00018</v>
          </cell>
          <cell r="C122">
            <v>313272342999.99872</v>
          </cell>
          <cell r="D122">
            <v>4836077000.0015259</v>
          </cell>
        </row>
        <row r="123">
          <cell r="A123" t="str">
            <v>17/06/2024 15:13:36</v>
          </cell>
          <cell r="B123">
            <v>318127701000.00018</v>
          </cell>
          <cell r="C123">
            <v>313273212999.99872</v>
          </cell>
          <cell r="D123">
            <v>4854488000.0015259</v>
          </cell>
        </row>
        <row r="124">
          <cell r="A124" t="str">
            <v>18/06/2024 10:05:22</v>
          </cell>
          <cell r="B124">
            <v>23756729999.999401</v>
          </cell>
          <cell r="C124">
            <v>23673996999.999802</v>
          </cell>
          <cell r="D124">
            <v>82732999.999599457</v>
          </cell>
        </row>
        <row r="125">
          <cell r="A125" t="str">
            <v>18/06/2024 11:20:43</v>
          </cell>
          <cell r="B125">
            <v>52693807999.999603</v>
          </cell>
          <cell r="C125">
            <v>59670972999.999802</v>
          </cell>
          <cell r="D125">
            <v>-6977165000.0001984</v>
          </cell>
          <cell r="E125">
            <v>10638000</v>
          </cell>
          <cell r="F125">
            <v>25485473000</v>
          </cell>
          <cell r="G125">
            <v>-25474835000</v>
          </cell>
        </row>
        <row r="126">
          <cell r="A126" t="str">
            <v>18/06/2024 13:28:04</v>
          </cell>
          <cell r="B126">
            <v>72781946999.999603</v>
          </cell>
          <cell r="C126">
            <v>71824726999.998993</v>
          </cell>
          <cell r="D126">
            <v>957220000.00061035</v>
          </cell>
          <cell r="E126">
            <v>10354197000</v>
          </cell>
          <cell r="F126">
            <v>25782627000</v>
          </cell>
          <cell r="G126">
            <v>-15428430000</v>
          </cell>
        </row>
        <row r="127">
          <cell r="A127" t="str">
            <v>18/06/2024 14:26:11</v>
          </cell>
          <cell r="B127">
            <v>177686473000.00009</v>
          </cell>
          <cell r="C127">
            <v>176014268999.99841</v>
          </cell>
          <cell r="D127">
            <v>1672204000.001709</v>
          </cell>
          <cell r="E127">
            <v>60635023000</v>
          </cell>
          <cell r="F127">
            <v>35096089000</v>
          </cell>
          <cell r="G127">
            <v>25538934000</v>
          </cell>
        </row>
        <row r="128">
          <cell r="A128" t="str">
            <v>18/06/2024 14:30:44</v>
          </cell>
          <cell r="B128">
            <v>203512733000.00021</v>
          </cell>
          <cell r="C128">
            <v>201696511999.9993</v>
          </cell>
          <cell r="D128">
            <v>1816221000.000885</v>
          </cell>
          <cell r="E128">
            <v>60635023000</v>
          </cell>
          <cell r="F128">
            <v>43064062000</v>
          </cell>
          <cell r="G128">
            <v>17570961000</v>
          </cell>
        </row>
        <row r="129">
          <cell r="A129" t="str">
            <v>19/06/2024 10:01:05</v>
          </cell>
          <cell r="B129">
            <v>24107305999.998501</v>
          </cell>
          <cell r="C129">
            <v>24899920000.001202</v>
          </cell>
          <cell r="D129">
            <v>-792614000.00269699</v>
          </cell>
          <cell r="E129">
            <v>295616000</v>
          </cell>
          <cell r="F129">
            <v>14289890000</v>
          </cell>
          <cell r="G129">
            <v>-13994274000</v>
          </cell>
        </row>
        <row r="130">
          <cell r="A130" t="str">
            <v>19/06/2024 11:25:40</v>
          </cell>
          <cell r="B130">
            <v>107207619999.9989</v>
          </cell>
          <cell r="C130">
            <v>107648937000.0014</v>
          </cell>
          <cell r="D130">
            <v>-441317000.00250238</v>
          </cell>
          <cell r="E130">
            <v>10352320000</v>
          </cell>
          <cell r="F130">
            <v>20982907000</v>
          </cell>
          <cell r="G130">
            <v>-10630587000</v>
          </cell>
        </row>
        <row r="131">
          <cell r="A131" t="str">
            <v>19/06/2024 11:28:00</v>
          </cell>
          <cell r="B131">
            <v>123599429999.9987</v>
          </cell>
          <cell r="C131">
            <v>107650551000.0014</v>
          </cell>
          <cell r="D131">
            <v>15948878999.997299</v>
          </cell>
          <cell r="E131">
            <v>10352320000</v>
          </cell>
          <cell r="F131">
            <v>20984521000</v>
          </cell>
          <cell r="G131">
            <v>-10632201000</v>
          </cell>
        </row>
        <row r="132">
          <cell r="A132" t="str">
            <v>19/06/2024 11:29:09</v>
          </cell>
          <cell r="B132">
            <v>128495549999.9987</v>
          </cell>
          <cell r="C132">
            <v>107650551000.0014</v>
          </cell>
          <cell r="D132">
            <v>20844998999.997299</v>
          </cell>
          <cell r="E132">
            <v>15248440000</v>
          </cell>
          <cell r="F132">
            <v>20984521000</v>
          </cell>
          <cell r="G132">
            <v>-5736081000</v>
          </cell>
        </row>
        <row r="133">
          <cell r="A133" t="str">
            <v>19/06/2024 11:30:07</v>
          </cell>
          <cell r="B133">
            <v>150656359999.99869</v>
          </cell>
          <cell r="C133">
            <v>107650551000.0014</v>
          </cell>
          <cell r="D133">
            <v>43005808999.997307</v>
          </cell>
          <cell r="E133">
            <v>37409250000</v>
          </cell>
          <cell r="F133">
            <v>20984521000</v>
          </cell>
          <cell r="G133">
            <v>16424729000</v>
          </cell>
        </row>
        <row r="134">
          <cell r="A134" t="str">
            <v>19/06/2024 11:35:04</v>
          </cell>
          <cell r="B134">
            <v>150656359999.99869</v>
          </cell>
          <cell r="C134">
            <v>107650551000.0014</v>
          </cell>
          <cell r="D134">
            <v>43005808999.997307</v>
          </cell>
          <cell r="E134">
            <v>37409250000</v>
          </cell>
          <cell r="F134">
            <v>20984521000</v>
          </cell>
          <cell r="G134">
            <v>16424729000</v>
          </cell>
        </row>
        <row r="135">
          <cell r="A135" t="str">
            <v>19/06/2024 13:02:01</v>
          </cell>
          <cell r="B135">
            <v>153637094999.99869</v>
          </cell>
          <cell r="C135">
            <v>107744769000.0014</v>
          </cell>
          <cell r="D135">
            <v>45892325999.997307</v>
          </cell>
          <cell r="E135">
            <v>40389985000</v>
          </cell>
          <cell r="F135">
            <v>21078739000</v>
          </cell>
          <cell r="G135">
            <v>19311246000</v>
          </cell>
        </row>
        <row r="136">
          <cell r="A136" t="str">
            <v>19/06/2024 14:20:59</v>
          </cell>
          <cell r="B136">
            <v>283517598999.99811</v>
          </cell>
          <cell r="C136">
            <v>284942930000.00031</v>
          </cell>
          <cell r="D136">
            <v>-1425331000.002197</v>
          </cell>
          <cell r="E136">
            <v>144026519000</v>
          </cell>
          <cell r="F136">
            <v>81374580000</v>
          </cell>
          <cell r="G136">
            <v>62651939000</v>
          </cell>
        </row>
        <row r="137">
          <cell r="A137" t="str">
            <v>19/06/2024 14:21:45</v>
          </cell>
          <cell r="B137">
            <v>283846798999.99811</v>
          </cell>
          <cell r="C137">
            <v>284942930000.00031</v>
          </cell>
          <cell r="D137">
            <v>-1096131000.002197</v>
          </cell>
          <cell r="E137">
            <v>144355719000</v>
          </cell>
          <cell r="F137">
            <v>81374580000</v>
          </cell>
          <cell r="G137">
            <v>62981139000</v>
          </cell>
        </row>
        <row r="138">
          <cell r="A138" t="str">
            <v>19/06/2024 14:27:51</v>
          </cell>
          <cell r="B138">
            <v>288770117999.99811</v>
          </cell>
          <cell r="C138">
            <v>289866527000.00061</v>
          </cell>
          <cell r="D138">
            <v>-1096409000.002502</v>
          </cell>
          <cell r="E138">
            <v>148225798000</v>
          </cell>
          <cell r="F138">
            <v>81416277000</v>
          </cell>
          <cell r="G138">
            <v>66809521000</v>
          </cell>
        </row>
        <row r="139">
          <cell r="A139" t="str">
            <v>20/06/2024 09:54:31</v>
          </cell>
          <cell r="B139">
            <v>44008083999.999802</v>
          </cell>
          <cell r="C139">
            <v>46765283000</v>
          </cell>
          <cell r="D139">
            <v>-2757199000.0001979</v>
          </cell>
          <cell r="E139">
            <v>4857674000</v>
          </cell>
          <cell r="F139">
            <v>9199283000</v>
          </cell>
          <cell r="G139">
            <v>-4341609000</v>
          </cell>
        </row>
        <row r="140">
          <cell r="A140" t="str">
            <v>20/06/2024 10:03:16</v>
          </cell>
          <cell r="B140">
            <v>57724000999.999702</v>
          </cell>
          <cell r="C140">
            <v>55492991000</v>
          </cell>
          <cell r="D140">
            <v>2231009999.999702</v>
          </cell>
          <cell r="E140">
            <v>12083881000</v>
          </cell>
          <cell r="F140">
            <v>9316301000</v>
          </cell>
          <cell r="G140">
            <v>2767580000</v>
          </cell>
        </row>
        <row r="141">
          <cell r="A141" t="str">
            <v>20/06/2024 10:07:40</v>
          </cell>
          <cell r="B141">
            <v>57988960999.999702</v>
          </cell>
          <cell r="C141">
            <v>57011531000</v>
          </cell>
          <cell r="D141">
            <v>977429999.99970245</v>
          </cell>
          <cell r="E141">
            <v>12083881000</v>
          </cell>
          <cell r="F141">
            <v>10305221000</v>
          </cell>
          <cell r="G141">
            <v>1778660000</v>
          </cell>
        </row>
        <row r="142">
          <cell r="A142" t="str">
            <v>20/06/2024 10:09:01</v>
          </cell>
          <cell r="B142">
            <v>57988960999.999702</v>
          </cell>
          <cell r="C142">
            <v>58211211000</v>
          </cell>
          <cell r="D142">
            <v>-222250000.00029749</v>
          </cell>
          <cell r="E142">
            <v>12083881000</v>
          </cell>
          <cell r="F142">
            <v>11372461000</v>
          </cell>
          <cell r="G142">
            <v>711420000</v>
          </cell>
        </row>
        <row r="143">
          <cell r="A143" t="str">
            <v>20/06/2024 10:20:42</v>
          </cell>
          <cell r="B143">
            <v>106629776999.9991</v>
          </cell>
          <cell r="C143">
            <v>106005366000.00011</v>
          </cell>
          <cell r="D143">
            <v>624410999.99899292</v>
          </cell>
          <cell r="E143">
            <v>12106387000</v>
          </cell>
          <cell r="F143">
            <v>15731516000</v>
          </cell>
          <cell r="G143">
            <v>-3625129000</v>
          </cell>
        </row>
        <row r="144">
          <cell r="A144" t="str">
            <v>20/06/2024 13:46:51</v>
          </cell>
          <cell r="B144">
            <v>182858705999.99899</v>
          </cell>
          <cell r="C144">
            <v>185303971000.00009</v>
          </cell>
          <cell r="D144">
            <v>-2445265000.0010681</v>
          </cell>
          <cell r="E144">
            <v>46430626000</v>
          </cell>
          <cell r="F144">
            <v>25542851000</v>
          </cell>
          <cell r="G144">
            <v>20887775000</v>
          </cell>
        </row>
        <row r="145">
          <cell r="A145" t="str">
            <v>20/06/2024 14:08:07</v>
          </cell>
          <cell r="B145">
            <v>208971097999.99899</v>
          </cell>
          <cell r="C145">
            <v>210253781000.00089</v>
          </cell>
          <cell r="D145">
            <v>-1282683000.0018921</v>
          </cell>
          <cell r="E145">
            <v>72148168000</v>
          </cell>
          <cell r="F145">
            <v>26248391000</v>
          </cell>
          <cell r="G145">
            <v>45899777000</v>
          </cell>
        </row>
        <row r="146">
          <cell r="A146" t="str">
            <v>20/06/2024 14:13:17</v>
          </cell>
          <cell r="B146">
            <v>214122927999.9985</v>
          </cell>
          <cell r="C146">
            <v>214466781000.00089</v>
          </cell>
          <cell r="D146">
            <v>-343853000.00241089</v>
          </cell>
          <cell r="E146">
            <v>72148168000</v>
          </cell>
          <cell r="F146">
            <v>30461391000</v>
          </cell>
          <cell r="G146">
            <v>41686777000</v>
          </cell>
        </row>
        <row r="147">
          <cell r="A147" t="str">
            <v>20/06/2024 14:18:38</v>
          </cell>
          <cell r="B147">
            <v>220472717999.9985</v>
          </cell>
          <cell r="C147">
            <v>232156316000.0004</v>
          </cell>
          <cell r="D147">
            <v>-11683598000.00189</v>
          </cell>
          <cell r="E147">
            <v>72148168000</v>
          </cell>
          <cell r="F147">
            <v>40223586000</v>
          </cell>
          <cell r="G147">
            <v>31924582000</v>
          </cell>
        </row>
        <row r="148">
          <cell r="A148" t="str">
            <v>20/06/2024 14:19:33</v>
          </cell>
          <cell r="B148">
            <v>220472717999.9985</v>
          </cell>
          <cell r="C148">
            <v>231369769000.0004</v>
          </cell>
          <cell r="D148">
            <v>-10897051000.00189</v>
          </cell>
          <cell r="E148">
            <v>72148168000</v>
          </cell>
          <cell r="F148">
            <v>39437039000</v>
          </cell>
          <cell r="G148">
            <v>32711129000</v>
          </cell>
        </row>
        <row r="149">
          <cell r="A149" t="str">
            <v>20/06/2024 14:19:58</v>
          </cell>
          <cell r="B149">
            <v>221397417999.9985</v>
          </cell>
          <cell r="C149">
            <v>232448491000.0004</v>
          </cell>
          <cell r="D149">
            <v>-11051073000.00189</v>
          </cell>
          <cell r="E149">
            <v>72148168000</v>
          </cell>
          <cell r="F149">
            <v>40515761000</v>
          </cell>
          <cell r="G149">
            <v>31632407000</v>
          </cell>
        </row>
        <row r="150">
          <cell r="A150" t="str">
            <v>20/06/2024 14:20:55</v>
          </cell>
          <cell r="B150">
            <v>230114027999.9985</v>
          </cell>
          <cell r="C150">
            <v>236829491000.0004</v>
          </cell>
          <cell r="D150">
            <v>-6715463000.0018921</v>
          </cell>
          <cell r="E150">
            <v>72148168000</v>
          </cell>
          <cell r="F150">
            <v>44896761000</v>
          </cell>
          <cell r="G150">
            <v>27251407000</v>
          </cell>
        </row>
        <row r="151">
          <cell r="A151" t="str">
            <v>20/06/2024 14:22:47</v>
          </cell>
          <cell r="B151">
            <v>232494887999.9985</v>
          </cell>
          <cell r="C151">
            <v>239159065000.0004</v>
          </cell>
          <cell r="D151">
            <v>-6664177000.0018921</v>
          </cell>
          <cell r="E151">
            <v>72148168000</v>
          </cell>
          <cell r="F151">
            <v>47226335000</v>
          </cell>
          <cell r="G151">
            <v>24921833000</v>
          </cell>
        </row>
        <row r="152">
          <cell r="A152" t="str">
            <v>20/06/2024 14:29:34</v>
          </cell>
          <cell r="B152">
            <v>242401477999.99771</v>
          </cell>
          <cell r="C152">
            <v>253835756000.0004</v>
          </cell>
          <cell r="D152">
            <v>-11434278000.002689</v>
          </cell>
          <cell r="E152">
            <v>72148168000</v>
          </cell>
          <cell r="F152">
            <v>61903026000</v>
          </cell>
          <cell r="G152">
            <v>10245142000</v>
          </cell>
        </row>
        <row r="153">
          <cell r="A153" t="str">
            <v>20/06/2024 14:51:06</v>
          </cell>
          <cell r="B153">
            <v>321605180999.99768</v>
          </cell>
          <cell r="C153">
            <v>349777556000.00043</v>
          </cell>
          <cell r="D153">
            <v>-28172375000.002621</v>
          </cell>
          <cell r="E153">
            <v>151351871000</v>
          </cell>
          <cell r="F153">
            <v>157844826000</v>
          </cell>
          <cell r="G153">
            <v>-6492955000</v>
          </cell>
        </row>
        <row r="154">
          <cell r="A154" t="str">
            <v>20/06/2024 14:54:16</v>
          </cell>
          <cell r="B154">
            <v>321605180999.99768</v>
          </cell>
          <cell r="C154">
            <v>349777556000.00043</v>
          </cell>
          <cell r="D154">
            <v>-28172375000.002621</v>
          </cell>
          <cell r="E154">
            <v>151351871000</v>
          </cell>
          <cell r="F154">
            <v>157844826000</v>
          </cell>
          <cell r="G154">
            <v>-6492955000</v>
          </cell>
        </row>
        <row r="155">
          <cell r="A155" t="str">
            <v>21/06/2024 09:21:47</v>
          </cell>
          <cell r="B155">
            <v>23951910000</v>
          </cell>
          <cell r="C155">
            <v>22776695000</v>
          </cell>
          <cell r="D155">
            <v>1175215000</v>
          </cell>
          <cell r="E155">
            <v>19890000</v>
          </cell>
          <cell r="F155">
            <v>22644605000</v>
          </cell>
          <cell r="G155">
            <v>-22624715000</v>
          </cell>
        </row>
        <row r="156">
          <cell r="A156" t="str">
            <v>21/06/2024 09:31:41</v>
          </cell>
          <cell r="B156">
            <v>40144756000</v>
          </cell>
          <cell r="C156">
            <v>40666621000</v>
          </cell>
          <cell r="D156">
            <v>-521865000</v>
          </cell>
          <cell r="E156">
            <v>9770516000</v>
          </cell>
          <cell r="F156">
            <v>31065391000</v>
          </cell>
          <cell r="G156">
            <v>-21294875000</v>
          </cell>
        </row>
        <row r="157">
          <cell r="A157" t="str">
            <v>21/06/2024 09:36:18</v>
          </cell>
          <cell r="B157">
            <v>50222196000</v>
          </cell>
          <cell r="C157">
            <v>46921792000.000397</v>
          </cell>
          <cell r="D157">
            <v>3300403999.9996028</v>
          </cell>
          <cell r="E157">
            <v>13534516000</v>
          </cell>
          <cell r="F157">
            <v>33770122000</v>
          </cell>
          <cell r="G157">
            <v>-20235606000</v>
          </cell>
        </row>
        <row r="158">
          <cell r="A158" t="str">
            <v>21/06/2024 09:53:37</v>
          </cell>
          <cell r="B158">
            <v>94968936000</v>
          </cell>
          <cell r="C158">
            <v>78075497000.000397</v>
          </cell>
          <cell r="D158">
            <v>16893438999.999599</v>
          </cell>
          <cell r="E158">
            <v>13540846000</v>
          </cell>
          <cell r="F158">
            <v>64791947000</v>
          </cell>
          <cell r="G158">
            <v>-51251101000</v>
          </cell>
        </row>
        <row r="159">
          <cell r="A159" t="str">
            <v>21/06/2024 09:53:59</v>
          </cell>
          <cell r="B159">
            <v>94968936000</v>
          </cell>
          <cell r="C159">
            <v>78075497000.000397</v>
          </cell>
          <cell r="D159">
            <v>16893438999.999599</v>
          </cell>
          <cell r="E159">
            <v>13540846000</v>
          </cell>
          <cell r="F159">
            <v>64791947000</v>
          </cell>
          <cell r="G159">
            <v>-51251101000</v>
          </cell>
        </row>
        <row r="160">
          <cell r="A160" t="str">
            <v>21/06/2024 10:25:41</v>
          </cell>
          <cell r="B160">
            <v>116852750999.99989</v>
          </cell>
          <cell r="C160">
            <v>97328733000.000397</v>
          </cell>
          <cell r="D160">
            <v>19524017999.9995</v>
          </cell>
          <cell r="E160">
            <v>16722921000</v>
          </cell>
          <cell r="F160">
            <v>80883463000</v>
          </cell>
          <cell r="G160">
            <v>-64160542000</v>
          </cell>
        </row>
        <row r="161">
          <cell r="A161" t="str">
            <v>21/06/2024 10:33:36</v>
          </cell>
          <cell r="B161">
            <v>126336320999.99989</v>
          </cell>
          <cell r="C161">
            <v>106140468000.0004</v>
          </cell>
          <cell r="D161">
            <v>20195852999.9995</v>
          </cell>
          <cell r="E161">
            <v>16722921000</v>
          </cell>
          <cell r="F161">
            <v>89695198000</v>
          </cell>
          <cell r="G161">
            <v>-72972277000</v>
          </cell>
        </row>
        <row r="162">
          <cell r="A162" t="str">
            <v>21/06/2024 10:35:30</v>
          </cell>
          <cell r="B162">
            <v>129234480999.99989</v>
          </cell>
          <cell r="C162">
            <v>108549605000.0004</v>
          </cell>
          <cell r="D162">
            <v>20684875999.9995</v>
          </cell>
          <cell r="E162">
            <v>16722921000</v>
          </cell>
          <cell r="F162">
            <v>92104335000</v>
          </cell>
          <cell r="G162">
            <v>-75381414000</v>
          </cell>
        </row>
        <row r="163">
          <cell r="A163" t="str">
            <v>21/06/2024 11:04:49</v>
          </cell>
          <cell r="B163">
            <v>138481588999.99991</v>
          </cell>
          <cell r="C163">
            <v>115458850000.0004</v>
          </cell>
          <cell r="D163">
            <v>23022738999.999481</v>
          </cell>
          <cell r="E163">
            <v>16749409000</v>
          </cell>
          <cell r="F163">
            <v>99013580000</v>
          </cell>
          <cell r="G163">
            <v>-82264171000</v>
          </cell>
        </row>
        <row r="164">
          <cell r="A164" t="str">
            <v>21/06/2024 11:14:07</v>
          </cell>
          <cell r="B164">
            <v>140066188999.99991</v>
          </cell>
          <cell r="C164">
            <v>118504007000.0004</v>
          </cell>
          <cell r="D164">
            <v>21562181999.999481</v>
          </cell>
          <cell r="E164">
            <v>16749409000</v>
          </cell>
          <cell r="F164">
            <v>102058737000</v>
          </cell>
          <cell r="G164">
            <v>-85309328000</v>
          </cell>
        </row>
        <row r="165">
          <cell r="A165" t="str">
            <v>21/06/2024 13:15:12</v>
          </cell>
          <cell r="B165">
            <v>148942931999.99951</v>
          </cell>
          <cell r="C165">
            <v>121574081000.0004</v>
          </cell>
          <cell r="D165">
            <v>27368850999.999111</v>
          </cell>
          <cell r="E165">
            <v>20479432000</v>
          </cell>
          <cell r="F165">
            <v>104600891000</v>
          </cell>
          <cell r="G165">
            <v>-84121459000</v>
          </cell>
        </row>
        <row r="166">
          <cell r="A166" t="str">
            <v>21/06/2024 14:32:13</v>
          </cell>
          <cell r="B166">
            <v>153988601999.99951</v>
          </cell>
          <cell r="C166">
            <v>130208717000.0004</v>
          </cell>
          <cell r="D166">
            <v>23779884999.999111</v>
          </cell>
          <cell r="E166">
            <v>24472822000</v>
          </cell>
          <cell r="F166">
            <v>105846357000</v>
          </cell>
          <cell r="G166">
            <v>-81373535000</v>
          </cell>
        </row>
        <row r="167">
          <cell r="A167" t="str">
            <v>24/06/2024 09:50:05</v>
          </cell>
          <cell r="B167">
            <v>38429785000</v>
          </cell>
          <cell r="C167">
            <v>40553465999.998497</v>
          </cell>
          <cell r="D167">
            <v>-2123680999.998497</v>
          </cell>
          <cell r="E167">
            <v>38166875000</v>
          </cell>
          <cell r="F167">
            <v>312256000</v>
          </cell>
          <cell r="G167">
            <v>37854619000</v>
          </cell>
        </row>
        <row r="168">
          <cell r="A168" t="str">
            <v>24/06/2024 09:50:46</v>
          </cell>
          <cell r="B168">
            <v>38429785000</v>
          </cell>
          <cell r="C168">
            <v>41869895999.998497</v>
          </cell>
          <cell r="D168">
            <v>-3440110999.998497</v>
          </cell>
          <cell r="E168">
            <v>38166875000</v>
          </cell>
          <cell r="F168">
            <v>312256000</v>
          </cell>
          <cell r="G168">
            <v>37854619000</v>
          </cell>
        </row>
        <row r="169">
          <cell r="A169" t="str">
            <v>24/06/2024 11:02:40</v>
          </cell>
          <cell r="B169">
            <v>183642563000</v>
          </cell>
          <cell r="C169">
            <v>161264915999.99771</v>
          </cell>
          <cell r="D169">
            <v>22377647000.002289</v>
          </cell>
          <cell r="E169">
            <v>180386863000</v>
          </cell>
          <cell r="F169">
            <v>3094676000</v>
          </cell>
          <cell r="G169">
            <v>177292187000</v>
          </cell>
        </row>
        <row r="170">
          <cell r="A170" t="str">
            <v>24/06/2024 11:16:07</v>
          </cell>
          <cell r="B170">
            <v>196481252999.99899</v>
          </cell>
          <cell r="C170">
            <v>174056447999.99771</v>
          </cell>
          <cell r="D170">
            <v>22424805000.001282</v>
          </cell>
          <cell r="E170">
            <v>180386863000</v>
          </cell>
          <cell r="F170">
            <v>15886208000</v>
          </cell>
          <cell r="G170">
            <v>164500655000</v>
          </cell>
        </row>
        <row r="171">
          <cell r="A171" t="str">
            <v>24/06/2024 13:10:15</v>
          </cell>
          <cell r="B171">
            <v>273974111999.99899</v>
          </cell>
          <cell r="C171">
            <v>183968138999.99771</v>
          </cell>
          <cell r="D171">
            <v>90005973000.001282</v>
          </cell>
          <cell r="E171">
            <v>253733582000</v>
          </cell>
          <cell r="F171">
            <v>19310289000</v>
          </cell>
          <cell r="G171">
            <v>234423293000</v>
          </cell>
        </row>
        <row r="172">
          <cell r="A172" t="str">
            <v>24/06/2024 13:28:42</v>
          </cell>
          <cell r="B172">
            <v>286112932999.99823</v>
          </cell>
          <cell r="C172">
            <v>191844077999.99771</v>
          </cell>
          <cell r="D172">
            <v>94268855000.000458</v>
          </cell>
          <cell r="E172">
            <v>262379193000</v>
          </cell>
          <cell r="F172">
            <v>21883458000</v>
          </cell>
          <cell r="G172">
            <v>240495735000</v>
          </cell>
        </row>
        <row r="173">
          <cell r="A173" t="str">
            <v>24/06/2024 13:39:48</v>
          </cell>
          <cell r="B173">
            <v>293525828999.99823</v>
          </cell>
          <cell r="C173">
            <v>223777789999.99771</v>
          </cell>
          <cell r="D173">
            <v>69748039000.000458</v>
          </cell>
          <cell r="E173">
            <v>263448639000</v>
          </cell>
          <cell r="F173">
            <v>53687410000</v>
          </cell>
          <cell r="G173">
            <v>209761229000</v>
          </cell>
        </row>
        <row r="174">
          <cell r="A174" t="str">
            <v>24/06/2024 13:44:02</v>
          </cell>
          <cell r="B174">
            <v>293784678999.99823</v>
          </cell>
          <cell r="C174">
            <v>223916882999.99771</v>
          </cell>
          <cell r="D174">
            <v>69867796000.000458</v>
          </cell>
          <cell r="E174">
            <v>263448639000</v>
          </cell>
          <cell r="F174">
            <v>53826503000</v>
          </cell>
          <cell r="G174">
            <v>209622136000</v>
          </cell>
        </row>
        <row r="175">
          <cell r="A175" t="str">
            <v>24/06/2024 13:50:56</v>
          </cell>
          <cell r="B175">
            <v>295464068999.99823</v>
          </cell>
          <cell r="C175">
            <v>298986028999.99768</v>
          </cell>
          <cell r="D175">
            <v>-3521959999.9995122</v>
          </cell>
          <cell r="E175">
            <v>263448639000</v>
          </cell>
          <cell r="F175">
            <v>127731469000</v>
          </cell>
          <cell r="G175">
            <v>135717170000</v>
          </cell>
        </row>
        <row r="176">
          <cell r="A176" t="str">
            <v>24/06/2024 14:08:38</v>
          </cell>
          <cell r="B176">
            <v>307600384999.99823</v>
          </cell>
          <cell r="C176">
            <v>312302157999.99731</v>
          </cell>
          <cell r="D176">
            <v>-4701772999.9991465</v>
          </cell>
          <cell r="E176">
            <v>274157755000</v>
          </cell>
          <cell r="F176">
            <v>130279688000</v>
          </cell>
          <cell r="G176">
            <v>143878067000</v>
          </cell>
        </row>
        <row r="177">
          <cell r="A177" t="str">
            <v>24/06/2024 14:13:51</v>
          </cell>
          <cell r="B177">
            <v>313170664999.99823</v>
          </cell>
          <cell r="C177">
            <v>317213254999.99731</v>
          </cell>
          <cell r="D177">
            <v>-4042589999.999146</v>
          </cell>
          <cell r="E177">
            <v>274157755000</v>
          </cell>
          <cell r="F177">
            <v>135190785000</v>
          </cell>
          <cell r="G177">
            <v>138966970000</v>
          </cell>
        </row>
        <row r="178">
          <cell r="A178" t="str">
            <v>24/06/2024 14:38:42</v>
          </cell>
          <cell r="B178">
            <v>334699116999.99738</v>
          </cell>
          <cell r="C178">
            <v>339579146999.99683</v>
          </cell>
          <cell r="D178">
            <v>-4880029999.9994507</v>
          </cell>
          <cell r="E178">
            <v>277104387000</v>
          </cell>
          <cell r="F178">
            <v>153043797000</v>
          </cell>
          <cell r="G178">
            <v>124060590000</v>
          </cell>
        </row>
        <row r="179">
          <cell r="A179" t="str">
            <v>24/06/2024 14:47:24</v>
          </cell>
          <cell r="B179">
            <v>351890331999.99738</v>
          </cell>
          <cell r="C179">
            <v>357712738999.99683</v>
          </cell>
          <cell r="D179">
            <v>-5822406999.9994507</v>
          </cell>
          <cell r="E179">
            <v>294295602000</v>
          </cell>
          <cell r="F179">
            <v>153107589000</v>
          </cell>
          <cell r="G179">
            <v>141188013000</v>
          </cell>
        </row>
        <row r="180">
          <cell r="A180" t="str">
            <v>24/06/2024 14:51:52</v>
          </cell>
          <cell r="B180">
            <v>351890331999.99738</v>
          </cell>
          <cell r="C180">
            <v>357712738999.99683</v>
          </cell>
          <cell r="D180">
            <v>-5822406999.9994507</v>
          </cell>
          <cell r="E180">
            <v>294295602000</v>
          </cell>
          <cell r="F180">
            <v>153107589000</v>
          </cell>
          <cell r="G180">
            <v>141188013000</v>
          </cell>
        </row>
        <row r="181">
          <cell r="A181" t="str">
            <v>25/06/2024 09:52:21</v>
          </cell>
          <cell r="B181">
            <v>42114287999.999901</v>
          </cell>
          <cell r="C181">
            <v>40161745999.999397</v>
          </cell>
          <cell r="D181">
            <v>1952542000.000504</v>
          </cell>
          <cell r="E181">
            <v>32052368000</v>
          </cell>
          <cell r="F181">
            <v>8682446000</v>
          </cell>
          <cell r="G181">
            <v>23369922000</v>
          </cell>
        </row>
        <row r="182">
          <cell r="A182" t="str">
            <v>25/06/2024 10:49:02</v>
          </cell>
          <cell r="B182">
            <v>60768643999.999901</v>
          </cell>
          <cell r="C182">
            <v>57012613999.998497</v>
          </cell>
          <cell r="D182">
            <v>3756030000.0014038</v>
          </cell>
          <cell r="E182">
            <v>42194234000</v>
          </cell>
          <cell r="F182">
            <v>15854754000</v>
          </cell>
          <cell r="G182">
            <v>26339480000</v>
          </cell>
        </row>
        <row r="183">
          <cell r="A183" t="str">
            <v>25/06/2024 11:09:07</v>
          </cell>
          <cell r="B183">
            <v>68427863999.999901</v>
          </cell>
          <cell r="C183">
            <v>61415420999.998497</v>
          </cell>
          <cell r="D183">
            <v>7012443000.0014038</v>
          </cell>
          <cell r="E183">
            <v>45986004000</v>
          </cell>
          <cell r="F183">
            <v>16645561000</v>
          </cell>
          <cell r="G183">
            <v>29340443000</v>
          </cell>
        </row>
        <row r="184">
          <cell r="A184" t="str">
            <v>25/06/2024 13:07:51</v>
          </cell>
          <cell r="B184">
            <v>127111181999.99969</v>
          </cell>
          <cell r="C184">
            <v>67297622999.998497</v>
          </cell>
          <cell r="D184">
            <v>59813559000.001198</v>
          </cell>
          <cell r="E184">
            <v>93073202000</v>
          </cell>
          <cell r="F184">
            <v>20595883000</v>
          </cell>
          <cell r="G184">
            <v>72477319000</v>
          </cell>
        </row>
        <row r="185">
          <cell r="A185" t="str">
            <v>25/06/2024 13:13:41</v>
          </cell>
          <cell r="B185">
            <v>136103691999.99969</v>
          </cell>
          <cell r="C185">
            <v>67302975999.998497</v>
          </cell>
          <cell r="D185">
            <v>68800716000.00119</v>
          </cell>
          <cell r="E185">
            <v>102065712000</v>
          </cell>
          <cell r="F185">
            <v>20601236000</v>
          </cell>
          <cell r="G185">
            <v>81464476000</v>
          </cell>
        </row>
        <row r="186">
          <cell r="A186" t="str">
            <v>25/06/2024 13:49:14</v>
          </cell>
          <cell r="B186">
            <v>145265535999.99969</v>
          </cell>
          <cell r="C186">
            <v>91206042999.998505</v>
          </cell>
          <cell r="D186">
            <v>54059493000.00119</v>
          </cell>
          <cell r="E186">
            <v>107870636000</v>
          </cell>
          <cell r="F186">
            <v>37144893000</v>
          </cell>
          <cell r="G186">
            <v>70725743000</v>
          </cell>
        </row>
        <row r="187">
          <cell r="A187" t="str">
            <v>25/06/2024 14:05:45</v>
          </cell>
          <cell r="B187">
            <v>174873586000.00049</v>
          </cell>
          <cell r="C187">
            <v>157593440999.9985</v>
          </cell>
          <cell r="D187">
            <v>17280145000.00198</v>
          </cell>
          <cell r="E187">
            <v>109643696000</v>
          </cell>
          <cell r="F187">
            <v>103403221000</v>
          </cell>
          <cell r="G187">
            <v>6240475000</v>
          </cell>
        </row>
        <row r="188">
          <cell r="A188" t="str">
            <v>25/06/2024 14:14:17</v>
          </cell>
          <cell r="B188">
            <v>201304576000</v>
          </cell>
          <cell r="C188">
            <v>180488809999.9985</v>
          </cell>
          <cell r="D188">
            <v>20815766000.001499</v>
          </cell>
          <cell r="E188">
            <v>113678536000</v>
          </cell>
          <cell r="F188">
            <v>123974200000</v>
          </cell>
          <cell r="G188">
            <v>-10295664000</v>
          </cell>
        </row>
        <row r="189">
          <cell r="A189" t="str">
            <v>25/06/2024 14:48:50</v>
          </cell>
          <cell r="B189">
            <v>233259466000</v>
          </cell>
          <cell r="C189">
            <v>209682937999.9985</v>
          </cell>
          <cell r="D189">
            <v>23576528000.001499</v>
          </cell>
          <cell r="E189">
            <v>120999316000</v>
          </cell>
          <cell r="F189">
            <v>147641678000</v>
          </cell>
          <cell r="G189">
            <v>-26642362000</v>
          </cell>
        </row>
        <row r="190">
          <cell r="A190" t="str">
            <v>26/06/2024 10:16:02</v>
          </cell>
          <cell r="B190">
            <v>18816139999.999901</v>
          </cell>
          <cell r="C190">
            <v>31961955999.999599</v>
          </cell>
          <cell r="D190">
            <v>-13145815999.999701</v>
          </cell>
          <cell r="E190">
            <v>5140050000</v>
          </cell>
          <cell r="F190">
            <v>13419636000</v>
          </cell>
          <cell r="G190">
            <v>-8279586000</v>
          </cell>
        </row>
        <row r="191">
          <cell r="A191" t="str">
            <v>26/06/2024 10:17:51</v>
          </cell>
          <cell r="B191">
            <v>23398579999.999901</v>
          </cell>
          <cell r="C191">
            <v>31966484999.999599</v>
          </cell>
          <cell r="D191">
            <v>-8567904999.9996986</v>
          </cell>
          <cell r="E191">
            <v>9722490000</v>
          </cell>
          <cell r="F191">
            <v>13424165000</v>
          </cell>
          <cell r="G191">
            <v>-3701675000</v>
          </cell>
        </row>
        <row r="192">
          <cell r="A192" t="str">
            <v>26/06/2024 10:18:28</v>
          </cell>
          <cell r="B192">
            <v>32566789999.999901</v>
          </cell>
          <cell r="C192">
            <v>31966484999.999599</v>
          </cell>
          <cell r="D192">
            <v>600305000.00030136</v>
          </cell>
          <cell r="E192">
            <v>18890700000</v>
          </cell>
          <cell r="F192">
            <v>13424165000</v>
          </cell>
          <cell r="G192">
            <v>5466535000</v>
          </cell>
        </row>
        <row r="193">
          <cell r="A193" t="str">
            <v>26/06/2024 10:19:02</v>
          </cell>
          <cell r="B193">
            <v>34859779999.999901</v>
          </cell>
          <cell r="C193">
            <v>33898934999.999599</v>
          </cell>
          <cell r="D193">
            <v>960845000.00030136</v>
          </cell>
          <cell r="E193">
            <v>21183690000</v>
          </cell>
          <cell r="F193">
            <v>13424165000</v>
          </cell>
          <cell r="G193">
            <v>7759525000</v>
          </cell>
        </row>
        <row r="194">
          <cell r="A194" t="str">
            <v>26/06/2024 10:39:42</v>
          </cell>
          <cell r="B194">
            <v>62862424999.999397</v>
          </cell>
          <cell r="C194">
            <v>62061684000</v>
          </cell>
          <cell r="D194">
            <v>800740999.99940491</v>
          </cell>
          <cell r="E194">
            <v>39410585000</v>
          </cell>
          <cell r="F194">
            <v>23043254000</v>
          </cell>
          <cell r="G194">
            <v>16367331000</v>
          </cell>
        </row>
        <row r="195">
          <cell r="A195" t="str">
            <v>26/06/2024 10:44:02</v>
          </cell>
          <cell r="B195">
            <v>78526484999.999908</v>
          </cell>
          <cell r="C195">
            <v>79186198000</v>
          </cell>
          <cell r="D195">
            <v>-659713000.00009155</v>
          </cell>
          <cell r="E195">
            <v>39410585000</v>
          </cell>
          <cell r="F195">
            <v>40167768000</v>
          </cell>
          <cell r="G195">
            <v>-757183000</v>
          </cell>
        </row>
        <row r="196">
          <cell r="A196" t="str">
            <v>26/06/2024 10:54:36</v>
          </cell>
          <cell r="B196">
            <v>89908704999.999908</v>
          </cell>
          <cell r="C196">
            <v>87763930000.000397</v>
          </cell>
          <cell r="D196">
            <v>2144774999.999512</v>
          </cell>
          <cell r="E196">
            <v>48868305000</v>
          </cell>
          <cell r="F196">
            <v>41684770000</v>
          </cell>
          <cell r="G196">
            <v>7183535000</v>
          </cell>
        </row>
        <row r="197">
          <cell r="A197" t="str">
            <v>26/06/2024 11:29:36</v>
          </cell>
          <cell r="B197">
            <v>112490839999.99989</v>
          </cell>
          <cell r="C197">
            <v>103415610000.0004</v>
          </cell>
          <cell r="D197">
            <v>9075229999.9995117</v>
          </cell>
          <cell r="E197">
            <v>63655120000</v>
          </cell>
          <cell r="F197">
            <v>43918530000</v>
          </cell>
          <cell r="G197">
            <v>19736590000</v>
          </cell>
        </row>
        <row r="198">
          <cell r="A198" t="str">
            <v>26/06/2024 13:07:23</v>
          </cell>
          <cell r="B198">
            <v>143727603999.99991</v>
          </cell>
          <cell r="C198">
            <v>127143327000.0009</v>
          </cell>
          <cell r="D198">
            <v>16584276999.99901</v>
          </cell>
          <cell r="E198">
            <v>94891884000</v>
          </cell>
          <cell r="F198">
            <v>43942457000</v>
          </cell>
          <cell r="G198">
            <v>50949427000</v>
          </cell>
        </row>
        <row r="199">
          <cell r="A199" t="str">
            <v>26/06/2024 13:24:31</v>
          </cell>
          <cell r="B199">
            <v>144760618999.99991</v>
          </cell>
          <cell r="C199">
            <v>156351049000.00089</v>
          </cell>
          <cell r="D199">
            <v>-11590430000.001011</v>
          </cell>
          <cell r="E199">
            <v>94900219000</v>
          </cell>
          <cell r="F199">
            <v>72893489000</v>
          </cell>
          <cell r="G199">
            <v>22006730000</v>
          </cell>
        </row>
        <row r="200">
          <cell r="A200" t="str">
            <v>26/06/2024 14:35:18</v>
          </cell>
          <cell r="B200">
            <v>276772775999.99951</v>
          </cell>
          <cell r="C200">
            <v>275377061000.00293</v>
          </cell>
          <cell r="D200">
            <v>1395714999.996582</v>
          </cell>
          <cell r="E200">
            <v>198890426000</v>
          </cell>
          <cell r="F200">
            <v>94073871000</v>
          </cell>
          <cell r="G200">
            <v>104816555000</v>
          </cell>
        </row>
        <row r="201">
          <cell r="A201" t="str">
            <v>26/06/2024 15:08:51</v>
          </cell>
          <cell r="B201">
            <v>290297932999.99951</v>
          </cell>
          <cell r="C201">
            <v>293907174000.00293</v>
          </cell>
          <cell r="D201">
            <v>-3609241000.003418</v>
          </cell>
          <cell r="E201">
            <v>212415583000</v>
          </cell>
          <cell r="F201">
            <v>103057984000</v>
          </cell>
          <cell r="G201">
            <v>109357599000</v>
          </cell>
        </row>
        <row r="202">
          <cell r="A202" t="str">
            <v>27/06/2024 09:42:35</v>
          </cell>
          <cell r="B202">
            <v>76385745000</v>
          </cell>
          <cell r="C202">
            <v>63471602000</v>
          </cell>
          <cell r="D202">
            <v>12914143000</v>
          </cell>
          <cell r="E202">
            <v>30790045000</v>
          </cell>
          <cell r="F202">
            <v>63214862000</v>
          </cell>
          <cell r="G202">
            <v>-32424817000</v>
          </cell>
        </row>
        <row r="203">
          <cell r="A203" t="str">
            <v>27/06/2024 09:57:54</v>
          </cell>
          <cell r="B203">
            <v>78054685000</v>
          </cell>
          <cell r="C203">
            <v>67322339000</v>
          </cell>
          <cell r="D203">
            <v>10732346000</v>
          </cell>
          <cell r="E203">
            <v>30790045000</v>
          </cell>
          <cell r="F203">
            <v>67065599000</v>
          </cell>
          <cell r="G203">
            <v>-36275554000</v>
          </cell>
        </row>
        <row r="204">
          <cell r="A204" t="str">
            <v>27/06/2024 10:57:27</v>
          </cell>
          <cell r="B204">
            <v>98730255999.999496</v>
          </cell>
          <cell r="C204">
            <v>88712971000</v>
          </cell>
          <cell r="D204">
            <v>10017284999.9995</v>
          </cell>
          <cell r="E204">
            <v>33132056000</v>
          </cell>
          <cell r="F204">
            <v>86272281000</v>
          </cell>
          <cell r="G204">
            <v>-53140225000</v>
          </cell>
        </row>
        <row r="205">
          <cell r="A205" t="str">
            <v>27/06/2024 11:04:38</v>
          </cell>
          <cell r="B205">
            <v>104499705999.9995</v>
          </cell>
          <cell r="C205">
            <v>94431576000</v>
          </cell>
          <cell r="D205">
            <v>10068129999.9995</v>
          </cell>
          <cell r="E205">
            <v>33132056000</v>
          </cell>
          <cell r="F205">
            <v>91990886000</v>
          </cell>
          <cell r="G205">
            <v>-58858830000</v>
          </cell>
        </row>
        <row r="206">
          <cell r="A206" t="str">
            <v>27/06/2024 12:57:59</v>
          </cell>
          <cell r="B206">
            <v>115771661999.99899</v>
          </cell>
          <cell r="C206">
            <v>105937086000</v>
          </cell>
          <cell r="D206">
            <v>9834575999.9989929</v>
          </cell>
          <cell r="E206">
            <v>36706772000</v>
          </cell>
          <cell r="F206">
            <v>96564296000</v>
          </cell>
          <cell r="G206">
            <v>-59857524000</v>
          </cell>
        </row>
        <row r="207">
          <cell r="A207" t="str">
            <v>27/06/2024 13:04:39</v>
          </cell>
          <cell r="B207">
            <v>118472241999.99899</v>
          </cell>
          <cell r="C207">
            <v>108679601000</v>
          </cell>
          <cell r="D207">
            <v>9792640999.9989929</v>
          </cell>
          <cell r="E207">
            <v>39278982000</v>
          </cell>
          <cell r="F207">
            <v>97124351000</v>
          </cell>
          <cell r="G207">
            <v>-57845369000</v>
          </cell>
        </row>
        <row r="208">
          <cell r="A208" t="str">
            <v>27/06/2024 13:07:24</v>
          </cell>
          <cell r="B208">
            <v>121829016999.99899</v>
          </cell>
          <cell r="C208">
            <v>111897532000</v>
          </cell>
          <cell r="D208">
            <v>9931484999.9989929</v>
          </cell>
          <cell r="E208">
            <v>42635757000</v>
          </cell>
          <cell r="F208">
            <v>97131312000</v>
          </cell>
          <cell r="G208">
            <v>-54495555000</v>
          </cell>
        </row>
        <row r="209">
          <cell r="A209" t="str">
            <v>27/06/2024 13:26:07</v>
          </cell>
          <cell r="B209">
            <v>153946660999.9985</v>
          </cell>
          <cell r="C209">
            <v>149666584000</v>
          </cell>
          <cell r="D209">
            <v>4280076999.9985051</v>
          </cell>
          <cell r="E209">
            <v>49822931000</v>
          </cell>
          <cell r="F209">
            <v>127448284000</v>
          </cell>
          <cell r="G209">
            <v>-77625353000</v>
          </cell>
        </row>
        <row r="210">
          <cell r="A210" t="str">
            <v>27/06/2024 13:28:46</v>
          </cell>
          <cell r="B210">
            <v>177792870999.9985</v>
          </cell>
          <cell r="C210">
            <v>168991696999.99841</v>
          </cell>
          <cell r="D210">
            <v>8801174000.0000916</v>
          </cell>
          <cell r="E210">
            <v>65957931000</v>
          </cell>
          <cell r="F210">
            <v>131346637000</v>
          </cell>
          <cell r="G210">
            <v>-65388706000</v>
          </cell>
        </row>
        <row r="211">
          <cell r="A211" t="str">
            <v>27/06/2024 13:33:55</v>
          </cell>
          <cell r="B211">
            <v>197999218999.9985</v>
          </cell>
          <cell r="C211">
            <v>189648791999.99759</v>
          </cell>
          <cell r="D211">
            <v>8350427000.0009155</v>
          </cell>
          <cell r="E211">
            <v>82560679000</v>
          </cell>
          <cell r="F211">
            <v>135133772000</v>
          </cell>
          <cell r="G211">
            <v>-52573093000</v>
          </cell>
        </row>
        <row r="212">
          <cell r="A212" t="str">
            <v>27/06/2024 13:46:02</v>
          </cell>
          <cell r="B212">
            <v>221529268999.9985</v>
          </cell>
          <cell r="C212">
            <v>219939819999.99759</v>
          </cell>
          <cell r="D212">
            <v>1589449000.000916</v>
          </cell>
          <cell r="E212">
            <v>82694629000</v>
          </cell>
          <cell r="F212">
            <v>165424800000</v>
          </cell>
          <cell r="G212">
            <v>-82730171000</v>
          </cell>
        </row>
        <row r="213">
          <cell r="A213" t="str">
            <v>27/06/2024 13:48:16</v>
          </cell>
          <cell r="B213">
            <v>225253448999.9985</v>
          </cell>
          <cell r="C213">
            <v>221924434999.99759</v>
          </cell>
          <cell r="D213">
            <v>3329014000.000916</v>
          </cell>
          <cell r="E213">
            <v>82694629000</v>
          </cell>
          <cell r="F213">
            <v>167409415000</v>
          </cell>
          <cell r="G213">
            <v>-84714786000</v>
          </cell>
        </row>
        <row r="214">
          <cell r="A214" t="str">
            <v>27/06/2024 13:55:42</v>
          </cell>
          <cell r="B214">
            <v>233474928999.99899</v>
          </cell>
          <cell r="C214">
            <v>225744397999.99759</v>
          </cell>
          <cell r="D214">
            <v>7730531000.0014038</v>
          </cell>
          <cell r="E214">
            <v>82694629000</v>
          </cell>
          <cell r="F214">
            <v>171229378000</v>
          </cell>
          <cell r="G214">
            <v>-88534749000</v>
          </cell>
        </row>
        <row r="215">
          <cell r="A215" t="str">
            <v>27/06/2024 14:05:04</v>
          </cell>
          <cell r="B215">
            <v>255422983999.99899</v>
          </cell>
          <cell r="C215">
            <v>249447924999.99759</v>
          </cell>
          <cell r="D215">
            <v>5975059000.0013733</v>
          </cell>
          <cell r="E215">
            <v>104642684000</v>
          </cell>
          <cell r="F215">
            <v>173801505000</v>
          </cell>
          <cell r="G215">
            <v>-69158821000</v>
          </cell>
        </row>
        <row r="216">
          <cell r="A216" t="str">
            <v>27/06/2024 14:05:20</v>
          </cell>
          <cell r="B216">
            <v>255422983999.99899</v>
          </cell>
          <cell r="C216">
            <v>251640414999.99759</v>
          </cell>
          <cell r="D216">
            <v>3782569000.0013728</v>
          </cell>
          <cell r="E216">
            <v>104642684000</v>
          </cell>
          <cell r="F216">
            <v>173801505000</v>
          </cell>
          <cell r="G216">
            <v>-69158821000</v>
          </cell>
        </row>
        <row r="217">
          <cell r="A217" t="str">
            <v>27/06/2024 14:14:30</v>
          </cell>
          <cell r="B217">
            <v>262818473999.99899</v>
          </cell>
          <cell r="C217">
            <v>261651759999.99759</v>
          </cell>
          <cell r="D217">
            <v>1166714000.0013731</v>
          </cell>
          <cell r="E217">
            <v>104693684000</v>
          </cell>
          <cell r="F217">
            <v>183683730000</v>
          </cell>
          <cell r="G217">
            <v>-78990046000</v>
          </cell>
        </row>
        <row r="218">
          <cell r="A218" t="str">
            <v>27/06/2024 14:19:37</v>
          </cell>
          <cell r="B218">
            <v>278213308999.99902</v>
          </cell>
          <cell r="C218">
            <v>261266847999.99759</v>
          </cell>
          <cell r="D218">
            <v>16946461000.0014</v>
          </cell>
          <cell r="E218">
            <v>114159349000</v>
          </cell>
          <cell r="F218">
            <v>183298818000</v>
          </cell>
          <cell r="G218">
            <v>-69139469000</v>
          </cell>
        </row>
        <row r="219">
          <cell r="A219" t="str">
            <v>27/06/2024 14:40:03</v>
          </cell>
          <cell r="B219">
            <v>310733290999.99951</v>
          </cell>
          <cell r="C219">
            <v>304746832999.99762</v>
          </cell>
          <cell r="D219">
            <v>5986458000.0018921</v>
          </cell>
          <cell r="E219">
            <v>130171941000</v>
          </cell>
          <cell r="F219">
            <v>220071963000</v>
          </cell>
          <cell r="G219">
            <v>-89900022000</v>
          </cell>
        </row>
        <row r="220">
          <cell r="A220" t="str">
            <v>27/06/2024 14:53:20</v>
          </cell>
          <cell r="B220">
            <v>311153335999.99951</v>
          </cell>
          <cell r="C220">
            <v>304755682999.99762</v>
          </cell>
          <cell r="D220">
            <v>6397653000.0018921</v>
          </cell>
          <cell r="E220">
            <v>130591986000</v>
          </cell>
          <cell r="F220">
            <v>220080813000</v>
          </cell>
          <cell r="G220">
            <v>-89488827000</v>
          </cell>
        </row>
        <row r="221">
          <cell r="A221" t="str">
            <v>28/06/2024 09:27:44</v>
          </cell>
          <cell r="B221">
            <v>4586216000</v>
          </cell>
          <cell r="C221">
            <v>4577312000</v>
          </cell>
          <cell r="D221">
            <v>8904000</v>
          </cell>
          <cell r="E221">
            <v>4456986000</v>
          </cell>
          <cell r="F221">
            <v>185022000</v>
          </cell>
          <cell r="G221">
            <v>4271964000</v>
          </cell>
        </row>
        <row r="222">
          <cell r="A222" t="str">
            <v>28/06/2024 09:28:24</v>
          </cell>
          <cell r="B222">
            <v>4586216000</v>
          </cell>
          <cell r="C222">
            <v>5878606999.999999</v>
          </cell>
          <cell r="D222">
            <v>-1292390999.999999</v>
          </cell>
          <cell r="E222">
            <v>4456986000</v>
          </cell>
          <cell r="F222">
            <v>194757000</v>
          </cell>
          <cell r="G222">
            <v>4262229000</v>
          </cell>
        </row>
        <row r="223">
          <cell r="A223" t="str">
            <v>28/06/2024 09:29:10</v>
          </cell>
          <cell r="B223">
            <v>5164096000</v>
          </cell>
          <cell r="C223">
            <v>9754257000</v>
          </cell>
          <cell r="D223">
            <v>-4590161000</v>
          </cell>
          <cell r="E223">
            <v>5034866000</v>
          </cell>
          <cell r="F223">
            <v>196507000</v>
          </cell>
          <cell r="G223">
            <v>4838359000</v>
          </cell>
        </row>
        <row r="224">
          <cell r="A224" t="str">
            <v>28/06/2024 09:30:47</v>
          </cell>
          <cell r="B224">
            <v>5164096000</v>
          </cell>
          <cell r="C224">
            <v>11177714000</v>
          </cell>
          <cell r="D224">
            <v>-6013618000</v>
          </cell>
          <cell r="E224">
            <v>5034866000</v>
          </cell>
          <cell r="F224">
            <v>199864000</v>
          </cell>
          <cell r="G224">
            <v>4835002000</v>
          </cell>
        </row>
        <row r="225">
          <cell r="A225" t="str">
            <v>28/06/2024 09:30:59</v>
          </cell>
          <cell r="B225">
            <v>5164096000</v>
          </cell>
          <cell r="C225">
            <v>11177714000</v>
          </cell>
          <cell r="D225">
            <v>-6013618000</v>
          </cell>
          <cell r="E225">
            <v>5034866000</v>
          </cell>
          <cell r="F225">
            <v>199864000</v>
          </cell>
          <cell r="G225">
            <v>4835002000</v>
          </cell>
        </row>
        <row r="226">
          <cell r="A226" t="str">
            <v>28/06/2024 09:39:50</v>
          </cell>
          <cell r="B226">
            <v>5871376000</v>
          </cell>
          <cell r="C226">
            <v>11631874000</v>
          </cell>
          <cell r="D226">
            <v>-5760498000</v>
          </cell>
          <cell r="E226">
            <v>5613046000</v>
          </cell>
          <cell r="F226">
            <v>266874000</v>
          </cell>
          <cell r="G226">
            <v>5346172000</v>
          </cell>
        </row>
        <row r="227">
          <cell r="A227" t="str">
            <v>28/06/2024 09:57:10</v>
          </cell>
          <cell r="B227">
            <v>7113576000</v>
          </cell>
          <cell r="C227">
            <v>12600934000</v>
          </cell>
          <cell r="D227">
            <v>-5487358000</v>
          </cell>
          <cell r="E227">
            <v>6597646000</v>
          </cell>
          <cell r="F227">
            <v>462824000</v>
          </cell>
          <cell r="G227">
            <v>6134822000</v>
          </cell>
        </row>
        <row r="228">
          <cell r="A228" t="str">
            <v>28/06/2024 10:16:51</v>
          </cell>
          <cell r="B228">
            <v>14273246000</v>
          </cell>
          <cell r="C228">
            <v>19943486999.998402</v>
          </cell>
          <cell r="D228">
            <v>-5670240999.9983978</v>
          </cell>
          <cell r="E228">
            <v>13757316000</v>
          </cell>
          <cell r="F228">
            <v>716917000</v>
          </cell>
          <cell r="G228">
            <v>13040399000</v>
          </cell>
        </row>
        <row r="229">
          <cell r="A229" t="str">
            <v>28/06/2024 12:59:28</v>
          </cell>
          <cell r="B229">
            <v>41054827000</v>
          </cell>
          <cell r="C229">
            <v>40152551999.998398</v>
          </cell>
          <cell r="D229">
            <v>902275000.00160217</v>
          </cell>
          <cell r="E229">
            <v>33066627000</v>
          </cell>
          <cell r="F229">
            <v>4953382000</v>
          </cell>
          <cell r="G229">
            <v>28113245000</v>
          </cell>
        </row>
        <row r="230">
          <cell r="A230" t="str">
            <v>28/06/2024 13:13:50</v>
          </cell>
          <cell r="B230">
            <v>43335451000</v>
          </cell>
          <cell r="C230">
            <v>42677879999.998398</v>
          </cell>
          <cell r="D230">
            <v>657571000.00160217</v>
          </cell>
          <cell r="E230">
            <v>35218471000</v>
          </cell>
          <cell r="F230">
            <v>5032310000</v>
          </cell>
          <cell r="G230">
            <v>30186161000</v>
          </cell>
        </row>
        <row r="231">
          <cell r="A231" t="str">
            <v>28/06/2024 13:27:05</v>
          </cell>
          <cell r="B231">
            <v>47022297000</v>
          </cell>
          <cell r="C231">
            <v>56696980999.998299</v>
          </cell>
          <cell r="D231">
            <v>-9674683999.9982986</v>
          </cell>
          <cell r="E231">
            <v>38905317000</v>
          </cell>
          <cell r="F231">
            <v>16095871000</v>
          </cell>
          <cell r="G231">
            <v>22809446000</v>
          </cell>
        </row>
        <row r="232">
          <cell r="A232" t="str">
            <v>28/06/2024 13:58:01</v>
          </cell>
          <cell r="B232">
            <v>115756402000</v>
          </cell>
          <cell r="C232">
            <v>124286039000.0004</v>
          </cell>
          <cell r="D232">
            <v>-8529637000.0003967</v>
          </cell>
          <cell r="E232">
            <v>107382782000</v>
          </cell>
          <cell r="F232">
            <v>16644519000</v>
          </cell>
          <cell r="G232">
            <v>90738263000</v>
          </cell>
        </row>
        <row r="233">
          <cell r="A233" t="str">
            <v>28/06/2024 14:07:55</v>
          </cell>
          <cell r="B233">
            <v>117947952000</v>
          </cell>
          <cell r="C233">
            <v>124926440000.0004</v>
          </cell>
          <cell r="D233">
            <v>-6978488000.0003967</v>
          </cell>
          <cell r="E233">
            <v>109317482000</v>
          </cell>
          <cell r="F233">
            <v>16899470000</v>
          </cell>
          <cell r="G233">
            <v>92418012000</v>
          </cell>
        </row>
        <row r="234">
          <cell r="A234" t="str">
            <v>28/06/2024 14:11:29</v>
          </cell>
          <cell r="B234">
            <v>118465862000</v>
          </cell>
          <cell r="C234">
            <v>128307704000.0004</v>
          </cell>
          <cell r="D234">
            <v>-9841842000.0003967</v>
          </cell>
          <cell r="E234">
            <v>109449602000</v>
          </cell>
          <cell r="F234">
            <v>19509054000</v>
          </cell>
          <cell r="G234">
            <v>89940548000</v>
          </cell>
        </row>
        <row r="235">
          <cell r="A235" t="str">
            <v>28/06/2024 14:22:08</v>
          </cell>
          <cell r="B235">
            <v>181003779999.9993</v>
          </cell>
          <cell r="C235">
            <v>193979467999.99899</v>
          </cell>
          <cell r="D235">
            <v>-12975687999.999689</v>
          </cell>
          <cell r="E235">
            <v>125725950000</v>
          </cell>
          <cell r="F235">
            <v>69606768000</v>
          </cell>
          <cell r="G235">
            <v>56119182000</v>
          </cell>
        </row>
        <row r="236">
          <cell r="A236" t="str">
            <v>28/06/2024 14:22:31</v>
          </cell>
          <cell r="B236">
            <v>181004269999.9993</v>
          </cell>
          <cell r="C236">
            <v>193829127999.99899</v>
          </cell>
          <cell r="D236">
            <v>-12824857999.999689</v>
          </cell>
          <cell r="E236">
            <v>125726440000</v>
          </cell>
          <cell r="F236">
            <v>69328228000</v>
          </cell>
          <cell r="G236">
            <v>56398212000</v>
          </cell>
        </row>
        <row r="237">
          <cell r="A237" t="str">
            <v>28/06/2024 14:24:13</v>
          </cell>
          <cell r="B237">
            <v>192195799999.99991</v>
          </cell>
          <cell r="C237">
            <v>204102284999.99899</v>
          </cell>
          <cell r="D237">
            <v>-11906484999.999081</v>
          </cell>
          <cell r="E237">
            <v>125807050000</v>
          </cell>
          <cell r="F237">
            <v>78578125000</v>
          </cell>
          <cell r="G237">
            <v>47228925000</v>
          </cell>
        </row>
        <row r="238">
          <cell r="A238" t="str">
            <v>28/06/2024 14:26:48</v>
          </cell>
          <cell r="B238">
            <v>206984696999.99991</v>
          </cell>
          <cell r="C238">
            <v>212527411999.99899</v>
          </cell>
          <cell r="D238">
            <v>-5542714999.999115</v>
          </cell>
          <cell r="E238">
            <v>125937357000</v>
          </cell>
          <cell r="F238">
            <v>86366042000</v>
          </cell>
          <cell r="G238">
            <v>39571315000</v>
          </cell>
        </row>
        <row r="239">
          <cell r="A239" t="str">
            <v>28/06/2024 14:32:35</v>
          </cell>
          <cell r="B239">
            <v>215945857999.99991</v>
          </cell>
          <cell r="C239">
            <v>224441163999.9996</v>
          </cell>
          <cell r="D239">
            <v>-8495305999.9997253</v>
          </cell>
          <cell r="E239">
            <v>131075588000</v>
          </cell>
          <cell r="F239">
            <v>95086164000</v>
          </cell>
          <cell r="G239">
            <v>35989424000</v>
          </cell>
        </row>
        <row r="240">
          <cell r="A240" t="str">
            <v>28/06/2024 14:56:50</v>
          </cell>
          <cell r="B240">
            <v>217080999999.99991</v>
          </cell>
          <cell r="C240">
            <v>224441163999.9996</v>
          </cell>
          <cell r="D240">
            <v>-7360163999.9997253</v>
          </cell>
          <cell r="E240">
            <v>132210730000</v>
          </cell>
          <cell r="F240">
            <v>95086164000</v>
          </cell>
          <cell r="G240">
            <v>37124566000</v>
          </cell>
        </row>
        <row r="241">
          <cell r="A241" t="str">
            <v>01/07/2024 10:05:41</v>
          </cell>
          <cell r="B241">
            <v>100517524999.99969</v>
          </cell>
          <cell r="C241">
            <v>153625170499.9996</v>
          </cell>
          <cell r="D241">
            <v>-53107645499.999908</v>
          </cell>
          <cell r="E241">
            <v>30869525000</v>
          </cell>
          <cell r="F241">
            <v>48678130500</v>
          </cell>
          <cell r="G241">
            <v>-17808605500</v>
          </cell>
        </row>
        <row r="242">
          <cell r="A242" t="str">
            <v>01/07/2024 10:07:15</v>
          </cell>
          <cell r="B242">
            <v>101232063999.99969</v>
          </cell>
          <cell r="C242">
            <v>154114180499.9996</v>
          </cell>
          <cell r="D242">
            <v>-52882116499.999908</v>
          </cell>
          <cell r="E242">
            <v>31584064000</v>
          </cell>
          <cell r="F242">
            <v>49039840500</v>
          </cell>
          <cell r="G242">
            <v>-17455776500</v>
          </cell>
        </row>
        <row r="243">
          <cell r="A243" t="str">
            <v>01/07/2024 10:08:02</v>
          </cell>
          <cell r="B243">
            <v>100649453999.99969</v>
          </cell>
          <cell r="C243">
            <v>160247844499.9996</v>
          </cell>
          <cell r="D243">
            <v>-59598390499.999908</v>
          </cell>
          <cell r="E243">
            <v>31001454000</v>
          </cell>
          <cell r="F243">
            <v>48682774500</v>
          </cell>
          <cell r="G243">
            <v>-17681320500</v>
          </cell>
        </row>
        <row r="244">
          <cell r="A244" t="str">
            <v>01/07/2024 10:08:46</v>
          </cell>
          <cell r="B244">
            <v>100649453999.99969</v>
          </cell>
          <cell r="C244">
            <v>167016426499.9993</v>
          </cell>
          <cell r="D244">
            <v>-66366972499.999603</v>
          </cell>
          <cell r="E244">
            <v>31001454000</v>
          </cell>
          <cell r="F244">
            <v>49087686500</v>
          </cell>
          <cell r="G244">
            <v>-18086232500</v>
          </cell>
        </row>
        <row r="245">
          <cell r="A245" t="str">
            <v>01/07/2024 10:11:46</v>
          </cell>
          <cell r="B245">
            <v>100776663999.99969</v>
          </cell>
          <cell r="C245">
            <v>167308255499.9993</v>
          </cell>
          <cell r="D245">
            <v>-66531591499.999603</v>
          </cell>
          <cell r="E245">
            <v>31001454000</v>
          </cell>
          <cell r="F245">
            <v>49125095500</v>
          </cell>
          <cell r="G245">
            <v>-18123641500</v>
          </cell>
        </row>
        <row r="246">
          <cell r="A246" t="str">
            <v>01/07/2024 10:19:25</v>
          </cell>
          <cell r="B246">
            <v>205534764999.99969</v>
          </cell>
          <cell r="C246">
            <v>176066027499.99881</v>
          </cell>
          <cell r="D246">
            <v>29468737500.000919</v>
          </cell>
          <cell r="E246">
            <v>135759555000</v>
          </cell>
          <cell r="F246">
            <v>47689777500</v>
          </cell>
          <cell r="G246">
            <v>88069777500</v>
          </cell>
        </row>
        <row r="247">
          <cell r="A247" t="str">
            <v>01/07/2024 10:19:48</v>
          </cell>
          <cell r="B247">
            <v>207749764999.99969</v>
          </cell>
          <cell r="C247">
            <v>177090731499.99881</v>
          </cell>
          <cell r="D247">
            <v>30659033500.000919</v>
          </cell>
          <cell r="E247">
            <v>137974555000</v>
          </cell>
          <cell r="F247">
            <v>47694961500</v>
          </cell>
          <cell r="G247">
            <v>90279593500</v>
          </cell>
        </row>
        <row r="248">
          <cell r="A248" t="str">
            <v>01/07/2024 10:21:44</v>
          </cell>
          <cell r="B248">
            <v>213379104999.99969</v>
          </cell>
          <cell r="C248">
            <v>183338971499.99881</v>
          </cell>
          <cell r="D248">
            <v>30040133500.000919</v>
          </cell>
          <cell r="E248">
            <v>143603895000</v>
          </cell>
          <cell r="F248">
            <v>47694961500</v>
          </cell>
          <cell r="G248">
            <v>95908933500</v>
          </cell>
        </row>
        <row r="249">
          <cell r="A249" t="str">
            <v>01/07/2024 10:22:34</v>
          </cell>
          <cell r="B249">
            <v>213379104999.99969</v>
          </cell>
          <cell r="C249">
            <v>184741481499.99881</v>
          </cell>
          <cell r="D249">
            <v>28637623500.000919</v>
          </cell>
          <cell r="E249">
            <v>143603895000</v>
          </cell>
          <cell r="F249">
            <v>47694961500</v>
          </cell>
          <cell r="G249">
            <v>95908933500</v>
          </cell>
        </row>
        <row r="250">
          <cell r="A250" t="str">
            <v>01/07/2024 10:37:30</v>
          </cell>
          <cell r="B250">
            <v>227617891999.99969</v>
          </cell>
          <cell r="C250">
            <v>192656542499.99881</v>
          </cell>
          <cell r="D250">
            <v>34961349500.000893</v>
          </cell>
          <cell r="E250">
            <v>157587672000</v>
          </cell>
          <cell r="F250">
            <v>47958332500</v>
          </cell>
          <cell r="G250">
            <v>109629339500</v>
          </cell>
        </row>
        <row r="251">
          <cell r="A251" t="str">
            <v>01/07/2024 10:40:02</v>
          </cell>
          <cell r="B251">
            <v>224987055999.99969</v>
          </cell>
          <cell r="C251">
            <v>192792652499.99881</v>
          </cell>
          <cell r="D251">
            <v>32194403500.000889</v>
          </cell>
          <cell r="E251">
            <v>154956836000</v>
          </cell>
          <cell r="F251">
            <v>47966982500</v>
          </cell>
          <cell r="G251">
            <v>106989853500</v>
          </cell>
        </row>
        <row r="252">
          <cell r="A252" t="str">
            <v>01/07/2024 10:52:51</v>
          </cell>
          <cell r="B252">
            <v>224847481999.99969</v>
          </cell>
          <cell r="C252">
            <v>193963722499.99881</v>
          </cell>
          <cell r="D252">
            <v>30883759500.000889</v>
          </cell>
          <cell r="E252">
            <v>154689812000</v>
          </cell>
          <cell r="F252">
            <v>48117402500</v>
          </cell>
          <cell r="G252">
            <v>106572409500</v>
          </cell>
        </row>
        <row r="253">
          <cell r="A253" t="str">
            <v>01/07/2024 11:21:54</v>
          </cell>
          <cell r="B253">
            <v>229262202999.99969</v>
          </cell>
          <cell r="C253">
            <v>198306775499.99881</v>
          </cell>
          <cell r="D253">
            <v>30955427500.000889</v>
          </cell>
          <cell r="E253">
            <v>158977113000</v>
          </cell>
          <cell r="F253">
            <v>48382395500</v>
          </cell>
          <cell r="G253">
            <v>110594717500</v>
          </cell>
        </row>
        <row r="254">
          <cell r="A254" t="str">
            <v>01/07/2024 13:15:22</v>
          </cell>
          <cell r="B254">
            <v>234961546999.99969</v>
          </cell>
          <cell r="C254">
            <v>204037144499.99881</v>
          </cell>
          <cell r="D254">
            <v>30924402500.000889</v>
          </cell>
          <cell r="E254">
            <v>164166777000</v>
          </cell>
          <cell r="F254">
            <v>48757624500</v>
          </cell>
          <cell r="G254">
            <v>115409152500</v>
          </cell>
        </row>
        <row r="255">
          <cell r="A255" t="str">
            <v>01/07/2024 13:33:30</v>
          </cell>
          <cell r="B255">
            <v>238544334999.99969</v>
          </cell>
          <cell r="C255">
            <v>229007116499.99881</v>
          </cell>
          <cell r="D255">
            <v>9537218500.000885</v>
          </cell>
          <cell r="E255">
            <v>165707815000</v>
          </cell>
          <cell r="F255">
            <v>72451596500</v>
          </cell>
          <cell r="G255">
            <v>93256218500</v>
          </cell>
        </row>
        <row r="256">
          <cell r="A256" t="str">
            <v>01/07/2024 13:33:36</v>
          </cell>
          <cell r="B256">
            <v>238544334999.99969</v>
          </cell>
          <cell r="C256">
            <v>229007116499.99881</v>
          </cell>
          <cell r="D256">
            <v>9537218500.000885</v>
          </cell>
          <cell r="E256">
            <v>165707815000</v>
          </cell>
          <cell r="F256">
            <v>72451596500</v>
          </cell>
          <cell r="G256">
            <v>93256218500</v>
          </cell>
        </row>
        <row r="257">
          <cell r="A257" t="str">
            <v>01/07/2024 13:47:10</v>
          </cell>
          <cell r="B257">
            <v>246818326999.99969</v>
          </cell>
          <cell r="C257">
            <v>236742003499.99881</v>
          </cell>
          <cell r="D257">
            <v>10076323500.000891</v>
          </cell>
          <cell r="E257">
            <v>168239797000</v>
          </cell>
          <cell r="F257">
            <v>78142923500</v>
          </cell>
          <cell r="G257">
            <v>90096873500</v>
          </cell>
        </row>
        <row r="258">
          <cell r="A258" t="str">
            <v>01/07/2024 13:48:32</v>
          </cell>
          <cell r="B258">
            <v>248107858999.99969</v>
          </cell>
          <cell r="C258">
            <v>238021356499.9986</v>
          </cell>
          <cell r="D258">
            <v>10086502500.001101</v>
          </cell>
          <cell r="E258">
            <v>169529329000</v>
          </cell>
          <cell r="F258">
            <v>78144656500</v>
          </cell>
          <cell r="G258">
            <v>91384672500</v>
          </cell>
        </row>
        <row r="259">
          <cell r="A259" t="str">
            <v>01/07/2024 13:54:41</v>
          </cell>
          <cell r="B259">
            <v>250583929999.99969</v>
          </cell>
          <cell r="C259">
            <v>243111879499.9986</v>
          </cell>
          <cell r="D259">
            <v>7472050500.0010986</v>
          </cell>
          <cell r="E259">
            <v>170215640000</v>
          </cell>
          <cell r="F259">
            <v>81701229500</v>
          </cell>
          <cell r="G259">
            <v>88514410500</v>
          </cell>
        </row>
        <row r="260">
          <cell r="A260" t="str">
            <v>01/07/2024 14:06:10</v>
          </cell>
          <cell r="B260">
            <v>294549573999.99969</v>
          </cell>
          <cell r="C260">
            <v>282744332499.9986</v>
          </cell>
          <cell r="D260">
            <v>11805241500.001101</v>
          </cell>
          <cell r="E260">
            <v>204333104000</v>
          </cell>
          <cell r="F260">
            <v>88315462500</v>
          </cell>
          <cell r="G260">
            <v>116017641500</v>
          </cell>
        </row>
        <row r="261">
          <cell r="A261" t="str">
            <v>01/07/2024 14:06:40</v>
          </cell>
          <cell r="B261">
            <v>295074933999.99969</v>
          </cell>
          <cell r="C261">
            <v>284537711499.9986</v>
          </cell>
          <cell r="D261">
            <v>10537222500.001101</v>
          </cell>
          <cell r="E261">
            <v>204858464000</v>
          </cell>
          <cell r="F261">
            <v>90108841500</v>
          </cell>
          <cell r="G261">
            <v>114749622500</v>
          </cell>
        </row>
        <row r="262">
          <cell r="A262" t="str">
            <v>01/07/2024 14:20:04</v>
          </cell>
          <cell r="B262">
            <v>319402797999.99969</v>
          </cell>
          <cell r="C262">
            <v>303913366499.9986</v>
          </cell>
          <cell r="D262">
            <v>15489431500.001101</v>
          </cell>
          <cell r="E262">
            <v>222030368000</v>
          </cell>
          <cell r="F262">
            <v>97700796500</v>
          </cell>
          <cell r="G262">
            <v>124329571500</v>
          </cell>
        </row>
        <row r="263">
          <cell r="A263" t="str">
            <v>01/07/2024 14:36:45</v>
          </cell>
          <cell r="B263">
            <v>341098078999.99969</v>
          </cell>
          <cell r="C263">
            <v>328244550499.9986</v>
          </cell>
          <cell r="D263">
            <v>12853528500.001101</v>
          </cell>
          <cell r="E263">
            <v>240130449000</v>
          </cell>
          <cell r="F263">
            <v>103809750500</v>
          </cell>
          <cell r="G263">
            <v>136320698500</v>
          </cell>
        </row>
        <row r="264">
          <cell r="A264" t="str">
            <v>01/07/2024 14:46:19</v>
          </cell>
          <cell r="B264">
            <v>345164531999.99969</v>
          </cell>
          <cell r="C264">
            <v>331457050499.9986</v>
          </cell>
          <cell r="D264">
            <v>13707481500.001101</v>
          </cell>
          <cell r="E264">
            <v>244196902000</v>
          </cell>
          <cell r="F264">
            <v>103809750500</v>
          </cell>
          <cell r="G264">
            <v>140387151500</v>
          </cell>
        </row>
        <row r="265">
          <cell r="A265" t="str">
            <v>02/07/2024 09:23:43</v>
          </cell>
          <cell r="B265">
            <v>15645860000</v>
          </cell>
          <cell r="C265">
            <v>17208963000</v>
          </cell>
          <cell r="D265">
            <v>-1563103000</v>
          </cell>
          <cell r="E265">
            <v>1104030000</v>
          </cell>
          <cell r="F265">
            <v>16694243000</v>
          </cell>
          <cell r="G265">
            <v>-15590213000</v>
          </cell>
        </row>
        <row r="266">
          <cell r="A266" t="str">
            <v>02/07/2024 09:34:45</v>
          </cell>
          <cell r="B266">
            <v>35638600000.000397</v>
          </cell>
          <cell r="C266">
            <v>34917455000</v>
          </cell>
          <cell r="D266">
            <v>721145000.00039673</v>
          </cell>
          <cell r="E266">
            <v>1680450000</v>
          </cell>
          <cell r="F266">
            <v>33759885000</v>
          </cell>
          <cell r="G266">
            <v>-32079435000</v>
          </cell>
        </row>
        <row r="267">
          <cell r="A267" t="str">
            <v>02/07/2024 09:48:31</v>
          </cell>
          <cell r="B267">
            <v>64408310000.000397</v>
          </cell>
          <cell r="C267">
            <v>67469625700</v>
          </cell>
          <cell r="D267">
            <v>-3061315699.9996028</v>
          </cell>
          <cell r="E267">
            <v>2930120000</v>
          </cell>
          <cell r="F267">
            <v>65411935700</v>
          </cell>
          <cell r="G267">
            <v>-62481815700</v>
          </cell>
        </row>
        <row r="268">
          <cell r="A268" t="str">
            <v>02/07/2024 09:48:56</v>
          </cell>
          <cell r="B268">
            <v>64408310000.000397</v>
          </cell>
          <cell r="C268">
            <v>67077067700</v>
          </cell>
          <cell r="D268">
            <v>-2668757699.9996028</v>
          </cell>
          <cell r="E268">
            <v>2930120000</v>
          </cell>
          <cell r="F268">
            <v>65019377700</v>
          </cell>
          <cell r="G268">
            <v>-62089257700</v>
          </cell>
        </row>
        <row r="269">
          <cell r="A269" t="str">
            <v>02/07/2024 09:49:20</v>
          </cell>
          <cell r="B269">
            <v>65693710000.000397</v>
          </cell>
          <cell r="C269">
            <v>67018166700</v>
          </cell>
          <cell r="D269">
            <v>-1324456699.999603</v>
          </cell>
          <cell r="E269">
            <v>2930120000</v>
          </cell>
          <cell r="F269">
            <v>64831936700</v>
          </cell>
          <cell r="G269">
            <v>-61901816700</v>
          </cell>
        </row>
        <row r="270">
          <cell r="A270" t="str">
            <v>02/07/2024 09:51:19</v>
          </cell>
          <cell r="B270">
            <v>75277290000.000397</v>
          </cell>
          <cell r="C270">
            <v>76382753700</v>
          </cell>
          <cell r="D270">
            <v>-1105463699.999603</v>
          </cell>
          <cell r="E270">
            <v>3133960000</v>
          </cell>
          <cell r="F270">
            <v>74068053700</v>
          </cell>
          <cell r="G270">
            <v>-70934093700</v>
          </cell>
        </row>
        <row r="271">
          <cell r="A271" t="str">
            <v>02/07/2024 09:54:13</v>
          </cell>
          <cell r="B271">
            <v>80669840000.000397</v>
          </cell>
          <cell r="C271">
            <v>79020302700</v>
          </cell>
          <cell r="D271">
            <v>1649537300.000397</v>
          </cell>
          <cell r="E271">
            <v>3386210000</v>
          </cell>
          <cell r="F271">
            <v>76577122700</v>
          </cell>
          <cell r="G271">
            <v>-73190912700</v>
          </cell>
        </row>
        <row r="272">
          <cell r="A272" t="str">
            <v>02/07/2024 09:54:54</v>
          </cell>
          <cell r="B272">
            <v>80669840000.000397</v>
          </cell>
          <cell r="C272">
            <v>80871550700</v>
          </cell>
          <cell r="D272">
            <v>-201710699.9996033</v>
          </cell>
          <cell r="E272">
            <v>3386210000</v>
          </cell>
          <cell r="F272">
            <v>78428370700</v>
          </cell>
          <cell r="G272">
            <v>-75042160700</v>
          </cell>
        </row>
        <row r="273">
          <cell r="A273" t="str">
            <v>02/07/2024 09:56:33</v>
          </cell>
          <cell r="B273">
            <v>85081200000.000397</v>
          </cell>
          <cell r="C273">
            <v>85003580700</v>
          </cell>
          <cell r="D273">
            <v>77619300.000396729</v>
          </cell>
          <cell r="E273">
            <v>3554870000</v>
          </cell>
          <cell r="F273">
            <v>82431880700</v>
          </cell>
          <cell r="G273">
            <v>-78877010700</v>
          </cell>
        </row>
        <row r="274">
          <cell r="A274" t="str">
            <v>02/07/2024 09:57:03</v>
          </cell>
          <cell r="B274">
            <v>85081200000.000397</v>
          </cell>
          <cell r="C274">
            <v>86591275700</v>
          </cell>
          <cell r="D274">
            <v>-1510075699.999603</v>
          </cell>
          <cell r="E274">
            <v>3554870000</v>
          </cell>
          <cell r="F274">
            <v>83891045700</v>
          </cell>
          <cell r="G274">
            <v>-80336175700</v>
          </cell>
        </row>
        <row r="275">
          <cell r="A275" t="str">
            <v>02/07/2024 10:08:13</v>
          </cell>
          <cell r="B275">
            <v>101049550000.0006</v>
          </cell>
          <cell r="C275">
            <v>102272424700</v>
          </cell>
          <cell r="D275">
            <v>-1222874699.9994049</v>
          </cell>
          <cell r="E275">
            <v>4733340000</v>
          </cell>
          <cell r="F275">
            <v>98929004700</v>
          </cell>
          <cell r="G275">
            <v>-94195664700</v>
          </cell>
        </row>
        <row r="276">
          <cell r="A276" t="str">
            <v>02/07/2024 10:12:24</v>
          </cell>
          <cell r="B276">
            <v>110583928000.0004</v>
          </cell>
          <cell r="C276">
            <v>113692054700</v>
          </cell>
          <cell r="D276">
            <v>-3108126699.9996028</v>
          </cell>
          <cell r="E276">
            <v>4744158000</v>
          </cell>
          <cell r="F276">
            <v>110091224700</v>
          </cell>
          <cell r="G276">
            <v>-105347066700</v>
          </cell>
        </row>
        <row r="277">
          <cell r="A277" t="str">
            <v>02/07/2024 10:13:22</v>
          </cell>
          <cell r="B277">
            <v>112385028000.0004</v>
          </cell>
          <cell r="C277">
            <v>113436366700</v>
          </cell>
          <cell r="D277">
            <v>-1051338699.999603</v>
          </cell>
          <cell r="E277">
            <v>4744158000</v>
          </cell>
          <cell r="F277">
            <v>109706906700</v>
          </cell>
          <cell r="G277">
            <v>-104962748700</v>
          </cell>
        </row>
        <row r="278">
          <cell r="A278" t="str">
            <v>02/07/2024 10:26:07</v>
          </cell>
          <cell r="B278">
            <v>147593312000.0014</v>
          </cell>
          <cell r="C278">
            <v>130087377700</v>
          </cell>
          <cell r="D278">
            <v>17505934300.0014</v>
          </cell>
          <cell r="E278">
            <v>7869832000</v>
          </cell>
          <cell r="F278">
            <v>122616267700</v>
          </cell>
          <cell r="G278">
            <v>-114746435700</v>
          </cell>
        </row>
        <row r="279">
          <cell r="A279" t="str">
            <v>02/07/2024 10:29:14</v>
          </cell>
          <cell r="B279">
            <v>152129443000.0014</v>
          </cell>
          <cell r="C279">
            <v>135033375700</v>
          </cell>
          <cell r="D279">
            <v>17096067300.0014</v>
          </cell>
          <cell r="E279">
            <v>8146213000</v>
          </cell>
          <cell r="F279">
            <v>127045895700</v>
          </cell>
          <cell r="G279">
            <v>-118899682700</v>
          </cell>
        </row>
        <row r="280">
          <cell r="A280" t="str">
            <v>02/07/2024 10:45:43</v>
          </cell>
          <cell r="B280">
            <v>170114273000.0014</v>
          </cell>
          <cell r="C280">
            <v>144108771700</v>
          </cell>
          <cell r="D280">
            <v>26005501300.0014</v>
          </cell>
          <cell r="E280">
            <v>9355103000</v>
          </cell>
          <cell r="F280">
            <v>135088831700</v>
          </cell>
          <cell r="G280">
            <v>-125733728700</v>
          </cell>
        </row>
        <row r="281">
          <cell r="A281" t="str">
            <v>02/07/2024 10:58:17</v>
          </cell>
          <cell r="B281">
            <v>178473594000.0004</v>
          </cell>
          <cell r="C281">
            <v>152664004700</v>
          </cell>
          <cell r="D281">
            <v>25809589300.000401</v>
          </cell>
          <cell r="E281">
            <v>13838294000</v>
          </cell>
          <cell r="F281">
            <v>137834674700</v>
          </cell>
          <cell r="G281">
            <v>-123996380700</v>
          </cell>
        </row>
        <row r="282">
          <cell r="A282" t="str">
            <v>02/07/2024 11:21:57</v>
          </cell>
          <cell r="B282">
            <v>201486982000.00021</v>
          </cell>
          <cell r="C282">
            <v>174744801700</v>
          </cell>
          <cell r="D282">
            <v>26742180300.00021</v>
          </cell>
          <cell r="E282">
            <v>21578312000</v>
          </cell>
          <cell r="F282">
            <v>154736201700</v>
          </cell>
          <cell r="G282">
            <v>-133157889700</v>
          </cell>
        </row>
        <row r="283">
          <cell r="A283" t="str">
            <v>02/07/2024 13:14:30</v>
          </cell>
          <cell r="B283">
            <v>214096713000.00021</v>
          </cell>
          <cell r="C283">
            <v>188656129700</v>
          </cell>
          <cell r="D283">
            <v>25440583300.00021</v>
          </cell>
          <cell r="E283">
            <v>22916163000</v>
          </cell>
          <cell r="F283">
            <v>166185329700</v>
          </cell>
          <cell r="G283">
            <v>-143269166700</v>
          </cell>
        </row>
        <row r="284">
          <cell r="A284" t="str">
            <v>02/07/2024 13:26:08</v>
          </cell>
          <cell r="B284">
            <v>227892241000.00021</v>
          </cell>
          <cell r="C284">
            <v>235438923700</v>
          </cell>
          <cell r="D284">
            <v>-7546682699.9997864</v>
          </cell>
          <cell r="E284">
            <v>23762861000</v>
          </cell>
          <cell r="F284">
            <v>212320713700</v>
          </cell>
          <cell r="G284">
            <v>-188557852700</v>
          </cell>
        </row>
        <row r="285">
          <cell r="A285" t="str">
            <v>02/07/2024 13:30:06</v>
          </cell>
          <cell r="B285">
            <v>228934016000.00021</v>
          </cell>
          <cell r="C285">
            <v>239197639700</v>
          </cell>
          <cell r="D285">
            <v>-10263623699.99979</v>
          </cell>
          <cell r="E285">
            <v>24286346000</v>
          </cell>
          <cell r="F285">
            <v>212840729700</v>
          </cell>
          <cell r="G285">
            <v>-188554383700</v>
          </cell>
        </row>
        <row r="286">
          <cell r="A286" t="str">
            <v>02/07/2024 13:54:00</v>
          </cell>
          <cell r="B286">
            <v>257430781000.00049</v>
          </cell>
          <cell r="C286">
            <v>262074750700</v>
          </cell>
          <cell r="D286">
            <v>-4643969699.9995117</v>
          </cell>
          <cell r="E286">
            <v>44233711000</v>
          </cell>
          <cell r="F286">
            <v>220532930700</v>
          </cell>
          <cell r="G286">
            <v>-176299219700</v>
          </cell>
        </row>
        <row r="287">
          <cell r="A287" t="str">
            <v>02/07/2024 13:57:09</v>
          </cell>
          <cell r="B287">
            <v>257090841000.00049</v>
          </cell>
          <cell r="C287">
            <v>262209389700</v>
          </cell>
          <cell r="D287">
            <v>-5118548699.9995117</v>
          </cell>
          <cell r="E287">
            <v>43893771000</v>
          </cell>
          <cell r="F287">
            <v>220537769700</v>
          </cell>
          <cell r="G287">
            <v>-176643998700</v>
          </cell>
        </row>
        <row r="288">
          <cell r="A288" t="str">
            <v>02/07/2024 14:12:21</v>
          </cell>
          <cell r="B288">
            <v>269658269000</v>
          </cell>
          <cell r="C288">
            <v>276244502700</v>
          </cell>
          <cell r="D288">
            <v>-6586233700</v>
          </cell>
          <cell r="E288">
            <v>44793819000</v>
          </cell>
          <cell r="F288">
            <v>231718432700</v>
          </cell>
          <cell r="G288">
            <v>-186924613700</v>
          </cell>
        </row>
        <row r="289">
          <cell r="A289" t="str">
            <v>02/07/2024 14:26:36</v>
          </cell>
          <cell r="B289">
            <v>291237664999.99982</v>
          </cell>
          <cell r="C289">
            <v>298000863700</v>
          </cell>
          <cell r="D289">
            <v>-6763198700.0002441</v>
          </cell>
          <cell r="E289">
            <v>44598115000</v>
          </cell>
          <cell r="F289">
            <v>253085883700</v>
          </cell>
          <cell r="G289">
            <v>-208487768700</v>
          </cell>
        </row>
        <row r="290">
          <cell r="A290" t="str">
            <v>02/07/2024 14:45:34</v>
          </cell>
          <cell r="B290">
            <v>293991648999.99982</v>
          </cell>
          <cell r="C290">
            <v>299266693700</v>
          </cell>
          <cell r="D290">
            <v>-5275044700.0002441</v>
          </cell>
          <cell r="E290">
            <v>47352099000</v>
          </cell>
          <cell r="F290">
            <v>253962383700</v>
          </cell>
          <cell r="G290">
            <v>-206610284700</v>
          </cell>
        </row>
        <row r="291">
          <cell r="A291" t="str">
            <v>02/07/2024 15:01:25</v>
          </cell>
          <cell r="B291">
            <v>293991648999.99982</v>
          </cell>
          <cell r="C291">
            <v>299266693700</v>
          </cell>
          <cell r="D291">
            <v>-5275044700.0002441</v>
          </cell>
          <cell r="E291">
            <v>47352099000</v>
          </cell>
          <cell r="F291">
            <v>253962383700</v>
          </cell>
          <cell r="G291">
            <v>-206610284700</v>
          </cell>
        </row>
        <row r="292">
          <cell r="A292" t="str">
            <v>03/07/2024 09:28:20</v>
          </cell>
          <cell r="B292">
            <v>62927587000.000099</v>
          </cell>
          <cell r="C292">
            <v>63174275000</v>
          </cell>
          <cell r="D292">
            <v>-246687999.99990079</v>
          </cell>
          <cell r="E292">
            <v>3237000</v>
          </cell>
          <cell r="F292">
            <v>63174275000</v>
          </cell>
          <cell r="G292">
            <v>-63171038000</v>
          </cell>
        </row>
        <row r="293">
          <cell r="A293" t="str">
            <v>03/07/2024 09:50:51</v>
          </cell>
          <cell r="B293">
            <v>67338177000.000099</v>
          </cell>
          <cell r="C293">
            <v>73073298000</v>
          </cell>
          <cell r="D293">
            <v>-5735120999.9999008</v>
          </cell>
          <cell r="E293">
            <v>3237000</v>
          </cell>
          <cell r="F293">
            <v>71775798000</v>
          </cell>
          <cell r="G293">
            <v>-71772561000</v>
          </cell>
        </row>
        <row r="294">
          <cell r="A294" t="str">
            <v>03/07/2024 09:51:37</v>
          </cell>
          <cell r="B294">
            <v>69282477000.000107</v>
          </cell>
          <cell r="C294">
            <v>72688030000</v>
          </cell>
          <cell r="D294">
            <v>-3405552999.9998932</v>
          </cell>
          <cell r="E294">
            <v>3237000</v>
          </cell>
          <cell r="F294">
            <v>71390530000</v>
          </cell>
          <cell r="G294">
            <v>-71387293000</v>
          </cell>
        </row>
        <row r="295">
          <cell r="A295" t="str">
            <v>03/07/2024 09:52:13</v>
          </cell>
          <cell r="B295">
            <v>71097717000.000107</v>
          </cell>
          <cell r="C295">
            <v>69568403000</v>
          </cell>
          <cell r="D295">
            <v>1529314000.000107</v>
          </cell>
          <cell r="E295">
            <v>3237000</v>
          </cell>
          <cell r="F295">
            <v>68270903000</v>
          </cell>
          <cell r="G295">
            <v>-68267666000</v>
          </cell>
        </row>
        <row r="296">
          <cell r="A296" t="str">
            <v>03/07/2024 10:03:14</v>
          </cell>
          <cell r="B296">
            <v>72394637000.000107</v>
          </cell>
          <cell r="C296">
            <v>70557000000</v>
          </cell>
          <cell r="D296">
            <v>1837637000.000107</v>
          </cell>
          <cell r="E296">
            <v>3237000</v>
          </cell>
          <cell r="F296">
            <v>69259500000</v>
          </cell>
          <cell r="G296">
            <v>-69256263000</v>
          </cell>
        </row>
        <row r="297">
          <cell r="A297" t="str">
            <v>03/07/2024 11:03:52</v>
          </cell>
          <cell r="B297">
            <v>76579751999.999405</v>
          </cell>
          <cell r="C297">
            <v>72614111000</v>
          </cell>
          <cell r="D297">
            <v>3965640999.9994049</v>
          </cell>
          <cell r="E297">
            <v>40092000</v>
          </cell>
          <cell r="F297">
            <v>71316611000</v>
          </cell>
          <cell r="G297">
            <v>-71276519000</v>
          </cell>
        </row>
        <row r="298">
          <cell r="A298" t="str">
            <v>03/07/2024 11:04:19</v>
          </cell>
          <cell r="B298">
            <v>76579751999.999405</v>
          </cell>
          <cell r="C298">
            <v>72614111000</v>
          </cell>
          <cell r="D298">
            <v>3965640999.9994049</v>
          </cell>
          <cell r="E298">
            <v>40092000</v>
          </cell>
          <cell r="F298">
            <v>71316611000</v>
          </cell>
          <cell r="G298">
            <v>-71276519000</v>
          </cell>
        </row>
        <row r="299">
          <cell r="A299" t="str">
            <v>03/07/2024 11:05:54</v>
          </cell>
          <cell r="B299">
            <v>76579751999.999405</v>
          </cell>
          <cell r="C299">
            <v>74402396000</v>
          </cell>
          <cell r="D299">
            <v>2177355999.9994049</v>
          </cell>
          <cell r="E299">
            <v>40092000</v>
          </cell>
          <cell r="F299">
            <v>73104896000</v>
          </cell>
          <cell r="G299">
            <v>-73064804000</v>
          </cell>
        </row>
        <row r="300">
          <cell r="A300" t="str">
            <v>03/07/2024 11:11:23</v>
          </cell>
          <cell r="B300">
            <v>76579751999.999405</v>
          </cell>
          <cell r="C300">
            <v>76098176000</v>
          </cell>
          <cell r="D300">
            <v>481575999.99940491</v>
          </cell>
          <cell r="E300">
            <v>40092000</v>
          </cell>
          <cell r="F300">
            <v>74800676000</v>
          </cell>
          <cell r="G300">
            <v>-74760584000</v>
          </cell>
        </row>
        <row r="301">
          <cell r="A301" t="str">
            <v>03/07/2024 11:20:23</v>
          </cell>
          <cell r="B301">
            <v>80129586999.999405</v>
          </cell>
          <cell r="C301">
            <v>79734053999.999405</v>
          </cell>
          <cell r="D301">
            <v>395533000</v>
          </cell>
          <cell r="E301">
            <v>3589927000</v>
          </cell>
          <cell r="F301">
            <v>74807724000</v>
          </cell>
          <cell r="G301">
            <v>-71217797000</v>
          </cell>
        </row>
        <row r="302">
          <cell r="A302" t="str">
            <v>03/07/2024 13:16:58</v>
          </cell>
          <cell r="B302">
            <v>106789600999.9994</v>
          </cell>
          <cell r="C302">
            <v>115661462999.9994</v>
          </cell>
          <cell r="D302">
            <v>-8871862000</v>
          </cell>
          <cell r="E302">
            <v>28043511000</v>
          </cell>
          <cell r="F302">
            <v>88154283000</v>
          </cell>
          <cell r="G302">
            <v>-60110772000</v>
          </cell>
        </row>
        <row r="303">
          <cell r="A303" t="str">
            <v>03/07/2024 13:19:41</v>
          </cell>
          <cell r="B303">
            <v>106789600999.9994</v>
          </cell>
          <cell r="C303">
            <v>115661462999.9994</v>
          </cell>
          <cell r="D303">
            <v>-8871862000</v>
          </cell>
          <cell r="E303">
            <v>28043511000</v>
          </cell>
          <cell r="F303">
            <v>88154283000</v>
          </cell>
          <cell r="G303">
            <v>-60110772000</v>
          </cell>
        </row>
        <row r="304">
          <cell r="A304" t="str">
            <v>03/07/2024 13:24:46</v>
          </cell>
          <cell r="B304">
            <v>120337893999.9994</v>
          </cell>
          <cell r="C304">
            <v>129050837999.9994</v>
          </cell>
          <cell r="D304">
            <v>-8712943999.9999847</v>
          </cell>
          <cell r="E304">
            <v>41591804000</v>
          </cell>
          <cell r="F304">
            <v>88401968000</v>
          </cell>
          <cell r="G304">
            <v>-46810164000</v>
          </cell>
        </row>
        <row r="305">
          <cell r="A305" t="str">
            <v>03/07/2024 13:31:47</v>
          </cell>
          <cell r="B305">
            <v>136621670999.9994</v>
          </cell>
          <cell r="C305">
            <v>144438802999.99899</v>
          </cell>
          <cell r="D305">
            <v>-7817131999.999588</v>
          </cell>
          <cell r="E305">
            <v>57875581000</v>
          </cell>
          <cell r="F305">
            <v>88154283000</v>
          </cell>
          <cell r="G305">
            <v>-30278702000</v>
          </cell>
        </row>
        <row r="306">
          <cell r="A306" t="str">
            <v>03/07/2024 13:34:03</v>
          </cell>
          <cell r="B306">
            <v>142492680999.99939</v>
          </cell>
          <cell r="C306">
            <v>150437182999.99899</v>
          </cell>
          <cell r="D306">
            <v>-7944501999.9996033</v>
          </cell>
          <cell r="E306">
            <v>63746591000</v>
          </cell>
          <cell r="F306">
            <v>88154283000</v>
          </cell>
          <cell r="G306">
            <v>-24407692000</v>
          </cell>
        </row>
        <row r="307">
          <cell r="A307" t="str">
            <v>03/07/2024 13:38:27</v>
          </cell>
          <cell r="B307">
            <v>149421540999.99939</v>
          </cell>
          <cell r="C307">
            <v>159824342999.99911</v>
          </cell>
          <cell r="D307">
            <v>-10402801999.999689</v>
          </cell>
          <cell r="E307">
            <v>70675451000</v>
          </cell>
          <cell r="F307">
            <v>88154283000</v>
          </cell>
          <cell r="G307">
            <v>-17478832000</v>
          </cell>
        </row>
        <row r="308">
          <cell r="A308" t="str">
            <v>03/07/2024 13:41:48</v>
          </cell>
          <cell r="B308">
            <v>156849618999.99939</v>
          </cell>
          <cell r="C308">
            <v>165845604999.99911</v>
          </cell>
          <cell r="D308">
            <v>-8995985999.9996948</v>
          </cell>
          <cell r="E308">
            <v>78103529000</v>
          </cell>
          <cell r="F308">
            <v>88174065000</v>
          </cell>
          <cell r="G308">
            <v>-10070536000</v>
          </cell>
        </row>
        <row r="309">
          <cell r="A309" t="str">
            <v>03/07/2024 13:46:26</v>
          </cell>
          <cell r="B309">
            <v>160863239999.99939</v>
          </cell>
          <cell r="C309">
            <v>170034003999.99911</v>
          </cell>
          <cell r="D309">
            <v>-9170763999.9996948</v>
          </cell>
          <cell r="E309">
            <v>82117150000</v>
          </cell>
          <cell r="F309">
            <v>88183944000</v>
          </cell>
          <cell r="G309">
            <v>-6066794000</v>
          </cell>
        </row>
        <row r="310">
          <cell r="A310" t="str">
            <v>03/07/2024 13:50:04</v>
          </cell>
          <cell r="B310">
            <v>168248554999.99939</v>
          </cell>
          <cell r="C310">
            <v>173167563999.99911</v>
          </cell>
          <cell r="D310">
            <v>-4919008999.9996948</v>
          </cell>
          <cell r="E310">
            <v>85064985000</v>
          </cell>
          <cell r="F310">
            <v>88183944000</v>
          </cell>
          <cell r="G310">
            <v>-3118959000</v>
          </cell>
        </row>
        <row r="311">
          <cell r="A311" t="str">
            <v>03/07/2024 13:58:29</v>
          </cell>
          <cell r="B311">
            <v>173206451999.99939</v>
          </cell>
          <cell r="C311">
            <v>178276928999.99911</v>
          </cell>
          <cell r="D311">
            <v>-5070476999.9996948</v>
          </cell>
          <cell r="E311">
            <v>90022882000</v>
          </cell>
          <cell r="F311">
            <v>88206019000</v>
          </cell>
          <cell r="G311">
            <v>1816863000</v>
          </cell>
        </row>
        <row r="312">
          <cell r="A312" t="str">
            <v>03/07/2024 14:14:01</v>
          </cell>
          <cell r="B312">
            <v>188889754999.99939</v>
          </cell>
          <cell r="C312">
            <v>194246338999.99911</v>
          </cell>
          <cell r="D312">
            <v>-5356583999.9996948</v>
          </cell>
          <cell r="E312">
            <v>105706185000</v>
          </cell>
          <cell r="F312">
            <v>88217739000</v>
          </cell>
          <cell r="G312">
            <v>17488446000</v>
          </cell>
        </row>
        <row r="313">
          <cell r="A313" t="str">
            <v>03/07/2024 14:24:06</v>
          </cell>
          <cell r="B313">
            <v>219900049999.99939</v>
          </cell>
          <cell r="C313">
            <v>222526408999.9975</v>
          </cell>
          <cell r="D313">
            <v>-2626358999.9981079</v>
          </cell>
          <cell r="E313">
            <v>135932580000</v>
          </cell>
          <cell r="F313">
            <v>101596339000</v>
          </cell>
          <cell r="G313">
            <v>34336241000</v>
          </cell>
        </row>
        <row r="314">
          <cell r="A314" t="str">
            <v>03/07/2024 14:27:49</v>
          </cell>
          <cell r="B314">
            <v>222922709999.99939</v>
          </cell>
          <cell r="C314">
            <v>222526408999.9975</v>
          </cell>
          <cell r="D314">
            <v>396301000.00189209</v>
          </cell>
          <cell r="E314">
            <v>138955240000</v>
          </cell>
          <cell r="F314">
            <v>101596339000</v>
          </cell>
          <cell r="G314">
            <v>37358901000</v>
          </cell>
        </row>
        <row r="315">
          <cell r="A315" t="str">
            <v>03/07/2024 14:29:54</v>
          </cell>
          <cell r="B315">
            <v>225901200999.99939</v>
          </cell>
          <cell r="C315">
            <v>223179558999.9975</v>
          </cell>
          <cell r="D315">
            <v>2721642000.0018921</v>
          </cell>
          <cell r="E315">
            <v>141933731000</v>
          </cell>
          <cell r="F315">
            <v>101596339000</v>
          </cell>
          <cell r="G315">
            <v>40337392000</v>
          </cell>
        </row>
        <row r="316">
          <cell r="A316" t="str">
            <v>04/07/2024 10:15:07</v>
          </cell>
          <cell r="B316">
            <v>65074779000</v>
          </cell>
          <cell r="C316">
            <v>51345436000</v>
          </cell>
          <cell r="D316">
            <v>13729343000</v>
          </cell>
          <cell r="E316">
            <v>102729000</v>
          </cell>
          <cell r="F316">
            <v>51345436000</v>
          </cell>
          <cell r="G316">
            <v>-51242707000</v>
          </cell>
        </row>
        <row r="317">
          <cell r="A317" t="str">
            <v>04/07/2024 10:16:54</v>
          </cell>
          <cell r="B317">
            <v>65074779000</v>
          </cell>
          <cell r="C317">
            <v>51347216000</v>
          </cell>
          <cell r="D317">
            <v>13727563000</v>
          </cell>
          <cell r="E317">
            <v>102729000</v>
          </cell>
          <cell r="F317">
            <v>51347216000</v>
          </cell>
          <cell r="G317">
            <v>-51244487000</v>
          </cell>
        </row>
        <row r="318">
          <cell r="A318" t="str">
            <v>04/07/2024 10:21:42</v>
          </cell>
          <cell r="B318">
            <v>68349259000</v>
          </cell>
          <cell r="C318">
            <v>51376569000</v>
          </cell>
          <cell r="D318">
            <v>16972690000</v>
          </cell>
          <cell r="E318">
            <v>102729000</v>
          </cell>
          <cell r="F318">
            <v>51376569000</v>
          </cell>
          <cell r="G318">
            <v>-51273840000</v>
          </cell>
        </row>
        <row r="319">
          <cell r="A319" t="str">
            <v>04/07/2024 10:28:14</v>
          </cell>
          <cell r="B319">
            <v>70743759000</v>
          </cell>
          <cell r="C319">
            <v>51540728000</v>
          </cell>
          <cell r="D319">
            <v>19203031000</v>
          </cell>
          <cell r="E319">
            <v>2366259000</v>
          </cell>
          <cell r="F319">
            <v>51540728000</v>
          </cell>
          <cell r="G319">
            <v>-49174469000</v>
          </cell>
        </row>
        <row r="320">
          <cell r="A320" t="str">
            <v>04/07/2024 10:39:01</v>
          </cell>
          <cell r="B320">
            <v>103713819000</v>
          </cell>
          <cell r="C320">
            <v>66974306000</v>
          </cell>
          <cell r="D320">
            <v>36739513000</v>
          </cell>
          <cell r="E320">
            <v>5646259000</v>
          </cell>
          <cell r="F320">
            <v>66974306000</v>
          </cell>
          <cell r="G320">
            <v>-61328047000</v>
          </cell>
        </row>
        <row r="321">
          <cell r="A321" t="str">
            <v>04/07/2024 11:12:24</v>
          </cell>
          <cell r="B321">
            <v>122728481999.99879</v>
          </cell>
          <cell r="C321">
            <v>65947572000</v>
          </cell>
          <cell r="D321">
            <v>56780909999.99881</v>
          </cell>
          <cell r="E321">
            <v>13926482000</v>
          </cell>
          <cell r="F321">
            <v>61366232000</v>
          </cell>
          <cell r="G321">
            <v>-47439750000</v>
          </cell>
        </row>
        <row r="322">
          <cell r="A322" t="str">
            <v>04/07/2024 11:13:44</v>
          </cell>
          <cell r="B322">
            <v>122728481999.99879</v>
          </cell>
          <cell r="C322">
            <v>65948808000</v>
          </cell>
          <cell r="D322">
            <v>56779673999.99881</v>
          </cell>
          <cell r="E322">
            <v>13926482000</v>
          </cell>
          <cell r="F322">
            <v>61367468000</v>
          </cell>
          <cell r="G322">
            <v>-47440986000</v>
          </cell>
        </row>
        <row r="323">
          <cell r="A323" t="str">
            <v>04/07/2024 11:14:33</v>
          </cell>
          <cell r="B323">
            <v>122728481999.99879</v>
          </cell>
          <cell r="C323">
            <v>67388268000</v>
          </cell>
          <cell r="D323">
            <v>55340213999.99881</v>
          </cell>
          <cell r="E323">
            <v>13926482000</v>
          </cell>
          <cell r="F323">
            <v>61367468000</v>
          </cell>
          <cell r="G323">
            <v>-47440986000</v>
          </cell>
        </row>
        <row r="324">
          <cell r="A324" t="str">
            <v>04/07/2024 11:14:48</v>
          </cell>
          <cell r="B324">
            <v>122728481999.99879</v>
          </cell>
          <cell r="C324">
            <v>68042518000</v>
          </cell>
          <cell r="D324">
            <v>54685963999.99881</v>
          </cell>
          <cell r="E324">
            <v>13926482000</v>
          </cell>
          <cell r="F324">
            <v>61367468000</v>
          </cell>
          <cell r="G324">
            <v>-47440986000</v>
          </cell>
        </row>
        <row r="325">
          <cell r="A325" t="str">
            <v>04/07/2024 11:15:16</v>
          </cell>
          <cell r="B325">
            <v>122728481999.99879</v>
          </cell>
          <cell r="C325">
            <v>68459518000</v>
          </cell>
          <cell r="D325">
            <v>54268963999.99881</v>
          </cell>
          <cell r="E325">
            <v>13926482000</v>
          </cell>
          <cell r="F325">
            <v>61784468000</v>
          </cell>
          <cell r="G325">
            <v>-47857986000</v>
          </cell>
        </row>
        <row r="326">
          <cell r="A326" t="str">
            <v>04/07/2024 13:09:28</v>
          </cell>
          <cell r="B326">
            <v>147798359999.99881</v>
          </cell>
          <cell r="C326">
            <v>82724854000</v>
          </cell>
          <cell r="D326">
            <v>65073505999.99881</v>
          </cell>
          <cell r="E326">
            <v>35463840000</v>
          </cell>
          <cell r="F326">
            <v>61787754000</v>
          </cell>
          <cell r="G326">
            <v>-26323914000</v>
          </cell>
        </row>
        <row r="327">
          <cell r="A327" t="str">
            <v>04/07/2024 13:43:04</v>
          </cell>
          <cell r="B327">
            <v>150447449999.99881</v>
          </cell>
          <cell r="C327">
            <v>146664367000</v>
          </cell>
          <cell r="D327">
            <v>3783082999.9988098</v>
          </cell>
          <cell r="E327">
            <v>35889720000</v>
          </cell>
          <cell r="F327">
            <v>125203027000</v>
          </cell>
          <cell r="G327">
            <v>-89313307000</v>
          </cell>
        </row>
        <row r="328">
          <cell r="A328" t="str">
            <v>04/07/2024 13:50:48</v>
          </cell>
          <cell r="B328">
            <v>160294667999.99881</v>
          </cell>
          <cell r="C328">
            <v>151502174000</v>
          </cell>
          <cell r="D328">
            <v>8792493999.9988098</v>
          </cell>
          <cell r="E328">
            <v>42201988000</v>
          </cell>
          <cell r="F328">
            <v>125204804000</v>
          </cell>
          <cell r="G328">
            <v>-83002816000</v>
          </cell>
        </row>
        <row r="329">
          <cell r="A329" t="str">
            <v>04/07/2024 13:51:14</v>
          </cell>
          <cell r="B329">
            <v>160294667999.99881</v>
          </cell>
          <cell r="C329">
            <v>151502174000</v>
          </cell>
          <cell r="D329">
            <v>8792493999.9988098</v>
          </cell>
          <cell r="E329">
            <v>42201988000</v>
          </cell>
          <cell r="F329">
            <v>125204804000</v>
          </cell>
          <cell r="G329">
            <v>-83002816000</v>
          </cell>
        </row>
        <row r="330">
          <cell r="A330" t="str">
            <v>04/07/2024 14:10:05</v>
          </cell>
          <cell r="B330">
            <v>175662241999.99881</v>
          </cell>
          <cell r="C330">
            <v>169467123000</v>
          </cell>
          <cell r="D330">
            <v>6195118999.9988098</v>
          </cell>
          <cell r="E330">
            <v>57046432000</v>
          </cell>
          <cell r="F330">
            <v>125763353000</v>
          </cell>
          <cell r="G330">
            <v>-68716921000</v>
          </cell>
        </row>
        <row r="331">
          <cell r="A331" t="str">
            <v>04/07/2024 14:35:49</v>
          </cell>
          <cell r="B331">
            <v>201632570999.99969</v>
          </cell>
          <cell r="C331">
            <v>213123320999.99939</v>
          </cell>
          <cell r="D331">
            <v>-11490749999.999689</v>
          </cell>
          <cell r="E331">
            <v>72701631000</v>
          </cell>
          <cell r="F331">
            <v>155564251000</v>
          </cell>
          <cell r="G331">
            <v>-82862620000</v>
          </cell>
        </row>
        <row r="332">
          <cell r="A332" t="str">
            <v>04/07/2024 14:56:42</v>
          </cell>
          <cell r="B332">
            <v>201652539999.99969</v>
          </cell>
          <cell r="C332">
            <v>213124553999.99939</v>
          </cell>
          <cell r="D332">
            <v>-11472013999.999689</v>
          </cell>
          <cell r="E332">
            <v>72721600000</v>
          </cell>
          <cell r="F332">
            <v>155565484000</v>
          </cell>
          <cell r="G332">
            <v>-82843884000</v>
          </cell>
        </row>
        <row r="333">
          <cell r="A333" t="str">
            <v>05/07/2024 09:59:10</v>
          </cell>
          <cell r="B333">
            <v>39952190000.000397</v>
          </cell>
          <cell r="C333">
            <v>47452527000</v>
          </cell>
          <cell r="D333">
            <v>-7500336999.9996033</v>
          </cell>
          <cell r="E333">
            <v>3534460000</v>
          </cell>
          <cell r="F333">
            <v>44048017000</v>
          </cell>
          <cell r="G333">
            <v>-40513557000</v>
          </cell>
        </row>
        <row r="334">
          <cell r="A334" t="str">
            <v>05/07/2024 10:00:29</v>
          </cell>
          <cell r="B334">
            <v>41579690000.000397</v>
          </cell>
          <cell r="C334">
            <v>47454304000</v>
          </cell>
          <cell r="D334">
            <v>-5874613999.9996033</v>
          </cell>
          <cell r="E334">
            <v>5161960000</v>
          </cell>
          <cell r="F334">
            <v>44049794000</v>
          </cell>
          <cell r="G334">
            <v>-38887834000</v>
          </cell>
        </row>
        <row r="335">
          <cell r="A335" t="str">
            <v>05/07/2024 10:00:37</v>
          </cell>
          <cell r="B335">
            <v>41579690000.000397</v>
          </cell>
          <cell r="C335">
            <v>47454304000</v>
          </cell>
          <cell r="D335">
            <v>-5874613999.9996033</v>
          </cell>
          <cell r="E335">
            <v>5161960000</v>
          </cell>
          <cell r="F335">
            <v>44049794000</v>
          </cell>
          <cell r="G335">
            <v>-38887834000</v>
          </cell>
        </row>
        <row r="336">
          <cell r="A336" t="str">
            <v>05/07/2024 10:00:50</v>
          </cell>
          <cell r="B336">
            <v>41579690000.000397</v>
          </cell>
          <cell r="C336">
            <v>48716076000</v>
          </cell>
          <cell r="D336">
            <v>-7136385999.9996033</v>
          </cell>
          <cell r="E336">
            <v>5161960000</v>
          </cell>
          <cell r="F336">
            <v>45311566000</v>
          </cell>
          <cell r="G336">
            <v>-40149606000</v>
          </cell>
        </row>
        <row r="337">
          <cell r="A337" t="str">
            <v>05/07/2024 10:20:58</v>
          </cell>
          <cell r="B337">
            <v>61873095000.000298</v>
          </cell>
          <cell r="C337">
            <v>69784944000.000397</v>
          </cell>
          <cell r="D337">
            <v>-7911849000.0000992</v>
          </cell>
          <cell r="E337">
            <v>21125125000</v>
          </cell>
          <cell r="F337">
            <v>51821284000</v>
          </cell>
          <cell r="G337">
            <v>-30696159000</v>
          </cell>
        </row>
        <row r="338">
          <cell r="A338" t="str">
            <v>05/07/2024 10:23:37</v>
          </cell>
          <cell r="B338">
            <v>71599304000.000305</v>
          </cell>
          <cell r="C338">
            <v>80579224000.000397</v>
          </cell>
          <cell r="D338">
            <v>-8979920000.0000916</v>
          </cell>
          <cell r="E338">
            <v>29274084000</v>
          </cell>
          <cell r="F338">
            <v>52632384000</v>
          </cell>
          <cell r="G338">
            <v>-23358300000</v>
          </cell>
        </row>
        <row r="339">
          <cell r="A339" t="str">
            <v>05/07/2024 10:24:39</v>
          </cell>
          <cell r="B339">
            <v>74775219000.000305</v>
          </cell>
          <cell r="C339">
            <v>82942362000.000793</v>
          </cell>
          <cell r="D339">
            <v>-8167143000.0004883</v>
          </cell>
          <cell r="E339">
            <v>32449999000</v>
          </cell>
          <cell r="F339">
            <v>52236772000</v>
          </cell>
          <cell r="G339">
            <v>-19786773000</v>
          </cell>
        </row>
        <row r="340">
          <cell r="A340" t="str">
            <v>05/07/2024 10:35:48</v>
          </cell>
          <cell r="B340">
            <v>76292529000.000305</v>
          </cell>
          <cell r="C340">
            <v>84556172000.000793</v>
          </cell>
          <cell r="D340">
            <v>-8263643000.0004883</v>
          </cell>
          <cell r="E340">
            <v>33179299000</v>
          </cell>
          <cell r="F340">
            <v>53062462000</v>
          </cell>
          <cell r="G340">
            <v>-19883163000</v>
          </cell>
        </row>
        <row r="341">
          <cell r="A341" t="str">
            <v>05/07/2024 11:29:19</v>
          </cell>
          <cell r="B341">
            <v>97920562000.000305</v>
          </cell>
          <cell r="C341">
            <v>105162987999.99899</v>
          </cell>
          <cell r="D341">
            <v>-7242425999.9986877</v>
          </cell>
          <cell r="E341">
            <v>52186592000</v>
          </cell>
          <cell r="F341">
            <v>54422538000</v>
          </cell>
          <cell r="G341">
            <v>-2235946000</v>
          </cell>
        </row>
        <row r="342">
          <cell r="A342" t="str">
            <v>05/07/2024 13:08:39</v>
          </cell>
          <cell r="B342">
            <v>134420408000.00031</v>
          </cell>
          <cell r="C342">
            <v>138757069999.9975</v>
          </cell>
          <cell r="D342">
            <v>-4336661999.9971924</v>
          </cell>
          <cell r="E342">
            <v>85545058000</v>
          </cell>
          <cell r="F342">
            <v>54506010000</v>
          </cell>
          <cell r="G342">
            <v>31039048000</v>
          </cell>
        </row>
        <row r="343">
          <cell r="A343" t="str">
            <v>05/07/2024 13:48:07</v>
          </cell>
          <cell r="B343">
            <v>143871597999.99979</v>
          </cell>
          <cell r="C343">
            <v>151222821999.9975</v>
          </cell>
          <cell r="D343">
            <v>-7351223999.9976807</v>
          </cell>
          <cell r="E343">
            <v>86353168000</v>
          </cell>
          <cell r="F343">
            <v>64873882000</v>
          </cell>
          <cell r="G343">
            <v>21479286000</v>
          </cell>
        </row>
        <row r="344">
          <cell r="A344" t="str">
            <v>05/07/2024 14:30:47</v>
          </cell>
          <cell r="B344">
            <v>212642662000</v>
          </cell>
          <cell r="C344">
            <v>189363154999.9975</v>
          </cell>
          <cell r="D344">
            <v>23279507000.002499</v>
          </cell>
          <cell r="E344">
            <v>122094452000</v>
          </cell>
          <cell r="F344">
            <v>93825225000</v>
          </cell>
          <cell r="G344">
            <v>28269227000</v>
          </cell>
        </row>
        <row r="345">
          <cell r="A345" t="str">
            <v>05/07/2024 14:34:24</v>
          </cell>
          <cell r="B345">
            <v>212642662000</v>
          </cell>
          <cell r="C345">
            <v>189363154999.9975</v>
          </cell>
          <cell r="D345">
            <v>23279507000.002499</v>
          </cell>
          <cell r="E345">
            <v>122094452000</v>
          </cell>
          <cell r="F345">
            <v>93825225000</v>
          </cell>
          <cell r="G345">
            <v>28269227000</v>
          </cell>
        </row>
        <row r="346">
          <cell r="A346" t="str">
            <v>05/07/2024 14:37:46</v>
          </cell>
          <cell r="B346">
            <v>212642662000</v>
          </cell>
          <cell r="C346">
            <v>202849754999.9975</v>
          </cell>
          <cell r="D346">
            <v>9792907000.0025024</v>
          </cell>
          <cell r="E346">
            <v>122094452000</v>
          </cell>
          <cell r="F346">
            <v>107311825000</v>
          </cell>
          <cell r="G346">
            <v>14782627000</v>
          </cell>
        </row>
        <row r="347">
          <cell r="A347" t="str">
            <v>05/07/2024 14:45:48</v>
          </cell>
          <cell r="B347">
            <v>217179080000</v>
          </cell>
          <cell r="C347">
            <v>221809442999.9975</v>
          </cell>
          <cell r="D347">
            <v>-4630362999.9974976</v>
          </cell>
          <cell r="E347">
            <v>126630870000</v>
          </cell>
          <cell r="F347">
            <v>107316793000</v>
          </cell>
          <cell r="G347">
            <v>19314077000</v>
          </cell>
        </row>
        <row r="348">
          <cell r="A348" t="str">
            <v>08/07/2024 09:30:21</v>
          </cell>
          <cell r="B348">
            <v>20939596000.000801</v>
          </cell>
          <cell r="C348">
            <v>21162463000</v>
          </cell>
          <cell r="D348">
            <v>-222866999.9992027</v>
          </cell>
          <cell r="E348">
            <v>5946000</v>
          </cell>
          <cell r="F348">
            <v>21162463000</v>
          </cell>
          <cell r="G348">
            <v>-21156517000</v>
          </cell>
        </row>
        <row r="349">
          <cell r="A349" t="str">
            <v>08/07/2024 09:39:26</v>
          </cell>
          <cell r="B349">
            <v>44102458000.001198</v>
          </cell>
          <cell r="C349">
            <v>46019187000</v>
          </cell>
          <cell r="D349">
            <v>-1916728999.9988019</v>
          </cell>
          <cell r="E349">
            <v>12628000</v>
          </cell>
          <cell r="F349">
            <v>46019187000</v>
          </cell>
          <cell r="G349">
            <v>-46006559000</v>
          </cell>
        </row>
        <row r="350">
          <cell r="A350" t="str">
            <v>08/07/2024 10:06:40</v>
          </cell>
          <cell r="B350">
            <v>102154068000.0006</v>
          </cell>
          <cell r="C350">
            <v>110201548000</v>
          </cell>
          <cell r="D350">
            <v>-8047479999.9994049</v>
          </cell>
          <cell r="E350">
            <v>12628000</v>
          </cell>
          <cell r="F350">
            <v>109806938000</v>
          </cell>
          <cell r="G350">
            <v>-109794310000</v>
          </cell>
        </row>
        <row r="351">
          <cell r="A351" t="str">
            <v>08/07/2024 10:09:21</v>
          </cell>
          <cell r="B351">
            <v>108403148000.0006</v>
          </cell>
          <cell r="C351">
            <v>113532098000</v>
          </cell>
          <cell r="D351">
            <v>-5128949999.9994049</v>
          </cell>
          <cell r="E351">
            <v>6261708000</v>
          </cell>
          <cell r="F351">
            <v>109858038000</v>
          </cell>
          <cell r="G351">
            <v>-103596330000</v>
          </cell>
        </row>
        <row r="352">
          <cell r="A352" t="str">
            <v>08/07/2024 10:25:01</v>
          </cell>
          <cell r="B352">
            <v>118637068000.0006</v>
          </cell>
          <cell r="C352">
            <v>126176373000</v>
          </cell>
          <cell r="D352">
            <v>-7539304999.9994049</v>
          </cell>
          <cell r="E352">
            <v>6261708000</v>
          </cell>
          <cell r="F352">
            <v>121713773000</v>
          </cell>
          <cell r="G352">
            <v>-115452065000</v>
          </cell>
        </row>
        <row r="353">
          <cell r="A353" t="str">
            <v>08/07/2024 10:32:12</v>
          </cell>
          <cell r="B353">
            <v>131229638000.00121</v>
          </cell>
          <cell r="C353">
            <v>138675356000</v>
          </cell>
          <cell r="D353">
            <v>-7445717999.9987946</v>
          </cell>
          <cell r="E353">
            <v>6261708000</v>
          </cell>
          <cell r="F353">
            <v>134212756000</v>
          </cell>
          <cell r="G353">
            <v>-127951048000</v>
          </cell>
        </row>
        <row r="354">
          <cell r="A354" t="str">
            <v>08/07/2024 10:34:41</v>
          </cell>
          <cell r="B354">
            <v>131229638000.00121</v>
          </cell>
          <cell r="C354">
            <v>138675356000</v>
          </cell>
          <cell r="D354">
            <v>-7445717999.9987946</v>
          </cell>
          <cell r="E354">
            <v>6261708000</v>
          </cell>
          <cell r="F354">
            <v>134212756000</v>
          </cell>
          <cell r="G354">
            <v>-127951048000</v>
          </cell>
        </row>
        <row r="355">
          <cell r="A355" t="str">
            <v>08/07/2024 10:42:56</v>
          </cell>
          <cell r="B355">
            <v>132673248000.00121</v>
          </cell>
          <cell r="C355">
            <v>146514012000</v>
          </cell>
          <cell r="D355">
            <v>-13840763999.998791</v>
          </cell>
          <cell r="E355">
            <v>6261708000</v>
          </cell>
          <cell r="F355">
            <v>141920042000</v>
          </cell>
          <cell r="G355">
            <v>-135658334000</v>
          </cell>
        </row>
        <row r="356">
          <cell r="A356" t="str">
            <v>08/07/2024 10:59:45</v>
          </cell>
          <cell r="B356">
            <v>178428142000.00119</v>
          </cell>
          <cell r="C356">
            <v>187411871000.00009</v>
          </cell>
          <cell r="D356">
            <v>-8983728999.9989014</v>
          </cell>
          <cell r="E356">
            <v>6579822000</v>
          </cell>
          <cell r="F356">
            <v>179276531000</v>
          </cell>
          <cell r="G356">
            <v>-172696709000</v>
          </cell>
        </row>
        <row r="357">
          <cell r="A357" t="str">
            <v>08/07/2024 11:01:44</v>
          </cell>
          <cell r="B357">
            <v>187270547000.00119</v>
          </cell>
          <cell r="C357">
            <v>195749983000.00009</v>
          </cell>
          <cell r="D357">
            <v>-8479435999.9989014</v>
          </cell>
          <cell r="E357">
            <v>6265407000</v>
          </cell>
          <cell r="F357">
            <v>187614643000</v>
          </cell>
          <cell r="G357">
            <v>-181349236000</v>
          </cell>
        </row>
        <row r="358">
          <cell r="A358" t="str">
            <v>08/07/2024 11:02:28</v>
          </cell>
          <cell r="B358">
            <v>187270547000.00119</v>
          </cell>
          <cell r="C358">
            <v>195751759000.00009</v>
          </cell>
          <cell r="D358">
            <v>-8481211999.9989014</v>
          </cell>
          <cell r="E358">
            <v>6265407000</v>
          </cell>
          <cell r="F358">
            <v>187616419000</v>
          </cell>
          <cell r="G358">
            <v>-181351012000</v>
          </cell>
        </row>
        <row r="359">
          <cell r="A359" t="str">
            <v>08/07/2024 11:09:56</v>
          </cell>
          <cell r="B359">
            <v>200995167000.00131</v>
          </cell>
          <cell r="C359">
            <v>207584424000.00009</v>
          </cell>
          <cell r="D359">
            <v>-6589256999.9987793</v>
          </cell>
          <cell r="E359">
            <v>6265407000</v>
          </cell>
          <cell r="F359">
            <v>196701364000</v>
          </cell>
          <cell r="G359">
            <v>-190435957000</v>
          </cell>
        </row>
        <row r="360">
          <cell r="A360" t="str">
            <v>08/07/2024 11:14:10</v>
          </cell>
          <cell r="B360">
            <v>208704387000.0015</v>
          </cell>
          <cell r="C360">
            <v>214400275000.00009</v>
          </cell>
          <cell r="D360">
            <v>-5695887999.9985962</v>
          </cell>
          <cell r="E360">
            <v>6265407000</v>
          </cell>
          <cell r="F360">
            <v>203517215000</v>
          </cell>
          <cell r="G360">
            <v>-197251808000</v>
          </cell>
        </row>
        <row r="361">
          <cell r="A361" t="str">
            <v>08/07/2024 11:18:05</v>
          </cell>
          <cell r="B361">
            <v>211056987000.0015</v>
          </cell>
          <cell r="C361">
            <v>220212575000.00009</v>
          </cell>
          <cell r="D361">
            <v>-9155587999.9985962</v>
          </cell>
          <cell r="E361">
            <v>6265407000</v>
          </cell>
          <cell r="F361">
            <v>209329515000</v>
          </cell>
          <cell r="G361">
            <v>-203064108000</v>
          </cell>
        </row>
        <row r="362">
          <cell r="A362" t="str">
            <v>08/07/2024 11:18:23</v>
          </cell>
          <cell r="B362">
            <v>211056987000.0015</v>
          </cell>
          <cell r="C362">
            <v>220212575000.00009</v>
          </cell>
          <cell r="D362">
            <v>-9155587999.9985962</v>
          </cell>
          <cell r="E362">
            <v>6265407000</v>
          </cell>
          <cell r="F362">
            <v>209329515000</v>
          </cell>
          <cell r="G362">
            <v>-203064108000</v>
          </cell>
        </row>
        <row r="363">
          <cell r="A363" t="str">
            <v>08/07/2024 11:21:46</v>
          </cell>
          <cell r="B363">
            <v>222298527000.0015</v>
          </cell>
          <cell r="C363">
            <v>229065527000.00009</v>
          </cell>
          <cell r="D363">
            <v>-6766999999.9985962</v>
          </cell>
          <cell r="E363">
            <v>6265407000</v>
          </cell>
          <cell r="F363">
            <v>217920687000</v>
          </cell>
          <cell r="G363">
            <v>-211655280000</v>
          </cell>
        </row>
        <row r="364">
          <cell r="A364" t="str">
            <v>08/07/2024 11:22:37</v>
          </cell>
          <cell r="B364">
            <v>222298527000.0015</v>
          </cell>
          <cell r="C364">
            <v>231232299000.00009</v>
          </cell>
          <cell r="D364">
            <v>-8933771999.9985962</v>
          </cell>
          <cell r="E364">
            <v>6265407000</v>
          </cell>
          <cell r="F364">
            <v>220087459000</v>
          </cell>
          <cell r="G364">
            <v>-213822052000</v>
          </cell>
        </row>
        <row r="365">
          <cell r="A365" t="str">
            <v>08/07/2024 11:23:14</v>
          </cell>
          <cell r="B365">
            <v>222298527000.0015</v>
          </cell>
          <cell r="C365">
            <v>233451914000.00009</v>
          </cell>
          <cell r="D365">
            <v>-11153386999.9986</v>
          </cell>
          <cell r="E365">
            <v>6265407000</v>
          </cell>
          <cell r="F365">
            <v>222307074000</v>
          </cell>
          <cell r="G365">
            <v>-216041667000</v>
          </cell>
        </row>
        <row r="366">
          <cell r="A366" t="str">
            <v>08/07/2024 12:58:30</v>
          </cell>
          <cell r="B366">
            <v>224264139000.0015</v>
          </cell>
          <cell r="C366">
            <v>235139908000.00009</v>
          </cell>
          <cell r="D366">
            <v>-10875768999.9986</v>
          </cell>
          <cell r="E366">
            <v>6268879000</v>
          </cell>
          <cell r="F366">
            <v>223864148000</v>
          </cell>
          <cell r="G366">
            <v>-217595269000</v>
          </cell>
        </row>
        <row r="367">
          <cell r="A367" t="str">
            <v>08/07/2024 13:00:23</v>
          </cell>
          <cell r="B367">
            <v>225049089000.0015</v>
          </cell>
          <cell r="C367">
            <v>235139908000.00009</v>
          </cell>
          <cell r="D367">
            <v>-10090818999.9986</v>
          </cell>
          <cell r="E367">
            <v>6268879000</v>
          </cell>
          <cell r="F367">
            <v>223864148000</v>
          </cell>
          <cell r="G367">
            <v>-217595269000</v>
          </cell>
        </row>
        <row r="368">
          <cell r="A368" t="str">
            <v>08/07/2024 13:01:10</v>
          </cell>
          <cell r="B368">
            <v>225049089000.0015</v>
          </cell>
          <cell r="C368">
            <v>235143474000.00009</v>
          </cell>
          <cell r="D368">
            <v>-10094384999.9986</v>
          </cell>
          <cell r="E368">
            <v>6268879000</v>
          </cell>
          <cell r="F368">
            <v>223867714000</v>
          </cell>
          <cell r="G368">
            <v>-217598835000</v>
          </cell>
        </row>
        <row r="369">
          <cell r="A369" t="str">
            <v>08/07/2024 13:02:50</v>
          </cell>
          <cell r="B369">
            <v>225049089000.0015</v>
          </cell>
          <cell r="C369">
            <v>235145257000.00009</v>
          </cell>
          <cell r="D369">
            <v>-10096167999.9986</v>
          </cell>
          <cell r="E369">
            <v>6268879000</v>
          </cell>
          <cell r="F369">
            <v>223869497000</v>
          </cell>
          <cell r="G369">
            <v>-217600618000</v>
          </cell>
        </row>
        <row r="370">
          <cell r="A370" t="str">
            <v>08/07/2024 13:28:00</v>
          </cell>
          <cell r="B370">
            <v>240609269000.0015</v>
          </cell>
          <cell r="C370">
            <v>249332070000.00009</v>
          </cell>
          <cell r="D370">
            <v>-8722800999.9985962</v>
          </cell>
          <cell r="E370">
            <v>6268879000</v>
          </cell>
          <cell r="F370">
            <v>237925340000</v>
          </cell>
          <cell r="G370">
            <v>-231656461000</v>
          </cell>
        </row>
        <row r="371">
          <cell r="A371" t="str">
            <v>08/07/2024 14:21:28</v>
          </cell>
          <cell r="B371">
            <v>267229135000.00171</v>
          </cell>
          <cell r="C371">
            <v>273532228000.00009</v>
          </cell>
          <cell r="D371">
            <v>-6303092999.9983826</v>
          </cell>
          <cell r="E371">
            <v>7610265000</v>
          </cell>
          <cell r="F371">
            <v>258716348000</v>
          </cell>
          <cell r="G371">
            <v>-251106083000</v>
          </cell>
        </row>
        <row r="372">
          <cell r="A372" t="str">
            <v>08/07/2024 14:32:51</v>
          </cell>
          <cell r="B372">
            <v>289814239000.00171</v>
          </cell>
          <cell r="C372">
            <v>299504205000.00061</v>
          </cell>
          <cell r="D372">
            <v>-9689965999.9989014</v>
          </cell>
          <cell r="E372">
            <v>29409799000</v>
          </cell>
          <cell r="F372">
            <v>263853025000</v>
          </cell>
          <cell r="G372">
            <v>-234443226000</v>
          </cell>
        </row>
        <row r="373">
          <cell r="A373" t="str">
            <v>08/07/2024 14:34:11</v>
          </cell>
          <cell r="B373">
            <v>289814239000.00171</v>
          </cell>
          <cell r="C373">
            <v>299504205000.00061</v>
          </cell>
          <cell r="D373">
            <v>-9689965999.9989014</v>
          </cell>
          <cell r="E373">
            <v>29409799000</v>
          </cell>
          <cell r="F373">
            <v>263853025000</v>
          </cell>
          <cell r="G373">
            <v>-234443226000</v>
          </cell>
        </row>
        <row r="374">
          <cell r="A374" t="str">
            <v>09/07/2024 10:06:19</v>
          </cell>
          <cell r="B374">
            <v>86230010000.001602</v>
          </cell>
          <cell r="C374">
            <v>86193189000.000595</v>
          </cell>
          <cell r="D374">
            <v>36821000.00100708</v>
          </cell>
          <cell r="E374">
            <v>18502490000</v>
          </cell>
          <cell r="F374">
            <v>63885609000</v>
          </cell>
          <cell r="G374">
            <v>-45383119000</v>
          </cell>
        </row>
        <row r="375">
          <cell r="A375" t="str">
            <v>09/07/2024 10:23:57</v>
          </cell>
          <cell r="B375">
            <v>105935195000.0011</v>
          </cell>
          <cell r="C375">
            <v>106841134000.0006</v>
          </cell>
          <cell r="D375">
            <v>-905938999.99949646</v>
          </cell>
          <cell r="E375">
            <v>20297895000</v>
          </cell>
          <cell r="F375">
            <v>82050254000</v>
          </cell>
          <cell r="G375">
            <v>-61752359000</v>
          </cell>
        </row>
        <row r="376">
          <cell r="A376" t="str">
            <v>09/07/2024 10:27:33</v>
          </cell>
          <cell r="B376">
            <v>108158455000.0011</v>
          </cell>
          <cell r="C376">
            <v>115010220000.0006</v>
          </cell>
          <cell r="D376">
            <v>-6851764999.9994965</v>
          </cell>
          <cell r="E376">
            <v>20297895000</v>
          </cell>
          <cell r="F376">
            <v>85772820000</v>
          </cell>
          <cell r="G376">
            <v>-65474925000</v>
          </cell>
        </row>
        <row r="377">
          <cell r="A377" t="str">
            <v>09/07/2024 10:28:04</v>
          </cell>
          <cell r="B377">
            <v>108158455000.0011</v>
          </cell>
          <cell r="C377">
            <v>115030030000.0006</v>
          </cell>
          <cell r="D377">
            <v>-6871574999.9994965</v>
          </cell>
          <cell r="E377">
            <v>20297895000</v>
          </cell>
          <cell r="F377">
            <v>85792630000</v>
          </cell>
          <cell r="G377">
            <v>-65494735000</v>
          </cell>
        </row>
        <row r="378">
          <cell r="A378" t="str">
            <v>09/07/2024 10:38:06</v>
          </cell>
          <cell r="B378">
            <v>111784896000.0011</v>
          </cell>
          <cell r="C378">
            <v>117062140000.0006</v>
          </cell>
          <cell r="D378">
            <v>-5277243999.9994965</v>
          </cell>
          <cell r="E378">
            <v>21831646000</v>
          </cell>
          <cell r="F378">
            <v>85467490000</v>
          </cell>
          <cell r="G378">
            <v>-63635844000</v>
          </cell>
        </row>
        <row r="379">
          <cell r="A379" t="str">
            <v>09/07/2024 10:47:39</v>
          </cell>
          <cell r="B379">
            <v>114928056000.0011</v>
          </cell>
          <cell r="C379">
            <v>121110151000.0006</v>
          </cell>
          <cell r="D379">
            <v>-6182094999.9994965</v>
          </cell>
          <cell r="E379">
            <v>21831646000</v>
          </cell>
          <cell r="F379">
            <v>89515501000</v>
          </cell>
          <cell r="G379">
            <v>-67683855000</v>
          </cell>
        </row>
        <row r="380">
          <cell r="A380" t="str">
            <v>09/07/2024 10:50:36</v>
          </cell>
          <cell r="B380">
            <v>118853816000.0011</v>
          </cell>
          <cell r="C380">
            <v>126963515000.0006</v>
          </cell>
          <cell r="D380">
            <v>-8109698999.9994965</v>
          </cell>
          <cell r="E380">
            <v>21831646000</v>
          </cell>
          <cell r="F380">
            <v>95368865000</v>
          </cell>
          <cell r="G380">
            <v>-73537219000</v>
          </cell>
        </row>
        <row r="381">
          <cell r="A381" t="str">
            <v>09/07/2024 10:51:05</v>
          </cell>
          <cell r="B381">
            <v>121471016000.0011</v>
          </cell>
          <cell r="C381">
            <v>126963515000.0006</v>
          </cell>
          <cell r="D381">
            <v>-5492498999.9994965</v>
          </cell>
          <cell r="E381">
            <v>21831646000</v>
          </cell>
          <cell r="F381">
            <v>95368865000</v>
          </cell>
          <cell r="G381">
            <v>-73537219000</v>
          </cell>
        </row>
        <row r="382">
          <cell r="A382" t="str">
            <v>09/07/2024 11:19:13</v>
          </cell>
          <cell r="B382">
            <v>155001724000.00089</v>
          </cell>
          <cell r="C382">
            <v>165203467000.00061</v>
          </cell>
          <cell r="D382">
            <v>-10201742999.999689</v>
          </cell>
          <cell r="E382">
            <v>51950204000</v>
          </cell>
          <cell r="F382">
            <v>100158737000</v>
          </cell>
          <cell r="G382">
            <v>-48208533000</v>
          </cell>
        </row>
        <row r="383">
          <cell r="A383" t="str">
            <v>09/07/2024 13:01:01</v>
          </cell>
          <cell r="B383">
            <v>176460804000.00049</v>
          </cell>
          <cell r="C383">
            <v>183604277000.00061</v>
          </cell>
          <cell r="D383">
            <v>-7143473000.0001221</v>
          </cell>
          <cell r="E383">
            <v>53188794000</v>
          </cell>
          <cell r="F383">
            <v>118296467000</v>
          </cell>
          <cell r="G383">
            <v>-65107673000</v>
          </cell>
        </row>
        <row r="384">
          <cell r="A384" t="str">
            <v>09/07/2024 13:02:02</v>
          </cell>
          <cell r="B384">
            <v>175233414000.00049</v>
          </cell>
          <cell r="C384">
            <v>183604277000.00061</v>
          </cell>
          <cell r="D384">
            <v>-8370863000.0001221</v>
          </cell>
          <cell r="E384">
            <v>51961404000</v>
          </cell>
          <cell r="F384">
            <v>118296467000</v>
          </cell>
          <cell r="G384">
            <v>-66335063000</v>
          </cell>
        </row>
        <row r="385">
          <cell r="A385" t="str">
            <v>09/07/2024 13:15:46</v>
          </cell>
          <cell r="B385">
            <v>188218839000.00049</v>
          </cell>
          <cell r="C385">
            <v>199893860000.00061</v>
          </cell>
          <cell r="D385">
            <v>-11675021000.00012</v>
          </cell>
          <cell r="E385">
            <v>64815359000</v>
          </cell>
          <cell r="F385">
            <v>123111580000</v>
          </cell>
          <cell r="G385">
            <v>-58296221000</v>
          </cell>
        </row>
        <row r="386">
          <cell r="A386" t="str">
            <v>09/07/2024 13:21:52</v>
          </cell>
          <cell r="B386">
            <v>204306868000.00049</v>
          </cell>
          <cell r="C386">
            <v>213352345000.00061</v>
          </cell>
          <cell r="D386">
            <v>-9045477000.0001221</v>
          </cell>
          <cell r="E386">
            <v>80903388000</v>
          </cell>
          <cell r="F386">
            <v>127342655000</v>
          </cell>
          <cell r="G386">
            <v>-46439267000</v>
          </cell>
        </row>
        <row r="387">
          <cell r="A387" t="str">
            <v>09/07/2024 14:01:12</v>
          </cell>
          <cell r="B387">
            <v>269389148000.00049</v>
          </cell>
          <cell r="C387">
            <v>258536364000.00089</v>
          </cell>
          <cell r="D387">
            <v>10852783999.999571</v>
          </cell>
          <cell r="E387">
            <v>144142758000</v>
          </cell>
          <cell r="F387">
            <v>128120654000</v>
          </cell>
          <cell r="G387">
            <v>16022104000</v>
          </cell>
        </row>
        <row r="388">
          <cell r="A388" t="str">
            <v>09/07/2024 14:18:49</v>
          </cell>
          <cell r="B388">
            <v>310620839000.00049</v>
          </cell>
          <cell r="C388">
            <v>297443203000.00159</v>
          </cell>
          <cell r="D388">
            <v>13177635999.998899</v>
          </cell>
          <cell r="E388">
            <v>179579319000</v>
          </cell>
          <cell r="F388">
            <v>129406343000</v>
          </cell>
          <cell r="G388">
            <v>50172976000</v>
          </cell>
        </row>
        <row r="389">
          <cell r="A389" t="str">
            <v>09/07/2024 14:59:25</v>
          </cell>
          <cell r="B389">
            <v>337849848000.00049</v>
          </cell>
          <cell r="C389">
            <v>321857826000.00061</v>
          </cell>
          <cell r="D389">
            <v>15992021999.99988</v>
          </cell>
          <cell r="E389">
            <v>201395098000</v>
          </cell>
          <cell r="F389">
            <v>141952416000</v>
          </cell>
          <cell r="G389">
            <v>59442682000</v>
          </cell>
        </row>
        <row r="390">
          <cell r="A390" t="str">
            <v>10/07/2024 09:52:07</v>
          </cell>
          <cell r="B390">
            <v>22034279999.999199</v>
          </cell>
          <cell r="C390">
            <v>23607498000</v>
          </cell>
          <cell r="D390">
            <v>-1573218000.0008011</v>
          </cell>
          <cell r="E390">
            <v>17010000</v>
          </cell>
          <cell r="F390">
            <v>23607498000</v>
          </cell>
          <cell r="G390">
            <v>-23590488000</v>
          </cell>
        </row>
        <row r="391">
          <cell r="A391" t="str">
            <v>10/07/2024 10:39:41</v>
          </cell>
          <cell r="B391">
            <v>52408343999.999199</v>
          </cell>
          <cell r="C391">
            <v>51621479000.001602</v>
          </cell>
          <cell r="D391">
            <v>786864999.99759674</v>
          </cell>
          <cell r="E391">
            <v>26308674000</v>
          </cell>
          <cell r="F391">
            <v>26795449000</v>
          </cell>
          <cell r="G391">
            <v>-486775000</v>
          </cell>
        </row>
        <row r="392">
          <cell r="A392" t="str">
            <v>10/07/2024 11:14:22</v>
          </cell>
          <cell r="B392">
            <v>76666412999.999207</v>
          </cell>
          <cell r="C392">
            <v>75468171000.000793</v>
          </cell>
          <cell r="D392">
            <v>1198241999.9984131</v>
          </cell>
          <cell r="E392">
            <v>50303153000</v>
          </cell>
          <cell r="F392">
            <v>27033241000</v>
          </cell>
          <cell r="G392">
            <v>23269912000</v>
          </cell>
        </row>
        <row r="393">
          <cell r="A393" t="str">
            <v>10/07/2024 11:28:15</v>
          </cell>
          <cell r="B393">
            <v>107416258999.99921</v>
          </cell>
          <cell r="C393">
            <v>99372421000.0009</v>
          </cell>
          <cell r="D393">
            <v>8043837999.9983063</v>
          </cell>
          <cell r="E393">
            <v>81052999000</v>
          </cell>
          <cell r="F393">
            <v>27047601000</v>
          </cell>
          <cell r="G393">
            <v>54005398000</v>
          </cell>
        </row>
        <row r="394">
          <cell r="A394" t="str">
            <v>10/07/2024 11:29:36</v>
          </cell>
          <cell r="B394">
            <v>106470418999.99921</v>
          </cell>
          <cell r="C394">
            <v>99504451000.0009</v>
          </cell>
          <cell r="D394">
            <v>6965967999.9983063</v>
          </cell>
          <cell r="E394">
            <v>80107159000</v>
          </cell>
          <cell r="F394">
            <v>27047601000</v>
          </cell>
          <cell r="G394">
            <v>53059558000</v>
          </cell>
        </row>
        <row r="395">
          <cell r="A395" t="str">
            <v>10/07/2024 13:03:10</v>
          </cell>
          <cell r="B395">
            <v>106470418999.99921</v>
          </cell>
          <cell r="C395">
            <v>99674027000.0009</v>
          </cell>
          <cell r="D395">
            <v>6796391999.9983063</v>
          </cell>
          <cell r="E395">
            <v>80107159000</v>
          </cell>
          <cell r="F395">
            <v>27085147000</v>
          </cell>
          <cell r="G395">
            <v>53022012000</v>
          </cell>
        </row>
        <row r="396">
          <cell r="A396" t="str">
            <v>10/07/2024 13:24:54</v>
          </cell>
          <cell r="B396">
            <v>124619054000.00079</v>
          </cell>
          <cell r="C396">
            <v>116852589000.0009</v>
          </cell>
          <cell r="D396">
            <v>7766464999.9998932</v>
          </cell>
          <cell r="E396">
            <v>90356334000</v>
          </cell>
          <cell r="F396">
            <v>33723459000</v>
          </cell>
          <cell r="G396">
            <v>56632875000</v>
          </cell>
        </row>
        <row r="397">
          <cell r="A397" t="str">
            <v>10/07/2024 13:35:02</v>
          </cell>
          <cell r="B397">
            <v>136361459000.00079</v>
          </cell>
          <cell r="C397">
            <v>126469567000.0007</v>
          </cell>
          <cell r="D397">
            <v>9891892000.0000916</v>
          </cell>
          <cell r="E397">
            <v>98677849000</v>
          </cell>
          <cell r="F397">
            <v>33866117000</v>
          </cell>
          <cell r="G397">
            <v>64811732000</v>
          </cell>
        </row>
        <row r="398">
          <cell r="A398" t="str">
            <v>10/07/2024 13:39:36</v>
          </cell>
          <cell r="B398">
            <v>158821272000.00079</v>
          </cell>
          <cell r="C398">
            <v>147129966000.00131</v>
          </cell>
          <cell r="D398">
            <v>11691305999.99951</v>
          </cell>
          <cell r="E398">
            <v>121006152000</v>
          </cell>
          <cell r="F398">
            <v>33878656000</v>
          </cell>
          <cell r="G398">
            <v>87127496000</v>
          </cell>
        </row>
        <row r="399">
          <cell r="A399" t="str">
            <v>10/07/2024 13:40:03</v>
          </cell>
          <cell r="B399">
            <v>154951072000.00079</v>
          </cell>
          <cell r="C399">
            <v>147129966000.00131</v>
          </cell>
          <cell r="D399">
            <v>7821105999.9995117</v>
          </cell>
          <cell r="E399">
            <v>117135952000</v>
          </cell>
          <cell r="F399">
            <v>33878656000</v>
          </cell>
          <cell r="G399">
            <v>83257296000</v>
          </cell>
        </row>
        <row r="400">
          <cell r="A400" t="str">
            <v>10/07/2024 13:43:21</v>
          </cell>
          <cell r="B400">
            <v>159166374000.00079</v>
          </cell>
          <cell r="C400">
            <v>151237168000.00131</v>
          </cell>
          <cell r="D400">
            <v>7929205999.9995117</v>
          </cell>
          <cell r="E400">
            <v>121219694000</v>
          </cell>
          <cell r="F400">
            <v>33907328000</v>
          </cell>
          <cell r="G400">
            <v>87312366000</v>
          </cell>
        </row>
        <row r="401">
          <cell r="A401" t="str">
            <v>10/07/2024 13:57:51</v>
          </cell>
          <cell r="B401">
            <v>181418097000.00079</v>
          </cell>
          <cell r="C401">
            <v>172026876000.00131</v>
          </cell>
          <cell r="D401">
            <v>9391220999.9995117</v>
          </cell>
          <cell r="E401">
            <v>141761537000</v>
          </cell>
          <cell r="F401">
            <v>34036586000</v>
          </cell>
          <cell r="G401">
            <v>107724951000</v>
          </cell>
        </row>
        <row r="402">
          <cell r="A402" t="str">
            <v>10/07/2024 14:06:55</v>
          </cell>
          <cell r="B402">
            <v>184544058000.00079</v>
          </cell>
          <cell r="C402">
            <v>200474132000.00131</v>
          </cell>
          <cell r="D402">
            <v>-15930074000.00049</v>
          </cell>
          <cell r="E402">
            <v>144887498000</v>
          </cell>
          <cell r="F402">
            <v>57482852000</v>
          </cell>
          <cell r="G402">
            <v>87404646000</v>
          </cell>
        </row>
        <row r="403">
          <cell r="A403" t="str">
            <v>10/07/2024 14:19:54</v>
          </cell>
          <cell r="B403">
            <v>235494490000.00241</v>
          </cell>
          <cell r="C403">
            <v>244806720000.00119</v>
          </cell>
          <cell r="D403">
            <v>-9312229999.9987793</v>
          </cell>
          <cell r="E403">
            <v>178093740000</v>
          </cell>
          <cell r="F403">
            <v>67492350000</v>
          </cell>
          <cell r="G403">
            <v>110601390000</v>
          </cell>
        </row>
        <row r="404">
          <cell r="A404" t="str">
            <v>10/07/2024 14:30:24</v>
          </cell>
          <cell r="B404">
            <v>247533975000.00241</v>
          </cell>
          <cell r="C404">
            <v>254835446000.00119</v>
          </cell>
          <cell r="D404">
            <v>-7301470999.9987793</v>
          </cell>
          <cell r="E404">
            <v>185938955000</v>
          </cell>
          <cell r="F404">
            <v>71746206000</v>
          </cell>
          <cell r="G404">
            <v>114192749000</v>
          </cell>
        </row>
        <row r="405">
          <cell r="A405" t="str">
            <v>10/07/2024 14:35:37</v>
          </cell>
          <cell r="B405">
            <v>247848275000.00241</v>
          </cell>
          <cell r="C405">
            <v>261508046000.00119</v>
          </cell>
          <cell r="D405">
            <v>-13659770999.998779</v>
          </cell>
          <cell r="E405">
            <v>186253255000</v>
          </cell>
          <cell r="F405">
            <v>78418806000</v>
          </cell>
          <cell r="G405">
            <v>107834449000</v>
          </cell>
        </row>
        <row r="406">
          <cell r="A406" t="str">
            <v>10/07/2024 14:46:38</v>
          </cell>
          <cell r="B406">
            <v>251756232000.00241</v>
          </cell>
          <cell r="C406">
            <v>261543726000.00119</v>
          </cell>
          <cell r="D406">
            <v>-9787493999.9987793</v>
          </cell>
          <cell r="E406">
            <v>190161212000</v>
          </cell>
          <cell r="F406">
            <v>78454486000</v>
          </cell>
          <cell r="G406">
            <v>111706726000</v>
          </cell>
        </row>
        <row r="407">
          <cell r="A407" t="str">
            <v>11/07/2024 10:13:13</v>
          </cell>
          <cell r="B407">
            <v>52266554000</v>
          </cell>
          <cell r="C407">
            <v>60764875000.000397</v>
          </cell>
          <cell r="D407">
            <v>-8498321000.0003967</v>
          </cell>
          <cell r="E407">
            <v>52134834000</v>
          </cell>
          <cell r="F407">
            <v>2152965000</v>
          </cell>
          <cell r="G407">
            <v>49981869000</v>
          </cell>
        </row>
        <row r="408">
          <cell r="A408" t="str">
            <v>11/07/2024 10:25:27</v>
          </cell>
          <cell r="B408">
            <v>70260962000</v>
          </cell>
          <cell r="C408">
            <v>80100237000.000397</v>
          </cell>
          <cell r="D408">
            <v>-9839275000.0003967</v>
          </cell>
          <cell r="E408">
            <v>69602882000</v>
          </cell>
          <cell r="F408">
            <v>2795217000</v>
          </cell>
          <cell r="G408">
            <v>66807665000</v>
          </cell>
        </row>
        <row r="409">
          <cell r="A409" t="str">
            <v>11/07/2024 10:37:25</v>
          </cell>
          <cell r="B409">
            <v>91912541000</v>
          </cell>
          <cell r="C409">
            <v>105765421000.0009</v>
          </cell>
          <cell r="D409">
            <v>-13852880000.0009</v>
          </cell>
          <cell r="E409">
            <v>91254461000</v>
          </cell>
          <cell r="F409">
            <v>2805981000</v>
          </cell>
          <cell r="G409">
            <v>88448480000</v>
          </cell>
        </row>
        <row r="410">
          <cell r="A410" t="str">
            <v>11/07/2024 10:53:08</v>
          </cell>
          <cell r="B410">
            <v>109832254000</v>
          </cell>
          <cell r="C410">
            <v>116836565000.0004</v>
          </cell>
          <cell r="D410">
            <v>-7004311000.0003967</v>
          </cell>
          <cell r="E410">
            <v>109042504000</v>
          </cell>
          <cell r="F410">
            <v>2816735000</v>
          </cell>
          <cell r="G410">
            <v>106225769000</v>
          </cell>
        </row>
        <row r="411">
          <cell r="A411" t="str">
            <v>11/07/2024 11:09:55</v>
          </cell>
          <cell r="B411">
            <v>124448389000</v>
          </cell>
          <cell r="C411">
            <v>128969700000.0006</v>
          </cell>
          <cell r="D411">
            <v>-4521311000.0005951</v>
          </cell>
          <cell r="E411">
            <v>121032999000</v>
          </cell>
          <cell r="F411">
            <v>2996060000</v>
          </cell>
          <cell r="G411">
            <v>118036939000</v>
          </cell>
        </row>
        <row r="412">
          <cell r="A412" t="str">
            <v>11/07/2024 12:58:27</v>
          </cell>
          <cell r="B412">
            <v>128126173000</v>
          </cell>
          <cell r="C412">
            <v>129514629000.0006</v>
          </cell>
          <cell r="D412">
            <v>-1388456000.0005951</v>
          </cell>
          <cell r="E412">
            <v>121034743000</v>
          </cell>
          <cell r="F412">
            <v>3409609000</v>
          </cell>
          <cell r="G412">
            <v>117625134000</v>
          </cell>
        </row>
        <row r="413">
          <cell r="A413" t="str">
            <v>11/07/2024 13:07:38</v>
          </cell>
          <cell r="B413">
            <v>133648843000</v>
          </cell>
          <cell r="C413">
            <v>130158658000.0006</v>
          </cell>
          <cell r="D413">
            <v>3490184999.9994049</v>
          </cell>
          <cell r="E413">
            <v>121045173000</v>
          </cell>
          <cell r="F413">
            <v>4053638000</v>
          </cell>
          <cell r="G413">
            <v>116991535000</v>
          </cell>
        </row>
        <row r="414">
          <cell r="A414" t="str">
            <v>11/07/2024 13:28:37</v>
          </cell>
          <cell r="B414">
            <v>142387740000</v>
          </cell>
          <cell r="C414">
            <v>132606032000.00121</v>
          </cell>
          <cell r="D414">
            <v>9781707999.9987946</v>
          </cell>
          <cell r="E414">
            <v>122967260000</v>
          </cell>
          <cell r="F414">
            <v>4663262000</v>
          </cell>
          <cell r="G414">
            <v>118303998000</v>
          </cell>
        </row>
        <row r="415">
          <cell r="A415" t="str">
            <v>11/07/2024 13:42:32</v>
          </cell>
          <cell r="B415">
            <v>155606405000.00009</v>
          </cell>
          <cell r="C415">
            <v>134365637000.00121</v>
          </cell>
          <cell r="D415">
            <v>21240767999.99889</v>
          </cell>
          <cell r="E415">
            <v>124895825000</v>
          </cell>
          <cell r="F415">
            <v>4454867000</v>
          </cell>
          <cell r="G415">
            <v>120440958000</v>
          </cell>
        </row>
        <row r="416">
          <cell r="A416" t="str">
            <v>11/07/2024 13:54:08</v>
          </cell>
          <cell r="B416">
            <v>158282010000.00009</v>
          </cell>
          <cell r="C416">
            <v>139424788000.00119</v>
          </cell>
          <cell r="D416">
            <v>18857221999.998871</v>
          </cell>
          <cell r="E416">
            <v>126521350000</v>
          </cell>
          <cell r="F416">
            <v>5573368000</v>
          </cell>
          <cell r="G416">
            <v>120947982000</v>
          </cell>
        </row>
        <row r="417">
          <cell r="A417" t="str">
            <v>11/07/2024 14:25:16</v>
          </cell>
          <cell r="B417">
            <v>217260331999.99939</v>
          </cell>
          <cell r="C417">
            <v>177879402000.00131</v>
          </cell>
          <cell r="D417">
            <v>39380929999.998108</v>
          </cell>
          <cell r="E417">
            <v>140736672000</v>
          </cell>
          <cell r="F417">
            <v>34724752000</v>
          </cell>
          <cell r="G417">
            <v>106011920000</v>
          </cell>
        </row>
        <row r="418">
          <cell r="A418" t="str">
            <v>11/07/2024 14:27:34</v>
          </cell>
          <cell r="B418">
            <v>220658781999.9996</v>
          </cell>
          <cell r="C418">
            <v>179375987000.00131</v>
          </cell>
          <cell r="D418">
            <v>41282794999.998322</v>
          </cell>
          <cell r="E418">
            <v>140736672000</v>
          </cell>
          <cell r="F418">
            <v>36221337000</v>
          </cell>
          <cell r="G418">
            <v>104515335000</v>
          </cell>
        </row>
        <row r="419">
          <cell r="A419" t="str">
            <v>11/07/2024 14:34:53</v>
          </cell>
          <cell r="B419">
            <v>220789571999.9996</v>
          </cell>
          <cell r="C419">
            <v>182444372000.00131</v>
          </cell>
          <cell r="D419">
            <v>38345199999.998322</v>
          </cell>
          <cell r="E419">
            <v>140736672000</v>
          </cell>
          <cell r="F419">
            <v>39158802000</v>
          </cell>
          <cell r="G419">
            <v>101577870000</v>
          </cell>
        </row>
        <row r="420">
          <cell r="A420" t="str">
            <v>11/07/2024 14:36:54</v>
          </cell>
          <cell r="B420">
            <v>220789571999.9996</v>
          </cell>
          <cell r="C420">
            <v>203835972000.00131</v>
          </cell>
          <cell r="D420">
            <v>16953599999.99832</v>
          </cell>
          <cell r="E420">
            <v>140736672000</v>
          </cell>
          <cell r="F420">
            <v>60550402000</v>
          </cell>
          <cell r="G420">
            <v>80186270000</v>
          </cell>
        </row>
        <row r="421">
          <cell r="A421" t="str">
            <v>11/07/2024 14:37:17</v>
          </cell>
          <cell r="B421">
            <v>220789571999.9996</v>
          </cell>
          <cell r="C421">
            <v>203835972000.00131</v>
          </cell>
          <cell r="D421">
            <v>16953599999.99832</v>
          </cell>
          <cell r="E421">
            <v>140736672000</v>
          </cell>
          <cell r="F421">
            <v>60550402000</v>
          </cell>
          <cell r="G421">
            <v>80186270000</v>
          </cell>
        </row>
        <row r="422">
          <cell r="A422" t="str">
            <v>12/07/2024 10:12:22</v>
          </cell>
          <cell r="B422">
            <v>44092704999.9991</v>
          </cell>
          <cell r="C422">
            <v>44422561000.000198</v>
          </cell>
          <cell r="D422">
            <v>-329856000.00109857</v>
          </cell>
          <cell r="E422">
            <v>14175705000</v>
          </cell>
          <cell r="F422">
            <v>24398131000</v>
          </cell>
          <cell r="G422">
            <v>-10222426000</v>
          </cell>
        </row>
        <row r="423">
          <cell r="A423" t="str">
            <v>12/07/2024 10:41:25</v>
          </cell>
          <cell r="B423">
            <v>60843598999.9991</v>
          </cell>
          <cell r="C423">
            <v>60212161000.000198</v>
          </cell>
          <cell r="D423">
            <v>631437999.99890137</v>
          </cell>
          <cell r="E423">
            <v>30795869000</v>
          </cell>
          <cell r="F423">
            <v>24498111000</v>
          </cell>
          <cell r="G423">
            <v>6297758000</v>
          </cell>
        </row>
        <row r="424">
          <cell r="A424" t="str">
            <v>12/07/2024 11:04:37</v>
          </cell>
          <cell r="B424">
            <v>76943827000.000305</v>
          </cell>
          <cell r="C424">
            <v>71696101000.000198</v>
          </cell>
          <cell r="D424">
            <v>5247726000.0001068</v>
          </cell>
          <cell r="E424">
            <v>31995367000</v>
          </cell>
          <cell r="F424">
            <v>32188361000</v>
          </cell>
          <cell r="G424">
            <v>-192994000</v>
          </cell>
        </row>
        <row r="425">
          <cell r="A425" t="str">
            <v>12/07/2024 12:56:43</v>
          </cell>
          <cell r="B425">
            <v>82358220000.000305</v>
          </cell>
          <cell r="C425">
            <v>74801587000.000198</v>
          </cell>
          <cell r="D425">
            <v>7556633000.0001068</v>
          </cell>
          <cell r="E425">
            <v>34014350000</v>
          </cell>
          <cell r="F425">
            <v>32417667000</v>
          </cell>
          <cell r="G425">
            <v>1596683000</v>
          </cell>
        </row>
        <row r="426">
          <cell r="A426" t="str">
            <v>12/07/2024 13:03:43</v>
          </cell>
          <cell r="B426">
            <v>82488860000.000305</v>
          </cell>
          <cell r="C426">
            <v>76001679000.000198</v>
          </cell>
          <cell r="D426">
            <v>6487181000.0001068</v>
          </cell>
          <cell r="E426">
            <v>34014350000</v>
          </cell>
          <cell r="F426">
            <v>33617759000</v>
          </cell>
          <cell r="G426">
            <v>396591000</v>
          </cell>
        </row>
        <row r="427">
          <cell r="A427" t="str">
            <v>12/07/2024 13:38:44</v>
          </cell>
          <cell r="B427">
            <v>127860447000.0002</v>
          </cell>
          <cell r="C427">
            <v>112072635000.0002</v>
          </cell>
          <cell r="D427">
            <v>15787812000</v>
          </cell>
          <cell r="E427">
            <v>46166307000</v>
          </cell>
          <cell r="F427">
            <v>51407795000</v>
          </cell>
          <cell r="G427">
            <v>-5241488000</v>
          </cell>
        </row>
        <row r="428">
          <cell r="A428" t="str">
            <v>12/07/2024 14:10:59</v>
          </cell>
          <cell r="B428">
            <v>160909221999.99991</v>
          </cell>
          <cell r="C428">
            <v>131010488999.99969</v>
          </cell>
          <cell r="D428">
            <v>29898733000.000179</v>
          </cell>
          <cell r="E428">
            <v>62269252000</v>
          </cell>
          <cell r="F428">
            <v>55725319000</v>
          </cell>
          <cell r="G428">
            <v>6543933000</v>
          </cell>
        </row>
        <row r="429">
          <cell r="A429" t="str">
            <v>12/07/2024 14:11:58</v>
          </cell>
          <cell r="B429">
            <v>160909221999.99991</v>
          </cell>
          <cell r="C429">
            <v>131027430999.99969</v>
          </cell>
          <cell r="D429">
            <v>29881791000.000179</v>
          </cell>
          <cell r="E429">
            <v>62269252000</v>
          </cell>
          <cell r="F429">
            <v>55742261000</v>
          </cell>
          <cell r="G429">
            <v>6526991000</v>
          </cell>
        </row>
        <row r="430">
          <cell r="A430" t="str">
            <v>12/07/2024 14:17:48</v>
          </cell>
          <cell r="B430">
            <v>154447357999.99991</v>
          </cell>
          <cell r="C430">
            <v>174339682999.99969</v>
          </cell>
          <cell r="D430">
            <v>-19892324999.999821</v>
          </cell>
          <cell r="E430">
            <v>55677088000</v>
          </cell>
          <cell r="F430">
            <v>99054513000</v>
          </cell>
          <cell r="G430">
            <v>-43377425000</v>
          </cell>
        </row>
        <row r="431">
          <cell r="A431" t="str">
            <v>12/07/2024 14:44:15</v>
          </cell>
          <cell r="B431">
            <v>193580784999.99921</v>
          </cell>
          <cell r="C431">
            <v>191898367999.99969</v>
          </cell>
          <cell r="D431">
            <v>1682416999.999512</v>
          </cell>
          <cell r="E431">
            <v>79863355000</v>
          </cell>
          <cell r="F431">
            <v>112323078000</v>
          </cell>
          <cell r="G431">
            <v>-32459723000</v>
          </cell>
        </row>
        <row r="432">
          <cell r="A432" t="str">
            <v>12/07/2024 15:03:34</v>
          </cell>
          <cell r="B432">
            <v>194251090999.99921</v>
          </cell>
          <cell r="C432">
            <v>191935507999.99969</v>
          </cell>
          <cell r="D432">
            <v>2315582999.9995122</v>
          </cell>
          <cell r="E432">
            <v>80533661000</v>
          </cell>
          <cell r="F432">
            <v>112360218000</v>
          </cell>
          <cell r="G432">
            <v>-31826557000</v>
          </cell>
        </row>
        <row r="433">
          <cell r="A433" t="str">
            <v>15/07/2024 10:14:12</v>
          </cell>
          <cell r="B433">
            <v>77390109000.000305</v>
          </cell>
          <cell r="C433">
            <v>81759495000</v>
          </cell>
          <cell r="D433">
            <v>-4369385999.9996948</v>
          </cell>
          <cell r="E433">
            <v>68559000</v>
          </cell>
          <cell r="F433">
            <v>54494395000</v>
          </cell>
          <cell r="G433">
            <v>-54425836000</v>
          </cell>
        </row>
        <row r="434">
          <cell r="A434" t="str">
            <v>15/07/2024 10:35:07</v>
          </cell>
          <cell r="B434">
            <v>91858630000.000305</v>
          </cell>
          <cell r="C434">
            <v>95493463000.000397</v>
          </cell>
          <cell r="D434">
            <v>-3634833000.000092</v>
          </cell>
          <cell r="E434">
            <v>71870000</v>
          </cell>
          <cell r="F434">
            <v>57795133000</v>
          </cell>
          <cell r="G434">
            <v>-57723263000</v>
          </cell>
        </row>
        <row r="435">
          <cell r="A435" t="str">
            <v>15/07/2024 11:04:41</v>
          </cell>
          <cell r="B435">
            <v>110754360000.0015</v>
          </cell>
          <cell r="C435">
            <v>116751178000.0004</v>
          </cell>
          <cell r="D435">
            <v>-5996817999.9989014</v>
          </cell>
          <cell r="E435">
            <v>71870000</v>
          </cell>
          <cell r="F435">
            <v>60139338000</v>
          </cell>
          <cell r="G435">
            <v>-60067468000</v>
          </cell>
        </row>
        <row r="436">
          <cell r="A436" t="str">
            <v>15/07/2024 13:04:37</v>
          </cell>
          <cell r="B436">
            <v>146705430000.00171</v>
          </cell>
          <cell r="C436">
            <v>146515017000.00031</v>
          </cell>
          <cell r="D436">
            <v>190413000.00140381</v>
          </cell>
          <cell r="E436">
            <v>8534420000</v>
          </cell>
          <cell r="F436">
            <v>60823067000</v>
          </cell>
          <cell r="G436">
            <v>-52288647000</v>
          </cell>
        </row>
        <row r="437">
          <cell r="A437" t="str">
            <v>15/07/2024 13:05:09</v>
          </cell>
          <cell r="B437">
            <v>146705430000.00171</v>
          </cell>
          <cell r="C437">
            <v>146124363000.00031</v>
          </cell>
          <cell r="D437">
            <v>581067000.00140381</v>
          </cell>
          <cell r="E437">
            <v>8534420000</v>
          </cell>
          <cell r="F437">
            <v>60432413000</v>
          </cell>
          <cell r="G437">
            <v>-51897993000</v>
          </cell>
        </row>
        <row r="438">
          <cell r="A438" t="str">
            <v>15/07/2024 13:43:07</v>
          </cell>
          <cell r="B438">
            <v>190220751000.00171</v>
          </cell>
          <cell r="C438">
            <v>207795534999.9989</v>
          </cell>
          <cell r="D438">
            <v>-17574783999.997189</v>
          </cell>
          <cell r="E438">
            <v>19380281000</v>
          </cell>
          <cell r="F438">
            <v>80936935000</v>
          </cell>
          <cell r="G438">
            <v>-61556654000</v>
          </cell>
        </row>
        <row r="439">
          <cell r="A439" t="str">
            <v>15/07/2024 14:10:55</v>
          </cell>
          <cell r="B439">
            <v>237319281000.0018</v>
          </cell>
          <cell r="C439">
            <v>249120904000.00049</v>
          </cell>
          <cell r="D439">
            <v>-11801622999.99869</v>
          </cell>
          <cell r="E439">
            <v>38170361000</v>
          </cell>
          <cell r="F439">
            <v>94439984000</v>
          </cell>
          <cell r="G439">
            <v>-56269623000</v>
          </cell>
        </row>
        <row r="440">
          <cell r="A440" t="str">
            <v>15/07/2024 14:37:53</v>
          </cell>
          <cell r="B440">
            <v>282538416000.00171</v>
          </cell>
          <cell r="C440">
            <v>300032075000.00049</v>
          </cell>
          <cell r="D440">
            <v>-17493658999.998779</v>
          </cell>
          <cell r="E440">
            <v>38201276000</v>
          </cell>
          <cell r="F440">
            <v>137963245000</v>
          </cell>
          <cell r="G440">
            <v>-99761969000</v>
          </cell>
        </row>
        <row r="441">
          <cell r="A441" t="str">
            <v>16/07/2024 09:52:17</v>
          </cell>
          <cell r="B441">
            <v>10584136000</v>
          </cell>
          <cell r="C441">
            <v>5125788000</v>
          </cell>
          <cell r="D441">
            <v>5458348000</v>
          </cell>
          <cell r="E441">
            <v>7851246000</v>
          </cell>
          <cell r="F441">
            <v>434858000</v>
          </cell>
          <cell r="G441">
            <v>7416388000</v>
          </cell>
        </row>
        <row r="442">
          <cell r="A442" t="str">
            <v>16/07/2024 10:32:02</v>
          </cell>
          <cell r="B442">
            <v>39159093000.000397</v>
          </cell>
          <cell r="C442">
            <v>45917545999.999901</v>
          </cell>
          <cell r="D442">
            <v>-6758452999.9995041</v>
          </cell>
          <cell r="E442">
            <v>22074903000</v>
          </cell>
          <cell r="F442">
            <v>14067496000</v>
          </cell>
          <cell r="G442">
            <v>8007407000</v>
          </cell>
        </row>
        <row r="443">
          <cell r="A443" t="str">
            <v>16/07/2024 10:46:15</v>
          </cell>
          <cell r="B443">
            <v>61549590000.000397</v>
          </cell>
          <cell r="C443">
            <v>63306650999.999397</v>
          </cell>
          <cell r="D443">
            <v>-1757060999.999001</v>
          </cell>
          <cell r="E443">
            <v>44465400000</v>
          </cell>
          <cell r="F443">
            <v>14072351000</v>
          </cell>
          <cell r="G443">
            <v>30393049000</v>
          </cell>
        </row>
        <row r="444">
          <cell r="A444" t="str">
            <v>16/07/2024 11:20:47</v>
          </cell>
          <cell r="B444">
            <v>77090666000.000397</v>
          </cell>
          <cell r="C444">
            <v>77584485999.999908</v>
          </cell>
          <cell r="D444">
            <v>-493819999.99951172</v>
          </cell>
          <cell r="E444">
            <v>59614286000</v>
          </cell>
          <cell r="F444">
            <v>14628176000</v>
          </cell>
          <cell r="G444">
            <v>44986110000</v>
          </cell>
        </row>
        <row r="445">
          <cell r="A445" t="str">
            <v>16/07/2024 11:23:41</v>
          </cell>
          <cell r="B445">
            <v>77449876000.000397</v>
          </cell>
          <cell r="C445">
            <v>77517916999.999908</v>
          </cell>
          <cell r="D445">
            <v>-68040999.999511719</v>
          </cell>
          <cell r="E445">
            <v>59842796000</v>
          </cell>
          <cell r="F445">
            <v>14430757000</v>
          </cell>
          <cell r="G445">
            <v>45412039000</v>
          </cell>
        </row>
        <row r="446">
          <cell r="A446" t="str">
            <v>16/07/2024 13:41:30</v>
          </cell>
          <cell r="B446">
            <v>232841016000.00031</v>
          </cell>
          <cell r="C446">
            <v>229070807999.99799</v>
          </cell>
          <cell r="D446">
            <v>3770208000.0023189</v>
          </cell>
          <cell r="E446">
            <v>83023776000</v>
          </cell>
          <cell r="F446">
            <v>19111448000</v>
          </cell>
          <cell r="G446">
            <v>63912328000</v>
          </cell>
        </row>
        <row r="447">
          <cell r="A447" t="str">
            <v>16/07/2024 13:46:09</v>
          </cell>
          <cell r="B447">
            <v>242855406000.00031</v>
          </cell>
          <cell r="C447">
            <v>239252377999.99799</v>
          </cell>
          <cell r="D447">
            <v>3603028000.0023189</v>
          </cell>
          <cell r="E447">
            <v>87952656000</v>
          </cell>
          <cell r="F447">
            <v>19111448000</v>
          </cell>
          <cell r="G447">
            <v>68841208000</v>
          </cell>
        </row>
        <row r="448">
          <cell r="A448" t="str">
            <v>16/07/2024 14:06:15</v>
          </cell>
          <cell r="B448">
            <v>260581230999.99969</v>
          </cell>
          <cell r="C448">
            <v>256899233999.99799</v>
          </cell>
          <cell r="D448">
            <v>3681997000.001709</v>
          </cell>
          <cell r="E448">
            <v>87955971000</v>
          </cell>
          <cell r="F448">
            <v>21361084000</v>
          </cell>
          <cell r="G448">
            <v>66594887000</v>
          </cell>
        </row>
        <row r="449">
          <cell r="A449" t="str">
            <v>16/07/2024 14:12:36</v>
          </cell>
          <cell r="B449">
            <v>269426960999.99979</v>
          </cell>
          <cell r="C449">
            <v>270497676999.99759</v>
          </cell>
          <cell r="D449">
            <v>-1070715999.997803</v>
          </cell>
          <cell r="E449">
            <v>87955971000</v>
          </cell>
          <cell r="F449">
            <v>26229467000</v>
          </cell>
          <cell r="G449">
            <v>61726504000</v>
          </cell>
        </row>
        <row r="450">
          <cell r="A450" t="str">
            <v>16/07/2024 14:33:55</v>
          </cell>
          <cell r="B450">
            <v>302567173999.99988</v>
          </cell>
          <cell r="C450">
            <v>304208190999.99762</v>
          </cell>
          <cell r="D450">
            <v>-1641016999.9977419</v>
          </cell>
          <cell r="E450">
            <v>101845754000</v>
          </cell>
          <cell r="F450">
            <v>38725781000</v>
          </cell>
          <cell r="G450">
            <v>63119973000</v>
          </cell>
        </row>
        <row r="451">
          <cell r="A451" t="str">
            <v>16/07/2024 14:55:35</v>
          </cell>
          <cell r="B451">
            <v>302580467999.99988</v>
          </cell>
          <cell r="C451">
            <v>304209930999.99762</v>
          </cell>
          <cell r="D451">
            <v>-1629462999.9977419</v>
          </cell>
          <cell r="E451">
            <v>101859048000</v>
          </cell>
          <cell r="F451">
            <v>38727521000</v>
          </cell>
          <cell r="G451">
            <v>63131527000</v>
          </cell>
        </row>
        <row r="452">
          <cell r="A452" t="str">
            <v>17/07/2024 10:02:11</v>
          </cell>
          <cell r="B452">
            <v>104320537999.9985</v>
          </cell>
          <cell r="C452">
            <v>104053733000.0007</v>
          </cell>
          <cell r="D452">
            <v>266804999.9978027</v>
          </cell>
          <cell r="E452">
            <v>14867388000</v>
          </cell>
          <cell r="F452">
            <v>55859443000</v>
          </cell>
          <cell r="G452">
            <v>-40992055000</v>
          </cell>
        </row>
        <row r="453">
          <cell r="A453" t="str">
            <v>17/07/2024 10:27:13</v>
          </cell>
          <cell r="B453">
            <v>205290845999.9985</v>
          </cell>
          <cell r="C453">
            <v>200503918000.00259</v>
          </cell>
          <cell r="D453">
            <v>4786927999.9959106</v>
          </cell>
          <cell r="E453">
            <v>98231476000</v>
          </cell>
          <cell r="F453">
            <v>64622358000</v>
          </cell>
          <cell r="G453">
            <v>33609118000</v>
          </cell>
        </row>
        <row r="454">
          <cell r="A454" t="str">
            <v>17/07/2024 10:35:04</v>
          </cell>
          <cell r="B454">
            <v>217802645999.9985</v>
          </cell>
          <cell r="C454">
            <v>212754277000.0025</v>
          </cell>
          <cell r="D454">
            <v>5048368999.9960022</v>
          </cell>
          <cell r="E454">
            <v>98231476000</v>
          </cell>
          <cell r="F454">
            <v>64351687000</v>
          </cell>
          <cell r="G454">
            <v>33879789000</v>
          </cell>
        </row>
        <row r="455">
          <cell r="A455" t="str">
            <v>17/07/2024 10:49:18</v>
          </cell>
          <cell r="B455">
            <v>245558363999.9985</v>
          </cell>
          <cell r="C455">
            <v>238967412000.0025</v>
          </cell>
          <cell r="D455">
            <v>6590951999.9960022</v>
          </cell>
          <cell r="E455">
            <v>115825164000</v>
          </cell>
          <cell r="F455">
            <v>64893522000</v>
          </cell>
          <cell r="G455">
            <v>50931642000</v>
          </cell>
        </row>
        <row r="456">
          <cell r="A456" t="str">
            <v>17/07/2024 10:57:04</v>
          </cell>
          <cell r="B456">
            <v>247876486999.9985</v>
          </cell>
          <cell r="C456">
            <v>242521782000.0025</v>
          </cell>
          <cell r="D456">
            <v>5354704999.9960022</v>
          </cell>
          <cell r="E456">
            <v>118143287000</v>
          </cell>
          <cell r="F456">
            <v>64925472000</v>
          </cell>
          <cell r="G456">
            <v>53217815000</v>
          </cell>
        </row>
        <row r="457">
          <cell r="A457" t="str">
            <v>17/07/2024 12:57:40</v>
          </cell>
          <cell r="B457">
            <v>282791969999.99951</v>
          </cell>
          <cell r="C457">
            <v>279383074000.0025</v>
          </cell>
          <cell r="D457">
            <v>3408895999.9970088</v>
          </cell>
          <cell r="E457">
            <v>124725600000</v>
          </cell>
          <cell r="F457">
            <v>101786764000</v>
          </cell>
          <cell r="G457">
            <v>22938836000</v>
          </cell>
        </row>
        <row r="458">
          <cell r="A458" t="str">
            <v>17/07/2024 13:00:59</v>
          </cell>
          <cell r="B458">
            <v>283793747999.99951</v>
          </cell>
          <cell r="C458">
            <v>285454428000.00269</v>
          </cell>
          <cell r="D458">
            <v>-1660680000.0031741</v>
          </cell>
          <cell r="E458">
            <v>125727378000</v>
          </cell>
          <cell r="F458">
            <v>102244398000</v>
          </cell>
          <cell r="G458">
            <v>23482980000</v>
          </cell>
        </row>
        <row r="459">
          <cell r="A459" t="str">
            <v>17/07/2024 13:01:22</v>
          </cell>
          <cell r="B459">
            <v>284101011999.99951</v>
          </cell>
          <cell r="C459">
            <v>285454428000.00269</v>
          </cell>
          <cell r="D459">
            <v>-1353416000.0031741</v>
          </cell>
          <cell r="E459">
            <v>124728842000</v>
          </cell>
          <cell r="F459">
            <v>102244398000</v>
          </cell>
          <cell r="G459">
            <v>22484444000</v>
          </cell>
        </row>
        <row r="460">
          <cell r="A460" t="str">
            <v>17/07/2024 13:03:01</v>
          </cell>
          <cell r="B460">
            <v>285407311999.99951</v>
          </cell>
          <cell r="C460">
            <v>286498375000.00269</v>
          </cell>
          <cell r="D460">
            <v>-1091063000.0031741</v>
          </cell>
          <cell r="E460">
            <v>124728842000</v>
          </cell>
          <cell r="F460">
            <v>101850975000</v>
          </cell>
          <cell r="G460">
            <v>22877867000</v>
          </cell>
        </row>
        <row r="461">
          <cell r="A461" t="str">
            <v>17/07/2024 13:03:02</v>
          </cell>
          <cell r="B461">
            <v>285407311999.99951</v>
          </cell>
          <cell r="C461">
            <v>286498375000.00269</v>
          </cell>
          <cell r="D461">
            <v>-1091063000.0031741</v>
          </cell>
          <cell r="E461">
            <v>124728842000</v>
          </cell>
          <cell r="F461">
            <v>101850975000</v>
          </cell>
          <cell r="G461">
            <v>22877867000</v>
          </cell>
        </row>
        <row r="462">
          <cell r="A462" t="str">
            <v>17/07/2024 13:17:27</v>
          </cell>
          <cell r="B462">
            <v>295654196999.99951</v>
          </cell>
          <cell r="C462">
            <v>296169155000.00269</v>
          </cell>
          <cell r="D462">
            <v>-514958000.00317383</v>
          </cell>
          <cell r="E462">
            <v>134975727000</v>
          </cell>
          <cell r="F462">
            <v>101850975000</v>
          </cell>
          <cell r="G462">
            <v>33124752000</v>
          </cell>
        </row>
        <row r="463">
          <cell r="A463" t="str">
            <v>17/07/2024 13:28:21</v>
          </cell>
          <cell r="B463">
            <v>312511500999.99951</v>
          </cell>
          <cell r="C463">
            <v>307186560000.00269</v>
          </cell>
          <cell r="D463">
            <v>5324940999.9968262</v>
          </cell>
          <cell r="E463">
            <v>140363171000</v>
          </cell>
          <cell r="F463">
            <v>112868380000</v>
          </cell>
          <cell r="G463">
            <v>27494791000</v>
          </cell>
        </row>
        <row r="464">
          <cell r="A464" t="str">
            <v>17/07/2024 13:32:19</v>
          </cell>
          <cell r="B464">
            <v>317275964999.99951</v>
          </cell>
          <cell r="C464">
            <v>314438940000.00269</v>
          </cell>
          <cell r="D464">
            <v>2837024999.9968262</v>
          </cell>
          <cell r="E464">
            <v>145127635000</v>
          </cell>
          <cell r="F464">
            <v>119335770000</v>
          </cell>
          <cell r="G464">
            <v>25791865000</v>
          </cell>
        </row>
        <row r="465">
          <cell r="A465" t="str">
            <v>17/07/2024 13:34:27</v>
          </cell>
          <cell r="B465">
            <v>321420934999.99988</v>
          </cell>
          <cell r="C465">
            <v>318644940000.00269</v>
          </cell>
          <cell r="D465">
            <v>2775994999.9971919</v>
          </cell>
          <cell r="E465">
            <v>145216485000</v>
          </cell>
          <cell r="F465">
            <v>123541770000</v>
          </cell>
          <cell r="G465">
            <v>21674715000</v>
          </cell>
        </row>
        <row r="466">
          <cell r="A466" t="str">
            <v>17/07/2024 13:44:08</v>
          </cell>
          <cell r="B466">
            <v>338339413999.99988</v>
          </cell>
          <cell r="C466">
            <v>334202015000.00269</v>
          </cell>
          <cell r="D466">
            <v>4137398999.9971919</v>
          </cell>
          <cell r="E466">
            <v>151133764000</v>
          </cell>
          <cell r="F466">
            <v>133977965000</v>
          </cell>
          <cell r="G466">
            <v>17155799000</v>
          </cell>
        </row>
        <row r="467">
          <cell r="A467" t="str">
            <v>17/07/2024 13:45:48</v>
          </cell>
          <cell r="B467">
            <v>337502107999.99988</v>
          </cell>
          <cell r="C467">
            <v>334202015000.00269</v>
          </cell>
          <cell r="D467">
            <v>3300092999.9971919</v>
          </cell>
          <cell r="E467">
            <v>150296458000</v>
          </cell>
          <cell r="F467">
            <v>133977965000</v>
          </cell>
          <cell r="G467">
            <v>16318493000</v>
          </cell>
        </row>
        <row r="468">
          <cell r="A468" t="str">
            <v>17/07/2024 13:50:17</v>
          </cell>
          <cell r="B468">
            <v>338536129999.99988</v>
          </cell>
          <cell r="C468">
            <v>336704920000.00281</v>
          </cell>
          <cell r="D468">
            <v>1831209999.9970701</v>
          </cell>
          <cell r="E468">
            <v>150674650000</v>
          </cell>
          <cell r="F468">
            <v>133986890000</v>
          </cell>
          <cell r="G468">
            <v>16687760000</v>
          </cell>
        </row>
        <row r="469">
          <cell r="A469" t="str">
            <v>17/07/2024 13:50:48</v>
          </cell>
          <cell r="B469">
            <v>344819500999.99988</v>
          </cell>
          <cell r="C469">
            <v>342493830000.00281</v>
          </cell>
          <cell r="D469">
            <v>2325670999.9970698</v>
          </cell>
          <cell r="E469">
            <v>156958021000</v>
          </cell>
          <cell r="F469">
            <v>134001690000</v>
          </cell>
          <cell r="G469">
            <v>22956331000</v>
          </cell>
        </row>
        <row r="470">
          <cell r="A470" t="str">
            <v>17/07/2024 14:02:16</v>
          </cell>
          <cell r="B470">
            <v>368455021999.99908</v>
          </cell>
          <cell r="C470">
            <v>356702521000.00269</v>
          </cell>
          <cell r="D470">
            <v>11752500999.99646</v>
          </cell>
          <cell r="E470">
            <v>170347802000</v>
          </cell>
          <cell r="F470">
            <v>134003981000</v>
          </cell>
          <cell r="G470">
            <v>36343821000</v>
          </cell>
        </row>
        <row r="471">
          <cell r="A471" t="str">
            <v>17/07/2024 14:11:26</v>
          </cell>
          <cell r="B471">
            <v>400626147000.00012</v>
          </cell>
          <cell r="C471">
            <v>389250135000.00269</v>
          </cell>
          <cell r="D471">
            <v>11376011999.99744</v>
          </cell>
          <cell r="E471">
            <v>170456867000</v>
          </cell>
          <cell r="F471">
            <v>166287295000</v>
          </cell>
          <cell r="G471">
            <v>4169572000</v>
          </cell>
        </row>
        <row r="472">
          <cell r="A472" t="str">
            <v>17/07/2024 14:12:20</v>
          </cell>
          <cell r="B472">
            <v>400626147000.00012</v>
          </cell>
          <cell r="C472">
            <v>392724695000.00269</v>
          </cell>
          <cell r="D472">
            <v>7901451999.9974365</v>
          </cell>
          <cell r="E472">
            <v>170456867000</v>
          </cell>
          <cell r="F472">
            <v>169761855000</v>
          </cell>
          <cell r="G472">
            <v>695012000</v>
          </cell>
        </row>
        <row r="473">
          <cell r="A473" t="str">
            <v>17/07/2024 14:13:23</v>
          </cell>
          <cell r="B473">
            <v>409717417000.00012</v>
          </cell>
          <cell r="C473">
            <v>392724695000.00269</v>
          </cell>
          <cell r="D473">
            <v>16992721999.99744</v>
          </cell>
          <cell r="E473">
            <v>170456867000</v>
          </cell>
          <cell r="F473">
            <v>169761855000</v>
          </cell>
          <cell r="G473">
            <v>695012000</v>
          </cell>
        </row>
        <row r="474">
          <cell r="A474" t="str">
            <v>17/07/2024 14:26:12</v>
          </cell>
          <cell r="B474">
            <v>459117523000.00012</v>
          </cell>
          <cell r="C474">
            <v>408812060000.00269</v>
          </cell>
          <cell r="D474">
            <v>50305462999.997437</v>
          </cell>
          <cell r="E474">
            <v>209806293000</v>
          </cell>
          <cell r="F474">
            <v>170596420000</v>
          </cell>
          <cell r="G474">
            <v>39209873000</v>
          </cell>
        </row>
        <row r="475">
          <cell r="A475" t="str">
            <v>17/07/2024 14:27:52</v>
          </cell>
          <cell r="B475">
            <v>461721883000.00012</v>
          </cell>
          <cell r="C475">
            <v>410729600000.00269</v>
          </cell>
          <cell r="D475">
            <v>50992282999.997437</v>
          </cell>
          <cell r="E475">
            <v>212410653000</v>
          </cell>
          <cell r="F475">
            <v>172513960000</v>
          </cell>
          <cell r="G475">
            <v>39896693000</v>
          </cell>
        </row>
        <row r="476">
          <cell r="A476" t="str">
            <v>17/07/2024 14:44:06</v>
          </cell>
          <cell r="B476">
            <v>467159878000.00012</v>
          </cell>
          <cell r="C476">
            <v>432278200000.00269</v>
          </cell>
          <cell r="D476">
            <v>34881677999.997437</v>
          </cell>
          <cell r="E476">
            <v>217848648000</v>
          </cell>
          <cell r="F476">
            <v>192115560000</v>
          </cell>
          <cell r="G476">
            <v>25733088000</v>
          </cell>
        </row>
        <row r="477">
          <cell r="A477" t="str">
            <v>17/07/2024 14:45:30</v>
          </cell>
          <cell r="B477">
            <v>467159878000.00012</v>
          </cell>
          <cell r="C477">
            <v>432279065000.00269</v>
          </cell>
          <cell r="D477">
            <v>34880812999.997437</v>
          </cell>
          <cell r="E477">
            <v>217848648000</v>
          </cell>
          <cell r="F477">
            <v>192116425000</v>
          </cell>
          <cell r="G477">
            <v>25732223000</v>
          </cell>
        </row>
        <row r="478">
          <cell r="A478" t="str">
            <v>17/07/2024 14:46:29</v>
          </cell>
          <cell r="B478">
            <v>467159878000.00012</v>
          </cell>
          <cell r="C478">
            <v>432279065000.00269</v>
          </cell>
          <cell r="D478">
            <v>34880812999.997437</v>
          </cell>
          <cell r="E478">
            <v>217848648000</v>
          </cell>
          <cell r="F478">
            <v>192116425000</v>
          </cell>
          <cell r="G478">
            <v>25732223000</v>
          </cell>
        </row>
        <row r="479">
          <cell r="A479" t="str">
            <v>17/07/2024 14:46:56</v>
          </cell>
          <cell r="B479">
            <v>467159878000.00012</v>
          </cell>
          <cell r="C479">
            <v>432279065000.00269</v>
          </cell>
          <cell r="D479">
            <v>34880812999.997437</v>
          </cell>
          <cell r="E479">
            <v>217848648000</v>
          </cell>
          <cell r="F479">
            <v>192116425000</v>
          </cell>
          <cell r="G479">
            <v>25732223000</v>
          </cell>
        </row>
        <row r="480">
          <cell r="A480" t="str">
            <v>18/07/2024 09:37:52</v>
          </cell>
          <cell r="B480">
            <v>58231936999.999802</v>
          </cell>
          <cell r="C480">
            <v>62807338000.000298</v>
          </cell>
          <cell r="D480">
            <v>-4575401000.0004959</v>
          </cell>
          <cell r="E480">
            <v>22670637000</v>
          </cell>
          <cell r="F480">
            <v>35327208000</v>
          </cell>
          <cell r="G480">
            <v>-12656571000</v>
          </cell>
        </row>
        <row r="481">
          <cell r="A481" t="str">
            <v>18/07/2024 09:42:04</v>
          </cell>
          <cell r="B481">
            <v>87554096999.999496</v>
          </cell>
          <cell r="C481">
            <v>91701787000.000305</v>
          </cell>
          <cell r="D481">
            <v>-4147690000.0008092</v>
          </cell>
          <cell r="E481">
            <v>22670637000</v>
          </cell>
          <cell r="F481">
            <v>46625557000</v>
          </cell>
          <cell r="G481">
            <v>-23954920000</v>
          </cell>
        </row>
        <row r="482">
          <cell r="A482" t="str">
            <v>18/07/2024 09:52:37</v>
          </cell>
          <cell r="B482">
            <v>100448826999.99989</v>
          </cell>
          <cell r="C482">
            <v>104753678000.0006</v>
          </cell>
          <cell r="D482">
            <v>-4304851000.0007019</v>
          </cell>
          <cell r="E482">
            <v>22670637000</v>
          </cell>
          <cell r="F482">
            <v>46910898000</v>
          </cell>
          <cell r="G482">
            <v>-24240261000</v>
          </cell>
        </row>
        <row r="483">
          <cell r="A483" t="str">
            <v>18/07/2024 10:29:48</v>
          </cell>
          <cell r="B483">
            <v>167736520999.99951</v>
          </cell>
          <cell r="C483">
            <v>169520418999.99991</v>
          </cell>
          <cell r="D483">
            <v>-1783898000.000397</v>
          </cell>
          <cell r="E483">
            <v>32080411000</v>
          </cell>
          <cell r="F483">
            <v>50533169000</v>
          </cell>
          <cell r="G483">
            <v>-18452758000</v>
          </cell>
        </row>
        <row r="484">
          <cell r="A484" t="str">
            <v>18/07/2024 10:32:55</v>
          </cell>
          <cell r="B484">
            <v>167866790999.99951</v>
          </cell>
          <cell r="C484">
            <v>170715618999.99991</v>
          </cell>
          <cell r="D484">
            <v>-2848828000.0003972</v>
          </cell>
          <cell r="E484">
            <v>32080411000</v>
          </cell>
          <cell r="F484">
            <v>51728369000</v>
          </cell>
          <cell r="G484">
            <v>-19647958000</v>
          </cell>
        </row>
        <row r="485">
          <cell r="A485" t="str">
            <v>18/07/2024 11:10:36</v>
          </cell>
          <cell r="B485">
            <v>236872359999.99911</v>
          </cell>
          <cell r="C485">
            <v>239869125999.99969</v>
          </cell>
          <cell r="D485">
            <v>-2996766000.0006099</v>
          </cell>
          <cell r="E485">
            <v>37579720000</v>
          </cell>
          <cell r="F485">
            <v>51975306000</v>
          </cell>
          <cell r="G485">
            <v>-14395586000</v>
          </cell>
        </row>
        <row r="486">
          <cell r="A486" t="str">
            <v>18/07/2024 13:12:43</v>
          </cell>
          <cell r="B486">
            <v>311245854000.00031</v>
          </cell>
          <cell r="C486">
            <v>316112161999.99921</v>
          </cell>
          <cell r="D486">
            <v>-4866307999.9989014</v>
          </cell>
          <cell r="E486">
            <v>41656434000</v>
          </cell>
          <cell r="F486">
            <v>56250372000</v>
          </cell>
          <cell r="G486">
            <v>-14593938000</v>
          </cell>
        </row>
        <row r="487">
          <cell r="A487" t="str">
            <v>18/07/2024 13:18:56</v>
          </cell>
          <cell r="B487">
            <v>315132804000.00031</v>
          </cell>
          <cell r="C487">
            <v>316581206999.99921</v>
          </cell>
          <cell r="D487">
            <v>-1448402999.9989009</v>
          </cell>
          <cell r="E487">
            <v>41656434000</v>
          </cell>
          <cell r="F487">
            <v>56719417000</v>
          </cell>
          <cell r="G487">
            <v>-15062983000</v>
          </cell>
        </row>
        <row r="488">
          <cell r="A488" t="str">
            <v>18/07/2024 13:46:19</v>
          </cell>
          <cell r="B488">
            <v>376921187999.9986</v>
          </cell>
          <cell r="C488">
            <v>381652452999.99921</v>
          </cell>
          <cell r="D488">
            <v>-4731265000.0006104</v>
          </cell>
          <cell r="E488">
            <v>41664958000</v>
          </cell>
          <cell r="F488">
            <v>102835603000</v>
          </cell>
          <cell r="G488">
            <v>-61170645000</v>
          </cell>
        </row>
        <row r="489">
          <cell r="A489" t="str">
            <v>18/07/2024 13:53:31</v>
          </cell>
          <cell r="B489">
            <v>389477227999.9986</v>
          </cell>
          <cell r="C489">
            <v>397361454999.99921</v>
          </cell>
          <cell r="D489">
            <v>-7884227000.0006104</v>
          </cell>
          <cell r="E489">
            <v>41664958000</v>
          </cell>
          <cell r="F489">
            <v>110232305000</v>
          </cell>
          <cell r="G489">
            <v>-68567347000</v>
          </cell>
        </row>
        <row r="490">
          <cell r="A490" t="str">
            <v>18/07/2024 13:59:40</v>
          </cell>
          <cell r="B490">
            <v>409762967999.9986</v>
          </cell>
          <cell r="C490">
            <v>416502765999.99921</v>
          </cell>
          <cell r="D490">
            <v>-6739798000.0006104</v>
          </cell>
          <cell r="E490">
            <v>41664958000</v>
          </cell>
          <cell r="F490">
            <v>111343686000</v>
          </cell>
          <cell r="G490">
            <v>-69678728000</v>
          </cell>
        </row>
        <row r="491">
          <cell r="A491" t="str">
            <v>18/07/2024 14:06:58</v>
          </cell>
          <cell r="B491">
            <v>419812183999.9986</v>
          </cell>
          <cell r="C491">
            <v>423694453999.99921</v>
          </cell>
          <cell r="D491">
            <v>-3882270000.0006099</v>
          </cell>
          <cell r="E491">
            <v>47457704000</v>
          </cell>
          <cell r="F491">
            <v>113748334000</v>
          </cell>
          <cell r="G491">
            <v>-66290630000</v>
          </cell>
        </row>
        <row r="492">
          <cell r="A492" t="str">
            <v>18/07/2024 14:08:06</v>
          </cell>
          <cell r="B492">
            <v>419812183999.9986</v>
          </cell>
          <cell r="C492">
            <v>421989069999.99921</v>
          </cell>
          <cell r="D492">
            <v>-2176886000.0006099</v>
          </cell>
          <cell r="E492">
            <v>47457704000</v>
          </cell>
          <cell r="F492">
            <v>112042950000</v>
          </cell>
          <cell r="G492">
            <v>-64585246000</v>
          </cell>
        </row>
        <row r="493">
          <cell r="A493" t="str">
            <v>18/07/2024 14:11:42</v>
          </cell>
          <cell r="B493">
            <v>439720104000.00092</v>
          </cell>
          <cell r="C493">
            <v>442179892999.99921</v>
          </cell>
          <cell r="D493">
            <v>-2459788999.998291</v>
          </cell>
          <cell r="E493">
            <v>47457704000</v>
          </cell>
          <cell r="F493">
            <v>132233773000</v>
          </cell>
          <cell r="G493">
            <v>-84776069000</v>
          </cell>
        </row>
        <row r="494">
          <cell r="A494" t="str">
            <v>18/07/2024 14:29:51</v>
          </cell>
          <cell r="B494">
            <v>722561675000.00073</v>
          </cell>
          <cell r="C494">
            <v>455418351999.99921</v>
          </cell>
          <cell r="D494">
            <v>267143323000.0015</v>
          </cell>
          <cell r="E494">
            <v>320220335000</v>
          </cell>
          <cell r="F494">
            <v>142365662000</v>
          </cell>
          <cell r="G494">
            <v>177854673000</v>
          </cell>
        </row>
        <row r="495">
          <cell r="A495" t="str">
            <v>18/07/2024 14:40:27</v>
          </cell>
          <cell r="B495">
            <v>727094975000.00073</v>
          </cell>
          <cell r="C495">
            <v>487573651999.99921</v>
          </cell>
          <cell r="D495">
            <v>239521323000.0015</v>
          </cell>
          <cell r="E495">
            <v>324753635000</v>
          </cell>
          <cell r="F495">
            <v>174520962000</v>
          </cell>
          <cell r="G495">
            <v>150232673000</v>
          </cell>
        </row>
        <row r="496">
          <cell r="A496" t="str">
            <v>18/07/2024 14:50:24</v>
          </cell>
          <cell r="B496">
            <v>727345799000.00073</v>
          </cell>
          <cell r="C496">
            <v>489967265999.99921</v>
          </cell>
          <cell r="D496">
            <v>237378533000.0015</v>
          </cell>
          <cell r="E496">
            <v>325004459000</v>
          </cell>
          <cell r="F496">
            <v>176914576000</v>
          </cell>
          <cell r="G496">
            <v>148089883000</v>
          </cell>
        </row>
        <row r="497">
          <cell r="A497" t="str">
            <v>19/07/2024 09:24:20</v>
          </cell>
          <cell r="B497">
            <v>3396845000</v>
          </cell>
          <cell r="C497">
            <v>5670616000</v>
          </cell>
          <cell r="D497">
            <v>-2273771000</v>
          </cell>
          <cell r="E497">
            <v>10535000</v>
          </cell>
          <cell r="F497">
            <v>5670616000</v>
          </cell>
          <cell r="G497">
            <v>-5660081000</v>
          </cell>
        </row>
        <row r="498">
          <cell r="A498" t="str">
            <v>19/07/2024 09:29:18</v>
          </cell>
          <cell r="B498">
            <v>11922234000</v>
          </cell>
          <cell r="C498">
            <v>9885905000</v>
          </cell>
          <cell r="D498">
            <v>2036329000</v>
          </cell>
          <cell r="E498">
            <v>1226514000</v>
          </cell>
          <cell r="F498">
            <v>9231205000</v>
          </cell>
          <cell r="G498">
            <v>-8004691000</v>
          </cell>
        </row>
        <row r="499">
          <cell r="A499" t="str">
            <v>19/07/2024 09:31:36</v>
          </cell>
          <cell r="B499">
            <v>11922234000</v>
          </cell>
          <cell r="C499">
            <v>9914369000</v>
          </cell>
          <cell r="D499">
            <v>2007865000</v>
          </cell>
          <cell r="E499">
            <v>1226514000</v>
          </cell>
          <cell r="F499">
            <v>9259669000</v>
          </cell>
          <cell r="G499">
            <v>-8033155000</v>
          </cell>
        </row>
        <row r="500">
          <cell r="A500" t="str">
            <v>19/07/2024 10:41:52</v>
          </cell>
          <cell r="B500">
            <v>21775657000</v>
          </cell>
          <cell r="C500">
            <v>19177506000.001202</v>
          </cell>
          <cell r="D500">
            <v>2598150999.9988022</v>
          </cell>
          <cell r="E500">
            <v>10294827000</v>
          </cell>
          <cell r="F500">
            <v>10295316000</v>
          </cell>
          <cell r="G500">
            <v>-489000</v>
          </cell>
        </row>
        <row r="501">
          <cell r="A501" t="str">
            <v>19/07/2024 11:04:36</v>
          </cell>
          <cell r="B501">
            <v>21906077000</v>
          </cell>
          <cell r="C501">
            <v>22997245000.001202</v>
          </cell>
          <cell r="D501">
            <v>-1091168000.0011981</v>
          </cell>
          <cell r="E501">
            <v>10294827000</v>
          </cell>
          <cell r="F501">
            <v>14115055000</v>
          </cell>
          <cell r="G501">
            <v>-3820228000</v>
          </cell>
        </row>
        <row r="502">
          <cell r="A502" t="str">
            <v>19/07/2024 13:00:28</v>
          </cell>
          <cell r="B502">
            <v>22479569000</v>
          </cell>
          <cell r="C502">
            <v>24022673000.001202</v>
          </cell>
          <cell r="D502">
            <v>-1543104000.0011981</v>
          </cell>
          <cell r="E502">
            <v>9956589000</v>
          </cell>
          <cell r="F502">
            <v>15140483000</v>
          </cell>
          <cell r="G502">
            <v>-5183894000</v>
          </cell>
        </row>
        <row r="503">
          <cell r="A503" t="str">
            <v>19/07/2024 13:16:27</v>
          </cell>
          <cell r="B503">
            <v>46438464000</v>
          </cell>
          <cell r="C503">
            <v>42266198000.001198</v>
          </cell>
          <cell r="D503">
            <v>4172265999.9988022</v>
          </cell>
          <cell r="E503">
            <v>21556634000</v>
          </cell>
          <cell r="F503">
            <v>26480708000</v>
          </cell>
          <cell r="G503">
            <v>-4924074000</v>
          </cell>
        </row>
        <row r="504">
          <cell r="A504" t="str">
            <v>19/07/2024 14:25:59</v>
          </cell>
          <cell r="B504">
            <v>177003861000.00049</v>
          </cell>
          <cell r="C504">
            <v>173554488000.00189</v>
          </cell>
          <cell r="D504">
            <v>3449372999.9985962</v>
          </cell>
          <cell r="E504">
            <v>78843231000</v>
          </cell>
          <cell r="F504">
            <v>100946618000</v>
          </cell>
          <cell r="G504">
            <v>-22103387000</v>
          </cell>
        </row>
        <row r="505">
          <cell r="A505" t="str">
            <v>19/07/2024 14:52:39</v>
          </cell>
          <cell r="B505">
            <v>177546703000.00049</v>
          </cell>
          <cell r="C505">
            <v>173751186000.00189</v>
          </cell>
          <cell r="D505">
            <v>3795516999.9985962</v>
          </cell>
          <cell r="E505">
            <v>79125873000</v>
          </cell>
          <cell r="F505">
            <v>101143316000</v>
          </cell>
          <cell r="G505">
            <v>-22017443000</v>
          </cell>
        </row>
        <row r="506">
          <cell r="A506" t="str">
            <v>22/07/2024 10:48:10</v>
          </cell>
          <cell r="B506">
            <v>68849885000</v>
          </cell>
          <cell r="C506">
            <v>68587626000.000999</v>
          </cell>
          <cell r="D506">
            <v>262258999.99900049</v>
          </cell>
          <cell r="E506">
            <v>55100505000</v>
          </cell>
          <cell r="F506">
            <v>13791056000</v>
          </cell>
          <cell r="G506">
            <v>41309449000</v>
          </cell>
        </row>
        <row r="507">
          <cell r="A507" t="str">
            <v>22/07/2024 10:48:49</v>
          </cell>
          <cell r="B507">
            <v>68849885000</v>
          </cell>
          <cell r="C507">
            <v>69172470000.001007</v>
          </cell>
          <cell r="D507">
            <v>-322585000.00100708</v>
          </cell>
          <cell r="E507">
            <v>55100505000</v>
          </cell>
          <cell r="F507">
            <v>14375900000</v>
          </cell>
          <cell r="G507">
            <v>40724605000</v>
          </cell>
        </row>
        <row r="508">
          <cell r="A508" t="str">
            <v>22/07/2024 11:03:05</v>
          </cell>
          <cell r="B508">
            <v>86288281000</v>
          </cell>
          <cell r="C508">
            <v>86536628000.000992</v>
          </cell>
          <cell r="D508">
            <v>-248347000.00099179</v>
          </cell>
          <cell r="E508">
            <v>71502391000</v>
          </cell>
          <cell r="F508">
            <v>15290688000</v>
          </cell>
          <cell r="G508">
            <v>56211703000</v>
          </cell>
        </row>
        <row r="509">
          <cell r="A509" t="str">
            <v>22/07/2024 11:03:42</v>
          </cell>
          <cell r="B509">
            <v>86413561000</v>
          </cell>
          <cell r="C509">
            <v>87571068000.001007</v>
          </cell>
          <cell r="D509">
            <v>-1157507000.0010071</v>
          </cell>
          <cell r="E509">
            <v>71627671000</v>
          </cell>
          <cell r="F509">
            <v>14510868000</v>
          </cell>
          <cell r="G509">
            <v>57116803000</v>
          </cell>
        </row>
        <row r="510">
          <cell r="A510" t="str">
            <v>22/07/2024 11:11:07</v>
          </cell>
          <cell r="B510">
            <v>90988867000</v>
          </cell>
          <cell r="C510">
            <v>92311957000.001007</v>
          </cell>
          <cell r="D510">
            <v>-1323090000.0010071</v>
          </cell>
          <cell r="E510">
            <v>75295857000</v>
          </cell>
          <cell r="F510">
            <v>17566697000</v>
          </cell>
          <cell r="G510">
            <v>57729160000</v>
          </cell>
        </row>
        <row r="511">
          <cell r="A511" t="str">
            <v>22/07/2024 11:11:25</v>
          </cell>
          <cell r="B511">
            <v>91247807000</v>
          </cell>
          <cell r="C511">
            <v>90342283000.001007</v>
          </cell>
          <cell r="D511">
            <v>905523999.99899292</v>
          </cell>
          <cell r="E511">
            <v>75295857000</v>
          </cell>
          <cell r="F511">
            <v>15597023000</v>
          </cell>
          <cell r="G511">
            <v>59698834000</v>
          </cell>
        </row>
        <row r="512">
          <cell r="A512" t="str">
            <v>22/07/2024 11:12:42</v>
          </cell>
          <cell r="B512">
            <v>91636007000</v>
          </cell>
          <cell r="C512">
            <v>90583243000.001007</v>
          </cell>
          <cell r="D512">
            <v>1052763999.998993</v>
          </cell>
          <cell r="E512">
            <v>75295857000</v>
          </cell>
          <cell r="F512">
            <v>15837983000</v>
          </cell>
          <cell r="G512">
            <v>59457874000</v>
          </cell>
        </row>
        <row r="513">
          <cell r="A513" t="str">
            <v>22/07/2024 11:29:09</v>
          </cell>
          <cell r="B513">
            <v>109609696000</v>
          </cell>
          <cell r="C513">
            <v>107215431000.0016</v>
          </cell>
          <cell r="D513">
            <v>2394264999.9983978</v>
          </cell>
          <cell r="E513">
            <v>92493556000</v>
          </cell>
          <cell r="F513">
            <v>15657871000</v>
          </cell>
          <cell r="G513">
            <v>76835685000</v>
          </cell>
        </row>
        <row r="514">
          <cell r="A514" t="str">
            <v>22/07/2024 12:58:34</v>
          </cell>
          <cell r="B514">
            <v>109609696000</v>
          </cell>
          <cell r="C514">
            <v>107215431000.0016</v>
          </cell>
          <cell r="D514">
            <v>2394264999.9983978</v>
          </cell>
          <cell r="E514">
            <v>92493556000</v>
          </cell>
          <cell r="F514">
            <v>15657871000</v>
          </cell>
          <cell r="G514">
            <v>76835685000</v>
          </cell>
        </row>
        <row r="515">
          <cell r="A515" t="str">
            <v>22/07/2024 13:12:35</v>
          </cell>
          <cell r="B515">
            <v>146503947000</v>
          </cell>
          <cell r="C515">
            <v>131024491000.0016</v>
          </cell>
          <cell r="D515">
            <v>15479455999.9984</v>
          </cell>
          <cell r="E515">
            <v>129129047000</v>
          </cell>
          <cell r="F515">
            <v>16046401000</v>
          </cell>
          <cell r="G515">
            <v>113082646000</v>
          </cell>
        </row>
        <row r="516">
          <cell r="A516" t="str">
            <v>22/07/2024 13:21:41</v>
          </cell>
          <cell r="B516">
            <v>146779557000</v>
          </cell>
          <cell r="C516">
            <v>131257869000.0016</v>
          </cell>
          <cell r="D516">
            <v>15521687999.9984</v>
          </cell>
          <cell r="E516">
            <v>129145907000</v>
          </cell>
          <cell r="F516">
            <v>16279779000</v>
          </cell>
          <cell r="G516">
            <v>112866128000</v>
          </cell>
        </row>
        <row r="517">
          <cell r="A517" t="str">
            <v>22/07/2024 13:36:04</v>
          </cell>
          <cell r="B517">
            <v>169322366999.99951</v>
          </cell>
          <cell r="C517">
            <v>154098582000.00159</v>
          </cell>
          <cell r="D517">
            <v>15223784999.997919</v>
          </cell>
          <cell r="E517">
            <v>129145907000</v>
          </cell>
          <cell r="F517">
            <v>39120492000</v>
          </cell>
          <cell r="G517">
            <v>90025415000</v>
          </cell>
        </row>
        <row r="518">
          <cell r="A518" t="str">
            <v>22/07/2024 13:45:48</v>
          </cell>
          <cell r="B518">
            <v>243748486999.9996</v>
          </cell>
          <cell r="C518">
            <v>228468821000.00159</v>
          </cell>
          <cell r="D518">
            <v>15279665999.99802</v>
          </cell>
          <cell r="E518">
            <v>129145907000</v>
          </cell>
          <cell r="F518">
            <v>113490731000</v>
          </cell>
          <cell r="G518">
            <v>15655176000</v>
          </cell>
        </row>
        <row r="519">
          <cell r="A519" t="str">
            <v>22/07/2024 13:59:18</v>
          </cell>
          <cell r="B519">
            <v>251132301999.9996</v>
          </cell>
          <cell r="C519">
            <v>232513792000.00159</v>
          </cell>
          <cell r="D519">
            <v>18618509999.99802</v>
          </cell>
          <cell r="E519">
            <v>130188882000</v>
          </cell>
          <cell r="F519">
            <v>117405952000</v>
          </cell>
          <cell r="G519">
            <v>12782930000</v>
          </cell>
        </row>
        <row r="520">
          <cell r="A520" t="str">
            <v>22/07/2024 14:03:28</v>
          </cell>
          <cell r="B520">
            <v>251132301999.9996</v>
          </cell>
          <cell r="C520">
            <v>247298374000.00159</v>
          </cell>
          <cell r="D520">
            <v>3833927999.9980159</v>
          </cell>
          <cell r="E520">
            <v>130188882000</v>
          </cell>
          <cell r="F520">
            <v>132190534000</v>
          </cell>
          <cell r="G520">
            <v>-2001652000</v>
          </cell>
        </row>
        <row r="521">
          <cell r="A521" t="str">
            <v>22/07/2024 14:16:57</v>
          </cell>
          <cell r="B521">
            <v>297036310000.00061</v>
          </cell>
          <cell r="C521">
            <v>291622886000.00098</v>
          </cell>
          <cell r="D521">
            <v>5413423999.9996338</v>
          </cell>
          <cell r="E521">
            <v>136907610000</v>
          </cell>
          <cell r="F521">
            <v>169891426000</v>
          </cell>
          <cell r="G521">
            <v>-32983816000</v>
          </cell>
        </row>
        <row r="522">
          <cell r="A522" t="str">
            <v>22/07/2024 14:30:10</v>
          </cell>
          <cell r="B522">
            <v>324849392000.00189</v>
          </cell>
          <cell r="C522">
            <v>319749495000.00098</v>
          </cell>
          <cell r="D522">
            <v>5099897000.0009155</v>
          </cell>
          <cell r="E522">
            <v>140028032000</v>
          </cell>
          <cell r="F522">
            <v>194239725000</v>
          </cell>
          <cell r="G522">
            <v>-54211693000</v>
          </cell>
        </row>
        <row r="523">
          <cell r="A523" t="str">
            <v>22/07/2024 15:15:06</v>
          </cell>
          <cell r="B523">
            <v>324869111000.00189</v>
          </cell>
          <cell r="C523">
            <v>320399495000.00098</v>
          </cell>
          <cell r="D523">
            <v>4469616000.0009155</v>
          </cell>
          <cell r="E523">
            <v>140047751000</v>
          </cell>
          <cell r="F523">
            <v>194239725000</v>
          </cell>
          <cell r="G523">
            <v>-54191974000</v>
          </cell>
        </row>
        <row r="524">
          <cell r="A524" t="str">
            <v>23/07/2024 10:05:40</v>
          </cell>
          <cell r="B524">
            <v>43193406000</v>
          </cell>
          <cell r="C524">
            <v>44572535999.999001</v>
          </cell>
          <cell r="D524">
            <v>-1379129999.999001</v>
          </cell>
          <cell r="E524">
            <v>24710576000</v>
          </cell>
          <cell r="F524">
            <v>18415596000</v>
          </cell>
          <cell r="G524">
            <v>6294980000</v>
          </cell>
        </row>
        <row r="525">
          <cell r="A525" t="str">
            <v>23/07/2024 10:53:59</v>
          </cell>
          <cell r="B525">
            <v>102866398000</v>
          </cell>
          <cell r="C525">
            <v>108409214999.9993</v>
          </cell>
          <cell r="D525">
            <v>-5542816999.9992981</v>
          </cell>
          <cell r="E525">
            <v>81912558000</v>
          </cell>
          <cell r="F525">
            <v>20650885000</v>
          </cell>
          <cell r="G525">
            <v>61261673000</v>
          </cell>
        </row>
        <row r="526">
          <cell r="A526" t="str">
            <v>23/07/2024 11:04:28</v>
          </cell>
          <cell r="B526">
            <v>106305653000</v>
          </cell>
          <cell r="C526">
            <v>112316431999.9993</v>
          </cell>
          <cell r="D526">
            <v>-6010778999.9992981</v>
          </cell>
          <cell r="E526">
            <v>85351813000</v>
          </cell>
          <cell r="F526">
            <v>20656152000</v>
          </cell>
          <cell r="G526">
            <v>64695661000</v>
          </cell>
        </row>
        <row r="527">
          <cell r="A527" t="str">
            <v>23/07/2024 11:19:12</v>
          </cell>
          <cell r="B527">
            <v>110017668000</v>
          </cell>
          <cell r="C527">
            <v>116271614999.9993</v>
          </cell>
          <cell r="D527">
            <v>-6253946999.9992981</v>
          </cell>
          <cell r="E527">
            <v>89063828000</v>
          </cell>
          <cell r="F527">
            <v>20712985000</v>
          </cell>
          <cell r="G527">
            <v>68350843000</v>
          </cell>
        </row>
        <row r="528">
          <cell r="A528" t="str">
            <v>23/07/2024 11:28:46</v>
          </cell>
          <cell r="B528">
            <v>123546294000</v>
          </cell>
          <cell r="C528">
            <v>124346742999.9998</v>
          </cell>
          <cell r="D528">
            <v>-800448999.99980164</v>
          </cell>
          <cell r="E528">
            <v>102592454000</v>
          </cell>
          <cell r="F528">
            <v>20722383000</v>
          </cell>
          <cell r="G528">
            <v>81870071000</v>
          </cell>
        </row>
        <row r="529">
          <cell r="A529" t="str">
            <v>23/07/2024 13:17:54</v>
          </cell>
          <cell r="B529">
            <v>143210540000</v>
          </cell>
          <cell r="C529">
            <v>148856780999.99979</v>
          </cell>
          <cell r="D529">
            <v>-5646240999.9998169</v>
          </cell>
          <cell r="E529">
            <v>122256700000</v>
          </cell>
          <cell r="F529">
            <v>20760061000</v>
          </cell>
          <cell r="G529">
            <v>101496639000</v>
          </cell>
        </row>
        <row r="530">
          <cell r="A530" t="str">
            <v>23/07/2024 13:33:04</v>
          </cell>
          <cell r="B530">
            <v>169096067999.99899</v>
          </cell>
          <cell r="C530">
            <v>166852764999.99979</v>
          </cell>
          <cell r="D530">
            <v>2243302999.999176</v>
          </cell>
          <cell r="E530">
            <v>129549388000</v>
          </cell>
          <cell r="F530">
            <v>36282905000</v>
          </cell>
          <cell r="G530">
            <v>93266483000</v>
          </cell>
        </row>
        <row r="531">
          <cell r="A531" t="str">
            <v>23/07/2024 13:33:19</v>
          </cell>
          <cell r="B531">
            <v>169096067999.99899</v>
          </cell>
          <cell r="C531">
            <v>166852764999.99979</v>
          </cell>
          <cell r="D531">
            <v>2243302999.999176</v>
          </cell>
          <cell r="E531">
            <v>129549388000</v>
          </cell>
          <cell r="F531">
            <v>36282905000</v>
          </cell>
          <cell r="G531">
            <v>93266483000</v>
          </cell>
        </row>
        <row r="532">
          <cell r="A532" t="str">
            <v>23/07/2024 13:43:35</v>
          </cell>
          <cell r="B532">
            <v>177341951999.99939</v>
          </cell>
          <cell r="C532">
            <v>176874599000.00021</v>
          </cell>
          <cell r="D532">
            <v>467352999.99917603</v>
          </cell>
          <cell r="E532">
            <v>135977812000</v>
          </cell>
          <cell r="F532">
            <v>39427859000</v>
          </cell>
          <cell r="G532">
            <v>96549953000</v>
          </cell>
        </row>
        <row r="533">
          <cell r="A533" t="str">
            <v>23/07/2024 14:05:28</v>
          </cell>
          <cell r="B533">
            <v>225743185999.99939</v>
          </cell>
          <cell r="C533">
            <v>200904610000.00101</v>
          </cell>
          <cell r="D533">
            <v>24838575999.998379</v>
          </cell>
          <cell r="E533">
            <v>183860796000</v>
          </cell>
          <cell r="F533">
            <v>39876440000</v>
          </cell>
          <cell r="G533">
            <v>143984356000</v>
          </cell>
        </row>
        <row r="534">
          <cell r="A534" t="str">
            <v>23/07/2024 14:09:10</v>
          </cell>
          <cell r="B534">
            <v>232225185999.99939</v>
          </cell>
          <cell r="C534">
            <v>207404610000.00101</v>
          </cell>
          <cell r="D534">
            <v>24820575999.998379</v>
          </cell>
          <cell r="E534">
            <v>183860796000</v>
          </cell>
          <cell r="F534">
            <v>46376440000</v>
          </cell>
          <cell r="G534">
            <v>137484356000</v>
          </cell>
        </row>
        <row r="535">
          <cell r="A535" t="str">
            <v>23/07/2024 14:13:40</v>
          </cell>
          <cell r="B535">
            <v>248422465999.99991</v>
          </cell>
          <cell r="C535">
            <v>223376317000.00101</v>
          </cell>
          <cell r="D535">
            <v>25046148999.998901</v>
          </cell>
          <cell r="E535">
            <v>183860796000</v>
          </cell>
          <cell r="F535">
            <v>62348147000</v>
          </cell>
          <cell r="G535">
            <v>121512649000</v>
          </cell>
        </row>
        <row r="536">
          <cell r="A536" t="str">
            <v>23/07/2024 14:17:06</v>
          </cell>
          <cell r="B536">
            <v>266289216000.0015</v>
          </cell>
          <cell r="C536">
            <v>241595569000.00101</v>
          </cell>
          <cell r="D536">
            <v>24693647000.000488</v>
          </cell>
          <cell r="E536">
            <v>183860796000</v>
          </cell>
          <cell r="F536">
            <v>80567399000</v>
          </cell>
          <cell r="G536">
            <v>103293397000</v>
          </cell>
        </row>
        <row r="537">
          <cell r="A537" t="str">
            <v>23/07/2024 14:28:16</v>
          </cell>
          <cell r="B537">
            <v>318210301000.00098</v>
          </cell>
          <cell r="C537">
            <v>268711731000.00119</v>
          </cell>
          <cell r="D537">
            <v>49498569999.999786</v>
          </cell>
          <cell r="E537">
            <v>213368371000</v>
          </cell>
          <cell r="F537">
            <v>100350851000</v>
          </cell>
          <cell r="G537">
            <v>113017520000</v>
          </cell>
        </row>
        <row r="538">
          <cell r="A538" t="str">
            <v>23/07/2024 14:29:30</v>
          </cell>
          <cell r="B538">
            <v>327717268000.00098</v>
          </cell>
          <cell r="C538">
            <v>278276415000.00122</v>
          </cell>
          <cell r="D538">
            <v>49440852999.999763</v>
          </cell>
          <cell r="E538">
            <v>222875338000</v>
          </cell>
          <cell r="F538">
            <v>100132915000</v>
          </cell>
          <cell r="G538">
            <v>122742423000</v>
          </cell>
        </row>
        <row r="539">
          <cell r="A539" t="str">
            <v>23/07/2024 14:54:47</v>
          </cell>
          <cell r="B539">
            <v>330293170000.00098</v>
          </cell>
          <cell r="C539">
            <v>278280432000.00122</v>
          </cell>
          <cell r="D539">
            <v>52012737999.999763</v>
          </cell>
          <cell r="E539">
            <v>225451240000</v>
          </cell>
          <cell r="F539">
            <v>100136932000</v>
          </cell>
          <cell r="G539">
            <v>125314308000</v>
          </cell>
        </row>
        <row r="540">
          <cell r="A540" t="str">
            <v>24/07/2024 09:45:21</v>
          </cell>
          <cell r="B540">
            <v>66827465000</v>
          </cell>
          <cell r="C540">
            <v>45251465000</v>
          </cell>
          <cell r="D540">
            <v>21576000000</v>
          </cell>
          <cell r="E540">
            <v>60410025000</v>
          </cell>
          <cell r="F540">
            <v>10731765000</v>
          </cell>
          <cell r="G540">
            <v>49678260000</v>
          </cell>
        </row>
        <row r="541">
          <cell r="A541" t="str">
            <v>24/07/2024 10:06:09</v>
          </cell>
          <cell r="B541">
            <v>94393446000</v>
          </cell>
          <cell r="C541">
            <v>75786167999.999603</v>
          </cell>
          <cell r="D541">
            <v>18607278000.000401</v>
          </cell>
          <cell r="E541">
            <v>85674646000</v>
          </cell>
          <cell r="F541">
            <v>11954818000</v>
          </cell>
          <cell r="G541">
            <v>73719828000</v>
          </cell>
        </row>
        <row r="542">
          <cell r="A542" t="str">
            <v>24/07/2024 10:06:53</v>
          </cell>
          <cell r="B542">
            <v>94393446000</v>
          </cell>
          <cell r="C542">
            <v>76175605999.999603</v>
          </cell>
          <cell r="D542">
            <v>18217840000.000401</v>
          </cell>
          <cell r="E542">
            <v>85674646000</v>
          </cell>
          <cell r="F542">
            <v>12344256000</v>
          </cell>
          <cell r="G542">
            <v>73330390000</v>
          </cell>
        </row>
        <row r="543">
          <cell r="A543" t="str">
            <v>24/07/2024 10:34:17</v>
          </cell>
          <cell r="B543">
            <v>199475468000</v>
          </cell>
          <cell r="C543">
            <v>156695058999.9971</v>
          </cell>
          <cell r="D543">
            <v>42780409000.002899</v>
          </cell>
          <cell r="E543">
            <v>188458028000</v>
          </cell>
          <cell r="F543">
            <v>13077599000</v>
          </cell>
          <cell r="G543">
            <v>175380429000</v>
          </cell>
        </row>
        <row r="544">
          <cell r="A544" t="str">
            <v>24/07/2024 10:36:52</v>
          </cell>
          <cell r="B544">
            <v>199618736000</v>
          </cell>
          <cell r="C544">
            <v>158484588999.9971</v>
          </cell>
          <cell r="D544">
            <v>41134147000.002899</v>
          </cell>
          <cell r="E544">
            <v>188601296000</v>
          </cell>
          <cell r="F544">
            <v>13079189000</v>
          </cell>
          <cell r="G544">
            <v>175522107000</v>
          </cell>
        </row>
        <row r="545">
          <cell r="A545" t="str">
            <v>24/07/2024 10:44:00</v>
          </cell>
          <cell r="B545">
            <v>208471251000</v>
          </cell>
          <cell r="C545">
            <v>165841851999.9971</v>
          </cell>
          <cell r="D545">
            <v>42629399000.002899</v>
          </cell>
          <cell r="E545">
            <v>195922141000</v>
          </cell>
          <cell r="F545">
            <v>14559352000</v>
          </cell>
          <cell r="G545">
            <v>181362789000</v>
          </cell>
        </row>
        <row r="546">
          <cell r="A546" t="str">
            <v>24/07/2024 11:16:15</v>
          </cell>
          <cell r="B546">
            <v>266180096000</v>
          </cell>
          <cell r="C546">
            <v>323492748999.99707</v>
          </cell>
          <cell r="D546">
            <v>-57312652999.99707</v>
          </cell>
          <cell r="E546">
            <v>252477126000</v>
          </cell>
          <cell r="F546">
            <v>145427349000</v>
          </cell>
          <cell r="G546">
            <v>107049777000</v>
          </cell>
        </row>
        <row r="547">
          <cell r="A547" t="str">
            <v>24/07/2024 11:19:03</v>
          </cell>
          <cell r="B547">
            <v>268452186000</v>
          </cell>
          <cell r="C547">
            <v>323504291999.99707</v>
          </cell>
          <cell r="D547">
            <v>-55052105999.99707</v>
          </cell>
          <cell r="E547">
            <v>254749216000</v>
          </cell>
          <cell r="F547">
            <v>145438892000</v>
          </cell>
          <cell r="G547">
            <v>109310324000</v>
          </cell>
        </row>
        <row r="548">
          <cell r="A548" t="str">
            <v>24/07/2024 13:01:35</v>
          </cell>
          <cell r="B548">
            <v>269620768000</v>
          </cell>
          <cell r="C548">
            <v>326135042999.99707</v>
          </cell>
          <cell r="D548">
            <v>-56514274999.99707</v>
          </cell>
          <cell r="E548">
            <v>255533868000</v>
          </cell>
          <cell r="F548">
            <v>144868893000</v>
          </cell>
          <cell r="G548">
            <v>110664975000</v>
          </cell>
        </row>
        <row r="549">
          <cell r="A549" t="str">
            <v>24/07/2024 13:25:33</v>
          </cell>
          <cell r="B549">
            <v>281209053000</v>
          </cell>
          <cell r="C549">
            <v>337371039999.99768</v>
          </cell>
          <cell r="D549">
            <v>-56161986999.997681</v>
          </cell>
          <cell r="E549">
            <v>266993953000</v>
          </cell>
          <cell r="F549">
            <v>144574440000</v>
          </cell>
          <cell r="G549">
            <v>122419513000</v>
          </cell>
        </row>
        <row r="550">
          <cell r="A550" t="str">
            <v>24/07/2024 13:31:52</v>
          </cell>
          <cell r="B550">
            <v>290184013000.00049</v>
          </cell>
          <cell r="C550">
            <v>343159017999.99768</v>
          </cell>
          <cell r="D550">
            <v>-52975004999.997192</v>
          </cell>
          <cell r="E550">
            <v>270190153000</v>
          </cell>
          <cell r="F550">
            <v>150362418000</v>
          </cell>
          <cell r="G550">
            <v>119827735000</v>
          </cell>
        </row>
        <row r="551">
          <cell r="A551" t="str">
            <v>24/07/2024 13:47:33</v>
          </cell>
          <cell r="B551">
            <v>292413513000.00049</v>
          </cell>
          <cell r="C551">
            <v>346796866999.99768</v>
          </cell>
          <cell r="D551">
            <v>-54383353999.997192</v>
          </cell>
          <cell r="E551">
            <v>270367953000</v>
          </cell>
          <cell r="F551">
            <v>152589967000</v>
          </cell>
          <cell r="G551">
            <v>117777986000</v>
          </cell>
        </row>
        <row r="552">
          <cell r="A552" t="str">
            <v>24/07/2024 14:29:23</v>
          </cell>
          <cell r="B552">
            <v>352045577999.99988</v>
          </cell>
          <cell r="C552">
            <v>406254206999.99829</v>
          </cell>
          <cell r="D552">
            <v>-54208628999.998413</v>
          </cell>
          <cell r="E552">
            <v>280698328000</v>
          </cell>
          <cell r="F552">
            <v>200108667000</v>
          </cell>
          <cell r="G552">
            <v>80589661000</v>
          </cell>
        </row>
        <row r="553">
          <cell r="A553" t="str">
            <v>24/07/2024 14:37:30</v>
          </cell>
          <cell r="B553">
            <v>355111427999.99988</v>
          </cell>
          <cell r="C553">
            <v>406254206999.99829</v>
          </cell>
          <cell r="D553">
            <v>-51142778999.998413</v>
          </cell>
          <cell r="E553">
            <v>283764178000</v>
          </cell>
          <cell r="F553">
            <v>200108667000</v>
          </cell>
          <cell r="G553">
            <v>83655511000</v>
          </cell>
        </row>
        <row r="554">
          <cell r="A554" t="str">
            <v>25/07/2024 13:03:50</v>
          </cell>
          <cell r="B554">
            <v>80374235000.000092</v>
          </cell>
          <cell r="C554">
            <v>92744529000.000702</v>
          </cell>
          <cell r="D554">
            <v>-12370294000.00061</v>
          </cell>
          <cell r="E554">
            <v>30391575000</v>
          </cell>
          <cell r="F554">
            <v>48053599000</v>
          </cell>
          <cell r="G554">
            <v>-17662024000</v>
          </cell>
        </row>
        <row r="555">
          <cell r="A555" t="str">
            <v>25/07/2024 13:05:49</v>
          </cell>
          <cell r="B555">
            <v>84093220000.000092</v>
          </cell>
          <cell r="C555">
            <v>96436399000.000702</v>
          </cell>
          <cell r="D555">
            <v>-12343179000.00061</v>
          </cell>
          <cell r="E555">
            <v>34110560000</v>
          </cell>
          <cell r="F555">
            <v>48053599000</v>
          </cell>
          <cell r="G555">
            <v>-13943039000</v>
          </cell>
        </row>
        <row r="556">
          <cell r="A556" t="str">
            <v>25/07/2024 13:26:54</v>
          </cell>
          <cell r="B556">
            <v>104042620000.00011</v>
          </cell>
          <cell r="C556">
            <v>104993495000.0007</v>
          </cell>
          <cell r="D556">
            <v>-950875000.00061035</v>
          </cell>
          <cell r="E556">
            <v>54059960000</v>
          </cell>
          <cell r="F556">
            <v>56610695000</v>
          </cell>
          <cell r="G556">
            <v>-2550735000</v>
          </cell>
        </row>
        <row r="557">
          <cell r="A557" t="str">
            <v>25/07/2024 14:03:00</v>
          </cell>
          <cell r="B557">
            <v>116497390000.00011</v>
          </cell>
          <cell r="C557">
            <v>121724752000.00079</v>
          </cell>
          <cell r="D557">
            <v>-5227362000.0007019</v>
          </cell>
          <cell r="E557">
            <v>58612510000</v>
          </cell>
          <cell r="F557">
            <v>64289732000</v>
          </cell>
          <cell r="G557">
            <v>-5677222000</v>
          </cell>
        </row>
        <row r="558">
          <cell r="A558" t="str">
            <v>25/07/2024 14:27:13</v>
          </cell>
          <cell r="B558">
            <v>167086789999.99979</v>
          </cell>
          <cell r="C558">
            <v>162353584000.00061</v>
          </cell>
          <cell r="D558">
            <v>4733205999.9992065</v>
          </cell>
          <cell r="E558">
            <v>80123910000</v>
          </cell>
          <cell r="F558">
            <v>93939914000</v>
          </cell>
          <cell r="G558">
            <v>-13816004000</v>
          </cell>
        </row>
        <row r="559">
          <cell r="A559" t="str">
            <v>25/07/2024 14:35:39</v>
          </cell>
          <cell r="B559">
            <v>175484440000.00031</v>
          </cell>
          <cell r="C559">
            <v>167990804000.00061</v>
          </cell>
          <cell r="D559">
            <v>7493635999.9996948</v>
          </cell>
          <cell r="E559">
            <v>82784950000</v>
          </cell>
          <cell r="F559">
            <v>99577134000</v>
          </cell>
          <cell r="G559">
            <v>-16792184000</v>
          </cell>
        </row>
        <row r="560">
          <cell r="A560" t="str">
            <v>26/07/2024 10:09:12</v>
          </cell>
          <cell r="B560">
            <v>43985314999.999001</v>
          </cell>
          <cell r="C560">
            <v>47977102000</v>
          </cell>
          <cell r="D560">
            <v>-3991787000.000999</v>
          </cell>
          <cell r="E560">
            <v>15861495000</v>
          </cell>
          <cell r="F560">
            <v>22936432000</v>
          </cell>
          <cell r="G560">
            <v>-7074937000</v>
          </cell>
        </row>
        <row r="561">
          <cell r="A561" t="str">
            <v>26/07/2024 10:09:38</v>
          </cell>
          <cell r="B561">
            <v>43985314999.999001</v>
          </cell>
          <cell r="C561">
            <v>47977102000</v>
          </cell>
          <cell r="D561">
            <v>-3991787000.000999</v>
          </cell>
          <cell r="E561">
            <v>15861495000</v>
          </cell>
          <cell r="F561">
            <v>22936432000</v>
          </cell>
          <cell r="G561">
            <v>-7074937000</v>
          </cell>
        </row>
        <row r="562">
          <cell r="A562" t="str">
            <v>26/07/2024 13:01:56</v>
          </cell>
          <cell r="B562">
            <v>68455514999.998802</v>
          </cell>
          <cell r="C562">
            <v>68325887000.000504</v>
          </cell>
          <cell r="D562">
            <v>129627999.9982986</v>
          </cell>
          <cell r="E562">
            <v>23716245000</v>
          </cell>
          <cell r="F562">
            <v>35737597000</v>
          </cell>
          <cell r="G562">
            <v>-12021352000</v>
          </cell>
        </row>
        <row r="563">
          <cell r="A563" t="str">
            <v>26/07/2024 13:08:42</v>
          </cell>
          <cell r="B563">
            <v>69640479999.99881</v>
          </cell>
          <cell r="C563">
            <v>72159232000.001007</v>
          </cell>
          <cell r="D563">
            <v>-2518752000.0021968</v>
          </cell>
          <cell r="E563">
            <v>24901210000</v>
          </cell>
          <cell r="F563">
            <v>35734982000</v>
          </cell>
          <cell r="G563">
            <v>-10833772000</v>
          </cell>
        </row>
        <row r="564">
          <cell r="A564" t="str">
            <v>26/07/2024 13:25:49</v>
          </cell>
          <cell r="B564">
            <v>101200959999.99879</v>
          </cell>
          <cell r="C564">
            <v>83269876000.000504</v>
          </cell>
          <cell r="D564">
            <v>17931083999.99831</v>
          </cell>
          <cell r="E564">
            <v>56461690000</v>
          </cell>
          <cell r="F564">
            <v>37243506000</v>
          </cell>
          <cell r="G564">
            <v>19218184000</v>
          </cell>
        </row>
        <row r="565">
          <cell r="A565" t="str">
            <v>26/07/2024 13:30:40</v>
          </cell>
          <cell r="B565">
            <v>101328899999.99879</v>
          </cell>
          <cell r="C565">
            <v>85361473000.000504</v>
          </cell>
          <cell r="D565">
            <v>15967426999.99831</v>
          </cell>
          <cell r="E565">
            <v>56461690000</v>
          </cell>
          <cell r="F565">
            <v>37415703000</v>
          </cell>
          <cell r="G565">
            <v>19045987000</v>
          </cell>
        </row>
        <row r="566">
          <cell r="A566" t="str">
            <v>26/07/2024 13:34:37</v>
          </cell>
          <cell r="B566">
            <v>108927334999.99879</v>
          </cell>
          <cell r="C566">
            <v>101108178000.00031</v>
          </cell>
          <cell r="D566">
            <v>7819156999.9985046</v>
          </cell>
          <cell r="E566">
            <v>63932095000</v>
          </cell>
          <cell r="F566">
            <v>37417428000</v>
          </cell>
          <cell r="G566">
            <v>26514667000</v>
          </cell>
        </row>
        <row r="567">
          <cell r="A567" t="str">
            <v>26/07/2024 13:50:23</v>
          </cell>
          <cell r="B567">
            <v>109190354999.99879</v>
          </cell>
          <cell r="C567">
            <v>118135426000.00031</v>
          </cell>
          <cell r="D567">
            <v>-8945071000.0014954</v>
          </cell>
          <cell r="E567">
            <v>63939255000</v>
          </cell>
          <cell r="F567">
            <v>45105386000</v>
          </cell>
          <cell r="G567">
            <v>18833869000</v>
          </cell>
        </row>
        <row r="568">
          <cell r="A568" t="str">
            <v>26/07/2024 14:20:52</v>
          </cell>
          <cell r="B568">
            <v>144882819999.9978</v>
          </cell>
          <cell r="C568">
            <v>154673745000.00031</v>
          </cell>
          <cell r="D568">
            <v>-9790925000.0025024</v>
          </cell>
          <cell r="E568">
            <v>70442640000</v>
          </cell>
          <cell r="F568">
            <v>77291025000</v>
          </cell>
          <cell r="G568">
            <v>-6848385000</v>
          </cell>
        </row>
        <row r="569">
          <cell r="A569" t="str">
            <v>29/07/2024 10:04:02</v>
          </cell>
          <cell r="B569">
            <v>41443919000.000999</v>
          </cell>
          <cell r="C569">
            <v>44385842000</v>
          </cell>
          <cell r="D569">
            <v>-2941922999.999001</v>
          </cell>
          <cell r="E569">
            <v>7589929000</v>
          </cell>
          <cell r="F569">
            <v>44256492000</v>
          </cell>
          <cell r="G569">
            <v>-36666563000</v>
          </cell>
        </row>
        <row r="570">
          <cell r="A570" t="str">
            <v>29/07/2024 10:38:46</v>
          </cell>
          <cell r="B570">
            <v>56356079000.000999</v>
          </cell>
          <cell r="C570">
            <v>57131471000</v>
          </cell>
          <cell r="D570">
            <v>-775391999.99900055</v>
          </cell>
          <cell r="E570">
            <v>12806839000</v>
          </cell>
          <cell r="F570">
            <v>51441991000</v>
          </cell>
          <cell r="G570">
            <v>-38635152000</v>
          </cell>
        </row>
        <row r="571">
          <cell r="A571" t="str">
            <v>29/07/2024 10:40:25</v>
          </cell>
          <cell r="B571">
            <v>57906959000.000999</v>
          </cell>
          <cell r="C571">
            <v>57131471000</v>
          </cell>
          <cell r="D571">
            <v>775488000.00099945</v>
          </cell>
          <cell r="E571">
            <v>12806839000</v>
          </cell>
          <cell r="F571">
            <v>51441991000</v>
          </cell>
          <cell r="G571">
            <v>-38635152000</v>
          </cell>
        </row>
        <row r="572">
          <cell r="A572" t="str">
            <v>29/07/2024 10:40:48</v>
          </cell>
          <cell r="B572">
            <v>57906959000.000999</v>
          </cell>
          <cell r="C572">
            <v>57131471000</v>
          </cell>
          <cell r="D572">
            <v>775488000.00099945</v>
          </cell>
          <cell r="E572">
            <v>12806839000</v>
          </cell>
          <cell r="F572">
            <v>51441991000</v>
          </cell>
          <cell r="G572">
            <v>-38635152000</v>
          </cell>
        </row>
        <row r="573">
          <cell r="A573" t="str">
            <v>29/07/2024 10:41:22</v>
          </cell>
          <cell r="B573">
            <v>51438994000.000999</v>
          </cell>
          <cell r="C573">
            <v>57143371000</v>
          </cell>
          <cell r="D573">
            <v>-5704376999.9990005</v>
          </cell>
          <cell r="E573">
            <v>6338874000</v>
          </cell>
          <cell r="F573">
            <v>51453891000</v>
          </cell>
          <cell r="G573">
            <v>-45115017000</v>
          </cell>
        </row>
        <row r="574">
          <cell r="A574" t="str">
            <v>29/07/2024 10:41:37</v>
          </cell>
          <cell r="B574">
            <v>51438994000.000999</v>
          </cell>
          <cell r="C574">
            <v>57143371000</v>
          </cell>
          <cell r="D574">
            <v>-5704376999.9990005</v>
          </cell>
          <cell r="E574">
            <v>6338874000</v>
          </cell>
          <cell r="F574">
            <v>51453891000</v>
          </cell>
          <cell r="G574">
            <v>-45115017000</v>
          </cell>
        </row>
        <row r="575">
          <cell r="A575" t="str">
            <v>29/07/2024 10:42:35</v>
          </cell>
          <cell r="B575">
            <v>52474688000.000999</v>
          </cell>
          <cell r="C575">
            <v>57143371000</v>
          </cell>
          <cell r="D575">
            <v>-4668682999.9990005</v>
          </cell>
          <cell r="E575">
            <v>7374568000</v>
          </cell>
          <cell r="F575">
            <v>51453891000</v>
          </cell>
          <cell r="G575">
            <v>-44079323000</v>
          </cell>
        </row>
        <row r="576">
          <cell r="A576" t="str">
            <v>29/07/2024 10:43:22</v>
          </cell>
          <cell r="B576">
            <v>52474688000.000999</v>
          </cell>
          <cell r="C576">
            <v>58150111000</v>
          </cell>
          <cell r="D576">
            <v>-5675422999.9990005</v>
          </cell>
          <cell r="E576">
            <v>7374568000</v>
          </cell>
          <cell r="F576">
            <v>52460631000</v>
          </cell>
          <cell r="G576">
            <v>-45086063000</v>
          </cell>
        </row>
        <row r="577">
          <cell r="A577" t="str">
            <v>29/07/2024 10:44:15</v>
          </cell>
          <cell r="B577">
            <v>52474688000.000999</v>
          </cell>
          <cell r="C577">
            <v>57145751000</v>
          </cell>
          <cell r="D577">
            <v>-4671062999.9990005</v>
          </cell>
          <cell r="E577">
            <v>7374568000</v>
          </cell>
          <cell r="F577">
            <v>51456271000</v>
          </cell>
          <cell r="G577">
            <v>-44081703000</v>
          </cell>
        </row>
        <row r="578">
          <cell r="A578" t="str">
            <v>29/07/2024 10:45:27</v>
          </cell>
          <cell r="B578">
            <v>52474688000.000999</v>
          </cell>
          <cell r="C578">
            <v>57145751000</v>
          </cell>
          <cell r="D578">
            <v>-4671062999.9990005</v>
          </cell>
          <cell r="E578">
            <v>7374568000</v>
          </cell>
          <cell r="F578">
            <v>51456271000</v>
          </cell>
          <cell r="G578">
            <v>-44081703000</v>
          </cell>
        </row>
        <row r="579">
          <cell r="A579" t="str">
            <v>29/07/2024 10:45:44</v>
          </cell>
          <cell r="B579">
            <v>52474688000.000999</v>
          </cell>
          <cell r="C579">
            <v>57145751000</v>
          </cell>
          <cell r="D579">
            <v>-4671062999.9990005</v>
          </cell>
          <cell r="E579">
            <v>7374568000</v>
          </cell>
          <cell r="F579">
            <v>51456271000</v>
          </cell>
          <cell r="G579">
            <v>-44081703000</v>
          </cell>
        </row>
        <row r="580">
          <cell r="A580" t="str">
            <v>29/07/2024 10:46:04</v>
          </cell>
          <cell r="B580">
            <v>52474688000.000999</v>
          </cell>
          <cell r="C580">
            <v>57145751000</v>
          </cell>
          <cell r="D580">
            <v>-4671062999.9990005</v>
          </cell>
          <cell r="E580">
            <v>7374568000</v>
          </cell>
          <cell r="F580">
            <v>51456271000</v>
          </cell>
          <cell r="G580">
            <v>-44081703000</v>
          </cell>
        </row>
        <row r="581">
          <cell r="A581" t="str">
            <v>29/07/2024 10:51:03</v>
          </cell>
          <cell r="B581">
            <v>53509512000.000999</v>
          </cell>
          <cell r="C581">
            <v>57149438000</v>
          </cell>
          <cell r="D581">
            <v>-3639925999.999001</v>
          </cell>
          <cell r="E581">
            <v>8409392000</v>
          </cell>
          <cell r="F581">
            <v>51459958000</v>
          </cell>
          <cell r="G581">
            <v>-43050566000</v>
          </cell>
        </row>
        <row r="582">
          <cell r="A582" t="str">
            <v>29/07/2024 10:56:43</v>
          </cell>
          <cell r="B582">
            <v>54989292000.000999</v>
          </cell>
          <cell r="C582">
            <v>57151178000</v>
          </cell>
          <cell r="D582">
            <v>-2161885999.999001</v>
          </cell>
          <cell r="E582">
            <v>9889172000</v>
          </cell>
          <cell r="F582">
            <v>51461698000</v>
          </cell>
          <cell r="G582">
            <v>-41572526000</v>
          </cell>
        </row>
        <row r="583">
          <cell r="A583" t="str">
            <v>29/07/2024 11:21:48</v>
          </cell>
          <cell r="B583">
            <v>57589032000.000999</v>
          </cell>
          <cell r="C583">
            <v>59782048000</v>
          </cell>
          <cell r="D583">
            <v>-2193015999.999001</v>
          </cell>
          <cell r="E583">
            <v>12359772000</v>
          </cell>
          <cell r="F583">
            <v>51510058000</v>
          </cell>
          <cell r="G583">
            <v>-39150286000</v>
          </cell>
        </row>
        <row r="584">
          <cell r="A584" t="str">
            <v>29/07/2024 12:55:00</v>
          </cell>
          <cell r="B584">
            <v>57589032000.000999</v>
          </cell>
          <cell r="C584">
            <v>59785528000</v>
          </cell>
          <cell r="D584">
            <v>-2196495999.999001</v>
          </cell>
          <cell r="E584">
            <v>12359772000</v>
          </cell>
          <cell r="F584">
            <v>51513538000</v>
          </cell>
          <cell r="G584">
            <v>-39153766000</v>
          </cell>
        </row>
        <row r="585">
          <cell r="A585" t="str">
            <v>29/07/2024 13:32:20</v>
          </cell>
          <cell r="B585">
            <v>58548134000.000999</v>
          </cell>
          <cell r="C585">
            <v>62694779000</v>
          </cell>
          <cell r="D585">
            <v>-4146644999.999001</v>
          </cell>
          <cell r="E585">
            <v>13318874000</v>
          </cell>
          <cell r="F585">
            <v>52486439000</v>
          </cell>
          <cell r="G585">
            <v>-39167565000</v>
          </cell>
        </row>
        <row r="586">
          <cell r="A586" t="str">
            <v>29/07/2024 14:20:10</v>
          </cell>
          <cell r="B586">
            <v>73392121000.001007</v>
          </cell>
          <cell r="C586">
            <v>73716162999.999802</v>
          </cell>
          <cell r="D586">
            <v>-324041999.99879462</v>
          </cell>
          <cell r="E586">
            <v>27904401000</v>
          </cell>
          <cell r="F586">
            <v>51749153000</v>
          </cell>
          <cell r="G586">
            <v>-23844752000</v>
          </cell>
        </row>
        <row r="587">
          <cell r="A587" t="str">
            <v>29/07/2024 14:24:38</v>
          </cell>
          <cell r="B587">
            <v>73392121000.001007</v>
          </cell>
          <cell r="C587">
            <v>77827729999.999802</v>
          </cell>
          <cell r="D587">
            <v>-4435608999.9987946</v>
          </cell>
          <cell r="E587">
            <v>27904401000</v>
          </cell>
          <cell r="F587">
            <v>55860720000</v>
          </cell>
          <cell r="G587">
            <v>-27956319000</v>
          </cell>
        </row>
        <row r="588">
          <cell r="A588" t="str">
            <v>29/07/2024 14:34:45</v>
          </cell>
          <cell r="B588">
            <v>81131401000.001007</v>
          </cell>
          <cell r="C588">
            <v>83508682999.999802</v>
          </cell>
          <cell r="D588">
            <v>-2377281999.998795</v>
          </cell>
          <cell r="E588">
            <v>27904401000</v>
          </cell>
          <cell r="F588">
            <v>61541673000</v>
          </cell>
          <cell r="G588">
            <v>-33637272000</v>
          </cell>
        </row>
        <row r="589">
          <cell r="A589" t="str">
            <v>30/07/2024 09:31:51</v>
          </cell>
          <cell r="B589">
            <v>18127190000</v>
          </cell>
          <cell r="C589">
            <v>19762023000</v>
          </cell>
          <cell r="D589">
            <v>-1634833000</v>
          </cell>
          <cell r="E589">
            <v>2319260000</v>
          </cell>
          <cell r="F589">
            <v>17576653000</v>
          </cell>
          <cell r="G589">
            <v>-15257393000</v>
          </cell>
        </row>
        <row r="590">
          <cell r="A590" t="str">
            <v>30/07/2024 09:33:43</v>
          </cell>
          <cell r="B590">
            <v>18127190000</v>
          </cell>
          <cell r="C590">
            <v>17024726000</v>
          </cell>
          <cell r="D590">
            <v>1102464000</v>
          </cell>
          <cell r="E590">
            <v>2319260000</v>
          </cell>
          <cell r="F590">
            <v>14839356000</v>
          </cell>
          <cell r="G590">
            <v>-12520096000</v>
          </cell>
        </row>
        <row r="591">
          <cell r="A591" t="str">
            <v>30/07/2024 09:34:09</v>
          </cell>
          <cell r="B591">
            <v>18127190000</v>
          </cell>
          <cell r="C591">
            <v>17024726000</v>
          </cell>
          <cell r="D591">
            <v>1102464000</v>
          </cell>
          <cell r="E591">
            <v>2319260000</v>
          </cell>
          <cell r="F591">
            <v>14839356000</v>
          </cell>
          <cell r="G591">
            <v>-12520096000</v>
          </cell>
        </row>
        <row r="592">
          <cell r="A592" t="str">
            <v>30/07/2024 13:51:56</v>
          </cell>
          <cell r="B592">
            <v>103514414000</v>
          </cell>
          <cell r="C592">
            <v>104516055999.99921</v>
          </cell>
          <cell r="D592">
            <v>-1001641999.999207</v>
          </cell>
          <cell r="E592">
            <v>54238604000</v>
          </cell>
          <cell r="F592">
            <v>74216846000</v>
          </cell>
          <cell r="G592">
            <v>-19978242000</v>
          </cell>
        </row>
        <row r="593">
          <cell r="A593" t="str">
            <v>30/07/2024 14:15:15</v>
          </cell>
          <cell r="B593">
            <v>146356540000</v>
          </cell>
          <cell r="C593">
            <v>146842123999.99969</v>
          </cell>
          <cell r="D593">
            <v>-485583999.99969482</v>
          </cell>
          <cell r="E593">
            <v>78296300000</v>
          </cell>
          <cell r="F593">
            <v>100601384000</v>
          </cell>
          <cell r="G593">
            <v>-22305084000</v>
          </cell>
        </row>
        <row r="594">
          <cell r="A594" t="str">
            <v>30/07/2024 14:33:38</v>
          </cell>
          <cell r="B594">
            <v>163727748000.00049</v>
          </cell>
          <cell r="C594">
            <v>166115897000.00021</v>
          </cell>
          <cell r="D594">
            <v>-2388148999.9996948</v>
          </cell>
          <cell r="E594">
            <v>84077028000</v>
          </cell>
          <cell r="F594">
            <v>111493827000</v>
          </cell>
          <cell r="G594">
            <v>-27416799000</v>
          </cell>
        </row>
        <row r="595">
          <cell r="A595" t="str">
            <v>30/07/2024 14:46:36</v>
          </cell>
          <cell r="B595">
            <v>166657926000.00049</v>
          </cell>
          <cell r="C595">
            <v>166129414000.00021</v>
          </cell>
          <cell r="D595">
            <v>528512000.00030518</v>
          </cell>
          <cell r="E595">
            <v>87007206000</v>
          </cell>
          <cell r="F595">
            <v>111507344000</v>
          </cell>
          <cell r="G595">
            <v>-24500138000</v>
          </cell>
        </row>
        <row r="596">
          <cell r="A596" t="str">
            <v>31/07/2024 10:03:46</v>
          </cell>
          <cell r="B596">
            <v>50192962000.000504</v>
          </cell>
          <cell r="C596">
            <v>40883626000</v>
          </cell>
          <cell r="D596">
            <v>9309336000.0005035</v>
          </cell>
          <cell r="E596">
            <v>3404072000</v>
          </cell>
          <cell r="F596">
            <v>36865586000</v>
          </cell>
          <cell r="G596">
            <v>-33461514000</v>
          </cell>
        </row>
        <row r="597">
          <cell r="A597" t="str">
            <v>31/07/2024 10:17:51</v>
          </cell>
          <cell r="B597">
            <v>71645846999.999802</v>
          </cell>
          <cell r="C597">
            <v>67498477000</v>
          </cell>
          <cell r="D597">
            <v>4147369999.9998021</v>
          </cell>
          <cell r="E597">
            <v>3452427000</v>
          </cell>
          <cell r="F597">
            <v>63350647000</v>
          </cell>
          <cell r="G597">
            <v>-59898220000</v>
          </cell>
        </row>
        <row r="598">
          <cell r="A598" t="str">
            <v>31/07/2024 10:19:04</v>
          </cell>
          <cell r="B598">
            <v>71645846999.999802</v>
          </cell>
          <cell r="C598">
            <v>67713052000</v>
          </cell>
          <cell r="D598">
            <v>3932794999.9998021</v>
          </cell>
          <cell r="E598">
            <v>3452427000</v>
          </cell>
          <cell r="F598">
            <v>63565222000</v>
          </cell>
          <cell r="G598">
            <v>-60112795000</v>
          </cell>
        </row>
        <row r="599">
          <cell r="A599" t="str">
            <v>31/07/2024 10:33:23</v>
          </cell>
          <cell r="B599">
            <v>75018988999.999802</v>
          </cell>
          <cell r="C599">
            <v>72451078000</v>
          </cell>
          <cell r="D599">
            <v>2567910999.9998021</v>
          </cell>
          <cell r="E599">
            <v>3454149000</v>
          </cell>
          <cell r="F599">
            <v>68303248000</v>
          </cell>
          <cell r="G599">
            <v>-64849099000</v>
          </cell>
        </row>
        <row r="600">
          <cell r="A600" t="str">
            <v>31/07/2024 10:41:58</v>
          </cell>
          <cell r="B600">
            <v>75030272999.999802</v>
          </cell>
          <cell r="C600">
            <v>75606069000</v>
          </cell>
          <cell r="D600">
            <v>-575796000.00019836</v>
          </cell>
          <cell r="E600">
            <v>3465433000</v>
          </cell>
          <cell r="F600">
            <v>71458239000</v>
          </cell>
          <cell r="G600">
            <v>-67992806000</v>
          </cell>
        </row>
        <row r="601">
          <cell r="A601" t="str">
            <v>31/07/2024 11:08:17</v>
          </cell>
          <cell r="B601">
            <v>95204767999.999405</v>
          </cell>
          <cell r="C601">
            <v>92149541000</v>
          </cell>
          <cell r="D601">
            <v>3055226999.9994049</v>
          </cell>
          <cell r="E601">
            <v>3499308000</v>
          </cell>
          <cell r="F601">
            <v>88001711000</v>
          </cell>
          <cell r="G601">
            <v>-84502403000</v>
          </cell>
        </row>
        <row r="602">
          <cell r="A602" t="str">
            <v>31/07/2024 11:19:00</v>
          </cell>
          <cell r="B602">
            <v>102482714000</v>
          </cell>
          <cell r="C602">
            <v>101677073000</v>
          </cell>
          <cell r="D602">
            <v>805641000</v>
          </cell>
          <cell r="E602">
            <v>3502534000</v>
          </cell>
          <cell r="F602">
            <v>97529243000</v>
          </cell>
          <cell r="G602">
            <v>-94026709000</v>
          </cell>
        </row>
        <row r="603">
          <cell r="A603" t="str">
            <v>31/07/2024 11:24:29</v>
          </cell>
          <cell r="B603">
            <v>102482714000</v>
          </cell>
          <cell r="C603">
            <v>104389830000</v>
          </cell>
          <cell r="D603">
            <v>-1907116000</v>
          </cell>
          <cell r="E603">
            <v>3502534000</v>
          </cell>
          <cell r="F603">
            <v>100242000000</v>
          </cell>
          <cell r="G603">
            <v>-96739466000</v>
          </cell>
        </row>
        <row r="604">
          <cell r="A604" t="str">
            <v>31/07/2024 13:12:16</v>
          </cell>
          <cell r="B604">
            <v>109863929000</v>
          </cell>
          <cell r="C604">
            <v>110184975000</v>
          </cell>
          <cell r="D604">
            <v>-321046000</v>
          </cell>
          <cell r="E604">
            <v>5289189000</v>
          </cell>
          <cell r="F604">
            <v>104605305000</v>
          </cell>
          <cell r="G604">
            <v>-99316116000</v>
          </cell>
        </row>
        <row r="605">
          <cell r="A605" t="str">
            <v>31/07/2024 13:25:44</v>
          </cell>
          <cell r="B605">
            <v>117052810000.0005</v>
          </cell>
          <cell r="C605">
            <v>118762722000</v>
          </cell>
          <cell r="D605">
            <v>-1709911999.999496</v>
          </cell>
          <cell r="E605">
            <v>6496060000</v>
          </cell>
          <cell r="F605">
            <v>112272632000</v>
          </cell>
          <cell r="G605">
            <v>-105776572000</v>
          </cell>
        </row>
        <row r="606">
          <cell r="A606" t="str">
            <v>31/07/2024 13:55:44</v>
          </cell>
          <cell r="B606">
            <v>139801963000.00031</v>
          </cell>
          <cell r="C606">
            <v>141594166000</v>
          </cell>
          <cell r="D606">
            <v>-1792202999.9996951</v>
          </cell>
          <cell r="E606">
            <v>8700513000</v>
          </cell>
          <cell r="F606">
            <v>133021836000</v>
          </cell>
          <cell r="G606">
            <v>-124321323000</v>
          </cell>
        </row>
        <row r="607">
          <cell r="A607" t="str">
            <v>31/07/2024 14:09:19</v>
          </cell>
          <cell r="B607">
            <v>144113218000.00031</v>
          </cell>
          <cell r="C607">
            <v>147454531000</v>
          </cell>
          <cell r="D607">
            <v>-3341312999.9996948</v>
          </cell>
          <cell r="E607">
            <v>12752248000</v>
          </cell>
          <cell r="F607">
            <v>133946971000</v>
          </cell>
          <cell r="G607">
            <v>-121194723000</v>
          </cell>
        </row>
        <row r="608">
          <cell r="A608" t="str">
            <v>31/07/2024 14:09:35</v>
          </cell>
          <cell r="B608">
            <v>144113218000.00031</v>
          </cell>
          <cell r="C608">
            <v>147454531000</v>
          </cell>
          <cell r="D608">
            <v>-3341312999.9996948</v>
          </cell>
          <cell r="E608">
            <v>12752248000</v>
          </cell>
          <cell r="F608">
            <v>133946971000</v>
          </cell>
          <cell r="G608">
            <v>-121194723000</v>
          </cell>
        </row>
        <row r="609">
          <cell r="A609" t="str">
            <v>31/07/2024 14:24:46</v>
          </cell>
          <cell r="B609">
            <v>154865278000.00049</v>
          </cell>
          <cell r="C609">
            <v>158496472000.0004</v>
          </cell>
          <cell r="D609">
            <v>-3631193999.999908</v>
          </cell>
          <cell r="E609">
            <v>17655058000</v>
          </cell>
          <cell r="F609">
            <v>139536352000</v>
          </cell>
          <cell r="G609">
            <v>-121881294000</v>
          </cell>
        </row>
        <row r="610">
          <cell r="A610" t="str">
            <v>01/08/2024 10:33:04</v>
          </cell>
          <cell r="B610">
            <v>65152694000</v>
          </cell>
          <cell r="C610">
            <v>47556832000.000999</v>
          </cell>
          <cell r="D610">
            <v>17595861999.999001</v>
          </cell>
          <cell r="E610">
            <v>59685974000</v>
          </cell>
          <cell r="F610">
            <v>2758872000</v>
          </cell>
          <cell r="G610">
            <v>56927102000</v>
          </cell>
        </row>
        <row r="611">
          <cell r="A611" t="str">
            <v>01/08/2024 11:16:32</v>
          </cell>
          <cell r="B611">
            <v>103995594000</v>
          </cell>
          <cell r="C611">
            <v>80941646000.001999</v>
          </cell>
          <cell r="D611">
            <v>23053947999.998001</v>
          </cell>
          <cell r="E611">
            <v>98138844000</v>
          </cell>
          <cell r="F611">
            <v>2466886000</v>
          </cell>
          <cell r="G611">
            <v>95671958000</v>
          </cell>
        </row>
        <row r="612">
          <cell r="A612" t="str">
            <v>01/08/2024 13:42:50</v>
          </cell>
          <cell r="B612">
            <v>188972226000</v>
          </cell>
          <cell r="C612">
            <v>192395693000</v>
          </cell>
          <cell r="D612">
            <v>-3423467000</v>
          </cell>
          <cell r="E612">
            <v>181818876000</v>
          </cell>
          <cell r="F612">
            <v>39317683000</v>
          </cell>
          <cell r="G612">
            <v>142501193000</v>
          </cell>
        </row>
        <row r="613">
          <cell r="A613" t="str">
            <v>01/08/2024 13:46:46</v>
          </cell>
          <cell r="B613">
            <v>189230916000</v>
          </cell>
          <cell r="C613">
            <v>189704168000</v>
          </cell>
          <cell r="D613">
            <v>-473252000</v>
          </cell>
          <cell r="E613">
            <v>181818876000</v>
          </cell>
          <cell r="F613">
            <v>36626158000</v>
          </cell>
          <cell r="G613">
            <v>145192718000</v>
          </cell>
        </row>
        <row r="614">
          <cell r="A614" t="str">
            <v>01/08/2024 14:11:07</v>
          </cell>
          <cell r="B614">
            <v>284158900999.99902</v>
          </cell>
          <cell r="C614">
            <v>266165679999.9996</v>
          </cell>
          <cell r="D614">
            <v>17993220999.999451</v>
          </cell>
          <cell r="E614">
            <v>234698941000</v>
          </cell>
          <cell r="F614">
            <v>76817460000</v>
          </cell>
          <cell r="G614">
            <v>157881481000</v>
          </cell>
        </row>
        <row r="615">
          <cell r="A615" t="str">
            <v>01/08/2024 14:11:25</v>
          </cell>
          <cell r="B615">
            <v>284286700999.99902</v>
          </cell>
          <cell r="C615">
            <v>266207055999.9996</v>
          </cell>
          <cell r="D615">
            <v>18079644999.999451</v>
          </cell>
          <cell r="E615">
            <v>234698941000</v>
          </cell>
          <cell r="F615">
            <v>76858836000</v>
          </cell>
          <cell r="G615">
            <v>157840105000</v>
          </cell>
        </row>
        <row r="616">
          <cell r="A616" t="str">
            <v>01/08/2024 14:16:06</v>
          </cell>
          <cell r="B616">
            <v>314237430999.99799</v>
          </cell>
          <cell r="C616">
            <v>287387076999.99957</v>
          </cell>
          <cell r="D616">
            <v>26850353999.998409</v>
          </cell>
          <cell r="E616">
            <v>234706801000</v>
          </cell>
          <cell r="F616">
            <v>95995657000</v>
          </cell>
          <cell r="G616">
            <v>138711144000</v>
          </cell>
        </row>
        <row r="617">
          <cell r="A617" t="str">
            <v>01/08/2024 14:29:23</v>
          </cell>
          <cell r="B617">
            <v>379166123999.99847</v>
          </cell>
          <cell r="C617">
            <v>347054032999.99908</v>
          </cell>
          <cell r="D617">
            <v>32112090999.999451</v>
          </cell>
          <cell r="E617">
            <v>248962034000</v>
          </cell>
          <cell r="F617">
            <v>139442003000</v>
          </cell>
          <cell r="G617">
            <v>109520031000</v>
          </cell>
        </row>
        <row r="618">
          <cell r="A618" t="str">
            <v>01/08/2024 14:35:14</v>
          </cell>
          <cell r="B618">
            <v>379166123999.99847</v>
          </cell>
          <cell r="C618">
            <v>350263732999.99908</v>
          </cell>
          <cell r="D618">
            <v>28902390999.999451</v>
          </cell>
          <cell r="E618">
            <v>248962034000</v>
          </cell>
          <cell r="F618">
            <v>142651703000</v>
          </cell>
          <cell r="G618">
            <v>106310331000</v>
          </cell>
        </row>
        <row r="619">
          <cell r="A619" t="str">
            <v>01/08/2024 14:35:55</v>
          </cell>
          <cell r="B619">
            <v>379166123999.99847</v>
          </cell>
          <cell r="C619">
            <v>377053732999.99908</v>
          </cell>
          <cell r="D619">
            <v>2112390999.9994509</v>
          </cell>
          <cell r="E619">
            <v>248962034000</v>
          </cell>
          <cell r="F619">
            <v>169441703000</v>
          </cell>
          <cell r="G619">
            <v>79520331000</v>
          </cell>
        </row>
        <row r="620">
          <cell r="A620" t="str">
            <v>01/08/2024 14:46:49</v>
          </cell>
          <cell r="B620">
            <v>381510297999.99847</v>
          </cell>
          <cell r="C620">
            <v>377053732999.99908</v>
          </cell>
          <cell r="D620">
            <v>4456564999.9994507</v>
          </cell>
          <cell r="E620">
            <v>251306208000</v>
          </cell>
          <cell r="F620">
            <v>169441703000</v>
          </cell>
          <cell r="G620">
            <v>81864505000</v>
          </cell>
        </row>
        <row r="621">
          <cell r="A621" t="str">
            <v>02/08/2024 11:15:17</v>
          </cell>
          <cell r="B621">
            <v>72309977999.99881</v>
          </cell>
          <cell r="C621">
            <v>62384102999.999397</v>
          </cell>
          <cell r="D621">
            <v>9925874999.9994125</v>
          </cell>
          <cell r="E621">
            <v>6319118000</v>
          </cell>
          <cell r="F621">
            <v>48486373000</v>
          </cell>
          <cell r="G621">
            <v>-42167255000</v>
          </cell>
        </row>
        <row r="622">
          <cell r="A622" t="str">
            <v>02/08/2024 13:40:49</v>
          </cell>
          <cell r="B622">
            <v>117314620999.9993</v>
          </cell>
          <cell r="C622">
            <v>108817077999.99899</v>
          </cell>
          <cell r="D622">
            <v>8497543000.0003052</v>
          </cell>
          <cell r="E622">
            <v>31022001000</v>
          </cell>
          <cell r="F622">
            <v>71464578000</v>
          </cell>
          <cell r="G622">
            <v>-40442577000</v>
          </cell>
        </row>
        <row r="623">
          <cell r="A623" t="str">
            <v>02/08/2024 13:41:05</v>
          </cell>
          <cell r="B623">
            <v>117314620999.9993</v>
          </cell>
          <cell r="C623">
            <v>108891787999.99899</v>
          </cell>
          <cell r="D623">
            <v>8422833000.0003052</v>
          </cell>
          <cell r="E623">
            <v>31022001000</v>
          </cell>
          <cell r="F623">
            <v>71539288000</v>
          </cell>
          <cell r="G623">
            <v>-40517287000</v>
          </cell>
        </row>
        <row r="624">
          <cell r="A624" t="str">
            <v>02/08/2024 13:44:55</v>
          </cell>
          <cell r="B624">
            <v>121094090999.9993</v>
          </cell>
          <cell r="C624">
            <v>116859010999.99899</v>
          </cell>
          <cell r="D624">
            <v>4235080000.0003052</v>
          </cell>
          <cell r="E624">
            <v>31022001000</v>
          </cell>
          <cell r="F624">
            <v>79506511000</v>
          </cell>
          <cell r="G624">
            <v>-48484510000</v>
          </cell>
        </row>
        <row r="625">
          <cell r="A625" t="str">
            <v>02/08/2024 13:58:38</v>
          </cell>
          <cell r="B625">
            <v>147626466999.99979</v>
          </cell>
          <cell r="C625">
            <v>152321671999.99899</v>
          </cell>
          <cell r="D625">
            <v>-4695204999.999176</v>
          </cell>
          <cell r="E625">
            <v>34710027000</v>
          </cell>
          <cell r="F625">
            <v>100840122000</v>
          </cell>
          <cell r="G625">
            <v>-66130095000</v>
          </cell>
        </row>
        <row r="626">
          <cell r="A626" t="str">
            <v>02/08/2024 13:59:17</v>
          </cell>
          <cell r="B626">
            <v>148183456999.99979</v>
          </cell>
          <cell r="C626">
            <v>153303169999.99899</v>
          </cell>
          <cell r="D626">
            <v>-5119712999.999176</v>
          </cell>
          <cell r="E626">
            <v>34256297000</v>
          </cell>
          <cell r="F626">
            <v>101821620000</v>
          </cell>
          <cell r="G626">
            <v>-67565323000</v>
          </cell>
        </row>
        <row r="627">
          <cell r="A627" t="str">
            <v>02/08/2024 14:23:23</v>
          </cell>
          <cell r="B627">
            <v>183262132999.99979</v>
          </cell>
          <cell r="C627">
            <v>176046994999.99899</v>
          </cell>
          <cell r="D627">
            <v>7215138000.000824</v>
          </cell>
          <cell r="E627">
            <v>55526983000</v>
          </cell>
          <cell r="F627">
            <v>111330485000</v>
          </cell>
          <cell r="G627">
            <v>-55803502000</v>
          </cell>
        </row>
        <row r="628">
          <cell r="A628" t="str">
            <v>02/08/2024 14:39:22</v>
          </cell>
          <cell r="B628">
            <v>191059882999.99979</v>
          </cell>
          <cell r="C628">
            <v>181890833999.99899</v>
          </cell>
          <cell r="D628">
            <v>9169049000.000824</v>
          </cell>
          <cell r="E628">
            <v>63197283000</v>
          </cell>
          <cell r="F628">
            <v>111812684000</v>
          </cell>
          <cell r="G628">
            <v>-48615401000</v>
          </cell>
        </row>
        <row r="629">
          <cell r="A629" t="str">
            <v>05/08/2024 10:51:35</v>
          </cell>
          <cell r="B629">
            <v>71215298000</v>
          </cell>
          <cell r="C629">
            <v>47881994000</v>
          </cell>
          <cell r="D629">
            <v>23333304000</v>
          </cell>
          <cell r="E629">
            <v>32858238000</v>
          </cell>
          <cell r="F629">
            <v>45111034000</v>
          </cell>
          <cell r="G629">
            <v>-12252796000</v>
          </cell>
        </row>
        <row r="630">
          <cell r="A630" t="str">
            <v>05/08/2024 11:01:09</v>
          </cell>
          <cell r="B630">
            <v>72600592000</v>
          </cell>
          <cell r="C630">
            <v>52185109000</v>
          </cell>
          <cell r="D630">
            <v>20415483000</v>
          </cell>
          <cell r="E630">
            <v>32862212000</v>
          </cell>
          <cell r="F630">
            <v>49161569000</v>
          </cell>
          <cell r="G630">
            <v>-16299357000</v>
          </cell>
        </row>
        <row r="631">
          <cell r="A631" t="str">
            <v>05/08/2024 11:18:49</v>
          </cell>
          <cell r="B631">
            <v>97168457999.999512</v>
          </cell>
          <cell r="C631">
            <v>74653217000</v>
          </cell>
          <cell r="D631">
            <v>22515240999.999512</v>
          </cell>
          <cell r="E631">
            <v>37214278000</v>
          </cell>
          <cell r="F631">
            <v>71254017000</v>
          </cell>
          <cell r="G631">
            <v>-34039739000</v>
          </cell>
        </row>
        <row r="632">
          <cell r="A632" t="str">
            <v>05/08/2024 11:29:36</v>
          </cell>
          <cell r="B632">
            <v>94771520999.999512</v>
          </cell>
          <cell r="C632">
            <v>76310455000</v>
          </cell>
          <cell r="D632">
            <v>18461065999.999512</v>
          </cell>
          <cell r="E632">
            <v>33315661000</v>
          </cell>
          <cell r="F632">
            <v>72911255000</v>
          </cell>
          <cell r="G632">
            <v>-39595594000</v>
          </cell>
        </row>
        <row r="633">
          <cell r="A633" t="str">
            <v>05/08/2024 13:05:26</v>
          </cell>
          <cell r="B633">
            <v>111276423999.9995</v>
          </cell>
          <cell r="C633">
            <v>97828678000.001602</v>
          </cell>
          <cell r="D633">
            <v>13447745999.99789</v>
          </cell>
          <cell r="E633">
            <v>40994254000</v>
          </cell>
          <cell r="F633">
            <v>83741508000</v>
          </cell>
          <cell r="G633">
            <v>-42747254000</v>
          </cell>
        </row>
        <row r="634">
          <cell r="A634" t="str">
            <v>05/08/2024 13:33:01</v>
          </cell>
          <cell r="B634">
            <v>133127702999.9991</v>
          </cell>
          <cell r="C634">
            <v>149269187000.0014</v>
          </cell>
          <cell r="D634">
            <v>-16141484000.0023</v>
          </cell>
          <cell r="E634">
            <v>43253523000</v>
          </cell>
          <cell r="F634">
            <v>109127077000</v>
          </cell>
          <cell r="G634">
            <v>-65873554000</v>
          </cell>
        </row>
        <row r="635">
          <cell r="A635" t="str">
            <v>05/08/2024 14:11:24</v>
          </cell>
          <cell r="B635">
            <v>268908597000.00061</v>
          </cell>
          <cell r="C635">
            <v>258754714999.99991</v>
          </cell>
          <cell r="D635">
            <v>10153882000.000731</v>
          </cell>
          <cell r="E635">
            <v>110315517000</v>
          </cell>
          <cell r="F635">
            <v>177733045000</v>
          </cell>
          <cell r="G635">
            <v>-67417528000</v>
          </cell>
        </row>
        <row r="636">
          <cell r="A636" t="str">
            <v>05/08/2024 14:16:26</v>
          </cell>
          <cell r="B636">
            <v>296942703000.00012</v>
          </cell>
          <cell r="C636">
            <v>292822961999.99988</v>
          </cell>
          <cell r="D636">
            <v>4119741000.0002441</v>
          </cell>
          <cell r="E636">
            <v>122196653000</v>
          </cell>
          <cell r="F636">
            <v>206729842000</v>
          </cell>
          <cell r="G636">
            <v>-84533189000</v>
          </cell>
        </row>
        <row r="637">
          <cell r="A637" t="str">
            <v>05/08/2024 14:20:22</v>
          </cell>
          <cell r="B637">
            <v>302722363000.00012</v>
          </cell>
          <cell r="C637">
            <v>294843905999.99988</v>
          </cell>
          <cell r="D637">
            <v>7878457000.0002441</v>
          </cell>
          <cell r="E637">
            <v>122423913000</v>
          </cell>
          <cell r="F637">
            <v>208750786000</v>
          </cell>
          <cell r="G637">
            <v>-86326873000</v>
          </cell>
        </row>
        <row r="638">
          <cell r="A638" t="str">
            <v>05/08/2024 14:41:00</v>
          </cell>
          <cell r="B638">
            <v>343769798000.00012</v>
          </cell>
          <cell r="C638">
            <v>316256992999.99988</v>
          </cell>
          <cell r="D638">
            <v>27512805000.00024</v>
          </cell>
          <cell r="E638">
            <v>160148398000</v>
          </cell>
          <cell r="F638">
            <v>209334713000</v>
          </cell>
          <cell r="G638">
            <v>-49186315000</v>
          </cell>
        </row>
        <row r="639">
          <cell r="A639" t="str">
            <v>05/08/2024 14:45:47</v>
          </cell>
          <cell r="B639">
            <v>344332582000.00012</v>
          </cell>
          <cell r="C639">
            <v>316256992999.99988</v>
          </cell>
          <cell r="D639">
            <v>28075589000.00024</v>
          </cell>
          <cell r="E639">
            <v>160711182000</v>
          </cell>
          <cell r="F639">
            <v>209334713000</v>
          </cell>
          <cell r="G639">
            <v>-48623531000</v>
          </cell>
        </row>
        <row r="640">
          <cell r="A640" t="str">
            <v>06/08/2024 10:37:12</v>
          </cell>
          <cell r="B640">
            <v>83068530000</v>
          </cell>
          <cell r="C640">
            <v>116998407999.9978</v>
          </cell>
          <cell r="D640">
            <v>-33929877999.997799</v>
          </cell>
          <cell r="E640">
            <v>80582740000</v>
          </cell>
          <cell r="F640">
            <v>3104728000</v>
          </cell>
          <cell r="G640">
            <v>77478012000</v>
          </cell>
        </row>
        <row r="641">
          <cell r="A641" t="str">
            <v>06/08/2024 10:44:30</v>
          </cell>
          <cell r="B641">
            <v>83690170000</v>
          </cell>
          <cell r="C641">
            <v>118143159999.9978</v>
          </cell>
          <cell r="D641">
            <v>-34452989999.997803</v>
          </cell>
          <cell r="E641">
            <v>80582740000</v>
          </cell>
          <cell r="F641">
            <v>4249480000</v>
          </cell>
          <cell r="G641">
            <v>76333260000</v>
          </cell>
        </row>
        <row r="642">
          <cell r="A642" t="str">
            <v>06/08/2024 13:20:46</v>
          </cell>
          <cell r="B642">
            <v>188933529000</v>
          </cell>
          <cell r="C642">
            <v>201328197999.9978</v>
          </cell>
          <cell r="D642">
            <v>-12394668999.997801</v>
          </cell>
          <cell r="E642">
            <v>135560089000</v>
          </cell>
          <cell r="F642">
            <v>66100168000</v>
          </cell>
          <cell r="G642">
            <v>69459921000</v>
          </cell>
        </row>
        <row r="643">
          <cell r="A643" t="str">
            <v>06/08/2024 13:30:26</v>
          </cell>
          <cell r="B643">
            <v>216913942999.99979</v>
          </cell>
          <cell r="C643">
            <v>228900256999.9978</v>
          </cell>
          <cell r="D643">
            <v>-11986313999.99799</v>
          </cell>
          <cell r="E643">
            <v>135563793000</v>
          </cell>
          <cell r="F643">
            <v>93672227000</v>
          </cell>
          <cell r="G643">
            <v>41891566000</v>
          </cell>
        </row>
        <row r="644">
          <cell r="A644" t="str">
            <v>06/08/2024 13:40:40</v>
          </cell>
          <cell r="B644">
            <v>225145702999.9993</v>
          </cell>
          <cell r="C644">
            <v>236268031999.9978</v>
          </cell>
          <cell r="D644">
            <v>-11122328999.998501</v>
          </cell>
          <cell r="E644">
            <v>136304593000</v>
          </cell>
          <cell r="F644">
            <v>101040002000</v>
          </cell>
          <cell r="G644">
            <v>35264591000</v>
          </cell>
        </row>
        <row r="645">
          <cell r="A645" t="str">
            <v>06/08/2024 13:50:40</v>
          </cell>
          <cell r="B645">
            <v>252804184999.9989</v>
          </cell>
          <cell r="C645">
            <v>264191544999.99731</v>
          </cell>
          <cell r="D645">
            <v>-11387359999.998409</v>
          </cell>
          <cell r="E645">
            <v>141343345000</v>
          </cell>
          <cell r="F645">
            <v>123083345000</v>
          </cell>
          <cell r="G645">
            <v>18260000000</v>
          </cell>
        </row>
        <row r="646">
          <cell r="A646" t="str">
            <v>06/08/2024 13:59:46</v>
          </cell>
          <cell r="B646">
            <v>258183869999.9989</v>
          </cell>
          <cell r="C646">
            <v>269466207999.99731</v>
          </cell>
          <cell r="D646">
            <v>-11282337999.998409</v>
          </cell>
          <cell r="E646">
            <v>141354460000</v>
          </cell>
          <cell r="F646">
            <v>128358008000</v>
          </cell>
          <cell r="G646">
            <v>12996452000</v>
          </cell>
        </row>
        <row r="647">
          <cell r="A647" t="str">
            <v>06/08/2024 14:13:35</v>
          </cell>
          <cell r="B647">
            <v>266308573999.9989</v>
          </cell>
          <cell r="C647">
            <v>274332200999.99731</v>
          </cell>
          <cell r="D647">
            <v>-8023626999.9984131</v>
          </cell>
          <cell r="E647">
            <v>145731044000</v>
          </cell>
          <cell r="F647">
            <v>133224001000</v>
          </cell>
          <cell r="G647">
            <v>12507043000</v>
          </cell>
        </row>
        <row r="648">
          <cell r="A648" t="str">
            <v>06/08/2024 14:34:52</v>
          </cell>
          <cell r="B648">
            <v>279254497999.9989</v>
          </cell>
          <cell r="C648">
            <v>287992515999.99731</v>
          </cell>
          <cell r="D648">
            <v>-8738017999.9984131</v>
          </cell>
          <cell r="E648">
            <v>152660628000</v>
          </cell>
          <cell r="F648">
            <v>144501266000</v>
          </cell>
          <cell r="G648">
            <v>8159362000</v>
          </cell>
        </row>
        <row r="649">
          <cell r="A649" t="str">
            <v>07/08/2024 11:13:07</v>
          </cell>
          <cell r="B649">
            <v>51973585999.999702</v>
          </cell>
          <cell r="C649">
            <v>73178890999.999603</v>
          </cell>
          <cell r="D649">
            <v>-21205304999.999901</v>
          </cell>
          <cell r="E649">
            <v>11169666000</v>
          </cell>
          <cell r="F649">
            <v>47677921000</v>
          </cell>
          <cell r="G649">
            <v>-36508255000</v>
          </cell>
        </row>
        <row r="650">
          <cell r="A650" t="str">
            <v>07/08/2024 11:29:09</v>
          </cell>
          <cell r="B650">
            <v>70732235999.999695</v>
          </cell>
          <cell r="C650">
            <v>73224218999.999603</v>
          </cell>
          <cell r="D650">
            <v>-2491982999.999908</v>
          </cell>
          <cell r="E650">
            <v>29928316000</v>
          </cell>
          <cell r="F650">
            <v>47723249000</v>
          </cell>
          <cell r="G650">
            <v>-17794933000</v>
          </cell>
        </row>
        <row r="651">
          <cell r="A651" t="str">
            <v>07/08/2024 13:18:16</v>
          </cell>
          <cell r="B651">
            <v>86197557999.999695</v>
          </cell>
          <cell r="C651">
            <v>90300199999.999603</v>
          </cell>
          <cell r="D651">
            <v>-4102641999.999908</v>
          </cell>
          <cell r="E651">
            <v>45268818000</v>
          </cell>
          <cell r="F651">
            <v>47829080000</v>
          </cell>
          <cell r="G651">
            <v>-2560262000</v>
          </cell>
        </row>
        <row r="652">
          <cell r="A652" t="str">
            <v>07/08/2024 14:14:55</v>
          </cell>
          <cell r="B652">
            <v>127289477999.99969</v>
          </cell>
          <cell r="C652">
            <v>135959984999.99921</v>
          </cell>
          <cell r="D652">
            <v>-8670506999.9995117</v>
          </cell>
          <cell r="E652">
            <v>84485448000</v>
          </cell>
          <cell r="F652">
            <v>70086015000</v>
          </cell>
          <cell r="G652">
            <v>14399433000</v>
          </cell>
        </row>
        <row r="653">
          <cell r="A653" t="str">
            <v>07/08/2024 15:48:52</v>
          </cell>
          <cell r="B653">
            <v>136926257999.99969</v>
          </cell>
          <cell r="C653">
            <v>138611794999.99921</v>
          </cell>
          <cell r="D653">
            <v>-1685536999.999512</v>
          </cell>
          <cell r="E653">
            <v>93621888000</v>
          </cell>
          <cell r="F653">
            <v>68356255000</v>
          </cell>
          <cell r="G653">
            <v>25265633000</v>
          </cell>
        </row>
        <row r="654">
          <cell r="A654" t="str">
            <v>08/08/2024 10:23:59</v>
          </cell>
          <cell r="B654">
            <v>19308161000</v>
          </cell>
          <cell r="C654">
            <v>22335983000.001499</v>
          </cell>
          <cell r="D654">
            <v>-3027822000.001503</v>
          </cell>
          <cell r="E654">
            <v>5724851000</v>
          </cell>
          <cell r="F654">
            <v>13013583000</v>
          </cell>
          <cell r="G654">
            <v>-7288732000</v>
          </cell>
        </row>
        <row r="655">
          <cell r="A655" t="str">
            <v>08/08/2024 10:27:55</v>
          </cell>
          <cell r="B655">
            <v>24661231000</v>
          </cell>
          <cell r="C655">
            <v>29908216000.001499</v>
          </cell>
          <cell r="D655">
            <v>-5246985000.001503</v>
          </cell>
          <cell r="E655">
            <v>5724851000</v>
          </cell>
          <cell r="F655">
            <v>20585816000</v>
          </cell>
          <cell r="G655">
            <v>-14860965000</v>
          </cell>
        </row>
        <row r="656">
          <cell r="A656" t="str">
            <v>08/08/2024 10:33:54</v>
          </cell>
          <cell r="B656">
            <v>24661231000</v>
          </cell>
          <cell r="C656">
            <v>30895159000.001499</v>
          </cell>
          <cell r="D656">
            <v>-6233928000.001503</v>
          </cell>
          <cell r="E656">
            <v>5724851000</v>
          </cell>
          <cell r="F656">
            <v>21572759000</v>
          </cell>
          <cell r="G656">
            <v>-15847908000</v>
          </cell>
        </row>
        <row r="657">
          <cell r="A657" t="str">
            <v>08/08/2024 10:39:39</v>
          </cell>
          <cell r="B657">
            <v>24661231000</v>
          </cell>
          <cell r="C657">
            <v>31945007000.001499</v>
          </cell>
          <cell r="D657">
            <v>-7283776000.001503</v>
          </cell>
          <cell r="E657">
            <v>5724851000</v>
          </cell>
          <cell r="F657">
            <v>22622607000</v>
          </cell>
          <cell r="G657">
            <v>-16897756000</v>
          </cell>
        </row>
        <row r="658">
          <cell r="A658" t="str">
            <v>08/08/2024 10:41:28</v>
          </cell>
          <cell r="B658">
            <v>32272281000</v>
          </cell>
          <cell r="C658">
            <v>32010473000.001499</v>
          </cell>
          <cell r="D658">
            <v>261807999.99849701</v>
          </cell>
          <cell r="E658">
            <v>13335901000</v>
          </cell>
          <cell r="F658">
            <v>22688073000</v>
          </cell>
          <cell r="G658">
            <v>-9352172000</v>
          </cell>
        </row>
        <row r="659">
          <cell r="A659" t="str">
            <v>08/08/2024 10:42:09</v>
          </cell>
          <cell r="B659">
            <v>34444181000</v>
          </cell>
          <cell r="C659">
            <v>32746913000.001499</v>
          </cell>
          <cell r="D659">
            <v>1697267999.998497</v>
          </cell>
          <cell r="E659">
            <v>15507801000</v>
          </cell>
          <cell r="F659">
            <v>23424513000</v>
          </cell>
          <cell r="G659">
            <v>-7916712000</v>
          </cell>
        </row>
        <row r="660">
          <cell r="A660" t="str">
            <v>08/08/2024 10:44:06</v>
          </cell>
          <cell r="B660">
            <v>34444181000</v>
          </cell>
          <cell r="C660">
            <v>34855693000.001503</v>
          </cell>
          <cell r="D660">
            <v>-411512000.00150299</v>
          </cell>
          <cell r="E660">
            <v>15507801000</v>
          </cell>
          <cell r="F660">
            <v>23416113000</v>
          </cell>
          <cell r="G660">
            <v>-7908312000</v>
          </cell>
        </row>
        <row r="661">
          <cell r="A661" t="str">
            <v>08/08/2024 10:49:07</v>
          </cell>
          <cell r="B661">
            <v>34568771000</v>
          </cell>
          <cell r="C661">
            <v>38713970000.001503</v>
          </cell>
          <cell r="D661">
            <v>-4145199000.001503</v>
          </cell>
          <cell r="E661">
            <v>15507801000</v>
          </cell>
          <cell r="F661">
            <v>26278130000</v>
          </cell>
          <cell r="G661">
            <v>-10770329000</v>
          </cell>
        </row>
        <row r="662">
          <cell r="A662" t="str">
            <v>08/08/2024 10:49:31</v>
          </cell>
          <cell r="B662">
            <v>34568771000</v>
          </cell>
          <cell r="C662">
            <v>38981292000.001503</v>
          </cell>
          <cell r="D662">
            <v>-4412521000.001503</v>
          </cell>
          <cell r="E662">
            <v>15507801000</v>
          </cell>
          <cell r="F662">
            <v>26545452000</v>
          </cell>
          <cell r="G662">
            <v>-11037651000</v>
          </cell>
        </row>
        <row r="663">
          <cell r="A663" t="str">
            <v>08/08/2024 10:50:02</v>
          </cell>
          <cell r="B663">
            <v>34568771000</v>
          </cell>
          <cell r="C663">
            <v>39335352000.001503</v>
          </cell>
          <cell r="D663">
            <v>-4766581000.001503</v>
          </cell>
          <cell r="E663">
            <v>15507801000</v>
          </cell>
          <cell r="F663">
            <v>26899512000</v>
          </cell>
          <cell r="G663">
            <v>-11391711000</v>
          </cell>
        </row>
        <row r="664">
          <cell r="A664" t="str">
            <v>08/08/2024 10:50:59</v>
          </cell>
          <cell r="B664">
            <v>34568771000</v>
          </cell>
          <cell r="C664">
            <v>39726438000.001503</v>
          </cell>
          <cell r="D664">
            <v>-5157667000.001503</v>
          </cell>
          <cell r="E664">
            <v>15507801000</v>
          </cell>
          <cell r="F664">
            <v>27290598000</v>
          </cell>
          <cell r="G664">
            <v>-11782797000</v>
          </cell>
        </row>
        <row r="665">
          <cell r="A665" t="str">
            <v>08/08/2024 10:51:33</v>
          </cell>
          <cell r="B665">
            <v>34568771000</v>
          </cell>
          <cell r="C665">
            <v>41247438000.001503</v>
          </cell>
          <cell r="D665">
            <v>-6678667000.001503</v>
          </cell>
          <cell r="E665">
            <v>15507801000</v>
          </cell>
          <cell r="F665">
            <v>28811598000</v>
          </cell>
          <cell r="G665">
            <v>-13303797000</v>
          </cell>
        </row>
        <row r="666">
          <cell r="A666" t="str">
            <v>08/08/2024 10:55:41</v>
          </cell>
          <cell r="B666">
            <v>34568771000</v>
          </cell>
          <cell r="C666">
            <v>42236457000.001503</v>
          </cell>
          <cell r="D666">
            <v>-7667686000.001503</v>
          </cell>
          <cell r="E666">
            <v>15507801000</v>
          </cell>
          <cell r="F666">
            <v>29800617000</v>
          </cell>
          <cell r="G666">
            <v>-14292816000</v>
          </cell>
        </row>
        <row r="667">
          <cell r="A667" t="str">
            <v>08/08/2024 11:02:55</v>
          </cell>
          <cell r="B667">
            <v>35317801000</v>
          </cell>
          <cell r="C667">
            <v>45791563000.001503</v>
          </cell>
          <cell r="D667">
            <v>-10473762000.001499</v>
          </cell>
          <cell r="E667">
            <v>16132001000</v>
          </cell>
          <cell r="F667">
            <v>32731173000</v>
          </cell>
          <cell r="G667">
            <v>-16599172000</v>
          </cell>
        </row>
        <row r="668">
          <cell r="A668" t="str">
            <v>08/08/2024 11:04:49</v>
          </cell>
          <cell r="B668">
            <v>35317801000</v>
          </cell>
          <cell r="C668">
            <v>46017789000.001503</v>
          </cell>
          <cell r="D668">
            <v>-10699988000.001499</v>
          </cell>
          <cell r="E668">
            <v>16132001000</v>
          </cell>
          <cell r="F668">
            <v>32957399000</v>
          </cell>
          <cell r="G668">
            <v>-16825398000</v>
          </cell>
        </row>
        <row r="669">
          <cell r="A669" t="str">
            <v>08/08/2024 11:05:50</v>
          </cell>
          <cell r="B669">
            <v>35317801000</v>
          </cell>
          <cell r="C669">
            <v>49138959000.001503</v>
          </cell>
          <cell r="D669">
            <v>-13821158000.001499</v>
          </cell>
          <cell r="E669">
            <v>16132001000</v>
          </cell>
          <cell r="F669">
            <v>32957399000</v>
          </cell>
          <cell r="G669">
            <v>-16825398000</v>
          </cell>
        </row>
        <row r="670">
          <cell r="A670" t="str">
            <v>08/08/2024 11:22:02</v>
          </cell>
          <cell r="B670">
            <v>37373943000</v>
          </cell>
          <cell r="C670">
            <v>52713968000.001503</v>
          </cell>
          <cell r="D670">
            <v>-15340025000.001499</v>
          </cell>
          <cell r="E670">
            <v>16187823000</v>
          </cell>
          <cell r="F670">
            <v>35532088000</v>
          </cell>
          <cell r="G670">
            <v>-19344265000</v>
          </cell>
        </row>
        <row r="671">
          <cell r="A671" t="str">
            <v>08/08/2024 13:44:06</v>
          </cell>
          <cell r="B671">
            <v>77515348999.999496</v>
          </cell>
          <cell r="C671">
            <v>85300508000.001495</v>
          </cell>
          <cell r="D671">
            <v>-7785159000.0019989</v>
          </cell>
          <cell r="E671">
            <v>24388389000</v>
          </cell>
          <cell r="F671">
            <v>66496838000</v>
          </cell>
          <cell r="G671">
            <v>-42108449000</v>
          </cell>
        </row>
        <row r="672">
          <cell r="A672" t="str">
            <v>08/08/2024 13:45:43</v>
          </cell>
          <cell r="B672">
            <v>77515348999.999496</v>
          </cell>
          <cell r="C672">
            <v>84451166000.001495</v>
          </cell>
          <cell r="D672">
            <v>-6935817000.0019989</v>
          </cell>
          <cell r="E672">
            <v>24388389000</v>
          </cell>
          <cell r="F672">
            <v>65647496000</v>
          </cell>
          <cell r="G672">
            <v>-41259107000</v>
          </cell>
        </row>
        <row r="673">
          <cell r="A673" t="str">
            <v>08/08/2024 14:21:43</v>
          </cell>
          <cell r="B673">
            <v>95627538999.999802</v>
          </cell>
          <cell r="C673">
            <v>123667988000.0011</v>
          </cell>
          <cell r="D673">
            <v>-28040449000.001301</v>
          </cell>
          <cell r="E673">
            <v>30462729000</v>
          </cell>
          <cell r="F673">
            <v>88712988000</v>
          </cell>
          <cell r="G673">
            <v>-58250259000</v>
          </cell>
        </row>
        <row r="674">
          <cell r="A674" t="str">
            <v>09/08/2024 10:44:33</v>
          </cell>
          <cell r="B674">
            <v>19718139999.9995</v>
          </cell>
          <cell r="C674">
            <v>21931207000.000099</v>
          </cell>
          <cell r="D674">
            <v>-2213067000.0005989</v>
          </cell>
          <cell r="E674">
            <v>2422910000</v>
          </cell>
          <cell r="F674">
            <v>17925077000</v>
          </cell>
          <cell r="G674">
            <v>-15502167000</v>
          </cell>
        </row>
        <row r="675">
          <cell r="A675" t="str">
            <v>09/08/2024 10:51:00</v>
          </cell>
          <cell r="B675">
            <v>27455449999.9995</v>
          </cell>
          <cell r="C675">
            <v>28346468000.000099</v>
          </cell>
          <cell r="D675">
            <v>-891018000.00059891</v>
          </cell>
          <cell r="E675">
            <v>2653980000</v>
          </cell>
          <cell r="F675">
            <v>24340338000</v>
          </cell>
          <cell r="G675">
            <v>-21686358000</v>
          </cell>
        </row>
        <row r="676">
          <cell r="A676" t="str">
            <v>09/08/2024 13:25:36</v>
          </cell>
          <cell r="B676">
            <v>71272762999.999207</v>
          </cell>
          <cell r="C676">
            <v>74120321000.000092</v>
          </cell>
          <cell r="D676">
            <v>-2847558000.000885</v>
          </cell>
          <cell r="E676">
            <v>19455953000</v>
          </cell>
          <cell r="F676">
            <v>49197721000</v>
          </cell>
          <cell r="G676">
            <v>-29741768000</v>
          </cell>
        </row>
        <row r="677">
          <cell r="A677" t="str">
            <v>09/08/2024 13:54:07</v>
          </cell>
          <cell r="B677">
            <v>91318652999.999207</v>
          </cell>
          <cell r="C677">
            <v>89936669000.000092</v>
          </cell>
          <cell r="D677">
            <v>1381983999.999115</v>
          </cell>
          <cell r="E677">
            <v>29696553000</v>
          </cell>
          <cell r="F677">
            <v>58588199000</v>
          </cell>
          <cell r="G677">
            <v>-28891646000</v>
          </cell>
        </row>
        <row r="678">
          <cell r="A678" t="str">
            <v>09/08/2024 14:06:04</v>
          </cell>
          <cell r="B678">
            <v>96010122999.999207</v>
          </cell>
          <cell r="C678">
            <v>96525594000.000092</v>
          </cell>
          <cell r="D678">
            <v>-515471000.00088501</v>
          </cell>
          <cell r="E678">
            <v>29714763000</v>
          </cell>
          <cell r="F678">
            <v>65177124000</v>
          </cell>
          <cell r="G678">
            <v>-35462361000</v>
          </cell>
        </row>
        <row r="679">
          <cell r="A679" t="str">
            <v>09/08/2024 14:16:09</v>
          </cell>
          <cell r="B679">
            <v>100573403000</v>
          </cell>
          <cell r="C679">
            <v>103310124000.00011</v>
          </cell>
          <cell r="D679">
            <v>-2736721000.000092</v>
          </cell>
          <cell r="E679">
            <v>29860363000</v>
          </cell>
          <cell r="F679">
            <v>71835364000</v>
          </cell>
          <cell r="G679">
            <v>-41975001000</v>
          </cell>
        </row>
        <row r="680">
          <cell r="A680" t="str">
            <v>12/08/2024 10:23:11</v>
          </cell>
          <cell r="B680">
            <v>71186925000.000397</v>
          </cell>
          <cell r="C680">
            <v>75969381800</v>
          </cell>
          <cell r="D680">
            <v>-4782456799.9996033</v>
          </cell>
          <cell r="E680">
            <v>154995000</v>
          </cell>
          <cell r="F680">
            <v>70663201800</v>
          </cell>
          <cell r="G680">
            <v>-70508206800</v>
          </cell>
        </row>
        <row r="681">
          <cell r="A681" t="str">
            <v>12/08/2024 11:17:20</v>
          </cell>
          <cell r="B681">
            <v>94376223000.001007</v>
          </cell>
          <cell r="C681">
            <v>99429016800</v>
          </cell>
          <cell r="D681">
            <v>-5052793799.9989929</v>
          </cell>
          <cell r="E681">
            <v>4162133000</v>
          </cell>
          <cell r="F681">
            <v>81723056800</v>
          </cell>
          <cell r="G681">
            <v>-77560923800</v>
          </cell>
        </row>
        <row r="682">
          <cell r="A682" t="str">
            <v>12/08/2024 11:29:49</v>
          </cell>
          <cell r="B682">
            <v>98811742000.001007</v>
          </cell>
          <cell r="C682">
            <v>99429016800</v>
          </cell>
          <cell r="D682">
            <v>-617274799.99899292</v>
          </cell>
          <cell r="E682">
            <v>8597652000</v>
          </cell>
          <cell r="F682">
            <v>81723056800</v>
          </cell>
          <cell r="G682">
            <v>-73125404800</v>
          </cell>
        </row>
        <row r="683">
          <cell r="A683" t="str">
            <v>12/08/2024 13:01:07</v>
          </cell>
          <cell r="B683">
            <v>99950832000.001404</v>
          </cell>
          <cell r="C683">
            <v>100581241800</v>
          </cell>
          <cell r="D683">
            <v>-630409799.99859619</v>
          </cell>
          <cell r="E683">
            <v>8597652000</v>
          </cell>
          <cell r="F683">
            <v>81734081800</v>
          </cell>
          <cell r="G683">
            <v>-73136429800</v>
          </cell>
        </row>
        <row r="684">
          <cell r="A684" t="str">
            <v>12/08/2024 14:15:32</v>
          </cell>
          <cell r="B684">
            <v>195198115000.00159</v>
          </cell>
          <cell r="C684">
            <v>202695666800</v>
          </cell>
          <cell r="D684">
            <v>-7497551799.9984131</v>
          </cell>
          <cell r="E684">
            <v>31344735000</v>
          </cell>
          <cell r="F684">
            <v>133457006800</v>
          </cell>
          <cell r="G684">
            <v>-102112271800</v>
          </cell>
        </row>
        <row r="685">
          <cell r="A685" t="str">
            <v>12/08/2024 14:16:31</v>
          </cell>
          <cell r="B685">
            <v>195198115000.00159</v>
          </cell>
          <cell r="C685">
            <v>202726986800</v>
          </cell>
          <cell r="D685">
            <v>-7528871799.9984131</v>
          </cell>
          <cell r="E685">
            <v>31344735000</v>
          </cell>
          <cell r="F685">
            <v>133488326800</v>
          </cell>
          <cell r="G685">
            <v>-102143591800</v>
          </cell>
        </row>
        <row r="686">
          <cell r="A686" t="str">
            <v>12/08/2024 14:21:57</v>
          </cell>
          <cell r="B686">
            <v>196819874000.00159</v>
          </cell>
          <cell r="C686">
            <v>206032513800.00009</v>
          </cell>
          <cell r="D686">
            <v>-9212639799.9985352</v>
          </cell>
          <cell r="E686">
            <v>32966494000</v>
          </cell>
          <cell r="F686">
            <v>133110823800</v>
          </cell>
          <cell r="G686">
            <v>-100144329800</v>
          </cell>
        </row>
        <row r="687">
          <cell r="A687" t="str">
            <v>12/08/2024 14:23:53</v>
          </cell>
          <cell r="B687">
            <v>198955319000.00159</v>
          </cell>
          <cell r="C687">
            <v>206037093800.00009</v>
          </cell>
          <cell r="D687">
            <v>-7081774799.9985352</v>
          </cell>
          <cell r="E687">
            <v>35101939000</v>
          </cell>
          <cell r="F687">
            <v>133115403800</v>
          </cell>
          <cell r="G687">
            <v>-98013464800</v>
          </cell>
        </row>
        <row r="688">
          <cell r="A688" t="str">
            <v>12/08/2024 14:25:39</v>
          </cell>
          <cell r="B688">
            <v>200859299000.00159</v>
          </cell>
          <cell r="C688">
            <v>208291473800.00009</v>
          </cell>
          <cell r="D688">
            <v>-7432174799.9985352</v>
          </cell>
          <cell r="E688">
            <v>35101939000</v>
          </cell>
          <cell r="F688">
            <v>135369783800</v>
          </cell>
          <cell r="G688">
            <v>-100267844800</v>
          </cell>
        </row>
        <row r="689">
          <cell r="A689" t="str">
            <v>12/08/2024 14:29:56</v>
          </cell>
          <cell r="B689">
            <v>205938599000.00159</v>
          </cell>
          <cell r="C689">
            <v>212772612800.00009</v>
          </cell>
          <cell r="D689">
            <v>-6834013799.9985352</v>
          </cell>
          <cell r="E689">
            <v>35101939000</v>
          </cell>
          <cell r="F689">
            <v>139850922800</v>
          </cell>
          <cell r="G689">
            <v>-104748983800</v>
          </cell>
        </row>
        <row r="690">
          <cell r="A690" t="str">
            <v>12/08/2024 14:46:16</v>
          </cell>
          <cell r="B690">
            <v>206813509000.00159</v>
          </cell>
          <cell r="C690">
            <v>212772612800.00009</v>
          </cell>
          <cell r="D690">
            <v>-5959103799.9985352</v>
          </cell>
          <cell r="E690">
            <v>35976849000</v>
          </cell>
          <cell r="F690">
            <v>139850922800</v>
          </cell>
          <cell r="G690">
            <v>-103874073800</v>
          </cell>
        </row>
        <row r="691">
          <cell r="A691" t="str">
            <v>12/08/2024 15:04:42</v>
          </cell>
          <cell r="B691">
            <v>206561559000.00159</v>
          </cell>
          <cell r="C691">
            <v>212772612800.00009</v>
          </cell>
          <cell r="D691">
            <v>-6211053799.9985352</v>
          </cell>
          <cell r="E691">
            <v>35724899000</v>
          </cell>
          <cell r="F691">
            <v>139850922800</v>
          </cell>
          <cell r="G691">
            <v>-104126023800</v>
          </cell>
        </row>
        <row r="692">
          <cell r="A692" t="str">
            <v>13/08/2024 09:38:52</v>
          </cell>
          <cell r="B692">
            <v>30482040000.000301</v>
          </cell>
          <cell r="C692">
            <v>29449997000</v>
          </cell>
          <cell r="D692">
            <v>1032043000.000301</v>
          </cell>
          <cell r="E692">
            <v>1466670000</v>
          </cell>
          <cell r="F692">
            <v>27802117000</v>
          </cell>
          <cell r="G692">
            <v>-26335447000</v>
          </cell>
        </row>
        <row r="693">
          <cell r="A693" t="str">
            <v>13/08/2024 10:35:22</v>
          </cell>
          <cell r="B693">
            <v>84421423000.001007</v>
          </cell>
          <cell r="C693">
            <v>81771264000.000504</v>
          </cell>
          <cell r="D693">
            <v>2650159000.000504</v>
          </cell>
          <cell r="E693">
            <v>17727523000</v>
          </cell>
          <cell r="F693">
            <v>59310654000</v>
          </cell>
          <cell r="G693">
            <v>-41583131000</v>
          </cell>
        </row>
        <row r="694">
          <cell r="A694" t="str">
            <v>13/08/2024 10:43:31</v>
          </cell>
          <cell r="B694">
            <v>86388131000.001007</v>
          </cell>
          <cell r="C694">
            <v>84311551000.000504</v>
          </cell>
          <cell r="D694">
            <v>2076580000.000504</v>
          </cell>
          <cell r="E694">
            <v>19694231000</v>
          </cell>
          <cell r="F694">
            <v>59314531000</v>
          </cell>
          <cell r="G694">
            <v>-39620300000</v>
          </cell>
        </row>
        <row r="695">
          <cell r="A695" t="str">
            <v>13/08/2024 11:04:17</v>
          </cell>
          <cell r="B695">
            <v>114322717000.0011</v>
          </cell>
          <cell r="C695">
            <v>114858136000.0005</v>
          </cell>
          <cell r="D695">
            <v>-535418999.99940491</v>
          </cell>
          <cell r="E695">
            <v>43073127000</v>
          </cell>
          <cell r="F695">
            <v>63617356000</v>
          </cell>
          <cell r="G695">
            <v>-20544229000</v>
          </cell>
        </row>
        <row r="696">
          <cell r="A696" t="str">
            <v>13/08/2024 11:11:41</v>
          </cell>
          <cell r="B696">
            <v>119817008000.0011</v>
          </cell>
          <cell r="C696">
            <v>122082486000.0005</v>
          </cell>
          <cell r="D696">
            <v>-2265477999.9993901</v>
          </cell>
          <cell r="E696">
            <v>48567418000</v>
          </cell>
          <cell r="F696">
            <v>63617356000</v>
          </cell>
          <cell r="G696">
            <v>-15049938000</v>
          </cell>
        </row>
        <row r="697">
          <cell r="A697" t="str">
            <v>13/08/2024 11:30:13</v>
          </cell>
          <cell r="B697">
            <v>136900637000.0011</v>
          </cell>
          <cell r="C697">
            <v>136157138000.0005</v>
          </cell>
          <cell r="D697">
            <v>743499000.00061035</v>
          </cell>
          <cell r="E697">
            <v>65651047000</v>
          </cell>
          <cell r="F697">
            <v>64257538000</v>
          </cell>
          <cell r="G697">
            <v>1393509000</v>
          </cell>
        </row>
        <row r="698">
          <cell r="A698" t="str">
            <v>13/08/2024 13:14:45</v>
          </cell>
          <cell r="B698">
            <v>161599892000.0011</v>
          </cell>
          <cell r="C698">
            <v>153447747999.99991</v>
          </cell>
          <cell r="D698">
            <v>8152144000.0012207</v>
          </cell>
          <cell r="E698">
            <v>87310792000</v>
          </cell>
          <cell r="F698">
            <v>66848778000</v>
          </cell>
          <cell r="G698">
            <v>20462014000</v>
          </cell>
        </row>
        <row r="699">
          <cell r="A699" t="str">
            <v>13/08/2024 13:15:09</v>
          </cell>
          <cell r="B699">
            <v>161599892000.0011</v>
          </cell>
          <cell r="C699">
            <v>155223927999.99991</v>
          </cell>
          <cell r="D699">
            <v>6375964000.0012207</v>
          </cell>
          <cell r="E699">
            <v>87310792000</v>
          </cell>
          <cell r="F699">
            <v>66848778000</v>
          </cell>
          <cell r="G699">
            <v>20462014000</v>
          </cell>
        </row>
        <row r="700">
          <cell r="A700" t="str">
            <v>13/08/2024 13:15:42</v>
          </cell>
          <cell r="B700">
            <v>161599892000.0011</v>
          </cell>
          <cell r="C700">
            <v>155223927999.99991</v>
          </cell>
          <cell r="D700">
            <v>6375964000.0012207</v>
          </cell>
          <cell r="E700">
            <v>87310792000</v>
          </cell>
          <cell r="F700">
            <v>66848778000</v>
          </cell>
          <cell r="G700">
            <v>20462014000</v>
          </cell>
        </row>
        <row r="701">
          <cell r="A701" t="str">
            <v>13/08/2024 13:16:22</v>
          </cell>
          <cell r="B701">
            <v>155359746000.0011</v>
          </cell>
          <cell r="C701">
            <v>155223927999.99991</v>
          </cell>
          <cell r="D701">
            <v>135818000.0012207</v>
          </cell>
          <cell r="E701">
            <v>81070646000</v>
          </cell>
          <cell r="F701">
            <v>66848778000</v>
          </cell>
          <cell r="G701">
            <v>14221868000</v>
          </cell>
        </row>
        <row r="702">
          <cell r="A702" t="str">
            <v>13/08/2024 13:35:45</v>
          </cell>
          <cell r="B702">
            <v>165100911000.0011</v>
          </cell>
          <cell r="C702">
            <v>163218677999.99991</v>
          </cell>
          <cell r="D702">
            <v>1882233000.0012209</v>
          </cell>
          <cell r="E702">
            <v>90811811000</v>
          </cell>
          <cell r="F702">
            <v>66848778000</v>
          </cell>
          <cell r="G702">
            <v>23963033000</v>
          </cell>
        </row>
        <row r="703">
          <cell r="A703" t="str">
            <v>13/08/2024 13:41:15</v>
          </cell>
          <cell r="B703">
            <v>163454797000.0011</v>
          </cell>
          <cell r="C703">
            <v>163218677999.99991</v>
          </cell>
          <cell r="D703">
            <v>236119000.0012207</v>
          </cell>
          <cell r="E703">
            <v>89165697000</v>
          </cell>
          <cell r="F703">
            <v>66848778000</v>
          </cell>
          <cell r="G703">
            <v>22316919000</v>
          </cell>
        </row>
        <row r="704">
          <cell r="A704" t="str">
            <v>13/08/2024 14:14:58</v>
          </cell>
          <cell r="B704">
            <v>215029228000.00061</v>
          </cell>
          <cell r="C704">
            <v>211078895999.99991</v>
          </cell>
          <cell r="D704">
            <v>3950332000.0007319</v>
          </cell>
          <cell r="E704">
            <v>95863438000</v>
          </cell>
          <cell r="F704">
            <v>86706006000</v>
          </cell>
          <cell r="G704">
            <v>9157432000</v>
          </cell>
        </row>
        <row r="705">
          <cell r="A705" t="str">
            <v>13/08/2024 14:29:44</v>
          </cell>
          <cell r="B705">
            <v>227557218000.00101</v>
          </cell>
          <cell r="C705">
            <v>225168177999.99991</v>
          </cell>
          <cell r="D705">
            <v>2389040000.0011292</v>
          </cell>
          <cell r="E705">
            <v>95866628000</v>
          </cell>
          <cell r="F705">
            <v>96106538000</v>
          </cell>
          <cell r="G705">
            <v>-239910000</v>
          </cell>
        </row>
        <row r="706">
          <cell r="A706" t="str">
            <v>14/08/2024 09:41:05</v>
          </cell>
          <cell r="B706">
            <v>731447000</v>
          </cell>
          <cell r="C706">
            <v>2091058000</v>
          </cell>
          <cell r="D706">
            <v>-1359611000</v>
          </cell>
          <cell r="E706">
            <v>222907000</v>
          </cell>
          <cell r="F706">
            <v>1963838000</v>
          </cell>
          <cell r="G706">
            <v>-1740931000</v>
          </cell>
        </row>
        <row r="707">
          <cell r="A707" t="str">
            <v>14/08/2024 09:52:40</v>
          </cell>
          <cell r="B707">
            <v>1022541000</v>
          </cell>
          <cell r="C707">
            <v>3950568000</v>
          </cell>
          <cell r="D707">
            <v>-2928027000</v>
          </cell>
          <cell r="E707">
            <v>514001000</v>
          </cell>
          <cell r="F707">
            <v>3696128000</v>
          </cell>
          <cell r="G707">
            <v>-3182127000</v>
          </cell>
        </row>
        <row r="708">
          <cell r="A708" t="str">
            <v>14/08/2024 09:53:19</v>
          </cell>
          <cell r="B708">
            <v>1022541000</v>
          </cell>
          <cell r="C708">
            <v>3950568000</v>
          </cell>
          <cell r="D708">
            <v>-2928027000</v>
          </cell>
          <cell r="E708">
            <v>514001000</v>
          </cell>
          <cell r="F708">
            <v>3696128000</v>
          </cell>
          <cell r="G708">
            <v>-3182127000</v>
          </cell>
        </row>
        <row r="709">
          <cell r="A709" t="str">
            <v>14/08/2024 09:53:30</v>
          </cell>
          <cell r="B709">
            <v>1022541000</v>
          </cell>
          <cell r="C709">
            <v>3950568000</v>
          </cell>
          <cell r="D709">
            <v>-2928027000</v>
          </cell>
          <cell r="E709">
            <v>514001000</v>
          </cell>
          <cell r="F709">
            <v>3696128000</v>
          </cell>
          <cell r="G709">
            <v>-3182127000</v>
          </cell>
        </row>
        <row r="710">
          <cell r="A710" t="str">
            <v>14/08/2024 09:57:08</v>
          </cell>
          <cell r="B710">
            <v>1276761000</v>
          </cell>
          <cell r="C710">
            <v>5000248000</v>
          </cell>
          <cell r="D710">
            <v>-3723487000</v>
          </cell>
          <cell r="E710">
            <v>514001000</v>
          </cell>
          <cell r="F710">
            <v>4745808000</v>
          </cell>
          <cell r="G710">
            <v>-4231807000</v>
          </cell>
        </row>
        <row r="711">
          <cell r="A711" t="str">
            <v>14/08/2024 10:18:50</v>
          </cell>
          <cell r="B711">
            <v>1388194000</v>
          </cell>
          <cell r="C711">
            <v>5398938000</v>
          </cell>
          <cell r="D711">
            <v>-4010744000</v>
          </cell>
          <cell r="E711">
            <v>625434000</v>
          </cell>
          <cell r="F711">
            <v>5144498000</v>
          </cell>
          <cell r="G711">
            <v>-4519064000</v>
          </cell>
        </row>
        <row r="712">
          <cell r="A712" t="str">
            <v>14/08/2024 10:19:26</v>
          </cell>
          <cell r="B712">
            <v>1515334000</v>
          </cell>
          <cell r="C712">
            <v>5763438000</v>
          </cell>
          <cell r="D712">
            <v>-4248104000</v>
          </cell>
          <cell r="E712">
            <v>625434000</v>
          </cell>
          <cell r="F712">
            <v>5508998000</v>
          </cell>
          <cell r="G712">
            <v>-4883564000</v>
          </cell>
        </row>
        <row r="713">
          <cell r="A713" t="str">
            <v>14/08/2024 10:26:26</v>
          </cell>
          <cell r="B713">
            <v>1769684000</v>
          </cell>
          <cell r="C713">
            <v>5820138000</v>
          </cell>
          <cell r="D713">
            <v>-4050454000</v>
          </cell>
          <cell r="E713">
            <v>625434000</v>
          </cell>
          <cell r="F713">
            <v>5565698000</v>
          </cell>
          <cell r="G713">
            <v>-4940264000</v>
          </cell>
        </row>
        <row r="714">
          <cell r="A714" t="str">
            <v>14/08/2024 10:27:25</v>
          </cell>
          <cell r="B714">
            <v>1896834000</v>
          </cell>
          <cell r="C714">
            <v>6015838000</v>
          </cell>
          <cell r="D714">
            <v>-4119004000</v>
          </cell>
          <cell r="E714">
            <v>625434000</v>
          </cell>
          <cell r="F714">
            <v>5761398000</v>
          </cell>
          <cell r="G714">
            <v>-5135964000</v>
          </cell>
        </row>
        <row r="715">
          <cell r="A715" t="str">
            <v>14/08/2024 10:29:54</v>
          </cell>
          <cell r="B715">
            <v>2023974000</v>
          </cell>
          <cell r="C715">
            <v>6230068000</v>
          </cell>
          <cell r="D715">
            <v>-4206094000</v>
          </cell>
          <cell r="E715">
            <v>625434000</v>
          </cell>
          <cell r="F715">
            <v>5975628000</v>
          </cell>
          <cell r="G715">
            <v>-5350194000</v>
          </cell>
        </row>
        <row r="716">
          <cell r="A716" t="str">
            <v>14/08/2024 10:32:29</v>
          </cell>
          <cell r="B716">
            <v>2151094000</v>
          </cell>
          <cell r="C716">
            <v>6395468000</v>
          </cell>
          <cell r="D716">
            <v>-4244374000</v>
          </cell>
          <cell r="E716">
            <v>625434000</v>
          </cell>
          <cell r="F716">
            <v>6141028000</v>
          </cell>
          <cell r="G716">
            <v>-5515594000</v>
          </cell>
        </row>
        <row r="717">
          <cell r="A717" t="str">
            <v>14/08/2024 10:34:03</v>
          </cell>
          <cell r="B717">
            <v>2278174000</v>
          </cell>
          <cell r="C717">
            <v>6648578000</v>
          </cell>
          <cell r="D717">
            <v>-4370404000</v>
          </cell>
          <cell r="E717">
            <v>625434000</v>
          </cell>
          <cell r="F717">
            <v>6394138000</v>
          </cell>
          <cell r="G717">
            <v>-5768704000</v>
          </cell>
        </row>
        <row r="718">
          <cell r="A718" t="str">
            <v>14/08/2024 10:41:52</v>
          </cell>
          <cell r="B718">
            <v>2914444000</v>
          </cell>
          <cell r="C718">
            <v>13548001000</v>
          </cell>
          <cell r="D718">
            <v>-10633557000</v>
          </cell>
          <cell r="E718">
            <v>880634000</v>
          </cell>
          <cell r="F718">
            <v>6930981000</v>
          </cell>
          <cell r="G718">
            <v>-6050347000</v>
          </cell>
        </row>
        <row r="719">
          <cell r="A719" t="str">
            <v>14/08/2024 10:47:16</v>
          </cell>
          <cell r="B719">
            <v>9314244000</v>
          </cell>
          <cell r="C719">
            <v>13548001000</v>
          </cell>
          <cell r="D719">
            <v>-4233757000</v>
          </cell>
          <cell r="E719">
            <v>7280434000</v>
          </cell>
          <cell r="F719">
            <v>6930981000</v>
          </cell>
          <cell r="G719">
            <v>349453000</v>
          </cell>
        </row>
        <row r="720">
          <cell r="A720" t="str">
            <v>14/08/2024 11:08:06</v>
          </cell>
          <cell r="B720">
            <v>24584327000</v>
          </cell>
          <cell r="C720">
            <v>21437701000</v>
          </cell>
          <cell r="D720">
            <v>3146626000</v>
          </cell>
          <cell r="E720">
            <v>22296477000</v>
          </cell>
          <cell r="F720">
            <v>6932181000</v>
          </cell>
          <cell r="G720">
            <v>15364296000</v>
          </cell>
        </row>
        <row r="721">
          <cell r="A721" t="str">
            <v>14/08/2024 13:10:52</v>
          </cell>
          <cell r="B721">
            <v>44487451999.999802</v>
          </cell>
          <cell r="C721">
            <v>39229370000</v>
          </cell>
          <cell r="D721">
            <v>5258081999.9998016</v>
          </cell>
          <cell r="E721">
            <v>22895532000</v>
          </cell>
          <cell r="F721">
            <v>12511950000</v>
          </cell>
          <cell r="G721">
            <v>10383582000</v>
          </cell>
        </row>
        <row r="722">
          <cell r="A722" t="str">
            <v>14/08/2024 13:25:43</v>
          </cell>
          <cell r="B722">
            <v>50035888999.999802</v>
          </cell>
          <cell r="C722">
            <v>51962070000</v>
          </cell>
          <cell r="D722">
            <v>-1926181000.0001979</v>
          </cell>
          <cell r="E722">
            <v>23487079000</v>
          </cell>
          <cell r="F722">
            <v>13907270000</v>
          </cell>
          <cell r="G722">
            <v>9579809000</v>
          </cell>
        </row>
        <row r="723">
          <cell r="A723" t="str">
            <v>14/08/2024 13:36:35</v>
          </cell>
          <cell r="B723">
            <v>66905245999.999802</v>
          </cell>
          <cell r="C723">
            <v>65933620000</v>
          </cell>
          <cell r="D723">
            <v>971625999.99980164</v>
          </cell>
          <cell r="E723">
            <v>27006066000</v>
          </cell>
          <cell r="F723">
            <v>14374280000</v>
          </cell>
          <cell r="G723">
            <v>12631786000</v>
          </cell>
        </row>
        <row r="724">
          <cell r="A724" t="str">
            <v>14/08/2024 13:57:58</v>
          </cell>
          <cell r="B724">
            <v>132300044000.0007</v>
          </cell>
          <cell r="C724">
            <v>128387049999.9995</v>
          </cell>
          <cell r="D724">
            <v>3912994000.001205</v>
          </cell>
          <cell r="E724">
            <v>33883814000</v>
          </cell>
          <cell r="F724">
            <v>14880360000</v>
          </cell>
          <cell r="G724">
            <v>19003454000</v>
          </cell>
        </row>
        <row r="725">
          <cell r="A725" t="str">
            <v>14/08/2024 14:09:50</v>
          </cell>
          <cell r="B725">
            <v>153949931000.00061</v>
          </cell>
          <cell r="C725">
            <v>151999395999.99951</v>
          </cell>
          <cell r="D725">
            <v>1950535000.0010991</v>
          </cell>
          <cell r="E725">
            <v>35852311000</v>
          </cell>
          <cell r="F725">
            <v>36455856000</v>
          </cell>
          <cell r="G725">
            <v>-603545000</v>
          </cell>
        </row>
        <row r="726">
          <cell r="A726" t="str">
            <v>14/08/2024 14:23:32</v>
          </cell>
          <cell r="B726">
            <v>169237897000.00061</v>
          </cell>
          <cell r="C726">
            <v>167776243999.9985</v>
          </cell>
          <cell r="D726">
            <v>1461653000.002106</v>
          </cell>
          <cell r="E726">
            <v>50886337000</v>
          </cell>
          <cell r="F726">
            <v>36956424000</v>
          </cell>
          <cell r="G726">
            <v>13929913000</v>
          </cell>
        </row>
        <row r="727">
          <cell r="A727" t="str">
            <v>14/08/2024 14:27:12</v>
          </cell>
          <cell r="B727">
            <v>173485881000.00061</v>
          </cell>
          <cell r="C727">
            <v>173762873999.9985</v>
          </cell>
          <cell r="D727">
            <v>-276992999.99789429</v>
          </cell>
          <cell r="E727">
            <v>55134321000</v>
          </cell>
          <cell r="F727">
            <v>36956424000</v>
          </cell>
          <cell r="G727">
            <v>18177897000</v>
          </cell>
        </row>
        <row r="728">
          <cell r="A728" t="str">
            <v>14/08/2024 14:32:37</v>
          </cell>
          <cell r="B728">
            <v>173133318000.00061</v>
          </cell>
          <cell r="C728">
            <v>173762873999.9985</v>
          </cell>
          <cell r="D728">
            <v>-629555999.99789429</v>
          </cell>
          <cell r="E728">
            <v>54781758000</v>
          </cell>
          <cell r="F728">
            <v>36956424000</v>
          </cell>
          <cell r="G728">
            <v>17825334000</v>
          </cell>
        </row>
        <row r="729">
          <cell r="A729" t="str">
            <v>14/08/2024 14:45:50</v>
          </cell>
          <cell r="B729">
            <v>173405368000.00061</v>
          </cell>
          <cell r="C729">
            <v>173762873999.9985</v>
          </cell>
          <cell r="D729">
            <v>-357505999.99789429</v>
          </cell>
          <cell r="E729">
            <v>55053808000</v>
          </cell>
          <cell r="F729">
            <v>36956424000</v>
          </cell>
          <cell r="G729">
            <v>18097384000</v>
          </cell>
        </row>
        <row r="730">
          <cell r="A730" t="str">
            <v>15/08/2024 09:25:10</v>
          </cell>
          <cell r="B730">
            <v>3045900000</v>
          </cell>
          <cell r="C730">
            <v>5034341000</v>
          </cell>
          <cell r="D730">
            <v>-1988441000</v>
          </cell>
          <cell r="E730">
            <v>0</v>
          </cell>
          <cell r="F730">
            <v>5034341000</v>
          </cell>
          <cell r="G730">
            <v>-5034341000</v>
          </cell>
        </row>
        <row r="731">
          <cell r="A731" t="str">
            <v>15/08/2024 09:27:21</v>
          </cell>
          <cell r="B731">
            <v>3230935000</v>
          </cell>
          <cell r="C731">
            <v>5090541000</v>
          </cell>
          <cell r="D731">
            <v>-1859606000</v>
          </cell>
          <cell r="E731">
            <v>185035000</v>
          </cell>
          <cell r="F731">
            <v>5090541000</v>
          </cell>
          <cell r="G731">
            <v>-4905506000</v>
          </cell>
        </row>
        <row r="732">
          <cell r="A732" t="str">
            <v>15/08/2024 09:31:38</v>
          </cell>
          <cell r="B732">
            <v>3484585000</v>
          </cell>
          <cell r="C732">
            <v>5547436000</v>
          </cell>
          <cell r="D732">
            <v>-2062851000</v>
          </cell>
          <cell r="E732">
            <v>185035000</v>
          </cell>
          <cell r="F732">
            <v>5547436000</v>
          </cell>
          <cell r="G732">
            <v>-5362401000</v>
          </cell>
        </row>
        <row r="733">
          <cell r="A733" t="str">
            <v>15/08/2024 09:32:37</v>
          </cell>
          <cell r="B733">
            <v>4120849000</v>
          </cell>
          <cell r="C733">
            <v>5547436000</v>
          </cell>
          <cell r="D733">
            <v>-1426587000</v>
          </cell>
          <cell r="E733">
            <v>187299000</v>
          </cell>
          <cell r="F733">
            <v>5547436000</v>
          </cell>
          <cell r="G733">
            <v>-5360137000</v>
          </cell>
        </row>
        <row r="734">
          <cell r="A734" t="str">
            <v>15/08/2024 10:50:59</v>
          </cell>
          <cell r="B734">
            <v>28582030000</v>
          </cell>
          <cell r="C734">
            <v>29584723000</v>
          </cell>
          <cell r="D734">
            <v>-1002693000</v>
          </cell>
          <cell r="E734">
            <v>16783790000</v>
          </cell>
          <cell r="F734">
            <v>11690143000</v>
          </cell>
          <cell r="G734">
            <v>5093647000</v>
          </cell>
        </row>
        <row r="735">
          <cell r="A735" t="str">
            <v>15/08/2024 13:03:37</v>
          </cell>
          <cell r="B735">
            <v>44840691000</v>
          </cell>
          <cell r="C735">
            <v>45991526999.999496</v>
          </cell>
          <cell r="D735">
            <v>-1150835999.999496</v>
          </cell>
          <cell r="E735">
            <v>33042451000</v>
          </cell>
          <cell r="F735">
            <v>11725187000</v>
          </cell>
          <cell r="G735">
            <v>21317264000</v>
          </cell>
        </row>
        <row r="736">
          <cell r="A736" t="str">
            <v>15/08/2024 13:55:07</v>
          </cell>
          <cell r="B736">
            <v>61634252999.999901</v>
          </cell>
          <cell r="C736">
            <v>62727233999.999496</v>
          </cell>
          <cell r="D736">
            <v>-1092980999.9995961</v>
          </cell>
          <cell r="E736">
            <v>36261363000</v>
          </cell>
          <cell r="F736">
            <v>24403054000</v>
          </cell>
          <cell r="G736">
            <v>11858309000</v>
          </cell>
        </row>
        <row r="737">
          <cell r="A737" t="str">
            <v>15/08/2024 14:02:26</v>
          </cell>
          <cell r="B737">
            <v>67846012999.999901</v>
          </cell>
          <cell r="C737">
            <v>68777356999.999496</v>
          </cell>
          <cell r="D737">
            <v>-931343999.99959564</v>
          </cell>
          <cell r="E737">
            <v>36261363000</v>
          </cell>
          <cell r="F737">
            <v>30453177000</v>
          </cell>
          <cell r="G737">
            <v>5808186000</v>
          </cell>
        </row>
        <row r="738">
          <cell r="A738" t="str">
            <v>15/08/2024 14:41:24</v>
          </cell>
          <cell r="B738">
            <v>76088458999.999207</v>
          </cell>
          <cell r="C738">
            <v>185764034999.99951</v>
          </cell>
          <cell r="D738">
            <v>-109675576000.00031</v>
          </cell>
          <cell r="E738">
            <v>36267719000</v>
          </cell>
          <cell r="F738">
            <v>147439855000</v>
          </cell>
          <cell r="G738">
            <v>-111172136000</v>
          </cell>
        </row>
        <row r="739">
          <cell r="A739" t="str">
            <v>15/08/2024 14:46:11</v>
          </cell>
          <cell r="B739">
            <v>76758653999.999207</v>
          </cell>
          <cell r="C739">
            <v>185769986999.99951</v>
          </cell>
          <cell r="D739">
            <v>-109011333000.00031</v>
          </cell>
          <cell r="E739">
            <v>36937914000</v>
          </cell>
          <cell r="F739">
            <v>147445807000</v>
          </cell>
          <cell r="G739">
            <v>-110507893000</v>
          </cell>
        </row>
        <row r="740">
          <cell r="A740" t="str">
            <v>16/08/2024 09:25:10</v>
          </cell>
          <cell r="B740">
            <v>9778489999.9998989</v>
          </cell>
          <cell r="C740">
            <v>17715337000</v>
          </cell>
          <cell r="D740">
            <v>-7936847000.0001011</v>
          </cell>
          <cell r="E740">
            <v>0</v>
          </cell>
          <cell r="F740">
            <v>15047837000</v>
          </cell>
          <cell r="G740">
            <v>-15047837000</v>
          </cell>
        </row>
        <row r="741">
          <cell r="A741" t="str">
            <v>16/08/2024 09:36:39</v>
          </cell>
          <cell r="B741">
            <v>9778489999.9998989</v>
          </cell>
          <cell r="C741">
            <v>18993569000</v>
          </cell>
          <cell r="D741">
            <v>-9215079000.0001011</v>
          </cell>
          <cell r="E741">
            <v>0</v>
          </cell>
          <cell r="F741">
            <v>16326069000</v>
          </cell>
          <cell r="G741">
            <v>-16326069000</v>
          </cell>
        </row>
        <row r="742">
          <cell r="A742" t="str">
            <v>16/08/2024 09:48:59</v>
          </cell>
          <cell r="B742">
            <v>10032379999.999901</v>
          </cell>
          <cell r="C742">
            <v>16660340000</v>
          </cell>
          <cell r="D742">
            <v>-6627960000.0001011</v>
          </cell>
          <cell r="E742">
            <v>0</v>
          </cell>
          <cell r="F742">
            <v>13865740000</v>
          </cell>
          <cell r="G742">
            <v>-13865740000</v>
          </cell>
        </row>
        <row r="743">
          <cell r="A743" t="str">
            <v>16/08/2024 09:53:28</v>
          </cell>
          <cell r="B743">
            <v>10159359999.999901</v>
          </cell>
          <cell r="C743">
            <v>20757297000</v>
          </cell>
          <cell r="D743">
            <v>-10597937000.000099</v>
          </cell>
          <cell r="E743">
            <v>0</v>
          </cell>
          <cell r="F743">
            <v>17962697000</v>
          </cell>
          <cell r="G743">
            <v>-17962697000</v>
          </cell>
        </row>
        <row r="744">
          <cell r="A744" t="str">
            <v>16/08/2024 09:55:52</v>
          </cell>
          <cell r="B744">
            <v>10159359999.999901</v>
          </cell>
          <cell r="C744">
            <v>16803078000</v>
          </cell>
          <cell r="D744">
            <v>-6643718000.0001011</v>
          </cell>
          <cell r="E744">
            <v>0</v>
          </cell>
          <cell r="F744">
            <v>14008478000</v>
          </cell>
          <cell r="G744">
            <v>-14008478000</v>
          </cell>
        </row>
        <row r="745">
          <cell r="A745" t="str">
            <v>16/08/2024 09:56:07</v>
          </cell>
          <cell r="B745">
            <v>10159359999.999901</v>
          </cell>
          <cell r="C745">
            <v>16803078000</v>
          </cell>
          <cell r="D745">
            <v>-6643718000.0001011</v>
          </cell>
          <cell r="E745">
            <v>0</v>
          </cell>
          <cell r="F745">
            <v>14008478000</v>
          </cell>
          <cell r="G745">
            <v>-14008478000</v>
          </cell>
        </row>
        <row r="746">
          <cell r="A746" t="str">
            <v>16/08/2024 10:28:57</v>
          </cell>
          <cell r="B746">
            <v>41292183999.999901</v>
          </cell>
          <cell r="C746">
            <v>51399180000</v>
          </cell>
          <cell r="D746">
            <v>-10106996000.000099</v>
          </cell>
          <cell r="E746">
            <v>6010314000</v>
          </cell>
          <cell r="F746">
            <v>42498000000</v>
          </cell>
          <cell r="G746">
            <v>-36487686000</v>
          </cell>
        </row>
        <row r="747">
          <cell r="A747" t="str">
            <v>16/08/2024 10:32:17</v>
          </cell>
          <cell r="B747">
            <v>42362538999.999901</v>
          </cell>
          <cell r="C747">
            <v>53355396000</v>
          </cell>
          <cell r="D747">
            <v>-10992857000.000099</v>
          </cell>
          <cell r="E747">
            <v>6059449000</v>
          </cell>
          <cell r="F747">
            <v>44326526000</v>
          </cell>
          <cell r="G747">
            <v>-38267077000</v>
          </cell>
        </row>
        <row r="748">
          <cell r="A748" t="str">
            <v>16/08/2024 10:54:46</v>
          </cell>
          <cell r="B748">
            <v>58472629999.999901</v>
          </cell>
          <cell r="C748">
            <v>69283724000</v>
          </cell>
          <cell r="D748">
            <v>-10811094000.000099</v>
          </cell>
          <cell r="E748">
            <v>16427650000</v>
          </cell>
          <cell r="F748">
            <v>49667774000</v>
          </cell>
          <cell r="G748">
            <v>-33240124000</v>
          </cell>
        </row>
        <row r="749">
          <cell r="A749" t="str">
            <v>16/08/2024 11:21:38</v>
          </cell>
          <cell r="B749">
            <v>70484359000.000092</v>
          </cell>
          <cell r="C749">
            <v>87772107000</v>
          </cell>
          <cell r="D749">
            <v>-17287747999.999908</v>
          </cell>
          <cell r="E749">
            <v>16033989000</v>
          </cell>
          <cell r="F749">
            <v>68028177000</v>
          </cell>
          <cell r="G749">
            <v>-51994188000</v>
          </cell>
        </row>
        <row r="750">
          <cell r="A750" t="str">
            <v>16/08/2024 11:22:18</v>
          </cell>
          <cell r="B750">
            <v>70484359000.000092</v>
          </cell>
          <cell r="C750">
            <v>83754117000</v>
          </cell>
          <cell r="D750">
            <v>-13269757999.99991</v>
          </cell>
          <cell r="E750">
            <v>16033989000</v>
          </cell>
          <cell r="F750">
            <v>64010187000</v>
          </cell>
          <cell r="G750">
            <v>-47976198000</v>
          </cell>
        </row>
        <row r="751">
          <cell r="A751" t="str">
            <v>16/08/2024 13:04:27</v>
          </cell>
          <cell r="B751">
            <v>74282150000.000092</v>
          </cell>
          <cell r="C751">
            <v>91712184000.000504</v>
          </cell>
          <cell r="D751">
            <v>-17430034000.000408</v>
          </cell>
          <cell r="E751">
            <v>19831780000</v>
          </cell>
          <cell r="F751">
            <v>68127854000</v>
          </cell>
          <cell r="G751">
            <v>-48296074000</v>
          </cell>
        </row>
        <row r="752">
          <cell r="A752" t="str">
            <v>16/08/2024 13:05:01</v>
          </cell>
          <cell r="B752">
            <v>74282150000.000092</v>
          </cell>
          <cell r="C752">
            <v>87690210000.000504</v>
          </cell>
          <cell r="D752">
            <v>-13408060000.00041</v>
          </cell>
          <cell r="E752">
            <v>19831780000</v>
          </cell>
          <cell r="F752">
            <v>64105880000</v>
          </cell>
          <cell r="G752">
            <v>-44274100000</v>
          </cell>
        </row>
        <row r="753">
          <cell r="A753" t="str">
            <v>16/08/2024 13:08:28</v>
          </cell>
          <cell r="B753">
            <v>77484997000.000092</v>
          </cell>
          <cell r="C753">
            <v>93643374000.000504</v>
          </cell>
          <cell r="D753">
            <v>-16158377000.00041</v>
          </cell>
          <cell r="E753">
            <v>23034627000</v>
          </cell>
          <cell r="F753">
            <v>68135894000</v>
          </cell>
          <cell r="G753">
            <v>-45101267000</v>
          </cell>
        </row>
        <row r="754">
          <cell r="A754" t="str">
            <v>16/08/2024 13:09:06</v>
          </cell>
          <cell r="B754">
            <v>78009213000.000092</v>
          </cell>
          <cell r="C754">
            <v>89617388000.000504</v>
          </cell>
          <cell r="D754">
            <v>-11608175000.00041</v>
          </cell>
          <cell r="E754">
            <v>23558843000</v>
          </cell>
          <cell r="F754">
            <v>64109908000</v>
          </cell>
          <cell r="G754">
            <v>-40551065000</v>
          </cell>
        </row>
        <row r="755">
          <cell r="A755" t="str">
            <v>16/08/2024 13:16:41</v>
          </cell>
          <cell r="B755">
            <v>89600355999.999695</v>
          </cell>
          <cell r="C755">
            <v>102219462000.0005</v>
          </cell>
          <cell r="D755">
            <v>-12619106000.000811</v>
          </cell>
          <cell r="E755">
            <v>23734926000</v>
          </cell>
          <cell r="F755">
            <v>76711982000</v>
          </cell>
          <cell r="G755">
            <v>-52977056000</v>
          </cell>
        </row>
        <row r="756">
          <cell r="A756" t="str">
            <v>16/08/2024 13:26:03</v>
          </cell>
          <cell r="B756">
            <v>93975257999.999695</v>
          </cell>
          <cell r="C756">
            <v>107839016000.0005</v>
          </cell>
          <cell r="D756">
            <v>-13863758000.000811</v>
          </cell>
          <cell r="E756">
            <v>24133038000</v>
          </cell>
          <cell r="F756">
            <v>82331536000</v>
          </cell>
          <cell r="G756">
            <v>-58198498000</v>
          </cell>
        </row>
        <row r="757">
          <cell r="A757" t="str">
            <v>16/08/2024 13:54:19</v>
          </cell>
          <cell r="B757">
            <v>100582979999.99969</v>
          </cell>
          <cell r="C757">
            <v>115071678000.0005</v>
          </cell>
          <cell r="D757">
            <v>-14488698000.000811</v>
          </cell>
          <cell r="E757">
            <v>25857810000</v>
          </cell>
          <cell r="F757">
            <v>87248288000</v>
          </cell>
          <cell r="G757">
            <v>-61390478000</v>
          </cell>
        </row>
        <row r="758">
          <cell r="A758" t="str">
            <v>16/08/2024 14:06:26</v>
          </cell>
          <cell r="B758">
            <v>103095661999.99969</v>
          </cell>
          <cell r="C758">
            <v>115228886000.0005</v>
          </cell>
          <cell r="D758">
            <v>-12133224000.000811</v>
          </cell>
          <cell r="E758">
            <v>28370492000</v>
          </cell>
          <cell r="F758">
            <v>87276646000</v>
          </cell>
          <cell r="G758">
            <v>-58906154000</v>
          </cell>
        </row>
        <row r="759">
          <cell r="A759" t="str">
            <v>16/08/2024 14:14:21</v>
          </cell>
          <cell r="B759">
            <v>103145631999.99969</v>
          </cell>
          <cell r="C759">
            <v>115363740000.0005</v>
          </cell>
          <cell r="D759">
            <v>-12218108000.000811</v>
          </cell>
          <cell r="E759">
            <v>28420462000</v>
          </cell>
          <cell r="F759">
            <v>87282720000</v>
          </cell>
          <cell r="G759">
            <v>-58862258000</v>
          </cell>
        </row>
        <row r="760">
          <cell r="A760" t="str">
            <v>16/08/2024 14:15:10</v>
          </cell>
          <cell r="B760">
            <v>103145631999.99969</v>
          </cell>
          <cell r="C760">
            <v>117294260000.0005</v>
          </cell>
          <cell r="D760">
            <v>-14148628000.000811</v>
          </cell>
          <cell r="E760">
            <v>28420462000</v>
          </cell>
          <cell r="F760">
            <v>87282720000</v>
          </cell>
          <cell r="G760">
            <v>-58862258000</v>
          </cell>
        </row>
        <row r="761">
          <cell r="A761" t="str">
            <v>16/08/2024 14:24:25</v>
          </cell>
          <cell r="B761">
            <v>135362508999.99969</v>
          </cell>
          <cell r="C761">
            <v>157544505000</v>
          </cell>
          <cell r="D761">
            <v>-22181996000.000309</v>
          </cell>
          <cell r="E761">
            <v>60637339000</v>
          </cell>
          <cell r="F761">
            <v>91336745000</v>
          </cell>
          <cell r="G761">
            <v>-30699406000</v>
          </cell>
        </row>
        <row r="762">
          <cell r="A762" t="str">
            <v>16/08/2024 14:26:57</v>
          </cell>
          <cell r="B762">
            <v>142961893999.99969</v>
          </cell>
          <cell r="C762">
            <v>161421059000</v>
          </cell>
          <cell r="D762">
            <v>-18459165000.000309</v>
          </cell>
          <cell r="E762">
            <v>68236724000</v>
          </cell>
          <cell r="F762">
            <v>91348849000</v>
          </cell>
          <cell r="G762">
            <v>-23112125000</v>
          </cell>
        </row>
        <row r="763">
          <cell r="A763" t="str">
            <v>16/08/2024 14:29:20</v>
          </cell>
          <cell r="B763">
            <v>143090733999.99969</v>
          </cell>
          <cell r="C763">
            <v>157438183000</v>
          </cell>
          <cell r="D763">
            <v>-14347449000.000311</v>
          </cell>
          <cell r="E763">
            <v>68236724000</v>
          </cell>
          <cell r="F763">
            <v>87365973000</v>
          </cell>
          <cell r="G763">
            <v>-19129249000</v>
          </cell>
        </row>
        <row r="764">
          <cell r="A764" t="str">
            <v>19/08/2024 10:00:43</v>
          </cell>
          <cell r="B764">
            <v>54123614999.999199</v>
          </cell>
          <cell r="C764">
            <v>58686891000</v>
          </cell>
          <cell r="D764">
            <v>-4563276000.0008011</v>
          </cell>
          <cell r="E764">
            <v>7094835000</v>
          </cell>
          <cell r="F764">
            <v>50935491000</v>
          </cell>
          <cell r="G764">
            <v>-43840656000</v>
          </cell>
        </row>
        <row r="765">
          <cell r="A765" t="str">
            <v>19/08/2024 10:16:09</v>
          </cell>
          <cell r="B765">
            <v>64663444999.999199</v>
          </cell>
          <cell r="C765">
            <v>66128204000</v>
          </cell>
          <cell r="D765">
            <v>-1464759000.0008011</v>
          </cell>
          <cell r="E765">
            <v>17634665000</v>
          </cell>
          <cell r="F765">
            <v>50862714000</v>
          </cell>
          <cell r="G765">
            <v>-33228049000</v>
          </cell>
        </row>
        <row r="766">
          <cell r="A766" t="str">
            <v>19/08/2024 10:31:57</v>
          </cell>
          <cell r="B766">
            <v>79123122999.999207</v>
          </cell>
          <cell r="C766">
            <v>81931599000</v>
          </cell>
          <cell r="D766">
            <v>-2808476000.000793</v>
          </cell>
          <cell r="E766">
            <v>32094343000</v>
          </cell>
          <cell r="F766">
            <v>50864329000</v>
          </cell>
          <cell r="G766">
            <v>-18769986000</v>
          </cell>
        </row>
        <row r="767">
          <cell r="A767" t="str">
            <v>19/08/2024 10:54:33</v>
          </cell>
          <cell r="B767">
            <v>102125300999.9984</v>
          </cell>
          <cell r="C767">
            <v>101902769000.0005</v>
          </cell>
          <cell r="D767">
            <v>222531999.99790949</v>
          </cell>
          <cell r="E767">
            <v>51856921000</v>
          </cell>
          <cell r="F767">
            <v>50866269000</v>
          </cell>
          <cell r="G767">
            <v>990652000</v>
          </cell>
        </row>
        <row r="768">
          <cell r="A768" t="str">
            <v>19/08/2024 11:29:29</v>
          </cell>
          <cell r="B768">
            <v>111719053999.9984</v>
          </cell>
          <cell r="C768">
            <v>111517341000.0005</v>
          </cell>
          <cell r="D768">
            <v>201712999.99790949</v>
          </cell>
          <cell r="E768">
            <v>61450674000</v>
          </cell>
          <cell r="F768">
            <v>50880441000</v>
          </cell>
          <cell r="G768">
            <v>10570233000</v>
          </cell>
        </row>
        <row r="769">
          <cell r="A769" t="str">
            <v>19/08/2024 13:02:02</v>
          </cell>
          <cell r="B769">
            <v>111719053999.9984</v>
          </cell>
          <cell r="C769">
            <v>111517341000.0005</v>
          </cell>
          <cell r="D769">
            <v>201712999.99790949</v>
          </cell>
          <cell r="E769">
            <v>61450674000</v>
          </cell>
          <cell r="F769">
            <v>50880441000</v>
          </cell>
          <cell r="G769">
            <v>10570233000</v>
          </cell>
        </row>
        <row r="770">
          <cell r="A770" t="str">
            <v>19/08/2024 13:24:12</v>
          </cell>
          <cell r="B770">
            <v>118945413999.9984</v>
          </cell>
          <cell r="C770">
            <v>125512291000.0004</v>
          </cell>
          <cell r="D770">
            <v>-6566877000.0019989</v>
          </cell>
          <cell r="E770">
            <v>68677034000</v>
          </cell>
          <cell r="F770">
            <v>57491841000</v>
          </cell>
          <cell r="G770">
            <v>11185193000</v>
          </cell>
        </row>
        <row r="771">
          <cell r="A771" t="str">
            <v>19/08/2024 13:46:26</v>
          </cell>
          <cell r="B771">
            <v>127801204999.9984</v>
          </cell>
          <cell r="C771">
            <v>137186961000.0004</v>
          </cell>
          <cell r="D771">
            <v>-9385756000.0019989</v>
          </cell>
          <cell r="E771">
            <v>77532825000</v>
          </cell>
          <cell r="F771">
            <v>57503711000</v>
          </cell>
          <cell r="G771">
            <v>20029114000</v>
          </cell>
        </row>
        <row r="772">
          <cell r="A772" t="str">
            <v>19/08/2024 13:53:00</v>
          </cell>
          <cell r="B772">
            <v>133403065999.9984</v>
          </cell>
          <cell r="C772">
            <v>139383556000.00031</v>
          </cell>
          <cell r="D772">
            <v>-5980490000.0019073</v>
          </cell>
          <cell r="E772">
            <v>83004616000</v>
          </cell>
          <cell r="F772">
            <v>57621666000</v>
          </cell>
          <cell r="G772">
            <v>25382950000</v>
          </cell>
        </row>
        <row r="773">
          <cell r="A773" t="str">
            <v>19/08/2024 13:59:35</v>
          </cell>
          <cell r="B773">
            <v>136918524999.998</v>
          </cell>
          <cell r="C773">
            <v>144610871000.00031</v>
          </cell>
          <cell r="D773">
            <v>-7692346000.0023041</v>
          </cell>
          <cell r="E773">
            <v>81711375000</v>
          </cell>
          <cell r="F773">
            <v>62848981000</v>
          </cell>
          <cell r="G773">
            <v>18862394000</v>
          </cell>
        </row>
        <row r="774">
          <cell r="A774" t="str">
            <v>19/08/2024 14:08:59</v>
          </cell>
          <cell r="B774">
            <v>142683114999.99799</v>
          </cell>
          <cell r="C774">
            <v>150456821000.00031</v>
          </cell>
          <cell r="D774">
            <v>-7773706000.0023193</v>
          </cell>
          <cell r="E774">
            <v>87475965000</v>
          </cell>
          <cell r="F774">
            <v>62848981000</v>
          </cell>
          <cell r="G774">
            <v>24626984000</v>
          </cell>
        </row>
        <row r="775">
          <cell r="A775" t="str">
            <v>19/08/2024 14:12:49</v>
          </cell>
          <cell r="B775">
            <v>142683114999.99799</v>
          </cell>
          <cell r="C775">
            <v>150456821000.00031</v>
          </cell>
          <cell r="D775">
            <v>-7773706000.0023193</v>
          </cell>
          <cell r="E775">
            <v>87475965000</v>
          </cell>
          <cell r="F775">
            <v>62848981000</v>
          </cell>
          <cell r="G775">
            <v>24626984000</v>
          </cell>
        </row>
        <row r="776">
          <cell r="A776" t="str">
            <v>19/08/2024 14:18:09</v>
          </cell>
          <cell r="B776">
            <v>150156999999.99799</v>
          </cell>
          <cell r="C776">
            <v>157988191000.00031</v>
          </cell>
          <cell r="D776">
            <v>-7831191000.0023193</v>
          </cell>
          <cell r="E776">
            <v>94949850000</v>
          </cell>
          <cell r="F776">
            <v>62848981000</v>
          </cell>
          <cell r="G776">
            <v>32100869000</v>
          </cell>
        </row>
        <row r="777">
          <cell r="A777" t="str">
            <v>20/08/2024 10:20:33</v>
          </cell>
          <cell r="B777">
            <v>37194212999.999496</v>
          </cell>
          <cell r="C777">
            <v>41833593000</v>
          </cell>
          <cell r="D777">
            <v>-4639380000.0005035</v>
          </cell>
          <cell r="E777">
            <v>7776603000</v>
          </cell>
          <cell r="F777">
            <v>34545063000</v>
          </cell>
          <cell r="G777">
            <v>-26768460000</v>
          </cell>
        </row>
        <row r="778">
          <cell r="A778" t="str">
            <v>20/08/2024 10:54:19</v>
          </cell>
          <cell r="B778">
            <v>44283039999.999496</v>
          </cell>
          <cell r="C778">
            <v>47419357000</v>
          </cell>
          <cell r="D778">
            <v>-3136317000.000504</v>
          </cell>
          <cell r="E778">
            <v>9004480000</v>
          </cell>
          <cell r="F778">
            <v>38958857000</v>
          </cell>
          <cell r="G778">
            <v>-29954377000</v>
          </cell>
        </row>
        <row r="779">
          <cell r="A779" t="str">
            <v>20/08/2024 13:10:40</v>
          </cell>
          <cell r="B779">
            <v>76260379999.999496</v>
          </cell>
          <cell r="C779">
            <v>80988858000</v>
          </cell>
          <cell r="D779">
            <v>-4728478000.0005035</v>
          </cell>
          <cell r="E779">
            <v>40851700000</v>
          </cell>
          <cell r="F779">
            <v>39073718000</v>
          </cell>
          <cell r="G779">
            <v>1777982000</v>
          </cell>
        </row>
        <row r="780">
          <cell r="A780" t="str">
            <v>20/08/2024 13:16:35</v>
          </cell>
          <cell r="B780">
            <v>88210560999.999496</v>
          </cell>
          <cell r="C780">
            <v>90776058000</v>
          </cell>
          <cell r="D780">
            <v>-2565497000.000504</v>
          </cell>
          <cell r="E780">
            <v>52801881000</v>
          </cell>
          <cell r="F780">
            <v>39073718000</v>
          </cell>
          <cell r="G780">
            <v>13728163000</v>
          </cell>
        </row>
        <row r="781">
          <cell r="A781" t="str">
            <v>20/08/2024 14:06:34</v>
          </cell>
          <cell r="B781">
            <v>111943666999.9995</v>
          </cell>
          <cell r="C781">
            <v>115773467000.0011</v>
          </cell>
          <cell r="D781">
            <v>-3829800000.0016022</v>
          </cell>
          <cell r="E781">
            <v>68562717000</v>
          </cell>
          <cell r="F781">
            <v>47882837000</v>
          </cell>
          <cell r="G781">
            <v>20679880000</v>
          </cell>
        </row>
        <row r="782">
          <cell r="A782" t="str">
            <v>20/08/2024 14:11:04</v>
          </cell>
          <cell r="B782">
            <v>112076212999.9995</v>
          </cell>
          <cell r="C782">
            <v>118584628000.0011</v>
          </cell>
          <cell r="D782">
            <v>-6508415000.0016022</v>
          </cell>
          <cell r="E782">
            <v>68564453000</v>
          </cell>
          <cell r="F782">
            <v>50693998000</v>
          </cell>
          <cell r="G782">
            <v>17870455000</v>
          </cell>
        </row>
        <row r="783">
          <cell r="A783" t="str">
            <v>20/08/2024 14:13:12</v>
          </cell>
          <cell r="B783">
            <v>112206902999.9995</v>
          </cell>
          <cell r="C783">
            <v>120258016000.0011</v>
          </cell>
          <cell r="D783">
            <v>-8051113000.0016022</v>
          </cell>
          <cell r="E783">
            <v>68564453000</v>
          </cell>
          <cell r="F783">
            <v>52367386000</v>
          </cell>
          <cell r="G783">
            <v>16197067000</v>
          </cell>
        </row>
        <row r="784">
          <cell r="A784" t="str">
            <v>20/08/2024 14:26:28</v>
          </cell>
          <cell r="B784">
            <v>119582229999.9995</v>
          </cell>
          <cell r="C784">
            <v>124516562000.00101</v>
          </cell>
          <cell r="D784">
            <v>-4934332000.0015106</v>
          </cell>
          <cell r="E784">
            <v>73461240000</v>
          </cell>
          <cell r="F784">
            <v>54929532000</v>
          </cell>
          <cell r="G784">
            <v>18531708000</v>
          </cell>
        </row>
        <row r="785">
          <cell r="A785" t="str">
            <v>20/08/2024 14:30:19</v>
          </cell>
          <cell r="B785">
            <v>128847250000</v>
          </cell>
          <cell r="C785">
            <v>137063301000.00101</v>
          </cell>
          <cell r="D785">
            <v>-8216051000.0010071</v>
          </cell>
          <cell r="E785">
            <v>73474200000</v>
          </cell>
          <cell r="F785">
            <v>67476271000</v>
          </cell>
          <cell r="G785">
            <v>5997929000</v>
          </cell>
        </row>
        <row r="786">
          <cell r="A786" t="str">
            <v>20/08/2024 14:45:41</v>
          </cell>
          <cell r="B786">
            <v>129607301000</v>
          </cell>
          <cell r="C786">
            <v>137064563000.00101</v>
          </cell>
          <cell r="D786">
            <v>-7457262000.0010071</v>
          </cell>
          <cell r="E786">
            <v>74234251000</v>
          </cell>
          <cell r="F786">
            <v>67477533000</v>
          </cell>
          <cell r="G786">
            <v>6756718000</v>
          </cell>
        </row>
        <row r="787">
          <cell r="A787" t="str">
            <v>20/08/2024 15:37:57</v>
          </cell>
          <cell r="B787">
            <v>129045311000</v>
          </cell>
          <cell r="C787">
            <v>137064563000.00101</v>
          </cell>
          <cell r="D787">
            <v>-8019252000.0010071</v>
          </cell>
          <cell r="E787">
            <v>73672261000</v>
          </cell>
          <cell r="F787">
            <v>67477533000</v>
          </cell>
          <cell r="G787">
            <v>6194728000</v>
          </cell>
        </row>
        <row r="788">
          <cell r="A788" t="str">
            <v>21/08/2024 10:54:33</v>
          </cell>
          <cell r="B788">
            <v>113924135000.00031</v>
          </cell>
          <cell r="C788">
            <v>119304045000</v>
          </cell>
          <cell r="D788">
            <v>-5379909999.9996948</v>
          </cell>
          <cell r="E788">
            <v>7418965000</v>
          </cell>
          <cell r="F788">
            <v>111899895000</v>
          </cell>
          <cell r="G788">
            <v>-104480930000</v>
          </cell>
        </row>
        <row r="789">
          <cell r="A789" t="str">
            <v>21/08/2024 11:08:03</v>
          </cell>
          <cell r="B789">
            <v>113924135000.00031</v>
          </cell>
          <cell r="C789">
            <v>119304045000</v>
          </cell>
          <cell r="D789">
            <v>-5379909999.9996948</v>
          </cell>
          <cell r="E789">
            <v>7418965000</v>
          </cell>
          <cell r="F789">
            <v>111899895000</v>
          </cell>
          <cell r="G789">
            <v>-104480930000</v>
          </cell>
        </row>
        <row r="790">
          <cell r="A790" t="str">
            <v>21/08/2024 13:26:46</v>
          </cell>
          <cell r="B790">
            <v>153527747000.00031</v>
          </cell>
          <cell r="C790">
            <v>171924890000</v>
          </cell>
          <cell r="D790">
            <v>-18397142999.999691</v>
          </cell>
          <cell r="E790">
            <v>45716987000</v>
          </cell>
          <cell r="F790">
            <v>119047520000</v>
          </cell>
          <cell r="G790">
            <v>-73330533000</v>
          </cell>
        </row>
        <row r="791">
          <cell r="A791" t="str">
            <v>21/08/2024 13:29:00</v>
          </cell>
          <cell r="B791">
            <v>153527747000.00031</v>
          </cell>
          <cell r="C791">
            <v>171534253000</v>
          </cell>
          <cell r="D791">
            <v>-18006505999.999691</v>
          </cell>
          <cell r="E791">
            <v>45716987000</v>
          </cell>
          <cell r="F791">
            <v>118656883000</v>
          </cell>
          <cell r="G791">
            <v>-72939896000</v>
          </cell>
        </row>
        <row r="792">
          <cell r="A792" t="str">
            <v>21/08/2024 13:29:28</v>
          </cell>
          <cell r="B792">
            <v>153527747000.00031</v>
          </cell>
          <cell r="C792">
            <v>171534253000</v>
          </cell>
          <cell r="D792">
            <v>-18006505999.999691</v>
          </cell>
          <cell r="E792">
            <v>45716987000</v>
          </cell>
          <cell r="F792">
            <v>118656883000</v>
          </cell>
          <cell r="G792">
            <v>-72939896000</v>
          </cell>
        </row>
        <row r="793">
          <cell r="A793" t="str">
            <v>21/08/2024 13:34:19</v>
          </cell>
          <cell r="B793">
            <v>153704406000.00031</v>
          </cell>
          <cell r="C793">
            <v>177279153000</v>
          </cell>
          <cell r="D793">
            <v>-23574746999.999691</v>
          </cell>
          <cell r="E793">
            <v>45893646000</v>
          </cell>
          <cell r="F793">
            <v>118656883000</v>
          </cell>
          <cell r="G793">
            <v>-72763237000</v>
          </cell>
        </row>
        <row r="794">
          <cell r="A794" t="str">
            <v>21/08/2024 13:56:34</v>
          </cell>
          <cell r="B794">
            <v>216726869000.00009</v>
          </cell>
          <cell r="C794">
            <v>215436074999.99899</v>
          </cell>
          <cell r="D794">
            <v>1290794000.0010991</v>
          </cell>
          <cell r="E794">
            <v>99499059000</v>
          </cell>
          <cell r="F794">
            <v>137725455000</v>
          </cell>
          <cell r="G794">
            <v>-38226396000</v>
          </cell>
        </row>
        <row r="795">
          <cell r="A795" t="str">
            <v>21/08/2024 13:57:16</v>
          </cell>
          <cell r="B795">
            <v>216726869000.00009</v>
          </cell>
          <cell r="C795">
            <v>215436074999.99899</v>
          </cell>
          <cell r="D795">
            <v>1290794000.0010991</v>
          </cell>
          <cell r="E795">
            <v>99499059000</v>
          </cell>
          <cell r="F795">
            <v>137725455000</v>
          </cell>
          <cell r="G795">
            <v>-38226396000</v>
          </cell>
        </row>
        <row r="796">
          <cell r="A796" t="str">
            <v>21/08/2024 14:10:29</v>
          </cell>
          <cell r="B796">
            <v>233719862000.00009</v>
          </cell>
          <cell r="C796">
            <v>228784374999.99951</v>
          </cell>
          <cell r="D796">
            <v>4935487000.0006104</v>
          </cell>
          <cell r="E796">
            <v>116492052000</v>
          </cell>
          <cell r="F796">
            <v>137725455000</v>
          </cell>
          <cell r="G796">
            <v>-21233403000</v>
          </cell>
        </row>
        <row r="797">
          <cell r="A797" t="str">
            <v>21/08/2024 14:21:32</v>
          </cell>
          <cell r="B797">
            <v>240586195000.00009</v>
          </cell>
          <cell r="C797">
            <v>239237389000.0004</v>
          </cell>
          <cell r="D797">
            <v>1348805999.9997251</v>
          </cell>
          <cell r="E797">
            <v>123358385000</v>
          </cell>
          <cell r="F797">
            <v>141102159000</v>
          </cell>
          <cell r="G797">
            <v>-17743774000</v>
          </cell>
        </row>
        <row r="798">
          <cell r="A798" t="str">
            <v>21/08/2024 14:24:00</v>
          </cell>
          <cell r="B798">
            <v>247920944000.00009</v>
          </cell>
          <cell r="C798">
            <v>246717178999.99991</v>
          </cell>
          <cell r="D798">
            <v>1203765000.0002141</v>
          </cell>
          <cell r="E798">
            <v>130693134000</v>
          </cell>
          <cell r="F798">
            <v>141102159000</v>
          </cell>
          <cell r="G798">
            <v>-10409025000</v>
          </cell>
        </row>
        <row r="799">
          <cell r="A799" t="str">
            <v>21/08/2024 14:27:21</v>
          </cell>
          <cell r="B799">
            <v>248231649000.00009</v>
          </cell>
          <cell r="C799">
            <v>246979728999.99991</v>
          </cell>
          <cell r="D799">
            <v>1251920000.0002141</v>
          </cell>
          <cell r="E799">
            <v>131003839000</v>
          </cell>
          <cell r="F799">
            <v>141102159000</v>
          </cell>
          <cell r="G799">
            <v>-10098320000</v>
          </cell>
        </row>
        <row r="800">
          <cell r="A800" t="str">
            <v>21/08/2024 15:47:13</v>
          </cell>
          <cell r="B800">
            <v>248812970000.00009</v>
          </cell>
          <cell r="C800">
            <v>259777148999.99991</v>
          </cell>
          <cell r="D800">
            <v>-10964178999.99979</v>
          </cell>
          <cell r="E800">
            <v>131585160000</v>
          </cell>
          <cell r="F800">
            <v>153768159000</v>
          </cell>
          <cell r="G800">
            <v>-22182999000</v>
          </cell>
        </row>
        <row r="801">
          <cell r="A801" t="str">
            <v>22/08/2024 09:47:39</v>
          </cell>
          <cell r="B801">
            <v>60693764000.000702</v>
          </cell>
          <cell r="C801">
            <v>63180615000</v>
          </cell>
          <cell r="D801">
            <v>-2486850999.9992981</v>
          </cell>
          <cell r="E801">
            <v>974724000</v>
          </cell>
          <cell r="F801">
            <v>62523175000</v>
          </cell>
          <cell r="G801">
            <v>-61548451000</v>
          </cell>
        </row>
        <row r="802">
          <cell r="A802" t="str">
            <v>22/08/2024 09:53:56</v>
          </cell>
          <cell r="B802">
            <v>68044884000.000702</v>
          </cell>
          <cell r="C802">
            <v>74854455000</v>
          </cell>
          <cell r="D802">
            <v>-6809570999.9992981</v>
          </cell>
          <cell r="E802">
            <v>974724000</v>
          </cell>
          <cell r="F802">
            <v>74197015000</v>
          </cell>
          <cell r="G802">
            <v>-73222291000</v>
          </cell>
        </row>
        <row r="803">
          <cell r="A803" t="str">
            <v>22/08/2024 09:57:49</v>
          </cell>
          <cell r="B803">
            <v>74249071000.000702</v>
          </cell>
          <cell r="C803">
            <v>77060830000</v>
          </cell>
          <cell r="D803">
            <v>-2811758999.9992981</v>
          </cell>
          <cell r="E803">
            <v>5341131000</v>
          </cell>
          <cell r="F803">
            <v>76140880000</v>
          </cell>
          <cell r="G803">
            <v>-70799749000</v>
          </cell>
        </row>
        <row r="804">
          <cell r="A804" t="str">
            <v>22/08/2024 10:00:59</v>
          </cell>
          <cell r="B804">
            <v>70146331000.000702</v>
          </cell>
          <cell r="C804">
            <v>80954465000</v>
          </cell>
          <cell r="D804">
            <v>-10808133999.9993</v>
          </cell>
          <cell r="E804">
            <v>1238391000</v>
          </cell>
          <cell r="F804">
            <v>80034515000</v>
          </cell>
          <cell r="G804">
            <v>-78796124000</v>
          </cell>
        </row>
        <row r="805">
          <cell r="A805" t="str">
            <v>22/08/2024 10:09:36</v>
          </cell>
          <cell r="B805">
            <v>86699463000.000198</v>
          </cell>
          <cell r="C805">
            <v>97665518000</v>
          </cell>
          <cell r="D805">
            <v>-10966054999.9998</v>
          </cell>
          <cell r="E805">
            <v>2446323000</v>
          </cell>
          <cell r="F805">
            <v>95564798000</v>
          </cell>
          <cell r="G805">
            <v>-93118475000</v>
          </cell>
        </row>
        <row r="806">
          <cell r="A806" t="str">
            <v>22/08/2024 10:42:34</v>
          </cell>
          <cell r="B806">
            <v>88832083000.000198</v>
          </cell>
          <cell r="C806">
            <v>99726562000</v>
          </cell>
          <cell r="D806">
            <v>-10894478999.9998</v>
          </cell>
          <cell r="E806">
            <v>2611393000</v>
          </cell>
          <cell r="F806">
            <v>97494552000</v>
          </cell>
          <cell r="G806">
            <v>-94883159000</v>
          </cell>
        </row>
        <row r="807">
          <cell r="A807" t="str">
            <v>22/08/2024 13:00:41</v>
          </cell>
          <cell r="B807">
            <v>92238421000.000198</v>
          </cell>
          <cell r="C807">
            <v>106504772000</v>
          </cell>
          <cell r="D807">
            <v>-14266350999.9998</v>
          </cell>
          <cell r="E807">
            <v>2862211000</v>
          </cell>
          <cell r="F807">
            <v>100724142000</v>
          </cell>
          <cell r="G807">
            <v>-97861931000</v>
          </cell>
        </row>
        <row r="808">
          <cell r="A808" t="str">
            <v>22/08/2024 13:18:02</v>
          </cell>
          <cell r="B808">
            <v>94207021000.000198</v>
          </cell>
          <cell r="C808">
            <v>109958275000</v>
          </cell>
          <cell r="D808">
            <v>-15751253999.9998</v>
          </cell>
          <cell r="E808">
            <v>2862211000</v>
          </cell>
          <cell r="F808">
            <v>104177645000</v>
          </cell>
          <cell r="G808">
            <v>-101315434000</v>
          </cell>
        </row>
        <row r="809">
          <cell r="A809" t="str">
            <v>22/08/2024 13:18:49</v>
          </cell>
          <cell r="B809">
            <v>97580921000.000198</v>
          </cell>
          <cell r="C809">
            <v>109958275000</v>
          </cell>
          <cell r="D809">
            <v>-12377353999.9998</v>
          </cell>
          <cell r="E809">
            <v>6236111000</v>
          </cell>
          <cell r="F809">
            <v>104177645000</v>
          </cell>
          <cell r="G809">
            <v>-97941534000</v>
          </cell>
        </row>
        <row r="810">
          <cell r="A810" t="str">
            <v>22/08/2024 13:46:11</v>
          </cell>
          <cell r="B810">
            <v>113234124999.9996</v>
          </cell>
          <cell r="C810">
            <v>125498150000</v>
          </cell>
          <cell r="D810">
            <v>-12264025000.000401</v>
          </cell>
          <cell r="E810">
            <v>6647175000</v>
          </cell>
          <cell r="F810">
            <v>119717520000</v>
          </cell>
          <cell r="G810">
            <v>-113070345000</v>
          </cell>
        </row>
        <row r="811">
          <cell r="A811" t="str">
            <v>22/08/2024 14:22:17</v>
          </cell>
          <cell r="B811">
            <v>133418269999.9996</v>
          </cell>
          <cell r="C811">
            <v>135402929000</v>
          </cell>
          <cell r="D811">
            <v>-1984659000.000397</v>
          </cell>
          <cell r="E811">
            <v>24206940000</v>
          </cell>
          <cell r="F811">
            <v>121738719000</v>
          </cell>
          <cell r="G811">
            <v>-97531779000</v>
          </cell>
        </row>
        <row r="812">
          <cell r="A812" t="str">
            <v>22/08/2024 14:23:41</v>
          </cell>
          <cell r="B812">
            <v>133418269999.9996</v>
          </cell>
          <cell r="C812">
            <v>137475929000</v>
          </cell>
          <cell r="D812">
            <v>-4057659000.0003972</v>
          </cell>
          <cell r="E812">
            <v>24206940000</v>
          </cell>
          <cell r="F812">
            <v>123811719000</v>
          </cell>
          <cell r="G812">
            <v>-99604779000</v>
          </cell>
        </row>
        <row r="813">
          <cell r="A813" t="str">
            <v>22/08/2024 14:29:27</v>
          </cell>
          <cell r="B813">
            <v>135511664999.9996</v>
          </cell>
          <cell r="C813">
            <v>139578059000</v>
          </cell>
          <cell r="D813">
            <v>-4066394000.0003972</v>
          </cell>
          <cell r="E813">
            <v>26300335000</v>
          </cell>
          <cell r="F813">
            <v>123811719000</v>
          </cell>
          <cell r="G813">
            <v>-97511384000</v>
          </cell>
        </row>
        <row r="814">
          <cell r="A814" t="str">
            <v>22/08/2024 14:37:02</v>
          </cell>
          <cell r="B814">
            <v>135511664999.9996</v>
          </cell>
          <cell r="C814">
            <v>139578059000</v>
          </cell>
          <cell r="D814">
            <v>-4066394000.0003972</v>
          </cell>
          <cell r="E814">
            <v>26300335000</v>
          </cell>
          <cell r="F814">
            <v>123811719000</v>
          </cell>
          <cell r="G814">
            <v>-97511384000</v>
          </cell>
        </row>
        <row r="815">
          <cell r="A815" t="str">
            <v>22/08/2024 15:01:43</v>
          </cell>
          <cell r="B815">
            <v>136934629999.9996</v>
          </cell>
          <cell r="C815">
            <v>139578059000</v>
          </cell>
          <cell r="D815">
            <v>-2643429000.0003972</v>
          </cell>
          <cell r="E815">
            <v>27723300000</v>
          </cell>
          <cell r="F815">
            <v>123811719000</v>
          </cell>
          <cell r="G815">
            <v>-96088419000</v>
          </cell>
        </row>
        <row r="816">
          <cell r="A816" t="str">
            <v>23/08/2024 09:36:55</v>
          </cell>
          <cell r="B816">
            <v>23462271999.9995</v>
          </cell>
          <cell r="C816">
            <v>36215402600</v>
          </cell>
          <cell r="D816">
            <v>-12753130600.0005</v>
          </cell>
          <cell r="E816">
            <v>3507522000</v>
          </cell>
          <cell r="F816">
            <v>32938822600</v>
          </cell>
          <cell r="G816">
            <v>-29431300600</v>
          </cell>
        </row>
        <row r="817">
          <cell r="A817" t="str">
            <v>23/08/2024 11:04:42</v>
          </cell>
          <cell r="B817">
            <v>64027335049.999901</v>
          </cell>
          <cell r="C817">
            <v>82491817600.000198</v>
          </cell>
          <cell r="D817">
            <v>-18464482550.000301</v>
          </cell>
          <cell r="E817">
            <v>32786155050</v>
          </cell>
          <cell r="F817">
            <v>41948407600</v>
          </cell>
          <cell r="G817">
            <v>-9162252550</v>
          </cell>
        </row>
        <row r="818">
          <cell r="A818" t="str">
            <v>23/08/2024 11:06:23</v>
          </cell>
          <cell r="B818">
            <v>64027335049.999901</v>
          </cell>
          <cell r="C818">
            <v>82491817600.000198</v>
          </cell>
          <cell r="D818">
            <v>-18464482550.000301</v>
          </cell>
          <cell r="E818">
            <v>32786155050</v>
          </cell>
          <cell r="F818">
            <v>41948407600</v>
          </cell>
          <cell r="G818">
            <v>-9162252550</v>
          </cell>
        </row>
        <row r="819">
          <cell r="A819" t="str">
            <v>23/08/2024 11:09:00</v>
          </cell>
          <cell r="B819">
            <v>64886790049.999901</v>
          </cell>
          <cell r="C819">
            <v>88393737599.999695</v>
          </cell>
          <cell r="D819">
            <v>-23506947549.99979</v>
          </cell>
          <cell r="E819">
            <v>33645610050</v>
          </cell>
          <cell r="F819">
            <v>41948407600</v>
          </cell>
          <cell r="G819">
            <v>-8302797550</v>
          </cell>
        </row>
        <row r="820">
          <cell r="A820" t="str">
            <v>23/08/2024 11:10:17</v>
          </cell>
          <cell r="B820">
            <v>65382090049.999901</v>
          </cell>
          <cell r="C820">
            <v>90360987599.999695</v>
          </cell>
          <cell r="D820">
            <v>-24978897549.99979</v>
          </cell>
          <cell r="E820">
            <v>34140910050</v>
          </cell>
          <cell r="F820">
            <v>41948407600</v>
          </cell>
          <cell r="G820">
            <v>-7807497550</v>
          </cell>
        </row>
        <row r="821">
          <cell r="A821" t="str">
            <v>23/08/2024 11:11:36</v>
          </cell>
          <cell r="B821">
            <v>73212369049.999908</v>
          </cell>
          <cell r="C821">
            <v>90360987599.999695</v>
          </cell>
          <cell r="D821">
            <v>-17148618549.99979</v>
          </cell>
          <cell r="E821">
            <v>41971189050</v>
          </cell>
          <cell r="F821">
            <v>41948407600</v>
          </cell>
          <cell r="G821">
            <v>22781450</v>
          </cell>
        </row>
        <row r="822">
          <cell r="A822" t="str">
            <v>23/08/2024 12:58:37</v>
          </cell>
          <cell r="B822">
            <v>97922719049.999908</v>
          </cell>
          <cell r="C822">
            <v>116582477599.9993</v>
          </cell>
          <cell r="D822">
            <v>-18659758549.99939</v>
          </cell>
          <cell r="E822">
            <v>66681539050</v>
          </cell>
          <cell r="F822">
            <v>41948407600</v>
          </cell>
          <cell r="G822">
            <v>24733131450</v>
          </cell>
        </row>
        <row r="823">
          <cell r="A823" t="str">
            <v>23/08/2024 13:23:20</v>
          </cell>
          <cell r="B823">
            <v>152091265049.99991</v>
          </cell>
          <cell r="C823">
            <v>165445108599.99799</v>
          </cell>
          <cell r="D823">
            <v>-13353843549.998079</v>
          </cell>
          <cell r="E823">
            <v>120061605050</v>
          </cell>
          <cell r="F823">
            <v>44758088600</v>
          </cell>
          <cell r="G823">
            <v>75303516450</v>
          </cell>
        </row>
        <row r="824">
          <cell r="A824" t="str">
            <v>23/08/2024 13:35:23</v>
          </cell>
          <cell r="B824">
            <v>158739686049.99991</v>
          </cell>
          <cell r="C824">
            <v>184986998599.99939</v>
          </cell>
          <cell r="D824">
            <v>-26247312549.999481</v>
          </cell>
          <cell r="E824">
            <v>125395066050</v>
          </cell>
          <cell r="F824">
            <v>44699328600</v>
          </cell>
          <cell r="G824">
            <v>80695737450</v>
          </cell>
        </row>
        <row r="825">
          <cell r="A825" t="str">
            <v>23/08/2024 13:45:15</v>
          </cell>
          <cell r="B825">
            <v>173336579049.99991</v>
          </cell>
          <cell r="C825">
            <v>186198075599.99939</v>
          </cell>
          <cell r="D825">
            <v>-12861496549.999479</v>
          </cell>
          <cell r="E825">
            <v>139070399050</v>
          </cell>
          <cell r="F825">
            <v>45383885600</v>
          </cell>
          <cell r="G825">
            <v>93686513450</v>
          </cell>
        </row>
        <row r="826">
          <cell r="A826" t="str">
            <v>23/08/2024 13:53:27</v>
          </cell>
          <cell r="B826">
            <v>185329548049.99991</v>
          </cell>
          <cell r="C826">
            <v>197694163599.99939</v>
          </cell>
          <cell r="D826">
            <v>-12364615549.999479</v>
          </cell>
          <cell r="E826">
            <v>150142598050</v>
          </cell>
          <cell r="F826">
            <v>47408633600</v>
          </cell>
          <cell r="G826">
            <v>102733964450</v>
          </cell>
        </row>
        <row r="827">
          <cell r="A827" t="str">
            <v>23/08/2024 14:03:08</v>
          </cell>
          <cell r="B827">
            <v>190568065049.99991</v>
          </cell>
          <cell r="C827">
            <v>201949585599.99939</v>
          </cell>
          <cell r="D827">
            <v>-11381520549.999479</v>
          </cell>
          <cell r="E827">
            <v>154328515050</v>
          </cell>
          <cell r="F827">
            <v>47718445600</v>
          </cell>
          <cell r="G827">
            <v>106610069450</v>
          </cell>
        </row>
        <row r="828">
          <cell r="A828" t="str">
            <v>23/08/2024 14:35:28</v>
          </cell>
          <cell r="B828">
            <v>208853019049.99991</v>
          </cell>
          <cell r="C828">
            <v>217016270599.99881</v>
          </cell>
          <cell r="D828">
            <v>-8163251549.9989014</v>
          </cell>
          <cell r="E828">
            <v>164446359050</v>
          </cell>
          <cell r="F828">
            <v>55681930600</v>
          </cell>
          <cell r="G828">
            <v>108764428450</v>
          </cell>
        </row>
        <row r="829">
          <cell r="A829" t="str">
            <v>23/08/2024 15:01:45</v>
          </cell>
          <cell r="B829">
            <v>209362726049.99991</v>
          </cell>
          <cell r="C829">
            <v>217016270599.99881</v>
          </cell>
          <cell r="D829">
            <v>-7653544549.9989014</v>
          </cell>
          <cell r="E829">
            <v>164956066050</v>
          </cell>
          <cell r="F829">
            <v>55681930600</v>
          </cell>
          <cell r="G829">
            <v>109274135450</v>
          </cell>
        </row>
        <row r="830">
          <cell r="A830" t="str">
            <v>26/08/2024 10:17:56</v>
          </cell>
          <cell r="B830">
            <v>35032965000.000999</v>
          </cell>
          <cell r="C830">
            <v>34906299000</v>
          </cell>
          <cell r="D830">
            <v>126666000.0009995</v>
          </cell>
          <cell r="E830">
            <v>7833645000</v>
          </cell>
          <cell r="F830">
            <v>27649319000</v>
          </cell>
          <cell r="G830">
            <v>-19815674000</v>
          </cell>
        </row>
        <row r="831">
          <cell r="A831" t="str">
            <v>26/08/2024 10:26:44</v>
          </cell>
          <cell r="B831">
            <v>35032965000.000999</v>
          </cell>
          <cell r="C831">
            <v>35915449000</v>
          </cell>
          <cell r="D831">
            <v>-882483999.99900055</v>
          </cell>
          <cell r="E831">
            <v>7833645000</v>
          </cell>
          <cell r="F831">
            <v>28658469000</v>
          </cell>
          <cell r="G831">
            <v>-20824824000</v>
          </cell>
        </row>
        <row r="832">
          <cell r="A832" t="str">
            <v>26/08/2024 10:31:39</v>
          </cell>
          <cell r="B832">
            <v>35248185000.000999</v>
          </cell>
          <cell r="C832">
            <v>36400679000</v>
          </cell>
          <cell r="D832">
            <v>-1152493999.999001</v>
          </cell>
          <cell r="E832">
            <v>8048865000</v>
          </cell>
          <cell r="F832">
            <v>28879779000</v>
          </cell>
          <cell r="G832">
            <v>-20830914000</v>
          </cell>
        </row>
        <row r="833">
          <cell r="A833" t="str">
            <v>26/08/2024 11:03:58</v>
          </cell>
          <cell r="B833">
            <v>59105020000.000999</v>
          </cell>
          <cell r="C833">
            <v>61679461000</v>
          </cell>
          <cell r="D833">
            <v>-2574440999.999001</v>
          </cell>
          <cell r="E833">
            <v>18440440000</v>
          </cell>
          <cell r="F833">
            <v>44125241000</v>
          </cell>
          <cell r="G833">
            <v>-25684801000</v>
          </cell>
        </row>
        <row r="834">
          <cell r="A834" t="str">
            <v>26/08/2024 11:28:21</v>
          </cell>
          <cell r="B834">
            <v>75073242000.001007</v>
          </cell>
          <cell r="C834">
            <v>76524808999.999405</v>
          </cell>
          <cell r="D834">
            <v>-1451566999.9983981</v>
          </cell>
          <cell r="E834">
            <v>30713222000</v>
          </cell>
          <cell r="F834">
            <v>47354029000</v>
          </cell>
          <cell r="G834">
            <v>-16640807000</v>
          </cell>
        </row>
        <row r="835">
          <cell r="A835" t="str">
            <v>26/08/2024 13:25:19</v>
          </cell>
          <cell r="B835">
            <v>80720265000.001007</v>
          </cell>
          <cell r="C835">
            <v>82843873999.99939</v>
          </cell>
          <cell r="D835">
            <v>-2123608999.998383</v>
          </cell>
          <cell r="E835">
            <v>36360245000</v>
          </cell>
          <cell r="F835">
            <v>47724374000</v>
          </cell>
          <cell r="G835">
            <v>-11364129000</v>
          </cell>
        </row>
        <row r="836">
          <cell r="A836" t="str">
            <v>26/08/2024 13:55:59</v>
          </cell>
          <cell r="B836">
            <v>106272740000.00101</v>
          </cell>
          <cell r="C836">
            <v>107539123999.9995</v>
          </cell>
          <cell r="D836">
            <v>-1266383999.9984889</v>
          </cell>
          <cell r="E836">
            <v>61780620000</v>
          </cell>
          <cell r="F836">
            <v>47724374000</v>
          </cell>
          <cell r="G836">
            <v>14056246000</v>
          </cell>
        </row>
        <row r="837">
          <cell r="A837" t="str">
            <v>26/08/2024 14:20:06</v>
          </cell>
          <cell r="B837">
            <v>129832229000.00101</v>
          </cell>
          <cell r="C837">
            <v>130609541000</v>
          </cell>
          <cell r="D837">
            <v>-777311999.99899292</v>
          </cell>
          <cell r="E837">
            <v>81120139000</v>
          </cell>
          <cell r="F837">
            <v>51434361000</v>
          </cell>
          <cell r="G837">
            <v>29685778000</v>
          </cell>
        </row>
        <row r="838">
          <cell r="A838" t="str">
            <v>26/08/2024 14:33:55</v>
          </cell>
          <cell r="B838">
            <v>130062443000.00101</v>
          </cell>
          <cell r="C838">
            <v>130741321000</v>
          </cell>
          <cell r="D838">
            <v>-678877999.99899292</v>
          </cell>
          <cell r="E838">
            <v>81350353000</v>
          </cell>
          <cell r="F838">
            <v>51434361000</v>
          </cell>
          <cell r="G838">
            <v>29915992000</v>
          </cell>
        </row>
        <row r="839">
          <cell r="A839" t="str">
            <v>26/08/2024 14:46:41</v>
          </cell>
          <cell r="B839">
            <v>131259598000.00101</v>
          </cell>
          <cell r="C839">
            <v>130741321000</v>
          </cell>
          <cell r="D839">
            <v>518277000.00100708</v>
          </cell>
          <cell r="E839">
            <v>82547508000</v>
          </cell>
          <cell r="F839">
            <v>51434361000</v>
          </cell>
          <cell r="G839">
            <v>31113147000</v>
          </cell>
        </row>
        <row r="840">
          <cell r="A840" t="str">
            <v>26/08/2024 14:47:45</v>
          </cell>
          <cell r="B840">
            <v>131259598000.00101</v>
          </cell>
          <cell r="C840">
            <v>130741321000</v>
          </cell>
          <cell r="D840">
            <v>518277000.00100708</v>
          </cell>
          <cell r="E840">
            <v>82547508000</v>
          </cell>
          <cell r="F840">
            <v>51434361000</v>
          </cell>
          <cell r="G840">
            <v>31113147000</v>
          </cell>
        </row>
        <row r="841">
          <cell r="A841" t="str">
            <v>27/08/2024 10:41:10</v>
          </cell>
          <cell r="B841">
            <v>36832860000.000397</v>
          </cell>
          <cell r="C841">
            <v>38286761000</v>
          </cell>
          <cell r="D841">
            <v>-1453900999.999603</v>
          </cell>
          <cell r="E841">
            <v>7291970000</v>
          </cell>
          <cell r="F841">
            <v>31441721000</v>
          </cell>
          <cell r="G841">
            <v>-24149751000</v>
          </cell>
        </row>
        <row r="842">
          <cell r="A842" t="str">
            <v>27/08/2024 11:23:02</v>
          </cell>
          <cell r="B842">
            <v>60541686000.000397</v>
          </cell>
          <cell r="C842">
            <v>63164691000</v>
          </cell>
          <cell r="D842">
            <v>-2623004999.9996028</v>
          </cell>
          <cell r="E842">
            <v>31000796000</v>
          </cell>
          <cell r="F842">
            <v>31441721000</v>
          </cell>
          <cell r="G842">
            <v>-440925000</v>
          </cell>
        </row>
        <row r="843">
          <cell r="A843" t="str">
            <v>27/08/2024 13:05:40</v>
          </cell>
          <cell r="B843">
            <v>62214009000.000397</v>
          </cell>
          <cell r="C843">
            <v>63164691000</v>
          </cell>
          <cell r="D843">
            <v>-950681999.99960327</v>
          </cell>
          <cell r="E843">
            <v>32673119000</v>
          </cell>
          <cell r="F843">
            <v>31441721000</v>
          </cell>
          <cell r="G843">
            <v>1231398000</v>
          </cell>
        </row>
        <row r="844">
          <cell r="A844" t="str">
            <v>27/08/2024 13:47:35</v>
          </cell>
          <cell r="B844">
            <v>71604840000.000793</v>
          </cell>
          <cell r="C844">
            <v>74336381000</v>
          </cell>
          <cell r="D844">
            <v>-2731540999.999207</v>
          </cell>
          <cell r="E844">
            <v>32835240000</v>
          </cell>
          <cell r="F844">
            <v>42481671000</v>
          </cell>
          <cell r="G844">
            <v>-9646431000</v>
          </cell>
        </row>
        <row r="845">
          <cell r="A845" t="str">
            <v>27/08/2024 14:26:35</v>
          </cell>
          <cell r="B845">
            <v>75056591000.000793</v>
          </cell>
          <cell r="C845">
            <v>79736526000.000198</v>
          </cell>
          <cell r="D845">
            <v>-4679934999.9994049</v>
          </cell>
          <cell r="E845">
            <v>36286991000</v>
          </cell>
          <cell r="F845">
            <v>42730046000</v>
          </cell>
          <cell r="G845">
            <v>-6443055000</v>
          </cell>
        </row>
        <row r="846">
          <cell r="A846" t="str">
            <v>27/08/2024 15:30:03</v>
          </cell>
          <cell r="B846">
            <v>83653282000.000793</v>
          </cell>
          <cell r="C846">
            <v>87669136000.000198</v>
          </cell>
          <cell r="D846">
            <v>-4015853999.9994049</v>
          </cell>
          <cell r="E846">
            <v>44883682000</v>
          </cell>
          <cell r="F846">
            <v>42730046000</v>
          </cell>
          <cell r="G846">
            <v>2153636000</v>
          </cell>
        </row>
      </sheetData>
      <sheetData sheetId="2">
        <row r="1">
          <cell r="A1" t="str">
            <v>ticker</v>
          </cell>
          <cell r="B1" t="str">
            <v>buy</v>
          </cell>
          <cell r="C1" t="str">
            <v>buyAmount</v>
          </cell>
          <cell r="D1" t="str">
            <v>sell</v>
          </cell>
          <cell r="E1" t="str">
            <v>sellAmount</v>
          </cell>
          <cell r="F1" t="str">
            <v>subAccount</v>
          </cell>
        </row>
        <row r="2">
          <cell r="A2" t="str">
            <v>AAA</v>
          </cell>
          <cell r="B2"/>
          <cell r="C2"/>
          <cell r="D2">
            <v>4000</v>
          </cell>
          <cell r="E2">
            <v>40600000</v>
          </cell>
          <cell r="F2" t="str">
            <v>ECB5693X5</v>
          </cell>
        </row>
        <row r="3">
          <cell r="A3" t="str">
            <v>ASM</v>
          </cell>
          <cell r="B3"/>
          <cell r="C3"/>
          <cell r="D3">
            <v>4000</v>
          </cell>
          <cell r="E3">
            <v>37625000</v>
          </cell>
          <cell r="F3" t="str">
            <v>ECB5693X5</v>
          </cell>
        </row>
        <row r="4">
          <cell r="A4" t="str">
            <v>BCM</v>
          </cell>
          <cell r="B4">
            <v>600</v>
          </cell>
          <cell r="C4">
            <v>41650000</v>
          </cell>
          <cell r="D4">
            <v>2100</v>
          </cell>
          <cell r="E4">
            <v>146580000</v>
          </cell>
          <cell r="F4" t="str">
            <v>ECB5693X5</v>
          </cell>
        </row>
        <row r="5">
          <cell r="A5" t="str">
            <v>BID</v>
          </cell>
          <cell r="B5">
            <v>2800</v>
          </cell>
          <cell r="C5">
            <v>137900000</v>
          </cell>
          <cell r="D5">
            <v>8400</v>
          </cell>
          <cell r="E5">
            <v>416660000</v>
          </cell>
          <cell r="F5" t="str">
            <v>ECB5693X5</v>
          </cell>
        </row>
        <row r="6">
          <cell r="A6" t="str">
            <v>BMP</v>
          </cell>
          <cell r="B6">
            <v>100</v>
          </cell>
          <cell r="C6">
            <v>10440000</v>
          </cell>
          <cell r="D6"/>
          <cell r="E6"/>
          <cell r="F6" t="str">
            <v>ECB5693X5</v>
          </cell>
        </row>
        <row r="7">
          <cell r="A7" t="str">
            <v>BVH</v>
          </cell>
          <cell r="B7">
            <v>700</v>
          </cell>
          <cell r="C7">
            <v>31630000</v>
          </cell>
          <cell r="D7">
            <v>2200</v>
          </cell>
          <cell r="E7">
            <v>99965000</v>
          </cell>
          <cell r="F7" t="str">
            <v>ECB5693X5</v>
          </cell>
        </row>
        <row r="8">
          <cell r="A8" t="str">
            <v>CTG</v>
          </cell>
          <cell r="B8">
            <v>9800</v>
          </cell>
          <cell r="C8">
            <v>336280000</v>
          </cell>
          <cell r="D8">
            <v>30800</v>
          </cell>
          <cell r="E8">
            <v>1062110000</v>
          </cell>
          <cell r="F8" t="str">
            <v>ECB5693X5</v>
          </cell>
        </row>
        <row r="9">
          <cell r="A9" t="str">
            <v>DPM</v>
          </cell>
          <cell r="B9"/>
          <cell r="C9"/>
          <cell r="D9">
            <v>3000</v>
          </cell>
          <cell r="E9">
            <v>105250000</v>
          </cell>
          <cell r="F9" t="str">
            <v>ECB5693X5</v>
          </cell>
        </row>
        <row r="10">
          <cell r="A10" t="str">
            <v>E1VFVN30</v>
          </cell>
          <cell r="B10">
            <v>211400</v>
          </cell>
          <cell r="C10">
            <v>4877694000</v>
          </cell>
          <cell r="D10"/>
          <cell r="E10"/>
          <cell r="F10" t="str">
            <v>ECB5693X5</v>
          </cell>
        </row>
        <row r="11">
          <cell r="A11" t="str">
            <v>FPT</v>
          </cell>
          <cell r="B11">
            <v>11900</v>
          </cell>
          <cell r="C11">
            <v>1565530000</v>
          </cell>
          <cell r="D11">
            <v>37400</v>
          </cell>
          <cell r="E11">
            <v>4945280000</v>
          </cell>
          <cell r="F11" t="str">
            <v>ECB5693X5</v>
          </cell>
        </row>
        <row r="12">
          <cell r="A12" t="str">
            <v>FUEDCMID</v>
          </cell>
          <cell r="B12">
            <v>4000</v>
          </cell>
          <cell r="C12">
            <v>48120000</v>
          </cell>
          <cell r="D12"/>
          <cell r="E12"/>
          <cell r="F12" t="str">
            <v>ECB5693X5</v>
          </cell>
        </row>
        <row r="13">
          <cell r="A13" t="str">
            <v>FUEKIV30</v>
          </cell>
          <cell r="B13">
            <v>249100</v>
          </cell>
          <cell r="C13">
            <v>2192080000</v>
          </cell>
          <cell r="D13"/>
          <cell r="E13"/>
          <cell r="F13" t="str">
            <v>ECB5693X5</v>
          </cell>
        </row>
        <row r="14">
          <cell r="A14" t="str">
            <v>FUEKIVND</v>
          </cell>
          <cell r="B14">
            <v>34700</v>
          </cell>
          <cell r="C14">
            <v>435664000</v>
          </cell>
          <cell r="D14"/>
          <cell r="E14"/>
          <cell r="F14" t="str">
            <v>ECB5693X5</v>
          </cell>
        </row>
        <row r="15">
          <cell r="A15" t="str">
            <v>FUESSV30</v>
          </cell>
          <cell r="B15">
            <v>21300</v>
          </cell>
          <cell r="C15">
            <v>348959000</v>
          </cell>
          <cell r="D15">
            <v>300</v>
          </cell>
          <cell r="E15">
            <v>4926000</v>
          </cell>
          <cell r="F15" t="str">
            <v>ECB5693X5</v>
          </cell>
        </row>
        <row r="16">
          <cell r="A16" t="str">
            <v>FUESSV50</v>
          </cell>
          <cell r="B16">
            <v>10200</v>
          </cell>
          <cell r="C16">
            <v>202074000</v>
          </cell>
          <cell r="D16">
            <v>100</v>
          </cell>
          <cell r="E16">
            <v>1985000</v>
          </cell>
          <cell r="F16" t="str">
            <v>ECB5693X5</v>
          </cell>
        </row>
        <row r="17">
          <cell r="A17" t="str">
            <v>FUESSVFL</v>
          </cell>
          <cell r="B17">
            <v>1400</v>
          </cell>
          <cell r="C17">
            <v>29112000</v>
          </cell>
          <cell r="D17"/>
          <cell r="E17"/>
          <cell r="F17" t="str">
            <v>ECB5693X5</v>
          </cell>
        </row>
        <row r="18">
          <cell r="A18" t="str">
            <v>FUEVFVND</v>
          </cell>
          <cell r="B18">
            <v>663300</v>
          </cell>
          <cell r="C18">
            <v>22061046000</v>
          </cell>
          <cell r="D18">
            <v>100</v>
          </cell>
          <cell r="E18">
            <v>3350000</v>
          </cell>
          <cell r="F18" t="str">
            <v>ECB5693X5</v>
          </cell>
        </row>
        <row r="19">
          <cell r="A19" t="str">
            <v>FUEVN100</v>
          </cell>
          <cell r="B19">
            <v>58800</v>
          </cell>
          <cell r="C19">
            <v>1043468000</v>
          </cell>
          <cell r="D19"/>
          <cell r="E19"/>
          <cell r="F19" t="str">
            <v>ECB5693X5</v>
          </cell>
        </row>
        <row r="20">
          <cell r="A20" t="str">
            <v>GAS</v>
          </cell>
          <cell r="B20">
            <v>1400</v>
          </cell>
          <cell r="C20">
            <v>116760000</v>
          </cell>
          <cell r="D20">
            <v>4400</v>
          </cell>
          <cell r="E20">
            <v>369000000</v>
          </cell>
          <cell r="F20" t="str">
            <v>ECB5693X5</v>
          </cell>
        </row>
        <row r="21">
          <cell r="A21" t="str">
            <v>GVR</v>
          </cell>
          <cell r="B21">
            <v>2100</v>
          </cell>
          <cell r="C21">
            <v>73055000</v>
          </cell>
          <cell r="D21">
            <v>6600</v>
          </cell>
          <cell r="E21">
            <v>230400000</v>
          </cell>
          <cell r="F21" t="str">
            <v>ECB5693X5</v>
          </cell>
        </row>
        <row r="22">
          <cell r="A22" t="str">
            <v>HDB</v>
          </cell>
          <cell r="B22">
            <v>25900</v>
          </cell>
          <cell r="C22">
            <v>701890000</v>
          </cell>
          <cell r="D22">
            <v>77700</v>
          </cell>
          <cell r="E22">
            <v>2104005000</v>
          </cell>
          <cell r="F22" t="str">
            <v>ECB5693X5</v>
          </cell>
        </row>
        <row r="23">
          <cell r="A23" t="str">
            <v>HPG</v>
          </cell>
          <cell r="B23">
            <v>42700</v>
          </cell>
          <cell r="C23">
            <v>1103185000</v>
          </cell>
          <cell r="D23">
            <v>134200</v>
          </cell>
          <cell r="E23">
            <v>3475170000</v>
          </cell>
          <cell r="F23" t="str">
            <v>ECB5693X5</v>
          </cell>
        </row>
        <row r="24">
          <cell r="A24" t="str">
            <v>MSN</v>
          </cell>
          <cell r="B24">
            <v>7700</v>
          </cell>
          <cell r="C24">
            <v>584430000</v>
          </cell>
          <cell r="D24">
            <v>24200</v>
          </cell>
          <cell r="E24">
            <v>1848220000</v>
          </cell>
          <cell r="F24" t="str">
            <v>ECB5693X5</v>
          </cell>
        </row>
        <row r="25">
          <cell r="A25" t="str">
            <v>MWG</v>
          </cell>
          <cell r="B25">
            <v>14000</v>
          </cell>
          <cell r="C25">
            <v>954000000</v>
          </cell>
          <cell r="D25">
            <v>42000</v>
          </cell>
          <cell r="E25">
            <v>2890530000</v>
          </cell>
          <cell r="F25" t="str">
            <v>ECB5693X5</v>
          </cell>
        </row>
        <row r="26">
          <cell r="A26" t="str">
            <v>PHR</v>
          </cell>
          <cell r="B26"/>
          <cell r="C26"/>
          <cell r="D26">
            <v>1000</v>
          </cell>
          <cell r="E26">
            <v>56140000</v>
          </cell>
          <cell r="F26" t="str">
            <v>ECB5693X5</v>
          </cell>
        </row>
        <row r="27">
          <cell r="A27" t="str">
            <v>PLX</v>
          </cell>
          <cell r="B27">
            <v>1400</v>
          </cell>
          <cell r="C27">
            <v>68580000</v>
          </cell>
          <cell r="D27">
            <v>4400</v>
          </cell>
          <cell r="E27">
            <v>214840000</v>
          </cell>
          <cell r="F27" t="str">
            <v>ECB5693X5</v>
          </cell>
        </row>
        <row r="28">
          <cell r="A28" t="str">
            <v>POW</v>
          </cell>
          <cell r="B28">
            <v>7000</v>
          </cell>
          <cell r="C28">
            <v>93150000</v>
          </cell>
          <cell r="D28">
            <v>22000</v>
          </cell>
          <cell r="E28">
            <v>293950000</v>
          </cell>
          <cell r="F28" t="str">
            <v>ECB5693X5</v>
          </cell>
        </row>
        <row r="29">
          <cell r="A29" t="str">
            <v>SAB</v>
          </cell>
          <cell r="B29">
            <v>1400</v>
          </cell>
          <cell r="C29">
            <v>80160000</v>
          </cell>
          <cell r="D29">
            <v>4400</v>
          </cell>
          <cell r="E29">
            <v>250340000</v>
          </cell>
          <cell r="F29" t="str">
            <v>ECB5693X5</v>
          </cell>
        </row>
        <row r="30">
          <cell r="A30" t="str">
            <v>SHB</v>
          </cell>
          <cell r="B30">
            <v>37800</v>
          </cell>
          <cell r="C30">
            <v>400680000</v>
          </cell>
          <cell r="D30">
            <v>118800</v>
          </cell>
          <cell r="E30">
            <v>1257660000</v>
          </cell>
          <cell r="F30" t="str">
            <v>ECB5693X5</v>
          </cell>
        </row>
        <row r="31">
          <cell r="A31" t="str">
            <v>SSB</v>
          </cell>
          <cell r="B31">
            <v>21000</v>
          </cell>
          <cell r="C31">
            <v>408000000</v>
          </cell>
          <cell r="D31">
            <v>63000</v>
          </cell>
          <cell r="E31">
            <v>1226550000</v>
          </cell>
          <cell r="F31" t="str">
            <v>ECB5693X5</v>
          </cell>
        </row>
        <row r="32">
          <cell r="A32" t="str">
            <v>SSI</v>
          </cell>
          <cell r="B32">
            <v>12600</v>
          </cell>
          <cell r="C32">
            <v>422640000</v>
          </cell>
          <cell r="D32">
            <v>39600</v>
          </cell>
          <cell r="E32">
            <v>1334160000</v>
          </cell>
          <cell r="F32" t="str">
            <v>ECB5693X5</v>
          </cell>
        </row>
        <row r="33">
          <cell r="A33" t="str">
            <v>STB</v>
          </cell>
          <cell r="B33">
            <v>22400</v>
          </cell>
          <cell r="C33">
            <v>665440000</v>
          </cell>
          <cell r="D33">
            <v>70400</v>
          </cell>
          <cell r="E33">
            <v>2093750000</v>
          </cell>
          <cell r="F33" t="str">
            <v>ECB5693X5</v>
          </cell>
        </row>
        <row r="34">
          <cell r="A34" t="str">
            <v>SZC</v>
          </cell>
          <cell r="B34"/>
          <cell r="C34"/>
          <cell r="D34">
            <v>1000</v>
          </cell>
          <cell r="E34">
            <v>37600000</v>
          </cell>
          <cell r="F34" t="str">
            <v>ECB5693X5</v>
          </cell>
        </row>
        <row r="35">
          <cell r="A35" t="str">
            <v>TCB</v>
          </cell>
          <cell r="B35">
            <v>55300</v>
          </cell>
          <cell r="C35">
            <v>1246050000</v>
          </cell>
          <cell r="D35">
            <v>173800</v>
          </cell>
          <cell r="E35">
            <v>3918795000</v>
          </cell>
          <cell r="F35" t="str">
            <v>ECB5693X5</v>
          </cell>
        </row>
        <row r="36">
          <cell r="A36" t="str">
            <v>TPB</v>
          </cell>
          <cell r="B36">
            <v>13300</v>
          </cell>
          <cell r="C36">
            <v>236075000</v>
          </cell>
          <cell r="D36">
            <v>39900</v>
          </cell>
          <cell r="E36">
            <v>709555000</v>
          </cell>
          <cell r="F36" t="str">
            <v>ECB5693X5</v>
          </cell>
        </row>
        <row r="37">
          <cell r="A37" t="str">
            <v>VCB</v>
          </cell>
          <cell r="B37">
            <v>7700</v>
          </cell>
          <cell r="C37">
            <v>703360000</v>
          </cell>
          <cell r="D37">
            <v>24200</v>
          </cell>
          <cell r="E37">
            <v>2213360000</v>
          </cell>
          <cell r="F37" t="str">
            <v>ECB5693X5</v>
          </cell>
        </row>
        <row r="38">
          <cell r="A38" t="str">
            <v>VHM</v>
          </cell>
          <cell r="B38">
            <v>16100</v>
          </cell>
          <cell r="C38">
            <v>670220000</v>
          </cell>
          <cell r="D38">
            <v>50600</v>
          </cell>
          <cell r="E38">
            <v>2113505000</v>
          </cell>
          <cell r="F38" t="str">
            <v>ECB5693X5</v>
          </cell>
        </row>
        <row r="39">
          <cell r="A39" t="str">
            <v>VIC</v>
          </cell>
          <cell r="B39">
            <v>13300</v>
          </cell>
          <cell r="C39">
            <v>598500000</v>
          </cell>
          <cell r="D39">
            <v>38000</v>
          </cell>
          <cell r="E39">
            <v>1703465000</v>
          </cell>
          <cell r="F39" t="str">
            <v>ECB5693X5</v>
          </cell>
        </row>
        <row r="40">
          <cell r="A40" t="str">
            <v>VJC</v>
          </cell>
          <cell r="B40">
            <v>3500</v>
          </cell>
          <cell r="C40">
            <v>364900000</v>
          </cell>
          <cell r="D40">
            <v>11000</v>
          </cell>
          <cell r="E40">
            <v>1148850000</v>
          </cell>
          <cell r="F40" t="str">
            <v>ECB5693X5</v>
          </cell>
        </row>
        <row r="41">
          <cell r="A41" t="str">
            <v>VNM</v>
          </cell>
          <cell r="B41">
            <v>9800</v>
          </cell>
          <cell r="C41">
            <v>713720000</v>
          </cell>
          <cell r="D41">
            <v>30800</v>
          </cell>
          <cell r="E41">
            <v>2259180000</v>
          </cell>
          <cell r="F41" t="str">
            <v>ECB5693X5</v>
          </cell>
        </row>
        <row r="42">
          <cell r="A42" t="str">
            <v>VPB</v>
          </cell>
          <cell r="B42">
            <v>57400</v>
          </cell>
          <cell r="C42">
            <v>1090600000</v>
          </cell>
          <cell r="D42">
            <v>180400</v>
          </cell>
          <cell r="E42">
            <v>3432520000</v>
          </cell>
          <cell r="F42" t="str">
            <v>ECB5693X5</v>
          </cell>
        </row>
        <row r="43">
          <cell r="A43" t="str">
            <v>VRE</v>
          </cell>
          <cell r="B43">
            <v>11200</v>
          </cell>
          <cell r="C43">
            <v>226640000</v>
          </cell>
          <cell r="D43">
            <v>33600</v>
          </cell>
          <cell r="E43">
            <v>684170000</v>
          </cell>
          <cell r="F43" t="str">
            <v>ECB5693X5</v>
          </cell>
        </row>
        <row r="44">
          <cell r="A44" t="str">
            <v>VN30F2409</v>
          </cell>
          <cell r="B44">
            <v>294</v>
          </cell>
          <cell r="C44">
            <v>38769600000.000801</v>
          </cell>
          <cell r="D44">
            <v>326</v>
          </cell>
          <cell r="E44">
            <v>42957240000.000198</v>
          </cell>
          <cell r="F44" t="str">
            <v>ECB5693D1</v>
          </cell>
        </row>
        <row r="45">
          <cell r="A45" t="str">
            <v>VN30F2410</v>
          </cell>
          <cell r="B45"/>
          <cell r="C45"/>
          <cell r="D45">
            <v>15</v>
          </cell>
          <cell r="E45">
            <v>1981850000</v>
          </cell>
          <cell r="F45" t="str">
            <v>ECB5693D1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1VFVN30"/>
      <sheetName val="E1VFVN30_Import"/>
    </sheetNames>
    <sheetDataSet>
      <sheetData sheetId="0">
        <row r="2">
          <cell r="B2" t="str">
            <v>28/08/2024</v>
          </cell>
          <cell r="C2" t="str">
            <v>ACB</v>
          </cell>
          <cell r="D2">
            <v>7.3111230229143507</v>
          </cell>
          <cell r="E2">
            <v>6900</v>
          </cell>
          <cell r="G2" t="str">
            <v>AP/Nhà đầu tư nước ngoài
Foreign AP/Investor</v>
          </cell>
        </row>
        <row r="3">
          <cell r="C3" t="str">
            <v>BCM</v>
          </cell>
          <cell r="D3">
            <v>0.30422384411166681</v>
          </cell>
          <cell r="E3">
            <v>100</v>
          </cell>
          <cell r="G3"/>
        </row>
        <row r="4">
          <cell r="C4" t="str">
            <v>BID</v>
          </cell>
          <cell r="D4">
            <v>0.85980072181986744</v>
          </cell>
          <cell r="E4">
            <v>400</v>
          </cell>
          <cell r="G4" t="str">
            <v>BSC</v>
          </cell>
        </row>
        <row r="5">
          <cell r="C5" t="str">
            <v>BVH</v>
          </cell>
          <cell r="D5">
            <v>0.19761548848279209</v>
          </cell>
          <cell r="E5">
            <v>100</v>
          </cell>
          <cell r="G5" t="str">
            <v>BVSC</v>
          </cell>
        </row>
        <row r="6">
          <cell r="C6" t="str">
            <v>CTG</v>
          </cell>
          <cell r="D6">
            <v>2.114399053306014</v>
          </cell>
          <cell r="E6">
            <v>1400</v>
          </cell>
          <cell r="G6"/>
        </row>
        <row r="7">
          <cell r="C7" t="str">
            <v>FPT</v>
          </cell>
          <cell r="D7">
            <v>9.7615984168309016</v>
          </cell>
          <cell r="E7">
            <v>1700</v>
          </cell>
          <cell r="G7"/>
        </row>
        <row r="8">
          <cell r="C8" t="str">
            <v>GAS</v>
          </cell>
          <cell r="D8">
            <v>0.72372338983829554</v>
          </cell>
          <cell r="E8">
            <v>200</v>
          </cell>
          <cell r="G8"/>
        </row>
        <row r="9">
          <cell r="C9" t="str">
            <v>GVR</v>
          </cell>
          <cell r="D9">
            <v>0.45438561332063049</v>
          </cell>
          <cell r="E9">
            <v>300</v>
          </cell>
          <cell r="G9"/>
        </row>
        <row r="10">
          <cell r="C10" t="str">
            <v>HDB</v>
          </cell>
          <cell r="D10">
            <v>4.3453739101249038</v>
          </cell>
          <cell r="E10">
            <v>3700</v>
          </cell>
          <cell r="G10"/>
        </row>
        <row r="11">
          <cell r="C11" t="str">
            <v>HPG</v>
          </cell>
          <cell r="D11">
            <v>6.80711685382337</v>
          </cell>
          <cell r="E11">
            <v>6100</v>
          </cell>
          <cell r="G11"/>
        </row>
        <row r="12">
          <cell r="C12" t="str">
            <v>MBB</v>
          </cell>
          <cell r="D12">
            <v>5.2870810515132964</v>
          </cell>
          <cell r="E12">
            <v>5000</v>
          </cell>
          <cell r="G12" t="str">
            <v>AP/Nhà đầu tư nước ngoài
Foreign AP/Investor</v>
          </cell>
        </row>
        <row r="13">
          <cell r="C13" t="str">
            <v>MSN</v>
          </cell>
          <cell r="D13">
            <v>3.6610869445233059</v>
          </cell>
          <cell r="E13">
            <v>1100</v>
          </cell>
          <cell r="G13"/>
        </row>
        <row r="14">
          <cell r="C14" t="str">
            <v>MWG</v>
          </cell>
          <cell r="D14">
            <v>6.0498074982889856</v>
          </cell>
          <cell r="E14">
            <v>2000</v>
          </cell>
          <cell r="G14"/>
        </row>
        <row r="15">
          <cell r="C15" t="str">
            <v>PLX</v>
          </cell>
          <cell r="D15">
            <v>0.42556668791689001</v>
          </cell>
          <cell r="E15">
            <v>200</v>
          </cell>
          <cell r="G15"/>
        </row>
        <row r="16">
          <cell r="C16" t="str">
            <v>POW</v>
          </cell>
          <cell r="D16">
            <v>0.58287901756437577</v>
          </cell>
          <cell r="E16">
            <v>1000</v>
          </cell>
          <cell r="G16"/>
        </row>
        <row r="17">
          <cell r="C17" t="str">
            <v>SAB</v>
          </cell>
          <cell r="D17">
            <v>0.49403872120698022</v>
          </cell>
          <cell r="E17">
            <v>200</v>
          </cell>
          <cell r="G17"/>
        </row>
        <row r="18">
          <cell r="C18" t="str">
            <v>SHB</v>
          </cell>
          <cell r="D18">
            <v>2.4805944212182061</v>
          </cell>
          <cell r="E18">
            <v>5400</v>
          </cell>
          <cell r="G18"/>
        </row>
        <row r="19">
          <cell r="C19" t="str">
            <v>SSB</v>
          </cell>
          <cell r="D19">
            <v>2.5221976819514249</v>
          </cell>
          <cell r="E19">
            <v>3000</v>
          </cell>
          <cell r="G19"/>
        </row>
        <row r="20">
          <cell r="C20" t="str">
            <v>SSI</v>
          </cell>
          <cell r="D20">
            <v>2.6054042034178639</v>
          </cell>
          <cell r="E20">
            <v>1800</v>
          </cell>
          <cell r="G20" t="str">
            <v>SSI</v>
          </cell>
        </row>
        <row r="21">
          <cell r="C21" t="str">
            <v>STB</v>
          </cell>
          <cell r="D21">
            <v>4.1048550590109798</v>
          </cell>
          <cell r="E21">
            <v>3200</v>
          </cell>
          <cell r="G21"/>
        </row>
        <row r="22">
          <cell r="C22" t="str">
            <v>TCB</v>
          </cell>
          <cell r="D22">
            <v>7.7544577701027197</v>
          </cell>
          <cell r="E22">
            <v>7900</v>
          </cell>
          <cell r="G22"/>
        </row>
        <row r="23">
          <cell r="C23" t="str">
            <v>TPB</v>
          </cell>
          <cell r="D23">
            <v>1.4615312169039829</v>
          </cell>
          <cell r="E23">
            <v>1900</v>
          </cell>
          <cell r="G23"/>
        </row>
        <row r="24">
          <cell r="C24" t="str">
            <v>VCB</v>
          </cell>
          <cell r="D24">
            <v>4.3618418674984696</v>
          </cell>
          <cell r="E24">
            <v>1100</v>
          </cell>
          <cell r="G24"/>
        </row>
        <row r="25">
          <cell r="C25" t="str">
            <v>VHM</v>
          </cell>
          <cell r="D25">
            <v>4.1265234239761979</v>
          </cell>
          <cell r="E25">
            <v>2300</v>
          </cell>
          <cell r="G25"/>
        </row>
        <row r="26">
          <cell r="C26" t="str">
            <v>VIB</v>
          </cell>
          <cell r="D26">
            <v>1.8240429627720871</v>
          </cell>
          <cell r="E26">
            <v>2300</v>
          </cell>
          <cell r="G26" t="str">
            <v>AP/Nhà đầu tư nước ngoài
Foreign AP/Investor</v>
          </cell>
        </row>
        <row r="27">
          <cell r="C27" t="str">
            <v>VIC</v>
          </cell>
          <cell r="D27">
            <v>3.7135243877391351</v>
          </cell>
          <cell r="E27">
            <v>1900</v>
          </cell>
          <cell r="G27"/>
        </row>
        <row r="28">
          <cell r="C28" t="str">
            <v>VJC</v>
          </cell>
          <cell r="D28">
            <v>2.2535099563827168</v>
          </cell>
          <cell r="E28">
            <v>500</v>
          </cell>
          <cell r="G28"/>
        </row>
        <row r="29">
          <cell r="C29" t="str">
            <v>VNM</v>
          </cell>
          <cell r="D29">
            <v>4.4593495098419522</v>
          </cell>
          <cell r="E29">
            <v>1400</v>
          </cell>
          <cell r="G29"/>
        </row>
        <row r="30">
          <cell r="C30" t="str">
            <v>VPB</v>
          </cell>
          <cell r="D30">
            <v>6.7518625231620621</v>
          </cell>
          <cell r="E30">
            <v>8200</v>
          </cell>
          <cell r="G30"/>
        </row>
        <row r="31">
          <cell r="C31" t="str">
            <v>VRE</v>
          </cell>
          <cell r="D31">
            <v>1.390242296168414</v>
          </cell>
          <cell r="E31">
            <v>1600</v>
          </cell>
          <cell r="G31"/>
        </row>
        <row r="35">
          <cell r="A35" t="str">
            <v>Giá trị chênh lệch/ Difference in cash</v>
          </cell>
          <cell r="G35">
            <v>18696438</v>
          </cell>
        </row>
      </sheetData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UEVFVND"/>
      <sheetName val="FUEVFVND_Import"/>
    </sheetNames>
    <sheetDataSet>
      <sheetData sheetId="0">
        <row r="2">
          <cell r="B2" t="str">
            <v>28/08/2024</v>
          </cell>
          <cell r="C2" t="str">
            <v>ACB</v>
          </cell>
          <cell r="E2">
            <v>11200</v>
          </cell>
          <cell r="G2" t="str">
            <v>AP/Nhà đầu tư nước ngoài
Foreign AP/Investor</v>
          </cell>
        </row>
        <row r="3">
          <cell r="C3" t="str">
            <v>BMP</v>
          </cell>
          <cell r="E3">
            <v>100</v>
          </cell>
          <cell r="G3"/>
        </row>
        <row r="4">
          <cell r="C4" t="str">
            <v>CTG</v>
          </cell>
          <cell r="E4">
            <v>1700</v>
          </cell>
          <cell r="G4"/>
        </row>
        <row r="5">
          <cell r="C5" t="str">
            <v>FPT</v>
          </cell>
          <cell r="E5">
            <v>3700</v>
          </cell>
          <cell r="G5"/>
        </row>
        <row r="6">
          <cell r="C6" t="str">
            <v>GMD</v>
          </cell>
          <cell r="E6">
            <v>5100</v>
          </cell>
          <cell r="G6" t="str">
            <v>AP/Nhà đầu tư nước ngoài
Foreign AP/Investor</v>
          </cell>
        </row>
        <row r="7">
          <cell r="C7" t="str">
            <v>HDB</v>
          </cell>
          <cell r="E7">
            <v>6100</v>
          </cell>
          <cell r="G7"/>
        </row>
        <row r="8">
          <cell r="C8" t="str">
            <v>KDH</v>
          </cell>
          <cell r="E8">
            <v>2300</v>
          </cell>
          <cell r="G8"/>
        </row>
        <row r="9">
          <cell r="C9" t="str">
            <v>MBB</v>
          </cell>
          <cell r="E9">
            <v>8100</v>
          </cell>
          <cell r="G9" t="str">
            <v>AP/Nhà đầu tư nước ngoài
Foreign AP/Investor</v>
          </cell>
        </row>
        <row r="10">
          <cell r="C10" t="str">
            <v>MSB</v>
          </cell>
          <cell r="E10">
            <v>5000</v>
          </cell>
          <cell r="G10"/>
        </row>
        <row r="11">
          <cell r="C11" t="str">
            <v>NLG</v>
          </cell>
          <cell r="E11">
            <v>2600</v>
          </cell>
          <cell r="G11"/>
        </row>
        <row r="12">
          <cell r="C12" t="str">
            <v>OCB</v>
          </cell>
          <cell r="E12">
            <v>3200</v>
          </cell>
          <cell r="G12" t="str">
            <v>AP/Nhà đầu tư nước ngoài
Foreign AP/Investor</v>
          </cell>
        </row>
        <row r="13">
          <cell r="C13" t="str">
            <v>PNJ</v>
          </cell>
          <cell r="E13">
            <v>5000</v>
          </cell>
          <cell r="G13" t="str">
            <v>AP/Nhà đầu tư nước ngoài
Foreign AP/Investor</v>
          </cell>
        </row>
        <row r="14">
          <cell r="C14" t="str">
            <v>REE</v>
          </cell>
          <cell r="E14">
            <v>3600</v>
          </cell>
          <cell r="G14" t="str">
            <v>AP/Nhà đầu tư nước ngoài
Foreign AP/Investor</v>
          </cell>
        </row>
        <row r="15">
          <cell r="C15" t="str">
            <v>TCB</v>
          </cell>
          <cell r="E15">
            <v>12800</v>
          </cell>
          <cell r="G15"/>
        </row>
        <row r="16">
          <cell r="C16" t="str">
            <v>TPB</v>
          </cell>
          <cell r="E16">
            <v>3100</v>
          </cell>
          <cell r="G16"/>
        </row>
        <row r="17">
          <cell r="C17" t="str">
            <v>VIB</v>
          </cell>
          <cell r="E17">
            <v>3700</v>
          </cell>
          <cell r="G17" t="str">
            <v>AP/Nhà đầu tư nước ngoài
Foreign AP/Investor</v>
          </cell>
        </row>
        <row r="18">
          <cell r="C18" t="str">
            <v>VPB</v>
          </cell>
          <cell r="E18">
            <v>6600</v>
          </cell>
          <cell r="G18"/>
        </row>
        <row r="19">
          <cell r="C19" t="str">
            <v>VRE</v>
          </cell>
          <cell r="E19">
            <v>4400</v>
          </cell>
          <cell r="G19"/>
        </row>
        <row r="20">
          <cell r="C20"/>
          <cell r="E20"/>
          <cell r="G20"/>
        </row>
        <row r="21">
          <cell r="C21"/>
          <cell r="E21"/>
          <cell r="G21"/>
        </row>
        <row r="22">
          <cell r="C22"/>
          <cell r="E22"/>
          <cell r="G22"/>
        </row>
        <row r="23">
          <cell r="C23"/>
          <cell r="E23"/>
          <cell r="G23"/>
        </row>
        <row r="24">
          <cell r="C24"/>
          <cell r="E24"/>
          <cell r="G24"/>
        </row>
        <row r="25">
          <cell r="C25"/>
          <cell r="E25"/>
          <cell r="G25"/>
        </row>
        <row r="26">
          <cell r="C26"/>
          <cell r="E26"/>
          <cell r="G26"/>
        </row>
        <row r="27">
          <cell r="C27"/>
          <cell r="E27"/>
          <cell r="G27"/>
        </row>
        <row r="28">
          <cell r="C28"/>
          <cell r="E28"/>
          <cell r="G28"/>
        </row>
        <row r="29">
          <cell r="C29"/>
          <cell r="E29"/>
          <cell r="G29"/>
        </row>
        <row r="30">
          <cell r="C30"/>
          <cell r="E30"/>
          <cell r="G30"/>
        </row>
        <row r="31">
          <cell r="C31"/>
          <cell r="E31"/>
          <cell r="G31"/>
        </row>
        <row r="32">
          <cell r="C32"/>
          <cell r="E32"/>
          <cell r="G32"/>
        </row>
        <row r="33">
          <cell r="G33">
            <v>3306450000</v>
          </cell>
        </row>
        <row r="35">
          <cell r="A35" t="str">
            <v>Giá trị chênh lệch/ Difference in cash</v>
          </cell>
          <cell r="G35">
            <v>24827480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ẫu chung Việt Anh"/>
      <sheetName val="FUESSVFL_Import"/>
    </sheetNames>
    <sheetDataSet>
      <sheetData sheetId="0">
        <row r="2">
          <cell r="B2" t="str">
            <v>28/08/2024</v>
          </cell>
          <cell r="C2" t="str">
            <v>ACB</v>
          </cell>
          <cell r="E2">
            <v>7000</v>
          </cell>
          <cell r="G2" t="str">
            <v>Nhà đầu tư nước ngoài/AP nước ngoài Foreign Investor/Foreign AP</v>
          </cell>
        </row>
        <row r="3">
          <cell r="C3" t="str">
            <v>BID</v>
          </cell>
          <cell r="E3">
            <v>100</v>
          </cell>
          <cell r="G3" t="str">
            <v>BSC</v>
          </cell>
        </row>
        <row r="4">
          <cell r="C4" t="str">
            <v>CTG</v>
          </cell>
          <cell r="E4">
            <v>1300</v>
          </cell>
          <cell r="G4"/>
        </row>
        <row r="5">
          <cell r="C5" t="str">
            <v>EIB</v>
          </cell>
          <cell r="E5">
            <v>3800</v>
          </cell>
          <cell r="G5"/>
        </row>
        <row r="6">
          <cell r="C6" t="str">
            <v>HCM</v>
          </cell>
          <cell r="E6">
            <v>500</v>
          </cell>
          <cell r="G6" t="str">
            <v>HSC</v>
          </cell>
        </row>
        <row r="7">
          <cell r="C7" t="str">
            <v>HDB</v>
          </cell>
          <cell r="E7">
            <v>3100</v>
          </cell>
          <cell r="G7"/>
        </row>
        <row r="8">
          <cell r="C8" t="str">
            <v>LPB</v>
          </cell>
          <cell r="E8">
            <v>3700</v>
          </cell>
          <cell r="G8"/>
        </row>
        <row r="9">
          <cell r="C9" t="str">
            <v>MBB</v>
          </cell>
          <cell r="E9">
            <v>7900</v>
          </cell>
          <cell r="G9" t="str">
            <v>Nhà đầu tư nước ngoài/AP nước ngoài Foreign Investor/Foreign AP</v>
          </cell>
        </row>
        <row r="10">
          <cell r="C10" t="str">
            <v>MSB</v>
          </cell>
          <cell r="E10">
            <v>2300</v>
          </cell>
          <cell r="G10"/>
        </row>
        <row r="11">
          <cell r="C11" t="str">
            <v>NAB</v>
          </cell>
          <cell r="E11">
            <v>300</v>
          </cell>
          <cell r="G11"/>
        </row>
        <row r="12">
          <cell r="C12" t="str">
            <v>OCB</v>
          </cell>
          <cell r="E12">
            <v>300</v>
          </cell>
          <cell r="G12"/>
        </row>
        <row r="13">
          <cell r="C13" t="str">
            <v>SHB</v>
          </cell>
          <cell r="E13">
            <v>7200</v>
          </cell>
          <cell r="G13"/>
        </row>
        <row r="14">
          <cell r="C14" t="str">
            <v>SSB</v>
          </cell>
          <cell r="E14">
            <v>500</v>
          </cell>
          <cell r="G14"/>
        </row>
        <row r="15">
          <cell r="C15" t="str">
            <v>SSI</v>
          </cell>
          <cell r="E15">
            <v>5700</v>
          </cell>
          <cell r="G15" t="str">
            <v>SSI</v>
          </cell>
        </row>
        <row r="16">
          <cell r="C16" t="str">
            <v>STB</v>
          </cell>
          <cell r="E16">
            <v>7600</v>
          </cell>
          <cell r="G16"/>
        </row>
        <row r="17">
          <cell r="C17" t="str">
            <v>TCB</v>
          </cell>
          <cell r="E17">
            <v>12400</v>
          </cell>
          <cell r="G17"/>
        </row>
        <row r="18">
          <cell r="C18" t="str">
            <v>TPB</v>
          </cell>
          <cell r="E18">
            <v>1300</v>
          </cell>
          <cell r="G18"/>
        </row>
        <row r="19">
          <cell r="C19" t="str">
            <v>VCB</v>
          </cell>
          <cell r="E19">
            <v>600</v>
          </cell>
          <cell r="G19"/>
        </row>
        <row r="20">
          <cell r="C20" t="str">
            <v>VCI</v>
          </cell>
          <cell r="E20">
            <v>600</v>
          </cell>
          <cell r="G20" t="str">
            <v>VIETCAP</v>
          </cell>
        </row>
        <row r="21">
          <cell r="C21" t="str">
            <v>VIB</v>
          </cell>
          <cell r="E21">
            <v>1200</v>
          </cell>
          <cell r="G21" t="str">
            <v>Nhà đầu tư nước ngoài/AP nước ngoài Foreign Investor/Foreign AP</v>
          </cell>
        </row>
        <row r="22">
          <cell r="C22" t="str">
            <v>VIX</v>
          </cell>
          <cell r="E22">
            <v>4900</v>
          </cell>
          <cell r="G22"/>
        </row>
        <row r="23">
          <cell r="C23" t="str">
            <v>VND</v>
          </cell>
          <cell r="E23">
            <v>4400</v>
          </cell>
          <cell r="G23"/>
        </row>
        <row r="24">
          <cell r="C24" t="str">
            <v>VPB</v>
          </cell>
          <cell r="E24">
            <v>13400</v>
          </cell>
          <cell r="G24"/>
        </row>
        <row r="25">
          <cell r="C25"/>
          <cell r="E25"/>
        </row>
        <row r="26">
          <cell r="G26" t="str">
            <v>VND</v>
          </cell>
        </row>
        <row r="27">
          <cell r="G27" t="str">
            <v>VND</v>
          </cell>
        </row>
        <row r="28">
          <cell r="G28" t="str">
            <v>VND</v>
          </cell>
        </row>
        <row r="29">
          <cell r="G29"/>
        </row>
      </sheetData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UEVN100"/>
    </sheetNames>
    <sheetDataSet>
      <sheetData sheetId="0">
        <row r="2">
          <cell r="C2" t="str">
            <v>ACB</v>
          </cell>
          <cell r="E2">
            <v>3600</v>
          </cell>
          <cell r="G2" t="str">
            <v>KIS (***)</v>
          </cell>
        </row>
        <row r="3">
          <cell r="C3" t="str">
            <v>BID</v>
          </cell>
          <cell r="E3">
            <v>200</v>
          </cell>
          <cell r="G3" t="str">
            <v>BSC (*)</v>
          </cell>
        </row>
        <row r="4">
          <cell r="C4" t="str">
            <v>CTG</v>
          </cell>
          <cell r="E4">
            <v>800</v>
          </cell>
          <cell r="G4"/>
        </row>
        <row r="5">
          <cell r="C5" t="str">
            <v>CTR</v>
          </cell>
          <cell r="E5">
            <v>100</v>
          </cell>
          <cell r="G5"/>
        </row>
        <row r="6">
          <cell r="C6" t="str">
            <v>DBC</v>
          </cell>
          <cell r="E6">
            <v>300</v>
          </cell>
          <cell r="G6"/>
        </row>
        <row r="7">
          <cell r="C7" t="str">
            <v>DCM</v>
          </cell>
          <cell r="E7">
            <v>100</v>
          </cell>
          <cell r="G7"/>
        </row>
        <row r="8">
          <cell r="C8" t="str">
            <v>DGC</v>
          </cell>
          <cell r="E8">
            <v>200</v>
          </cell>
          <cell r="G8"/>
        </row>
        <row r="9">
          <cell r="C9" t="str">
            <v>DGW</v>
          </cell>
          <cell r="E9">
            <v>100</v>
          </cell>
          <cell r="G9"/>
        </row>
        <row r="10">
          <cell r="C10" t="str">
            <v>DIG</v>
          </cell>
          <cell r="E10">
            <v>500</v>
          </cell>
          <cell r="G10"/>
        </row>
        <row r="11">
          <cell r="C11" t="str">
            <v>DPM</v>
          </cell>
          <cell r="E11">
            <v>200</v>
          </cell>
          <cell r="G11"/>
        </row>
        <row r="12">
          <cell r="C12" t="str">
            <v>DXG</v>
          </cell>
          <cell r="E12">
            <v>600</v>
          </cell>
          <cell r="G12"/>
        </row>
        <row r="13">
          <cell r="C13" t="str">
            <v>EIB</v>
          </cell>
          <cell r="E13">
            <v>1400</v>
          </cell>
          <cell r="G13"/>
        </row>
        <row r="14">
          <cell r="C14" t="str">
            <v>EVF</v>
          </cell>
          <cell r="E14">
            <v>500</v>
          </cell>
          <cell r="G14"/>
        </row>
        <row r="15">
          <cell r="C15" t="str">
            <v>FPT</v>
          </cell>
          <cell r="E15">
            <v>1100</v>
          </cell>
          <cell r="G15"/>
        </row>
        <row r="16">
          <cell r="C16" t="str">
            <v>FRT</v>
          </cell>
          <cell r="E16">
            <v>100</v>
          </cell>
          <cell r="G16"/>
        </row>
        <row r="17">
          <cell r="C17" t="str">
            <v>FTS</v>
          </cell>
          <cell r="E17">
            <v>200</v>
          </cell>
          <cell r="G17"/>
        </row>
        <row r="18">
          <cell r="C18" t="str">
            <v>GAS</v>
          </cell>
          <cell r="E18">
            <v>100</v>
          </cell>
          <cell r="G18"/>
        </row>
        <row r="19">
          <cell r="C19" t="str">
            <v>GEX</v>
          </cell>
          <cell r="E19">
            <v>600</v>
          </cell>
          <cell r="G19"/>
        </row>
        <row r="20">
          <cell r="C20" t="str">
            <v>GMD</v>
          </cell>
          <cell r="E20">
            <v>200</v>
          </cell>
          <cell r="G20"/>
        </row>
        <row r="21">
          <cell r="C21" t="str">
            <v>GVR</v>
          </cell>
          <cell r="E21">
            <v>200</v>
          </cell>
          <cell r="G21"/>
        </row>
        <row r="22">
          <cell r="C22" t="str">
            <v>HAG</v>
          </cell>
          <cell r="E22">
            <v>700</v>
          </cell>
          <cell r="G22"/>
        </row>
        <row r="23">
          <cell r="C23" t="str">
            <v>HCM</v>
          </cell>
          <cell r="E23">
            <v>300</v>
          </cell>
          <cell r="G23"/>
        </row>
        <row r="24">
          <cell r="C24" t="str">
            <v>HDB</v>
          </cell>
          <cell r="E24">
            <v>1900</v>
          </cell>
          <cell r="G24"/>
        </row>
        <row r="25">
          <cell r="C25" t="str">
            <v>HDG</v>
          </cell>
          <cell r="E25">
            <v>200</v>
          </cell>
          <cell r="G25"/>
        </row>
        <row r="26">
          <cell r="C26" t="str">
            <v>HPG</v>
          </cell>
          <cell r="E26">
            <v>3100</v>
          </cell>
          <cell r="G26"/>
        </row>
        <row r="27">
          <cell r="C27" t="str">
            <v>HSG</v>
          </cell>
          <cell r="E27">
            <v>500</v>
          </cell>
          <cell r="G27"/>
        </row>
        <row r="28">
          <cell r="C28" t="str">
            <v>KBC</v>
          </cell>
          <cell r="E28">
            <v>600</v>
          </cell>
          <cell r="G28"/>
        </row>
        <row r="29">
          <cell r="C29" t="str">
            <v>KDC</v>
          </cell>
          <cell r="E29">
            <v>200</v>
          </cell>
          <cell r="G29"/>
        </row>
        <row r="30">
          <cell r="C30" t="str">
            <v>KDH</v>
          </cell>
          <cell r="E30">
            <v>500</v>
          </cell>
          <cell r="G30"/>
        </row>
        <row r="31">
          <cell r="C31" t="str">
            <v>LPB</v>
          </cell>
          <cell r="E31">
            <v>2100</v>
          </cell>
          <cell r="G31"/>
        </row>
        <row r="32">
          <cell r="C32" t="str">
            <v>MBB</v>
          </cell>
          <cell r="E32">
            <v>2600</v>
          </cell>
          <cell r="G32" t="str">
            <v>KIS (***)</v>
          </cell>
        </row>
        <row r="33">
          <cell r="C33" t="str">
            <v>MSB</v>
          </cell>
          <cell r="E33">
            <v>1700</v>
          </cell>
          <cell r="G33"/>
        </row>
        <row r="34">
          <cell r="C34" t="str">
            <v>MSN</v>
          </cell>
          <cell r="E34">
            <v>600</v>
          </cell>
          <cell r="G34"/>
        </row>
        <row r="35">
          <cell r="C35" t="str">
            <v>MWG</v>
          </cell>
          <cell r="E35">
            <v>1000</v>
          </cell>
          <cell r="G35"/>
        </row>
        <row r="36">
          <cell r="C36" t="str">
            <v>NKG</v>
          </cell>
          <cell r="E36">
            <v>100</v>
          </cell>
          <cell r="G36"/>
        </row>
        <row r="37">
          <cell r="C37" t="str">
            <v>NLG</v>
          </cell>
          <cell r="E37">
            <v>300</v>
          </cell>
          <cell r="G37"/>
        </row>
        <row r="38">
          <cell r="C38" t="str">
            <v>NVL</v>
          </cell>
          <cell r="E38">
            <v>1200</v>
          </cell>
          <cell r="G38"/>
        </row>
        <row r="39">
          <cell r="C39" t="str">
            <v>OCB</v>
          </cell>
          <cell r="E39">
            <v>1000</v>
          </cell>
          <cell r="G39"/>
        </row>
        <row r="40">
          <cell r="C40" t="str">
            <v>PC1</v>
          </cell>
          <cell r="E40">
            <v>200</v>
          </cell>
          <cell r="G40"/>
        </row>
        <row r="41">
          <cell r="C41" t="str">
            <v>PDR</v>
          </cell>
          <cell r="E41">
            <v>400</v>
          </cell>
          <cell r="G41"/>
        </row>
        <row r="42">
          <cell r="C42" t="str">
            <v>PLX</v>
          </cell>
          <cell r="E42">
            <v>100</v>
          </cell>
          <cell r="G42"/>
        </row>
        <row r="43">
          <cell r="C43" t="str">
            <v>PNJ</v>
          </cell>
          <cell r="E43">
            <v>300</v>
          </cell>
          <cell r="G43" t="str">
            <v>KIS (***)</v>
          </cell>
        </row>
        <row r="44">
          <cell r="C44" t="str">
            <v>POW</v>
          </cell>
          <cell r="E44">
            <v>600</v>
          </cell>
          <cell r="G44"/>
        </row>
        <row r="45">
          <cell r="C45" t="str">
            <v>PVD</v>
          </cell>
          <cell r="E45">
            <v>300</v>
          </cell>
          <cell r="G45"/>
        </row>
        <row r="46">
          <cell r="C46" t="str">
            <v>PVT</v>
          </cell>
          <cell r="E46">
            <v>200</v>
          </cell>
          <cell r="G46"/>
        </row>
        <row r="47">
          <cell r="C47" t="str">
            <v>REE</v>
          </cell>
          <cell r="E47">
            <v>200</v>
          </cell>
          <cell r="G47" t="str">
            <v>KIS (***)</v>
          </cell>
        </row>
        <row r="48">
          <cell r="C48" t="str">
            <v>SAB</v>
          </cell>
          <cell r="E48">
            <v>100</v>
          </cell>
          <cell r="G48"/>
        </row>
        <row r="49">
          <cell r="C49" t="str">
            <v>SBT</v>
          </cell>
          <cell r="E49">
            <v>400</v>
          </cell>
          <cell r="G49"/>
        </row>
        <row r="50">
          <cell r="C50" t="str">
            <v>SHB</v>
          </cell>
          <cell r="E50">
            <v>2800</v>
          </cell>
          <cell r="G50"/>
        </row>
        <row r="51">
          <cell r="C51" t="str">
            <v>SIP</v>
          </cell>
          <cell r="E51">
            <v>100</v>
          </cell>
          <cell r="G51"/>
        </row>
        <row r="52">
          <cell r="C52" t="str">
            <v>SSB</v>
          </cell>
          <cell r="E52">
            <v>1500</v>
          </cell>
          <cell r="G52"/>
        </row>
        <row r="53">
          <cell r="C53" t="str">
            <v>SSI</v>
          </cell>
          <cell r="E53">
            <v>1000</v>
          </cell>
          <cell r="G53"/>
        </row>
        <row r="54">
          <cell r="C54" t="str">
            <v>STB</v>
          </cell>
          <cell r="E54">
            <v>1700</v>
          </cell>
          <cell r="G54"/>
        </row>
        <row r="55">
          <cell r="C55" t="str">
            <v>TCB</v>
          </cell>
          <cell r="E55">
            <v>4100</v>
          </cell>
          <cell r="G55"/>
        </row>
        <row r="56">
          <cell r="C56" t="str">
            <v>TCH</v>
          </cell>
          <cell r="E56">
            <v>400</v>
          </cell>
          <cell r="G56"/>
        </row>
        <row r="57">
          <cell r="C57" t="str">
            <v>TPB</v>
          </cell>
          <cell r="E57">
            <v>1000</v>
          </cell>
          <cell r="G57"/>
        </row>
        <row r="58">
          <cell r="C58" t="str">
            <v>VCB</v>
          </cell>
          <cell r="E58">
            <v>600</v>
          </cell>
          <cell r="G58"/>
        </row>
        <row r="59">
          <cell r="C59" t="str">
            <v>VCG</v>
          </cell>
          <cell r="E59">
            <v>400</v>
          </cell>
          <cell r="G59"/>
        </row>
        <row r="60">
          <cell r="C60" t="str">
            <v>VCI</v>
          </cell>
          <cell r="E60">
            <v>300</v>
          </cell>
          <cell r="G60" t="str">
            <v>VCSC (*)</v>
          </cell>
        </row>
        <row r="61">
          <cell r="C61" t="str">
            <v>VHC</v>
          </cell>
          <cell r="E61">
            <v>100</v>
          </cell>
          <cell r="G61"/>
        </row>
        <row r="62">
          <cell r="C62" t="str">
            <v>VHM</v>
          </cell>
          <cell r="E62">
            <v>1200</v>
          </cell>
          <cell r="G62"/>
        </row>
        <row r="63">
          <cell r="C63" t="str">
            <v>VIB</v>
          </cell>
          <cell r="E63">
            <v>1200</v>
          </cell>
          <cell r="G63" t="str">
            <v>KIS (***)</v>
          </cell>
        </row>
        <row r="64">
          <cell r="C64" t="str">
            <v>VIC</v>
          </cell>
          <cell r="E64">
            <v>1000</v>
          </cell>
          <cell r="G64"/>
        </row>
        <row r="65">
          <cell r="C65" t="str">
            <v>VIX</v>
          </cell>
          <cell r="E65">
            <v>1200</v>
          </cell>
          <cell r="G65"/>
        </row>
        <row r="66">
          <cell r="C66" t="str">
            <v>VJC</v>
          </cell>
          <cell r="E66">
            <v>300</v>
          </cell>
          <cell r="G66"/>
        </row>
        <row r="67">
          <cell r="C67" t="str">
            <v>VND</v>
          </cell>
          <cell r="E67">
            <v>1100</v>
          </cell>
          <cell r="G67"/>
        </row>
        <row r="68">
          <cell r="C68" t="str">
            <v>VNM</v>
          </cell>
          <cell r="E68">
            <v>800</v>
          </cell>
          <cell r="G68"/>
        </row>
        <row r="69">
          <cell r="C69" t="str">
            <v>VPB</v>
          </cell>
          <cell r="E69">
            <v>4300</v>
          </cell>
          <cell r="G69"/>
        </row>
        <row r="70">
          <cell r="C70" t="str">
            <v>VPI</v>
          </cell>
          <cell r="E70">
            <v>100</v>
          </cell>
          <cell r="G70"/>
        </row>
        <row r="71">
          <cell r="C71" t="str">
            <v>VRE</v>
          </cell>
          <cell r="E71">
            <v>900</v>
          </cell>
          <cell r="G71"/>
        </row>
        <row r="72">
          <cell r="E72"/>
        </row>
        <row r="73">
          <cell r="C73"/>
          <cell r="E73"/>
          <cell r="G73"/>
        </row>
        <row r="74">
          <cell r="C74"/>
          <cell r="E74"/>
          <cell r="G74"/>
        </row>
        <row r="75">
          <cell r="C75"/>
          <cell r="E75"/>
          <cell r="G75"/>
        </row>
        <row r="76">
          <cell r="G76">
            <v>1774050000</v>
          </cell>
        </row>
        <row r="77">
          <cell r="G77">
            <v>1777264282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UEDCMID"/>
    </sheetNames>
    <sheetDataSet>
      <sheetData sheetId="0">
        <row r="2">
          <cell r="C2" t="str">
            <v>AAA</v>
          </cell>
          <cell r="E2">
            <v>400</v>
          </cell>
          <cell r="G2"/>
        </row>
        <row r="3">
          <cell r="C3" t="str">
            <v>ANV</v>
          </cell>
          <cell r="E3">
            <v>100</v>
          </cell>
          <cell r="G3"/>
        </row>
        <row r="4">
          <cell r="C4" t="str">
            <v>ASM</v>
          </cell>
          <cell r="E4">
            <v>400</v>
          </cell>
          <cell r="G4"/>
        </row>
        <row r="5">
          <cell r="C5" t="str">
            <v>BCG</v>
          </cell>
          <cell r="E5">
            <v>1200</v>
          </cell>
          <cell r="G5"/>
        </row>
        <row r="6">
          <cell r="C6" t="str">
            <v>BMP</v>
          </cell>
          <cell r="E6">
            <v>100</v>
          </cell>
          <cell r="G6"/>
        </row>
        <row r="7">
          <cell r="C7" t="str">
            <v>BWE</v>
          </cell>
          <cell r="E7">
            <v>200</v>
          </cell>
          <cell r="G7"/>
        </row>
        <row r="8">
          <cell r="C8" t="str">
            <v>CII</v>
          </cell>
          <cell r="E8">
            <v>600</v>
          </cell>
          <cell r="G8"/>
        </row>
        <row r="9">
          <cell r="C9" t="str">
            <v>CMG</v>
          </cell>
          <cell r="E9">
            <v>200</v>
          </cell>
          <cell r="G9"/>
        </row>
        <row r="10">
          <cell r="C10" t="str">
            <v>CTD</v>
          </cell>
          <cell r="E10">
            <v>100</v>
          </cell>
          <cell r="G10"/>
        </row>
        <row r="11">
          <cell r="C11" t="str">
            <v>CTR</v>
          </cell>
          <cell r="E11">
            <v>100</v>
          </cell>
          <cell r="G11"/>
        </row>
        <row r="12">
          <cell r="C12" t="str">
            <v>DBC</v>
          </cell>
          <cell r="E12">
            <v>500</v>
          </cell>
          <cell r="G12"/>
        </row>
        <row r="13">
          <cell r="C13" t="str">
            <v>DCM</v>
          </cell>
          <cell r="E13">
            <v>300</v>
          </cell>
          <cell r="G13"/>
        </row>
        <row r="14">
          <cell r="C14" t="str">
            <v>DGC</v>
          </cell>
          <cell r="E14">
            <v>500</v>
          </cell>
          <cell r="G14"/>
        </row>
        <row r="15">
          <cell r="C15" t="str">
            <v>DGW</v>
          </cell>
          <cell r="E15">
            <v>200</v>
          </cell>
          <cell r="G15"/>
        </row>
        <row r="16">
          <cell r="C16" t="str">
            <v>DIG</v>
          </cell>
          <cell r="E16">
            <v>1000</v>
          </cell>
          <cell r="G16"/>
        </row>
        <row r="17">
          <cell r="C17" t="str">
            <v>DPM</v>
          </cell>
          <cell r="E17">
            <v>300</v>
          </cell>
          <cell r="G17"/>
        </row>
        <row r="18">
          <cell r="C18" t="str">
            <v>DXG</v>
          </cell>
          <cell r="E18">
            <v>1100</v>
          </cell>
          <cell r="G18"/>
        </row>
        <row r="19">
          <cell r="C19" t="str">
            <v>EIB</v>
          </cell>
          <cell r="E19">
            <v>3100</v>
          </cell>
          <cell r="G19"/>
        </row>
        <row r="20">
          <cell r="C20" t="str">
            <v>EVF</v>
          </cell>
          <cell r="E20">
            <v>1000</v>
          </cell>
          <cell r="G20"/>
        </row>
        <row r="21">
          <cell r="C21" t="str">
            <v>FRT</v>
          </cell>
          <cell r="E21">
            <v>100</v>
          </cell>
          <cell r="G21"/>
        </row>
        <row r="22">
          <cell r="C22" t="str">
            <v>FTS</v>
          </cell>
          <cell r="E22">
            <v>300</v>
          </cell>
          <cell r="G22"/>
        </row>
        <row r="23">
          <cell r="C23" t="str">
            <v>GEX</v>
          </cell>
          <cell r="E23">
            <v>1300</v>
          </cell>
          <cell r="G23"/>
        </row>
        <row r="24">
          <cell r="C24" t="str">
            <v>GMD</v>
          </cell>
          <cell r="E24">
            <v>500</v>
          </cell>
          <cell r="G24"/>
        </row>
        <row r="25">
          <cell r="C25" t="str">
            <v>HCM</v>
          </cell>
          <cell r="E25">
            <v>700</v>
          </cell>
          <cell r="G25" t="str">
            <v>HSC</v>
          </cell>
        </row>
        <row r="26">
          <cell r="C26" t="str">
            <v>HDC</v>
          </cell>
          <cell r="E26">
            <v>200</v>
          </cell>
          <cell r="G26"/>
        </row>
        <row r="27">
          <cell r="C27" t="str">
            <v>HDG</v>
          </cell>
          <cell r="E27">
            <v>400</v>
          </cell>
          <cell r="G27"/>
        </row>
        <row r="28">
          <cell r="C28" t="str">
            <v>HHV</v>
          </cell>
          <cell r="E28">
            <v>700</v>
          </cell>
          <cell r="G28"/>
        </row>
        <row r="29">
          <cell r="C29" t="str">
            <v>HSG</v>
          </cell>
          <cell r="E29">
            <v>1000</v>
          </cell>
          <cell r="G29"/>
        </row>
        <row r="30">
          <cell r="C30" t="str">
            <v>KBC</v>
          </cell>
          <cell r="E30">
            <v>1100</v>
          </cell>
          <cell r="G30"/>
        </row>
        <row r="31">
          <cell r="C31" t="str">
            <v>KDC</v>
          </cell>
          <cell r="E31">
            <v>300</v>
          </cell>
          <cell r="G31"/>
        </row>
        <row r="32">
          <cell r="C32" t="str">
            <v>KDH</v>
          </cell>
          <cell r="E32">
            <v>1000</v>
          </cell>
          <cell r="G32"/>
        </row>
        <row r="33">
          <cell r="C33" t="str">
            <v>LPB</v>
          </cell>
          <cell r="E33">
            <v>4000</v>
          </cell>
          <cell r="G33"/>
        </row>
        <row r="34">
          <cell r="C34" t="str">
            <v>MSB</v>
          </cell>
          <cell r="E34">
            <v>3600</v>
          </cell>
          <cell r="G34"/>
        </row>
        <row r="35">
          <cell r="C35" t="str">
            <v>NKG</v>
          </cell>
          <cell r="E35">
            <v>400</v>
          </cell>
          <cell r="G35"/>
        </row>
        <row r="36">
          <cell r="C36" t="str">
            <v>NLG</v>
          </cell>
          <cell r="E36">
            <v>500</v>
          </cell>
          <cell r="G36"/>
        </row>
        <row r="37">
          <cell r="C37" t="str">
            <v>NT2</v>
          </cell>
          <cell r="E37">
            <v>200</v>
          </cell>
          <cell r="G37"/>
        </row>
        <row r="38">
          <cell r="C38" t="str">
            <v>NVL</v>
          </cell>
          <cell r="E38">
            <v>2500</v>
          </cell>
          <cell r="G38"/>
        </row>
        <row r="39">
          <cell r="C39" t="str">
            <v>OCB</v>
          </cell>
          <cell r="E39">
            <v>2200</v>
          </cell>
          <cell r="G39" t="str">
            <v>AP/Nhà đầu tư nước ngoài
Foreign AP/Investor</v>
          </cell>
        </row>
        <row r="40">
          <cell r="C40" t="str">
            <v>PAN</v>
          </cell>
          <cell r="E40">
            <v>300</v>
          </cell>
          <cell r="G40" t="str">
            <v>SSI</v>
          </cell>
        </row>
        <row r="41">
          <cell r="C41" t="str">
            <v>PC1</v>
          </cell>
          <cell r="E41">
            <v>500</v>
          </cell>
          <cell r="G41"/>
        </row>
        <row r="42">
          <cell r="C42" t="str">
            <v>PDR</v>
          </cell>
          <cell r="E42">
            <v>800</v>
          </cell>
          <cell r="G42"/>
        </row>
        <row r="43">
          <cell r="C43" t="str">
            <v>PHR</v>
          </cell>
          <cell r="E43">
            <v>100</v>
          </cell>
          <cell r="G43"/>
        </row>
        <row r="44">
          <cell r="C44" t="str">
            <v>PNJ</v>
          </cell>
          <cell r="E44">
            <v>600</v>
          </cell>
          <cell r="G44" t="str">
            <v>AP/Nhà đầu tư nước ngoài
Foreign AP/Investor</v>
          </cell>
        </row>
        <row r="45">
          <cell r="C45" t="str">
            <v>PTB</v>
          </cell>
          <cell r="E45">
            <v>100</v>
          </cell>
          <cell r="G45"/>
        </row>
        <row r="46">
          <cell r="C46" t="str">
            <v>PVD</v>
          </cell>
          <cell r="E46">
            <v>600</v>
          </cell>
          <cell r="G46"/>
        </row>
        <row r="47">
          <cell r="C47" t="str">
            <v>PVT</v>
          </cell>
          <cell r="E47">
            <v>400</v>
          </cell>
          <cell r="G47"/>
        </row>
        <row r="48">
          <cell r="C48" t="str">
            <v>REE</v>
          </cell>
          <cell r="E48">
            <v>400</v>
          </cell>
          <cell r="G48" t="str">
            <v>AP/Nhà đầu tư nước ngoài
Foreign AP/Investor</v>
          </cell>
        </row>
        <row r="49">
          <cell r="C49" t="str">
            <v>SBT</v>
          </cell>
          <cell r="E49">
            <v>700</v>
          </cell>
          <cell r="G49"/>
        </row>
        <row r="50">
          <cell r="C50" t="str">
            <v>SCS</v>
          </cell>
          <cell r="E50">
            <v>100</v>
          </cell>
          <cell r="G50"/>
        </row>
        <row r="51">
          <cell r="C51" t="str">
            <v>SIP</v>
          </cell>
          <cell r="E51">
            <v>200</v>
          </cell>
          <cell r="G51"/>
        </row>
        <row r="52">
          <cell r="C52" t="str">
            <v>SJS</v>
          </cell>
          <cell r="E52">
            <v>100</v>
          </cell>
          <cell r="G52"/>
        </row>
        <row r="53">
          <cell r="C53" t="str">
            <v>SZC</v>
          </cell>
          <cell r="E53">
            <v>100</v>
          </cell>
          <cell r="G53"/>
        </row>
        <row r="54">
          <cell r="C54" t="str">
            <v>TCH</v>
          </cell>
          <cell r="E54">
            <v>700</v>
          </cell>
          <cell r="G54"/>
        </row>
        <row r="55">
          <cell r="C55" t="str">
            <v>VCG</v>
          </cell>
          <cell r="E55">
            <v>700</v>
          </cell>
          <cell r="G55"/>
        </row>
        <row r="56">
          <cell r="C56" t="str">
            <v>VCI</v>
          </cell>
          <cell r="E56">
            <v>600</v>
          </cell>
          <cell r="G56" t="str">
            <v>VCSC</v>
          </cell>
        </row>
        <row r="57">
          <cell r="C57" t="str">
            <v>VGC</v>
          </cell>
          <cell r="E57">
            <v>100</v>
          </cell>
          <cell r="G57"/>
        </row>
        <row r="58">
          <cell r="C58" t="str">
            <v>VHC</v>
          </cell>
          <cell r="E58">
            <v>200</v>
          </cell>
          <cell r="G58"/>
        </row>
        <row r="59">
          <cell r="C59" t="str">
            <v>VIX</v>
          </cell>
          <cell r="E59">
            <v>2700</v>
          </cell>
          <cell r="G59"/>
        </row>
        <row r="60">
          <cell r="C60" t="str">
            <v>VND</v>
          </cell>
          <cell r="E60">
            <v>2300</v>
          </cell>
          <cell r="G60"/>
        </row>
        <row r="61">
          <cell r="C61" t="str">
            <v>VPI</v>
          </cell>
          <cell r="E61">
            <v>300</v>
          </cell>
          <cell r="G61"/>
        </row>
        <row r="62">
          <cell r="C62"/>
          <cell r="E62"/>
          <cell r="G62"/>
        </row>
        <row r="63">
          <cell r="G63">
            <v>1189297000</v>
          </cell>
        </row>
        <row r="64">
          <cell r="G64">
            <v>1199846784</v>
          </cell>
        </row>
        <row r="65">
          <cell r="G65">
            <v>10549784</v>
          </cell>
        </row>
        <row r="66">
          <cell r="G66"/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UEKIVFS"/>
    </sheetNames>
    <sheetDataSet>
      <sheetData sheetId="0">
        <row r="2">
          <cell r="C2" t="str">
            <v>ACB</v>
          </cell>
          <cell r="E2">
            <v>5200</v>
          </cell>
          <cell r="G2" t="str">
            <v>KIS, MAS</v>
          </cell>
        </row>
        <row r="3">
          <cell r="C3" t="str">
            <v>AGR</v>
          </cell>
          <cell r="E3">
            <v>100</v>
          </cell>
          <cell r="G3"/>
        </row>
        <row r="4">
          <cell r="C4" t="str">
            <v>BIC</v>
          </cell>
          <cell r="E4">
            <v>100</v>
          </cell>
          <cell r="G4" t="str">
            <v>BSC</v>
          </cell>
        </row>
        <row r="5">
          <cell r="C5" t="str">
            <v>BID</v>
          </cell>
          <cell r="E5">
            <v>300</v>
          </cell>
          <cell r="G5" t="str">
            <v>BSC</v>
          </cell>
        </row>
        <row r="6">
          <cell r="C6" t="str">
            <v>BMI</v>
          </cell>
          <cell r="E6">
            <v>100</v>
          </cell>
          <cell r="G6"/>
        </row>
        <row r="7">
          <cell r="C7" t="str">
            <v>BSI</v>
          </cell>
          <cell r="E7">
            <v>100</v>
          </cell>
          <cell r="G7" t="str">
            <v>BSC</v>
          </cell>
        </row>
        <row r="8">
          <cell r="C8" t="str">
            <v>BVH</v>
          </cell>
          <cell r="E8">
            <v>100</v>
          </cell>
          <cell r="G8" t="str">
            <v>BVSC</v>
          </cell>
        </row>
        <row r="9">
          <cell r="C9" t="str">
            <v>CTG</v>
          </cell>
          <cell r="E9">
            <v>1000</v>
          </cell>
          <cell r="G9"/>
        </row>
        <row r="10">
          <cell r="C10" t="str">
            <v>CTS</v>
          </cell>
          <cell r="E10">
            <v>100</v>
          </cell>
          <cell r="G10"/>
        </row>
        <row r="11">
          <cell r="C11" t="str">
            <v>EIB</v>
          </cell>
          <cell r="E11">
            <v>2000</v>
          </cell>
          <cell r="G11"/>
        </row>
        <row r="12">
          <cell r="C12" t="str">
            <v>EVF</v>
          </cell>
          <cell r="E12">
            <v>600</v>
          </cell>
          <cell r="G12"/>
        </row>
        <row r="13">
          <cell r="C13" t="str">
            <v>FTS</v>
          </cell>
          <cell r="E13">
            <v>200</v>
          </cell>
          <cell r="G13"/>
        </row>
        <row r="14">
          <cell r="C14" t="str">
            <v>HCM</v>
          </cell>
          <cell r="E14">
            <v>500</v>
          </cell>
          <cell r="G14"/>
        </row>
        <row r="15">
          <cell r="C15" t="str">
            <v>HDB</v>
          </cell>
          <cell r="E15">
            <v>2700</v>
          </cell>
          <cell r="G15"/>
        </row>
        <row r="16">
          <cell r="C16" t="str">
            <v>LPB</v>
          </cell>
          <cell r="E16">
            <v>3000</v>
          </cell>
          <cell r="G16"/>
        </row>
        <row r="17">
          <cell r="C17" t="str">
            <v>MBB</v>
          </cell>
          <cell r="E17">
            <v>3800</v>
          </cell>
          <cell r="G17" t="str">
            <v>KIS, MAS</v>
          </cell>
        </row>
        <row r="18">
          <cell r="C18" t="str">
            <v>MIG</v>
          </cell>
          <cell r="E18">
            <v>100</v>
          </cell>
          <cell r="G18"/>
        </row>
        <row r="19">
          <cell r="C19" t="str">
            <v>MSB</v>
          </cell>
          <cell r="E19">
            <v>2300</v>
          </cell>
          <cell r="G19"/>
        </row>
        <row r="20">
          <cell r="C20" t="str">
            <v>OCB</v>
          </cell>
          <cell r="E20">
            <v>1500</v>
          </cell>
          <cell r="G20"/>
        </row>
        <row r="21">
          <cell r="C21" t="str">
            <v>ORS</v>
          </cell>
          <cell r="E21">
            <v>400</v>
          </cell>
          <cell r="G21"/>
        </row>
        <row r="22">
          <cell r="C22" t="str">
            <v>SHB</v>
          </cell>
          <cell r="E22">
            <v>4000</v>
          </cell>
          <cell r="G22"/>
        </row>
        <row r="23">
          <cell r="C23" t="str">
            <v>SSB</v>
          </cell>
          <cell r="E23">
            <v>2100</v>
          </cell>
          <cell r="G23"/>
        </row>
        <row r="24">
          <cell r="C24" t="str">
            <v>SSI</v>
          </cell>
          <cell r="E24">
            <v>1400</v>
          </cell>
          <cell r="G24"/>
        </row>
        <row r="25">
          <cell r="C25" t="str">
            <v>STB</v>
          </cell>
          <cell r="E25">
            <v>2400</v>
          </cell>
          <cell r="G25"/>
        </row>
        <row r="26">
          <cell r="C26" t="str">
            <v>TCB</v>
          </cell>
          <cell r="E26">
            <v>6000</v>
          </cell>
          <cell r="G26"/>
        </row>
        <row r="27">
          <cell r="C27" t="str">
            <v>TPB</v>
          </cell>
          <cell r="E27">
            <v>1400</v>
          </cell>
          <cell r="G27"/>
        </row>
        <row r="28">
          <cell r="C28" t="str">
            <v>TVS</v>
          </cell>
          <cell r="E28">
            <v>100</v>
          </cell>
          <cell r="G28"/>
        </row>
        <row r="29">
          <cell r="C29" t="str">
            <v>VCB</v>
          </cell>
          <cell r="E29">
            <v>800</v>
          </cell>
          <cell r="G29" t="str">
            <v>VCBS</v>
          </cell>
        </row>
        <row r="30">
          <cell r="C30" t="str">
            <v>VCI</v>
          </cell>
          <cell r="E30">
            <v>400</v>
          </cell>
          <cell r="G30" t="str">
            <v>VCSC</v>
          </cell>
        </row>
        <row r="31">
          <cell r="C31" t="str">
            <v>VDS</v>
          </cell>
          <cell r="E31">
            <v>100</v>
          </cell>
          <cell r="G31"/>
        </row>
        <row r="32">
          <cell r="C32" t="str">
            <v>VIB</v>
          </cell>
          <cell r="E32">
            <v>1700</v>
          </cell>
          <cell r="G32" t="str">
            <v>KIS, MAS</v>
          </cell>
        </row>
        <row r="33">
          <cell r="C33" t="str">
            <v>VIX</v>
          </cell>
          <cell r="E33">
            <v>1700</v>
          </cell>
          <cell r="G33"/>
        </row>
        <row r="34">
          <cell r="C34" t="str">
            <v>VND</v>
          </cell>
          <cell r="E34">
            <v>1400</v>
          </cell>
          <cell r="G34"/>
        </row>
        <row r="35">
          <cell r="C35" t="str">
            <v>VPB</v>
          </cell>
          <cell r="E35">
            <v>6200</v>
          </cell>
          <cell r="G35"/>
        </row>
        <row r="36">
          <cell r="C36"/>
          <cell r="E36"/>
        </row>
        <row r="37">
          <cell r="G37">
            <v>1238135000</v>
          </cell>
        </row>
        <row r="38">
          <cell r="G38">
            <v>1244739651</v>
          </cell>
        </row>
        <row r="39">
          <cell r="G39">
            <v>6604651</v>
          </cell>
        </row>
        <row r="40">
          <cell r="G40"/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UEMAVND"/>
      <sheetName val="FUEMAVND_Import"/>
    </sheetNames>
    <sheetDataSet>
      <sheetData sheetId="0">
        <row r="2">
          <cell r="C2" t="str">
            <v>ACB</v>
          </cell>
          <cell r="E2">
            <v>4700</v>
          </cell>
          <cell r="G2" t="str">
            <v>Nhà đầu tư nước ngoài/AP nước ngoài Foreign Investor/Foreign AP</v>
          </cell>
        </row>
        <row r="3">
          <cell r="C3" t="str">
            <v>BMP</v>
          </cell>
          <cell r="E3">
            <v>100</v>
          </cell>
          <cell r="G3"/>
        </row>
        <row r="4">
          <cell r="C4" t="str">
            <v>CTG</v>
          </cell>
          <cell r="E4">
            <v>700</v>
          </cell>
          <cell r="G4"/>
        </row>
        <row r="5">
          <cell r="C5" t="str">
            <v>FPT</v>
          </cell>
          <cell r="E5">
            <v>1600</v>
          </cell>
          <cell r="G5"/>
        </row>
        <row r="6">
          <cell r="C6" t="str">
            <v>GMD</v>
          </cell>
          <cell r="E6">
            <v>2100</v>
          </cell>
          <cell r="G6"/>
        </row>
        <row r="7">
          <cell r="C7" t="str">
            <v>HDB</v>
          </cell>
          <cell r="E7">
            <v>2500</v>
          </cell>
          <cell r="G7"/>
        </row>
        <row r="8">
          <cell r="C8" t="str">
            <v>KDH</v>
          </cell>
          <cell r="E8">
            <v>1100</v>
          </cell>
          <cell r="G8"/>
        </row>
        <row r="9">
          <cell r="C9" t="str">
            <v>MBB</v>
          </cell>
          <cell r="E9">
            <v>3400</v>
          </cell>
          <cell r="G9" t="str">
            <v>Nhà đầu tư nước ngoài/AP nước ngoài Foreign Investor/Foreign AP</v>
          </cell>
        </row>
        <row r="10">
          <cell r="C10" t="str">
            <v>MSB</v>
          </cell>
          <cell r="E10">
            <v>2100</v>
          </cell>
          <cell r="G10"/>
        </row>
        <row r="11">
          <cell r="C11" t="str">
            <v>NLG</v>
          </cell>
          <cell r="E11">
            <v>1100</v>
          </cell>
          <cell r="G11"/>
        </row>
        <row r="12">
          <cell r="C12" t="str">
            <v>OCB</v>
          </cell>
          <cell r="E12">
            <v>1300</v>
          </cell>
          <cell r="G12"/>
        </row>
        <row r="13">
          <cell r="C13" t="str">
            <v>PNJ</v>
          </cell>
          <cell r="E13">
            <v>2100</v>
          </cell>
          <cell r="G13" t="str">
            <v>Nhà đầu tư nước ngoài/AP nước ngoài Foreign Investor/Foreign AP</v>
          </cell>
        </row>
        <row r="14">
          <cell r="C14" t="str">
            <v>REE</v>
          </cell>
          <cell r="E14">
            <v>1500</v>
          </cell>
          <cell r="G14" t="str">
            <v>Nhà đầu tư nước ngoài/AP nước ngoài Foreign Investor/Foreign AP</v>
          </cell>
        </row>
        <row r="15">
          <cell r="C15" t="str">
            <v>TCB</v>
          </cell>
          <cell r="E15">
            <v>5300</v>
          </cell>
          <cell r="G15"/>
        </row>
        <row r="16">
          <cell r="C16" t="str">
            <v>TPB</v>
          </cell>
          <cell r="E16">
            <v>1300</v>
          </cell>
          <cell r="G16"/>
        </row>
        <row r="17">
          <cell r="C17" t="str">
            <v>VIB</v>
          </cell>
          <cell r="E17">
            <v>1500</v>
          </cell>
          <cell r="G17" t="str">
            <v>Nhà đầu tư nước ngoài/AP nước ngoài Foreign Investor/Foreign AP</v>
          </cell>
        </row>
        <row r="18">
          <cell r="C18" t="str">
            <v>VPB</v>
          </cell>
          <cell r="E18">
            <v>2700</v>
          </cell>
          <cell r="G18"/>
        </row>
        <row r="19">
          <cell r="C19" t="str">
            <v>VRE</v>
          </cell>
          <cell r="E19">
            <v>1800</v>
          </cell>
          <cell r="G19"/>
        </row>
        <row r="20">
          <cell r="C20"/>
          <cell r="E20"/>
          <cell r="G20"/>
        </row>
        <row r="21">
          <cell r="G21">
            <v>1394020000</v>
          </cell>
        </row>
        <row r="22">
          <cell r="G22">
            <v>1395377621</v>
          </cell>
        </row>
        <row r="23">
          <cell r="G23">
            <v>1357621</v>
          </cell>
        </row>
        <row r="24">
          <cell r="G24"/>
        </row>
      </sheetData>
      <sheetData sheetId="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morning_portfolio_20240828"/>
    </sheetNames>
    <sheetDataSet>
      <sheetData sheetId="0">
        <row r="1">
          <cell r="A1" t="str">
            <v>Stock (INSTRUMENTID)</v>
          </cell>
          <cell r="B1" t="str">
            <v>totalVol</v>
          </cell>
          <cell r="C1" t="str">
            <v>Usable (USABLE)</v>
          </cell>
          <cell r="D1" t="str">
            <v>holdToSell</v>
          </cell>
          <cell r="E1" t="str">
            <v>boughtT0</v>
          </cell>
          <cell r="F1" t="str">
            <v>Pend. T+1 Buy (TT1UNSETTLEBUY)</v>
          </cell>
          <cell r="G1" t="str">
            <v>Due (DUE)</v>
          </cell>
          <cell r="H1" t="str">
            <v>mortgage</v>
          </cell>
          <cell r="I1" t="str">
            <v>awaitTrading</v>
          </cell>
          <cell r="J1" t="str">
            <v>hold</v>
          </cell>
          <cell r="K1" t="str">
            <v>right</v>
          </cell>
          <cell r="L1" t="str">
            <v>value</v>
          </cell>
          <cell r="M1" t="str">
            <v>marketPrice</v>
          </cell>
          <cell r="N1" t="str">
            <v>lendingRate</v>
          </cell>
          <cell r="O1" t="str">
            <v>others</v>
          </cell>
          <cell r="P1" t="str">
            <v>dayChangeValue</v>
          </cell>
          <cell r="Q1" t="str">
            <v>dayChangePercent</v>
          </cell>
          <cell r="R1" t="str">
            <v>weight</v>
          </cell>
          <cell r="S1" t="str">
            <v>avgPrice</v>
          </cell>
          <cell r="T1" t="str">
            <v>marketValue</v>
          </cell>
          <cell r="U1" t="str">
            <v>unrealizedPLValue</v>
          </cell>
        </row>
        <row r="2">
          <cell r="A2" t="str">
            <v>AAA</v>
          </cell>
          <cell r="B2">
            <v>24400</v>
          </cell>
          <cell r="C2">
            <v>24400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281614014</v>
          </cell>
          <cell r="M2">
            <v>10200</v>
          </cell>
          <cell r="N2">
            <v>0</v>
          </cell>
          <cell r="O2">
            <v>0</v>
          </cell>
          <cell r="P2" t="str">
            <v>XXX</v>
          </cell>
          <cell r="Q2" t="str">
            <v>XXX</v>
          </cell>
          <cell r="R2" t="str">
            <v>XXX</v>
          </cell>
          <cell r="S2">
            <v>11541</v>
          </cell>
          <cell r="T2">
            <v>248880000</v>
          </cell>
          <cell r="U2">
            <v>-32734014</v>
          </cell>
        </row>
        <row r="3">
          <cell r="A3" t="str">
            <v>ACB</v>
          </cell>
          <cell r="B3">
            <v>575</v>
          </cell>
          <cell r="C3">
            <v>575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2544300</v>
          </cell>
          <cell r="M3">
            <v>24450</v>
          </cell>
          <cell r="N3">
            <v>0</v>
          </cell>
          <cell r="O3">
            <v>0</v>
          </cell>
          <cell r="P3" t="str">
            <v>XXX</v>
          </cell>
          <cell r="Q3" t="str">
            <v>XXX</v>
          </cell>
          <cell r="R3" t="str">
            <v>XXX</v>
          </cell>
          <cell r="S3">
            <v>4424</v>
          </cell>
          <cell r="T3">
            <v>14058750</v>
          </cell>
          <cell r="U3">
            <v>11514450</v>
          </cell>
        </row>
        <row r="4">
          <cell r="A4" t="str">
            <v>AGG</v>
          </cell>
          <cell r="B4">
            <v>9200</v>
          </cell>
          <cell r="C4">
            <v>7100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2100</v>
          </cell>
          <cell r="L4">
            <v>171977078</v>
          </cell>
          <cell r="M4">
            <v>17850</v>
          </cell>
          <cell r="N4">
            <v>0</v>
          </cell>
          <cell r="O4">
            <v>0</v>
          </cell>
          <cell r="P4" t="str">
            <v>XXX</v>
          </cell>
          <cell r="Q4" t="str">
            <v>XXX</v>
          </cell>
          <cell r="R4" t="str">
            <v>XXX</v>
          </cell>
          <cell r="S4">
            <v>18693</v>
          </cell>
          <cell r="T4">
            <v>126735000</v>
          </cell>
          <cell r="U4">
            <v>-7757078</v>
          </cell>
        </row>
        <row r="5">
          <cell r="A5" t="str">
            <v>AGR</v>
          </cell>
          <cell r="B5">
            <v>3400</v>
          </cell>
          <cell r="C5">
            <v>3400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64756315</v>
          </cell>
          <cell r="M5">
            <v>18500</v>
          </cell>
          <cell r="N5">
            <v>0</v>
          </cell>
          <cell r="O5">
            <v>0</v>
          </cell>
          <cell r="P5" t="str">
            <v>XXX</v>
          </cell>
          <cell r="Q5" t="str">
            <v>XXX</v>
          </cell>
          <cell r="R5" t="str">
            <v>XXX</v>
          </cell>
          <cell r="S5">
            <v>19045</v>
          </cell>
          <cell r="T5">
            <v>62900000</v>
          </cell>
          <cell r="U5">
            <v>-1856315</v>
          </cell>
        </row>
        <row r="6">
          <cell r="A6" t="str">
            <v>ANV</v>
          </cell>
          <cell r="B6">
            <v>3800</v>
          </cell>
          <cell r="C6">
            <v>3800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120496245</v>
          </cell>
          <cell r="M6">
            <v>32500</v>
          </cell>
          <cell r="N6">
            <v>0</v>
          </cell>
          <cell r="O6">
            <v>0</v>
          </cell>
          <cell r="P6" t="str">
            <v>XXX</v>
          </cell>
          <cell r="Q6" t="str">
            <v>XXX</v>
          </cell>
          <cell r="R6" t="str">
            <v>XXX</v>
          </cell>
          <cell r="S6">
            <v>31709</v>
          </cell>
          <cell r="T6">
            <v>123500000</v>
          </cell>
          <cell r="U6">
            <v>3003754</v>
          </cell>
        </row>
        <row r="7">
          <cell r="A7" t="str">
            <v>ASM</v>
          </cell>
          <cell r="B7">
            <v>24500</v>
          </cell>
          <cell r="C7">
            <v>24500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238408447</v>
          </cell>
          <cell r="M7">
            <v>9460</v>
          </cell>
          <cell r="N7">
            <v>0</v>
          </cell>
          <cell r="O7">
            <v>0</v>
          </cell>
          <cell r="P7" t="str">
            <v>XXX</v>
          </cell>
          <cell r="Q7" t="str">
            <v>XXX</v>
          </cell>
          <cell r="R7" t="str">
            <v>XXX</v>
          </cell>
          <cell r="S7">
            <v>9730</v>
          </cell>
          <cell r="T7">
            <v>231770000</v>
          </cell>
          <cell r="U7">
            <v>-6638447</v>
          </cell>
        </row>
        <row r="8">
          <cell r="A8" t="str">
            <v>BCG</v>
          </cell>
          <cell r="B8">
            <v>65700</v>
          </cell>
          <cell r="C8">
            <v>56700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9000</v>
          </cell>
          <cell r="J8">
            <v>0</v>
          </cell>
          <cell r="K8">
            <v>0</v>
          </cell>
          <cell r="L8">
            <v>469728304</v>
          </cell>
          <cell r="M8">
            <v>6790</v>
          </cell>
          <cell r="N8">
            <v>0</v>
          </cell>
          <cell r="O8">
            <v>0</v>
          </cell>
          <cell r="P8" t="str">
            <v>XXX</v>
          </cell>
          <cell r="Q8" t="str">
            <v>XXX</v>
          </cell>
          <cell r="R8" t="str">
            <v>XXX</v>
          </cell>
          <cell r="S8">
            <v>7149</v>
          </cell>
          <cell r="T8">
            <v>446103000</v>
          </cell>
          <cell r="U8">
            <v>-23625304</v>
          </cell>
        </row>
        <row r="9">
          <cell r="A9" t="str">
            <v>BCM</v>
          </cell>
          <cell r="B9">
            <v>10500</v>
          </cell>
          <cell r="C9">
            <v>7500</v>
          </cell>
          <cell r="D9">
            <v>0</v>
          </cell>
          <cell r="E9">
            <v>0</v>
          </cell>
          <cell r="F9">
            <v>600</v>
          </cell>
          <cell r="G9">
            <v>2400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755361442</v>
          </cell>
          <cell r="M9">
            <v>70200</v>
          </cell>
          <cell r="N9">
            <v>0</v>
          </cell>
          <cell r="O9">
            <v>0</v>
          </cell>
          <cell r="P9" t="str">
            <v>XXX</v>
          </cell>
          <cell r="Q9" t="str">
            <v>XXX</v>
          </cell>
          <cell r="R9" t="str">
            <v>XXX</v>
          </cell>
          <cell r="S9">
            <v>71939</v>
          </cell>
          <cell r="T9">
            <v>737100000</v>
          </cell>
          <cell r="U9">
            <v>-18261442</v>
          </cell>
        </row>
        <row r="10">
          <cell r="A10" t="str">
            <v>BIC</v>
          </cell>
          <cell r="B10">
            <v>4500</v>
          </cell>
          <cell r="C10">
            <v>4500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151500000</v>
          </cell>
          <cell r="M10">
            <v>36000</v>
          </cell>
          <cell r="N10">
            <v>0</v>
          </cell>
          <cell r="O10">
            <v>0</v>
          </cell>
          <cell r="P10" t="str">
            <v>XXX</v>
          </cell>
          <cell r="Q10" t="str">
            <v>XXX</v>
          </cell>
          <cell r="R10" t="str">
            <v>XXX</v>
          </cell>
          <cell r="S10">
            <v>33666</v>
          </cell>
          <cell r="T10">
            <v>162000000</v>
          </cell>
          <cell r="U10">
            <v>10499999</v>
          </cell>
        </row>
        <row r="11">
          <cell r="A11" t="str">
            <v>BID</v>
          </cell>
          <cell r="B11">
            <v>40205</v>
          </cell>
          <cell r="C11">
            <v>27805</v>
          </cell>
          <cell r="D11">
            <v>0</v>
          </cell>
          <cell r="E11">
            <v>0</v>
          </cell>
          <cell r="F11">
            <v>2800</v>
          </cell>
          <cell r="G11">
            <v>9600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2001605050</v>
          </cell>
          <cell r="M11">
            <v>49600</v>
          </cell>
          <cell r="N11">
            <v>0</v>
          </cell>
          <cell r="O11">
            <v>0</v>
          </cell>
          <cell r="P11" t="str">
            <v>XXX</v>
          </cell>
          <cell r="Q11" t="str">
            <v>XXX</v>
          </cell>
          <cell r="R11" t="str">
            <v>XXX</v>
          </cell>
          <cell r="S11">
            <v>49784</v>
          </cell>
          <cell r="T11">
            <v>1994168000</v>
          </cell>
          <cell r="U11">
            <v>-7437050</v>
          </cell>
        </row>
        <row r="12">
          <cell r="A12" t="str">
            <v>BMI</v>
          </cell>
          <cell r="B12">
            <v>3500</v>
          </cell>
          <cell r="C12">
            <v>3500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88862727</v>
          </cell>
          <cell r="M12">
            <v>24600</v>
          </cell>
          <cell r="N12">
            <v>0</v>
          </cell>
          <cell r="O12">
            <v>0</v>
          </cell>
          <cell r="P12" t="str">
            <v>XXX</v>
          </cell>
          <cell r="Q12" t="str">
            <v>XXX</v>
          </cell>
          <cell r="R12" t="str">
            <v>XXX</v>
          </cell>
          <cell r="S12">
            <v>25389</v>
          </cell>
          <cell r="T12">
            <v>86100000</v>
          </cell>
          <cell r="U12">
            <v>-2762727</v>
          </cell>
        </row>
        <row r="13">
          <cell r="A13" t="str">
            <v>BMP</v>
          </cell>
          <cell r="B13">
            <v>3400</v>
          </cell>
          <cell r="C13">
            <v>3300</v>
          </cell>
          <cell r="D13">
            <v>0</v>
          </cell>
          <cell r="E13">
            <v>0</v>
          </cell>
          <cell r="F13">
            <v>100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331559397</v>
          </cell>
          <cell r="M13">
            <v>104800</v>
          </cell>
          <cell r="N13">
            <v>0</v>
          </cell>
          <cell r="O13">
            <v>0</v>
          </cell>
          <cell r="P13" t="str">
            <v>XXX</v>
          </cell>
          <cell r="Q13" t="str">
            <v>XXX</v>
          </cell>
          <cell r="R13" t="str">
            <v>XXX</v>
          </cell>
          <cell r="S13">
            <v>97517</v>
          </cell>
          <cell r="T13">
            <v>356320000</v>
          </cell>
          <cell r="U13">
            <v>24760602</v>
          </cell>
        </row>
        <row r="14">
          <cell r="A14" t="str">
            <v>BSI</v>
          </cell>
          <cell r="B14">
            <v>3700</v>
          </cell>
          <cell r="C14">
            <v>3700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175200000</v>
          </cell>
          <cell r="M14">
            <v>49500</v>
          </cell>
          <cell r="N14">
            <v>0</v>
          </cell>
          <cell r="O14">
            <v>0</v>
          </cell>
          <cell r="P14" t="str">
            <v>XXX</v>
          </cell>
          <cell r="Q14" t="str">
            <v>XXX</v>
          </cell>
          <cell r="R14" t="str">
            <v>XXX</v>
          </cell>
          <cell r="S14">
            <v>47351</v>
          </cell>
          <cell r="T14">
            <v>183150000</v>
          </cell>
          <cell r="U14">
            <v>7950000</v>
          </cell>
        </row>
        <row r="15">
          <cell r="A15" t="str">
            <v>BVH</v>
          </cell>
          <cell r="B15">
            <v>13400</v>
          </cell>
          <cell r="C15">
            <v>10300</v>
          </cell>
          <cell r="D15">
            <v>0</v>
          </cell>
          <cell r="E15">
            <v>0</v>
          </cell>
          <cell r="F15">
            <v>700</v>
          </cell>
          <cell r="G15">
            <v>2400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600149092</v>
          </cell>
          <cell r="M15">
            <v>45600</v>
          </cell>
          <cell r="N15">
            <v>0</v>
          </cell>
          <cell r="O15">
            <v>0</v>
          </cell>
          <cell r="P15" t="str">
            <v>XXX</v>
          </cell>
          <cell r="Q15" t="str">
            <v>XXX</v>
          </cell>
          <cell r="R15" t="str">
            <v>XXX</v>
          </cell>
          <cell r="S15">
            <v>44787</v>
          </cell>
          <cell r="T15">
            <v>611040000</v>
          </cell>
          <cell r="U15">
            <v>10890907</v>
          </cell>
        </row>
        <row r="16">
          <cell r="A16" t="str">
            <v>BWE</v>
          </cell>
          <cell r="B16">
            <v>7900</v>
          </cell>
          <cell r="C16">
            <v>7900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338591385</v>
          </cell>
          <cell r="M16">
            <v>44500</v>
          </cell>
          <cell r="N16">
            <v>0</v>
          </cell>
          <cell r="O16">
            <v>0</v>
          </cell>
          <cell r="P16" t="str">
            <v>XXX</v>
          </cell>
          <cell r="Q16" t="str">
            <v>XXX</v>
          </cell>
          <cell r="R16" t="str">
            <v>XXX</v>
          </cell>
          <cell r="S16">
            <v>42859</v>
          </cell>
          <cell r="T16">
            <v>351550000</v>
          </cell>
          <cell r="U16">
            <v>12958614</v>
          </cell>
        </row>
        <row r="17">
          <cell r="A17" t="str">
            <v>CII</v>
          </cell>
          <cell r="B17">
            <v>34800</v>
          </cell>
          <cell r="C17">
            <v>34800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542991305</v>
          </cell>
          <cell r="M17">
            <v>15550</v>
          </cell>
          <cell r="N17">
            <v>0</v>
          </cell>
          <cell r="O17">
            <v>0</v>
          </cell>
          <cell r="P17" t="str">
            <v>XXX</v>
          </cell>
          <cell r="Q17" t="str">
            <v>XXX</v>
          </cell>
          <cell r="R17" t="str">
            <v>XXX</v>
          </cell>
          <cell r="S17">
            <v>15603</v>
          </cell>
          <cell r="T17">
            <v>541140000</v>
          </cell>
          <cell r="U17">
            <v>-1851305</v>
          </cell>
        </row>
        <row r="18">
          <cell r="A18" t="str">
            <v>CII42301</v>
          </cell>
          <cell r="B18">
            <v>1620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1620</v>
          </cell>
          <cell r="L18">
            <v>162000000</v>
          </cell>
          <cell r="M18">
            <v>100000</v>
          </cell>
          <cell r="N18">
            <v>0</v>
          </cell>
          <cell r="O18">
            <v>0</v>
          </cell>
          <cell r="P18" t="str">
            <v>XXX</v>
          </cell>
          <cell r="Q18" t="str">
            <v>XXX</v>
          </cell>
          <cell r="R18" t="str">
            <v>XXX</v>
          </cell>
          <cell r="S18">
            <v>100000</v>
          </cell>
          <cell r="T18">
            <v>0</v>
          </cell>
          <cell r="U18">
            <v>0</v>
          </cell>
        </row>
        <row r="19">
          <cell r="A19" t="str">
            <v>CMG</v>
          </cell>
          <cell r="B19">
            <v>14100</v>
          </cell>
          <cell r="C19">
            <v>14100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792633159</v>
          </cell>
          <cell r="M19">
            <v>52500</v>
          </cell>
          <cell r="N19">
            <v>0</v>
          </cell>
          <cell r="O19">
            <v>0</v>
          </cell>
          <cell r="P19" t="str">
            <v>XXX</v>
          </cell>
          <cell r="Q19" t="str">
            <v>XXX</v>
          </cell>
          <cell r="R19" t="str">
            <v>XXX</v>
          </cell>
          <cell r="S19">
            <v>56215</v>
          </cell>
          <cell r="T19">
            <v>740250000</v>
          </cell>
          <cell r="U19">
            <v>-52383159</v>
          </cell>
        </row>
        <row r="20">
          <cell r="A20" t="str">
            <v>CTD</v>
          </cell>
          <cell r="B20">
            <v>6900</v>
          </cell>
          <cell r="C20">
            <v>6900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469613552</v>
          </cell>
          <cell r="M20">
            <v>64200</v>
          </cell>
          <cell r="N20">
            <v>0</v>
          </cell>
          <cell r="O20">
            <v>0</v>
          </cell>
          <cell r="P20" t="str">
            <v>XXX</v>
          </cell>
          <cell r="Q20" t="str">
            <v>XXX</v>
          </cell>
          <cell r="R20" t="str">
            <v>XXX</v>
          </cell>
          <cell r="S20">
            <v>68059</v>
          </cell>
          <cell r="T20">
            <v>442980000</v>
          </cell>
          <cell r="U20">
            <v>-26633552</v>
          </cell>
        </row>
        <row r="21">
          <cell r="A21" t="str">
            <v>CTG</v>
          </cell>
          <cell r="B21">
            <v>158006</v>
          </cell>
          <cell r="C21">
            <v>114606</v>
          </cell>
          <cell r="D21">
            <v>0</v>
          </cell>
          <cell r="E21">
            <v>0</v>
          </cell>
          <cell r="F21">
            <v>9800</v>
          </cell>
          <cell r="G21">
            <v>33600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5360086716</v>
          </cell>
          <cell r="M21">
            <v>34850</v>
          </cell>
          <cell r="N21">
            <v>0</v>
          </cell>
          <cell r="O21">
            <v>0</v>
          </cell>
          <cell r="P21" t="str">
            <v>XXX</v>
          </cell>
          <cell r="Q21" t="str">
            <v>XXX</v>
          </cell>
          <cell r="R21" t="str">
            <v>XXX</v>
          </cell>
          <cell r="S21">
            <v>33923</v>
          </cell>
          <cell r="T21">
            <v>5506509100</v>
          </cell>
          <cell r="U21">
            <v>146422384</v>
          </cell>
        </row>
        <row r="22">
          <cell r="A22" t="str">
            <v>CTR</v>
          </cell>
          <cell r="B22">
            <v>3800</v>
          </cell>
          <cell r="C22">
            <v>3800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508025959</v>
          </cell>
          <cell r="M22">
            <v>127000</v>
          </cell>
          <cell r="N22">
            <v>0</v>
          </cell>
          <cell r="O22">
            <v>0</v>
          </cell>
          <cell r="P22" t="str">
            <v>XXX</v>
          </cell>
          <cell r="Q22" t="str">
            <v>XXX</v>
          </cell>
          <cell r="R22" t="str">
            <v>XXX</v>
          </cell>
          <cell r="S22">
            <v>133691</v>
          </cell>
          <cell r="T22">
            <v>482600000</v>
          </cell>
          <cell r="U22">
            <v>-25425959</v>
          </cell>
        </row>
        <row r="23">
          <cell r="A23" t="str">
            <v>CTS</v>
          </cell>
          <cell r="B23">
            <v>3500</v>
          </cell>
          <cell r="C23">
            <v>3500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134737631</v>
          </cell>
          <cell r="M23">
            <v>39200</v>
          </cell>
          <cell r="N23">
            <v>0</v>
          </cell>
          <cell r="O23">
            <v>0</v>
          </cell>
          <cell r="P23" t="str">
            <v>XXX</v>
          </cell>
          <cell r="Q23" t="str">
            <v>XXX</v>
          </cell>
          <cell r="R23" t="str">
            <v>XXX</v>
          </cell>
          <cell r="S23">
            <v>38496</v>
          </cell>
          <cell r="T23">
            <v>137200000</v>
          </cell>
          <cell r="U23">
            <v>2462368</v>
          </cell>
        </row>
        <row r="24">
          <cell r="A24" t="str">
            <v>DBC</v>
          </cell>
          <cell r="B24">
            <v>21300</v>
          </cell>
          <cell r="C24">
            <v>19400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1900</v>
          </cell>
          <cell r="L24">
            <v>591904166</v>
          </cell>
          <cell r="M24">
            <v>28100</v>
          </cell>
          <cell r="N24">
            <v>0</v>
          </cell>
          <cell r="O24">
            <v>0</v>
          </cell>
          <cell r="P24" t="str">
            <v>XXX</v>
          </cell>
          <cell r="Q24" t="str">
            <v>XXX</v>
          </cell>
          <cell r="R24" t="str">
            <v>XXX</v>
          </cell>
          <cell r="S24">
            <v>27788</v>
          </cell>
          <cell r="T24">
            <v>545140000</v>
          </cell>
          <cell r="U24">
            <v>6625833</v>
          </cell>
        </row>
        <row r="25">
          <cell r="A25" t="str">
            <v>DCM</v>
          </cell>
          <cell r="B25">
            <v>11800</v>
          </cell>
          <cell r="C25">
            <v>11800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438725343</v>
          </cell>
          <cell r="M25">
            <v>37150</v>
          </cell>
          <cell r="N25">
            <v>0</v>
          </cell>
          <cell r="O25">
            <v>0</v>
          </cell>
          <cell r="P25" t="str">
            <v>XXX</v>
          </cell>
          <cell r="Q25" t="str">
            <v>XXX</v>
          </cell>
          <cell r="R25" t="str">
            <v>XXX</v>
          </cell>
          <cell r="S25">
            <v>37180</v>
          </cell>
          <cell r="T25">
            <v>438370000</v>
          </cell>
          <cell r="U25">
            <v>-355343</v>
          </cell>
        </row>
        <row r="26">
          <cell r="A26" t="str">
            <v>DGC</v>
          </cell>
          <cell r="B26">
            <v>30500</v>
          </cell>
          <cell r="C26">
            <v>30500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56125798663</v>
          </cell>
          <cell r="M26">
            <v>109600</v>
          </cell>
          <cell r="N26">
            <v>0</v>
          </cell>
          <cell r="O26">
            <v>0</v>
          </cell>
          <cell r="P26" t="str">
            <v>XXX</v>
          </cell>
          <cell r="Q26" t="str">
            <v>XXX</v>
          </cell>
          <cell r="R26" t="str">
            <v>XXX</v>
          </cell>
          <cell r="S26">
            <v>130373</v>
          </cell>
          <cell r="T26">
            <v>3342800000</v>
          </cell>
          <cell r="U26">
            <v>-633592239</v>
          </cell>
        </row>
        <row r="27">
          <cell r="A27" t="str">
            <v>DGW</v>
          </cell>
          <cell r="B27">
            <v>11200</v>
          </cell>
          <cell r="C27">
            <v>11200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695112659</v>
          </cell>
          <cell r="M27">
            <v>60800</v>
          </cell>
          <cell r="N27">
            <v>0</v>
          </cell>
          <cell r="O27">
            <v>0</v>
          </cell>
          <cell r="P27" t="str">
            <v>XXX</v>
          </cell>
          <cell r="Q27" t="str">
            <v>XXX</v>
          </cell>
          <cell r="R27" t="str">
            <v>XXX</v>
          </cell>
          <cell r="S27">
            <v>62063</v>
          </cell>
          <cell r="T27">
            <v>680960000</v>
          </cell>
          <cell r="U27">
            <v>-14152659</v>
          </cell>
        </row>
        <row r="28">
          <cell r="A28" t="str">
            <v>DHC</v>
          </cell>
          <cell r="B28">
            <v>10700</v>
          </cell>
          <cell r="C28">
            <v>10700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422042961</v>
          </cell>
          <cell r="M28">
            <v>38150</v>
          </cell>
          <cell r="N28">
            <v>0</v>
          </cell>
          <cell r="O28">
            <v>0</v>
          </cell>
          <cell r="P28" t="str">
            <v>XXX</v>
          </cell>
          <cell r="Q28" t="str">
            <v>XXX</v>
          </cell>
          <cell r="R28" t="str">
            <v>XXX</v>
          </cell>
          <cell r="S28">
            <v>39443</v>
          </cell>
          <cell r="T28">
            <v>408205000</v>
          </cell>
          <cell r="U28">
            <v>-13837961</v>
          </cell>
        </row>
        <row r="29">
          <cell r="A29" t="str">
            <v>DIG</v>
          </cell>
          <cell r="B29">
            <v>56090</v>
          </cell>
          <cell r="C29">
            <v>56090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1376229771</v>
          </cell>
          <cell r="M29">
            <v>25050</v>
          </cell>
          <cell r="N29">
            <v>0</v>
          </cell>
          <cell r="O29">
            <v>0</v>
          </cell>
          <cell r="P29" t="str">
            <v>XXX</v>
          </cell>
          <cell r="Q29" t="str">
            <v>XXX</v>
          </cell>
          <cell r="R29" t="str">
            <v>XXX</v>
          </cell>
          <cell r="S29">
            <v>24536</v>
          </cell>
          <cell r="T29">
            <v>1405054500</v>
          </cell>
          <cell r="U29">
            <v>28824728</v>
          </cell>
        </row>
        <row r="30">
          <cell r="A30" t="str">
            <v>DPM</v>
          </cell>
          <cell r="B30">
            <v>19400</v>
          </cell>
          <cell r="C30">
            <v>19400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658024612</v>
          </cell>
          <cell r="M30">
            <v>35000</v>
          </cell>
          <cell r="N30">
            <v>0</v>
          </cell>
          <cell r="O30">
            <v>0</v>
          </cell>
          <cell r="P30" t="str">
            <v>XXX</v>
          </cell>
          <cell r="Q30" t="str">
            <v>XXX</v>
          </cell>
          <cell r="R30" t="str">
            <v>XXX</v>
          </cell>
          <cell r="S30">
            <v>33918</v>
          </cell>
          <cell r="T30">
            <v>679000000</v>
          </cell>
          <cell r="U30">
            <v>20975387</v>
          </cell>
        </row>
        <row r="31">
          <cell r="A31" t="str">
            <v>DXG</v>
          </cell>
          <cell r="B31">
            <v>72083</v>
          </cell>
          <cell r="C31">
            <v>72083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998227396</v>
          </cell>
          <cell r="M31">
            <v>16000</v>
          </cell>
          <cell r="N31">
            <v>0</v>
          </cell>
          <cell r="O31">
            <v>0</v>
          </cell>
          <cell r="P31" t="str">
            <v>XXX</v>
          </cell>
          <cell r="Q31" t="str">
            <v>XXX</v>
          </cell>
          <cell r="R31" t="str">
            <v>XXX</v>
          </cell>
          <cell r="S31">
            <v>13848</v>
          </cell>
          <cell r="T31">
            <v>1153328000</v>
          </cell>
          <cell r="U31">
            <v>155100603</v>
          </cell>
        </row>
        <row r="32">
          <cell r="A32" t="str">
            <v>DXS</v>
          </cell>
          <cell r="B32">
            <v>59</v>
          </cell>
          <cell r="C32">
            <v>59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295269</v>
          </cell>
          <cell r="M32">
            <v>6180</v>
          </cell>
          <cell r="N32">
            <v>0</v>
          </cell>
          <cell r="O32">
            <v>0</v>
          </cell>
          <cell r="P32" t="str">
            <v>XXX</v>
          </cell>
          <cell r="Q32" t="str">
            <v>XXX</v>
          </cell>
          <cell r="R32" t="str">
            <v>XXX</v>
          </cell>
          <cell r="S32">
            <v>5004</v>
          </cell>
          <cell r="T32">
            <v>364620</v>
          </cell>
          <cell r="U32">
            <v>69350</v>
          </cell>
        </row>
        <row r="33">
          <cell r="A33" t="str">
            <v>E1VFVN30</v>
          </cell>
          <cell r="B33">
            <v>2602800</v>
          </cell>
          <cell r="C33">
            <v>2367100</v>
          </cell>
          <cell r="D33">
            <v>0</v>
          </cell>
          <cell r="E33">
            <v>0</v>
          </cell>
          <cell r="F33">
            <v>211400</v>
          </cell>
          <cell r="G33">
            <v>24300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55499444593</v>
          </cell>
          <cell r="M33">
            <v>23090</v>
          </cell>
          <cell r="N33">
            <v>0</v>
          </cell>
          <cell r="O33">
            <v>0</v>
          </cell>
          <cell r="P33" t="str">
            <v>XXX</v>
          </cell>
          <cell r="Q33" t="str">
            <v>XXX</v>
          </cell>
          <cell r="R33" t="str">
            <v>XXX</v>
          </cell>
          <cell r="S33">
            <v>21322</v>
          </cell>
          <cell r="T33">
            <v>60098652000</v>
          </cell>
          <cell r="U33">
            <v>4599207407</v>
          </cell>
        </row>
        <row r="34">
          <cell r="A34" t="str">
            <v>EIB</v>
          </cell>
          <cell r="B34">
            <v>272027</v>
          </cell>
          <cell r="C34">
            <v>272027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5085407237</v>
          </cell>
          <cell r="M34">
            <v>18750</v>
          </cell>
          <cell r="N34">
            <v>0</v>
          </cell>
          <cell r="O34">
            <v>0</v>
          </cell>
          <cell r="P34" t="str">
            <v>XXX</v>
          </cell>
          <cell r="Q34" t="str">
            <v>XXX</v>
          </cell>
          <cell r="R34" t="str">
            <v>XXX</v>
          </cell>
          <cell r="S34">
            <v>18694</v>
          </cell>
          <cell r="T34">
            <v>5100506250</v>
          </cell>
          <cell r="U34">
            <v>15099012</v>
          </cell>
        </row>
        <row r="35">
          <cell r="A35" t="str">
            <v>EVF</v>
          </cell>
          <cell r="B35">
            <v>56600</v>
          </cell>
          <cell r="C35">
            <v>56600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750778358</v>
          </cell>
          <cell r="M35">
            <v>12300</v>
          </cell>
          <cell r="N35">
            <v>0</v>
          </cell>
          <cell r="O35">
            <v>0</v>
          </cell>
          <cell r="P35" t="str">
            <v>XXX</v>
          </cell>
          <cell r="Q35" t="str">
            <v>XXX</v>
          </cell>
          <cell r="R35" t="str">
            <v>XXX</v>
          </cell>
          <cell r="S35">
            <v>13264</v>
          </cell>
          <cell r="T35">
            <v>696180000</v>
          </cell>
          <cell r="U35">
            <v>-54598358</v>
          </cell>
        </row>
        <row r="36">
          <cell r="A36" t="str">
            <v>FPT</v>
          </cell>
          <cell r="B36">
            <v>231436</v>
          </cell>
          <cell r="C36">
            <v>178736</v>
          </cell>
          <cell r="D36">
            <v>0</v>
          </cell>
          <cell r="E36">
            <v>0</v>
          </cell>
          <cell r="F36">
            <v>11900</v>
          </cell>
          <cell r="G36">
            <v>40800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30466342161</v>
          </cell>
          <cell r="M36">
            <v>132500</v>
          </cell>
          <cell r="N36">
            <v>0</v>
          </cell>
          <cell r="O36">
            <v>0</v>
          </cell>
          <cell r="P36" t="str">
            <v>XXX</v>
          </cell>
          <cell r="Q36" t="str">
            <v>XXX</v>
          </cell>
          <cell r="R36" t="str">
            <v>XXX</v>
          </cell>
          <cell r="S36">
            <v>131640</v>
          </cell>
          <cell r="T36">
            <v>30665270000</v>
          </cell>
          <cell r="U36">
            <v>198927838</v>
          </cell>
        </row>
        <row r="37">
          <cell r="A37" t="str">
            <v>FRT</v>
          </cell>
          <cell r="B37">
            <v>10700</v>
          </cell>
          <cell r="C37">
            <v>10700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1849272220</v>
          </cell>
          <cell r="M37">
            <v>179200</v>
          </cell>
          <cell r="N37">
            <v>0</v>
          </cell>
          <cell r="O37">
            <v>0</v>
          </cell>
          <cell r="P37" t="str">
            <v>XXX</v>
          </cell>
          <cell r="Q37" t="str">
            <v>XXX</v>
          </cell>
          <cell r="R37" t="str">
            <v>XXX</v>
          </cell>
          <cell r="S37">
            <v>172829</v>
          </cell>
          <cell r="T37">
            <v>1917440000</v>
          </cell>
          <cell r="U37">
            <v>68167779</v>
          </cell>
        </row>
        <row r="38">
          <cell r="A38" t="str">
            <v>FTS</v>
          </cell>
          <cell r="B38">
            <v>11400</v>
          </cell>
          <cell r="C38">
            <v>11400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461687179</v>
          </cell>
          <cell r="M38">
            <v>43650</v>
          </cell>
          <cell r="N38">
            <v>0</v>
          </cell>
          <cell r="O38">
            <v>0</v>
          </cell>
          <cell r="P38" t="str">
            <v>XXX</v>
          </cell>
          <cell r="Q38" t="str">
            <v>XXX</v>
          </cell>
          <cell r="R38" t="str">
            <v>XXX</v>
          </cell>
          <cell r="S38">
            <v>40498</v>
          </cell>
          <cell r="T38">
            <v>497610000</v>
          </cell>
          <cell r="U38">
            <v>35922820</v>
          </cell>
        </row>
        <row r="39">
          <cell r="A39" t="str">
            <v>FUEDCMID</v>
          </cell>
          <cell r="B39">
            <v>1561900</v>
          </cell>
          <cell r="C39">
            <v>1555500</v>
          </cell>
          <cell r="D39">
            <v>0</v>
          </cell>
          <cell r="E39">
            <v>0</v>
          </cell>
          <cell r="F39">
            <v>4000</v>
          </cell>
          <cell r="G39">
            <v>2400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18063783420</v>
          </cell>
          <cell r="M39">
            <v>12050</v>
          </cell>
          <cell r="N39">
            <v>0</v>
          </cell>
          <cell r="O39">
            <v>0</v>
          </cell>
          <cell r="P39" t="str">
            <v>XXX</v>
          </cell>
          <cell r="Q39" t="str">
            <v>XXX</v>
          </cell>
          <cell r="R39" t="str">
            <v>XXX</v>
          </cell>
          <cell r="S39">
            <v>11565</v>
          </cell>
          <cell r="T39">
            <v>18820895000</v>
          </cell>
          <cell r="U39">
            <v>757111579</v>
          </cell>
        </row>
        <row r="40">
          <cell r="A40" t="str">
            <v>FUEKIV30</v>
          </cell>
          <cell r="B40">
            <v>1146500</v>
          </cell>
          <cell r="C40">
            <v>891100</v>
          </cell>
          <cell r="D40">
            <v>0</v>
          </cell>
          <cell r="E40">
            <v>0</v>
          </cell>
          <cell r="F40">
            <v>249100</v>
          </cell>
          <cell r="G40">
            <v>6300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9926350465</v>
          </cell>
          <cell r="M40">
            <v>8820</v>
          </cell>
          <cell r="N40">
            <v>0</v>
          </cell>
          <cell r="O40">
            <v>0</v>
          </cell>
          <cell r="P40" t="str">
            <v>XXX</v>
          </cell>
          <cell r="Q40" t="str">
            <v>XXX</v>
          </cell>
          <cell r="R40" t="str">
            <v>XXX</v>
          </cell>
          <cell r="S40">
            <v>8657</v>
          </cell>
          <cell r="T40">
            <v>10112130000</v>
          </cell>
          <cell r="U40">
            <v>185779534</v>
          </cell>
        </row>
        <row r="41">
          <cell r="A41" t="str">
            <v>FUEKIVFS</v>
          </cell>
          <cell r="B41">
            <v>2321000</v>
          </cell>
          <cell r="C41">
            <v>2321000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24867381256</v>
          </cell>
          <cell r="M41">
            <v>12490</v>
          </cell>
          <cell r="N41">
            <v>0</v>
          </cell>
          <cell r="O41">
            <v>0</v>
          </cell>
          <cell r="P41" t="str">
            <v>XXX</v>
          </cell>
          <cell r="Q41" t="str">
            <v>XXX</v>
          </cell>
          <cell r="R41" t="str">
            <v>XXX</v>
          </cell>
          <cell r="S41">
            <v>10714</v>
          </cell>
          <cell r="T41">
            <v>28989290000</v>
          </cell>
          <cell r="U41">
            <v>4121908744</v>
          </cell>
        </row>
        <row r="42">
          <cell r="A42" t="str">
            <v>FUEKIVND</v>
          </cell>
          <cell r="B42">
            <v>1019200</v>
          </cell>
          <cell r="C42">
            <v>926200</v>
          </cell>
          <cell r="D42">
            <v>0</v>
          </cell>
          <cell r="E42">
            <v>0</v>
          </cell>
          <cell r="F42">
            <v>34700</v>
          </cell>
          <cell r="G42">
            <v>58300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7669980951</v>
          </cell>
          <cell r="M42">
            <v>12570</v>
          </cell>
          <cell r="N42">
            <v>0</v>
          </cell>
          <cell r="O42">
            <v>0</v>
          </cell>
          <cell r="P42" t="str">
            <v>XXX</v>
          </cell>
          <cell r="Q42" t="str">
            <v>XXX</v>
          </cell>
          <cell r="R42" t="str">
            <v>XXX</v>
          </cell>
          <cell r="S42">
            <v>7525</v>
          </cell>
          <cell r="T42">
            <v>12811344000</v>
          </cell>
          <cell r="U42">
            <v>5141363047</v>
          </cell>
        </row>
        <row r="43">
          <cell r="A43" t="str">
            <v>FUEMAV30</v>
          </cell>
          <cell r="B43">
            <v>589300</v>
          </cell>
          <cell r="C43">
            <v>589300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8870601346</v>
          </cell>
          <cell r="M43">
            <v>15830</v>
          </cell>
          <cell r="N43">
            <v>0</v>
          </cell>
          <cell r="O43">
            <v>0</v>
          </cell>
          <cell r="P43" t="str">
            <v>XXX</v>
          </cell>
          <cell r="Q43" t="str">
            <v>XXX</v>
          </cell>
          <cell r="R43" t="str">
            <v>XXX</v>
          </cell>
          <cell r="S43">
            <v>15052</v>
          </cell>
          <cell r="T43">
            <v>9328619000</v>
          </cell>
          <cell r="U43">
            <v>458017653</v>
          </cell>
        </row>
        <row r="44">
          <cell r="A44" t="str">
            <v>FUEMAVND</v>
          </cell>
          <cell r="B44">
            <v>1251600</v>
          </cell>
          <cell r="C44">
            <v>1251600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15727275545</v>
          </cell>
          <cell r="M44">
            <v>14060</v>
          </cell>
          <cell r="N44">
            <v>0</v>
          </cell>
          <cell r="O44">
            <v>0</v>
          </cell>
          <cell r="P44" t="str">
            <v>XXX</v>
          </cell>
          <cell r="Q44" t="str">
            <v>XXX</v>
          </cell>
          <cell r="R44" t="str">
            <v>XXX</v>
          </cell>
          <cell r="S44">
            <v>12565</v>
          </cell>
          <cell r="T44">
            <v>17597496000</v>
          </cell>
          <cell r="U44">
            <v>1870220454</v>
          </cell>
        </row>
        <row r="45">
          <cell r="A45" t="str">
            <v>FUESSV30</v>
          </cell>
          <cell r="B45">
            <v>818300</v>
          </cell>
          <cell r="C45">
            <v>782400</v>
          </cell>
          <cell r="D45">
            <v>0</v>
          </cell>
          <cell r="E45">
            <v>0</v>
          </cell>
          <cell r="F45">
            <v>21300</v>
          </cell>
          <cell r="G45">
            <v>14600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12687677799</v>
          </cell>
          <cell r="M45">
            <v>16450</v>
          </cell>
          <cell r="N45">
            <v>0</v>
          </cell>
          <cell r="O45">
            <v>0</v>
          </cell>
          <cell r="P45" t="str">
            <v>XXX</v>
          </cell>
          <cell r="Q45" t="str">
            <v>XXX</v>
          </cell>
          <cell r="R45" t="str">
            <v>XXX</v>
          </cell>
          <cell r="S45">
            <v>15504</v>
          </cell>
          <cell r="T45">
            <v>13461035000</v>
          </cell>
          <cell r="U45">
            <v>773357200</v>
          </cell>
        </row>
        <row r="46">
          <cell r="A46" t="str">
            <v>FUESSV50</v>
          </cell>
          <cell r="B46">
            <v>197200</v>
          </cell>
          <cell r="C46">
            <v>184700</v>
          </cell>
          <cell r="D46">
            <v>0</v>
          </cell>
          <cell r="E46">
            <v>0</v>
          </cell>
          <cell r="F46">
            <v>10900</v>
          </cell>
          <cell r="G46">
            <v>1600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3796354453</v>
          </cell>
          <cell r="M46">
            <v>19820</v>
          </cell>
          <cell r="N46">
            <v>0</v>
          </cell>
          <cell r="O46">
            <v>0</v>
          </cell>
          <cell r="P46" t="str">
            <v>XXX</v>
          </cell>
          <cell r="Q46" t="str">
            <v>XXX</v>
          </cell>
          <cell r="R46" t="str">
            <v>XXX</v>
          </cell>
          <cell r="S46">
            <v>19251</v>
          </cell>
          <cell r="T46">
            <v>3908504000</v>
          </cell>
          <cell r="U46">
            <v>112149546</v>
          </cell>
        </row>
        <row r="47">
          <cell r="A47" t="str">
            <v>FUESSVFL</v>
          </cell>
          <cell r="B47">
            <v>2374900</v>
          </cell>
          <cell r="C47">
            <v>2360700</v>
          </cell>
          <cell r="D47">
            <v>0</v>
          </cell>
          <cell r="E47">
            <v>0</v>
          </cell>
          <cell r="F47">
            <v>6500</v>
          </cell>
          <cell r="G47">
            <v>7700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48848885454</v>
          </cell>
          <cell r="M47">
            <v>20830</v>
          </cell>
          <cell r="N47">
            <v>0</v>
          </cell>
          <cell r="O47">
            <v>0</v>
          </cell>
          <cell r="P47" t="str">
            <v>XXX</v>
          </cell>
          <cell r="Q47" t="str">
            <v>XXX</v>
          </cell>
          <cell r="R47" t="str">
            <v>XXX</v>
          </cell>
          <cell r="S47">
            <v>20568</v>
          </cell>
          <cell r="T47">
            <v>49469167000</v>
          </cell>
          <cell r="U47">
            <v>620281545</v>
          </cell>
        </row>
        <row r="48">
          <cell r="A48" t="str">
            <v>FUEVFVND</v>
          </cell>
          <cell r="B48">
            <v>3627900</v>
          </cell>
          <cell r="C48">
            <v>1954000</v>
          </cell>
          <cell r="D48">
            <v>0</v>
          </cell>
          <cell r="E48">
            <v>0</v>
          </cell>
          <cell r="F48">
            <v>668400</v>
          </cell>
          <cell r="G48">
            <v>1005500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120769313796</v>
          </cell>
          <cell r="M48">
            <v>33380</v>
          </cell>
          <cell r="N48">
            <v>0</v>
          </cell>
          <cell r="O48">
            <v>0</v>
          </cell>
          <cell r="P48" t="str">
            <v>XXX</v>
          </cell>
          <cell r="Q48" t="str">
            <v>XXX</v>
          </cell>
          <cell r="R48" t="str">
            <v>XXX</v>
          </cell>
          <cell r="S48">
            <v>33289</v>
          </cell>
          <cell r="T48">
            <v>121099302000</v>
          </cell>
          <cell r="U48">
            <v>329988204</v>
          </cell>
        </row>
        <row r="49">
          <cell r="A49" t="str">
            <v>FUEVN100</v>
          </cell>
          <cell r="B49">
            <v>1476171</v>
          </cell>
          <cell r="C49">
            <v>1412571</v>
          </cell>
          <cell r="D49">
            <v>0</v>
          </cell>
          <cell r="E49">
            <v>0</v>
          </cell>
          <cell r="F49">
            <v>58800</v>
          </cell>
          <cell r="G49">
            <v>4800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25538232557</v>
          </cell>
          <cell r="M49">
            <v>17780</v>
          </cell>
          <cell r="N49">
            <v>0</v>
          </cell>
          <cell r="O49">
            <v>0</v>
          </cell>
          <cell r="P49" t="str">
            <v>XXX</v>
          </cell>
          <cell r="Q49" t="str">
            <v>XXX</v>
          </cell>
          <cell r="R49" t="str">
            <v>XXX</v>
          </cell>
          <cell r="S49">
            <v>17300</v>
          </cell>
          <cell r="T49">
            <v>26246320380</v>
          </cell>
          <cell r="U49">
            <v>708087823</v>
          </cell>
        </row>
        <row r="50">
          <cell r="A50" t="str">
            <v>GAS</v>
          </cell>
          <cell r="B50">
            <v>24200</v>
          </cell>
          <cell r="C50">
            <v>18000</v>
          </cell>
          <cell r="D50">
            <v>0</v>
          </cell>
          <cell r="E50">
            <v>0</v>
          </cell>
          <cell r="F50">
            <v>1400</v>
          </cell>
          <cell r="G50">
            <v>4800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2035942461</v>
          </cell>
          <cell r="M50">
            <v>83500</v>
          </cell>
          <cell r="N50">
            <v>0</v>
          </cell>
          <cell r="O50">
            <v>0</v>
          </cell>
          <cell r="P50" t="str">
            <v>XXX</v>
          </cell>
          <cell r="Q50" t="str">
            <v>XXX</v>
          </cell>
          <cell r="R50" t="str">
            <v>XXX</v>
          </cell>
          <cell r="S50">
            <v>84129</v>
          </cell>
          <cell r="T50">
            <v>2020700000</v>
          </cell>
          <cell r="U50">
            <v>-15242461</v>
          </cell>
        </row>
        <row r="51">
          <cell r="A51" t="str">
            <v>GEX</v>
          </cell>
          <cell r="B51">
            <v>74400</v>
          </cell>
          <cell r="C51">
            <v>74400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1663420221</v>
          </cell>
          <cell r="M51">
            <v>21600</v>
          </cell>
          <cell r="N51">
            <v>0</v>
          </cell>
          <cell r="O51">
            <v>0</v>
          </cell>
          <cell r="P51" t="str">
            <v>XXX</v>
          </cell>
          <cell r="Q51" t="str">
            <v>XXX</v>
          </cell>
          <cell r="R51" t="str">
            <v>XXX</v>
          </cell>
          <cell r="S51">
            <v>22357</v>
          </cell>
          <cell r="T51">
            <v>1607040000</v>
          </cell>
          <cell r="U51">
            <v>-56380221</v>
          </cell>
        </row>
        <row r="52">
          <cell r="A52" t="str">
            <v>GMD</v>
          </cell>
          <cell r="B52">
            <v>97277</v>
          </cell>
          <cell r="C52">
            <v>97277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7742211777</v>
          </cell>
          <cell r="M52">
            <v>80300</v>
          </cell>
          <cell r="N52">
            <v>0</v>
          </cell>
          <cell r="O52">
            <v>0</v>
          </cell>
          <cell r="P52" t="str">
            <v>XXX</v>
          </cell>
          <cell r="Q52" t="str">
            <v>XXX</v>
          </cell>
          <cell r="R52" t="str">
            <v>XXX</v>
          </cell>
          <cell r="S52">
            <v>79589</v>
          </cell>
          <cell r="T52">
            <v>7811343100</v>
          </cell>
          <cell r="U52">
            <v>69131322</v>
          </cell>
        </row>
        <row r="53">
          <cell r="A53" t="str">
            <v>GVR</v>
          </cell>
          <cell r="B53">
            <v>30800</v>
          </cell>
          <cell r="C53">
            <v>21500</v>
          </cell>
          <cell r="D53">
            <v>0</v>
          </cell>
          <cell r="E53">
            <v>0</v>
          </cell>
          <cell r="F53">
            <v>2100</v>
          </cell>
          <cell r="G53">
            <v>7200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1072801869</v>
          </cell>
          <cell r="M53">
            <v>34950</v>
          </cell>
          <cell r="N53">
            <v>0</v>
          </cell>
          <cell r="O53">
            <v>0</v>
          </cell>
          <cell r="P53" t="str">
            <v>XXX</v>
          </cell>
          <cell r="Q53" t="str">
            <v>XXX</v>
          </cell>
          <cell r="R53" t="str">
            <v>XXX</v>
          </cell>
          <cell r="S53">
            <v>34831</v>
          </cell>
          <cell r="T53">
            <v>1076460000</v>
          </cell>
          <cell r="U53">
            <v>3658130</v>
          </cell>
        </row>
        <row r="54">
          <cell r="A54" t="str">
            <v>HAG</v>
          </cell>
          <cell r="B54">
            <v>8600</v>
          </cell>
          <cell r="C54">
            <v>8600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83414500</v>
          </cell>
          <cell r="M54">
            <v>10500</v>
          </cell>
          <cell r="N54">
            <v>0</v>
          </cell>
          <cell r="O54">
            <v>0</v>
          </cell>
          <cell r="P54" t="str">
            <v>XXX</v>
          </cell>
          <cell r="Q54" t="str">
            <v>XXX</v>
          </cell>
          <cell r="R54" t="str">
            <v>XXX</v>
          </cell>
          <cell r="S54">
            <v>9699</v>
          </cell>
          <cell r="T54">
            <v>90300000</v>
          </cell>
          <cell r="U54">
            <v>6885500</v>
          </cell>
        </row>
        <row r="55">
          <cell r="A55" t="str">
            <v>HBC</v>
          </cell>
          <cell r="B55">
            <v>14300</v>
          </cell>
          <cell r="C55">
            <v>14300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112155885</v>
          </cell>
          <cell r="M55">
            <v>4960</v>
          </cell>
          <cell r="N55">
            <v>0</v>
          </cell>
          <cell r="O55">
            <v>0</v>
          </cell>
          <cell r="P55" t="str">
            <v>XXX</v>
          </cell>
          <cell r="Q55" t="str">
            <v>XXX</v>
          </cell>
          <cell r="R55" t="str">
            <v>XXX</v>
          </cell>
          <cell r="S55">
            <v>7843</v>
          </cell>
          <cell r="T55">
            <v>70928000</v>
          </cell>
          <cell r="U55">
            <v>-41227885</v>
          </cell>
        </row>
        <row r="56">
          <cell r="A56" t="str">
            <v>HCM</v>
          </cell>
          <cell r="B56">
            <v>49930</v>
          </cell>
          <cell r="C56">
            <v>49930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1311538825</v>
          </cell>
          <cell r="M56">
            <v>29200</v>
          </cell>
          <cell r="N56">
            <v>0</v>
          </cell>
          <cell r="O56">
            <v>0</v>
          </cell>
          <cell r="P56" t="str">
            <v>XXX</v>
          </cell>
          <cell r="Q56" t="str">
            <v>XXX</v>
          </cell>
          <cell r="R56" t="str">
            <v>XXX</v>
          </cell>
          <cell r="S56">
            <v>26267</v>
          </cell>
          <cell r="T56">
            <v>1457956000</v>
          </cell>
          <cell r="U56">
            <v>146417174</v>
          </cell>
        </row>
        <row r="57">
          <cell r="A57" t="str">
            <v>HDB</v>
          </cell>
          <cell r="B57">
            <v>411700</v>
          </cell>
          <cell r="C57">
            <v>297000</v>
          </cell>
          <cell r="D57">
            <v>0</v>
          </cell>
          <cell r="E57">
            <v>0</v>
          </cell>
          <cell r="F57">
            <v>25900</v>
          </cell>
          <cell r="G57">
            <v>88800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11072690304</v>
          </cell>
          <cell r="M57">
            <v>27100</v>
          </cell>
          <cell r="N57">
            <v>0</v>
          </cell>
          <cell r="O57">
            <v>0</v>
          </cell>
          <cell r="P57" t="str">
            <v>XXX</v>
          </cell>
          <cell r="Q57" t="str">
            <v>XXX</v>
          </cell>
          <cell r="R57" t="str">
            <v>XXX</v>
          </cell>
          <cell r="S57">
            <v>26895</v>
          </cell>
          <cell r="T57">
            <v>11157070000</v>
          </cell>
          <cell r="U57">
            <v>84379695</v>
          </cell>
        </row>
        <row r="58">
          <cell r="A58" t="str">
            <v>HDC</v>
          </cell>
          <cell r="B58">
            <v>13219</v>
          </cell>
          <cell r="C58">
            <v>13219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375480547</v>
          </cell>
          <cell r="M58">
            <v>29350</v>
          </cell>
          <cell r="N58">
            <v>0</v>
          </cell>
          <cell r="O58">
            <v>0</v>
          </cell>
          <cell r="P58" t="str">
            <v>XXX</v>
          </cell>
          <cell r="Q58" t="str">
            <v>XXX</v>
          </cell>
          <cell r="R58" t="str">
            <v>XXX</v>
          </cell>
          <cell r="S58">
            <v>28404</v>
          </cell>
          <cell r="T58">
            <v>387977650</v>
          </cell>
          <cell r="U58">
            <v>12497102</v>
          </cell>
        </row>
        <row r="59">
          <cell r="A59" t="str">
            <v>HDG</v>
          </cell>
          <cell r="B59">
            <v>15500</v>
          </cell>
          <cell r="C59">
            <v>15500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447711999</v>
          </cell>
          <cell r="M59">
            <v>28250</v>
          </cell>
          <cell r="N59">
            <v>0</v>
          </cell>
          <cell r="O59">
            <v>0</v>
          </cell>
          <cell r="P59" t="str">
            <v>XXX</v>
          </cell>
          <cell r="Q59" t="str">
            <v>XXX</v>
          </cell>
          <cell r="R59" t="str">
            <v>XXX</v>
          </cell>
          <cell r="S59">
            <v>28884</v>
          </cell>
          <cell r="T59">
            <v>437875000</v>
          </cell>
          <cell r="U59">
            <v>-9836999</v>
          </cell>
        </row>
        <row r="60">
          <cell r="A60" t="str">
            <v>HHV</v>
          </cell>
          <cell r="B60">
            <v>43300</v>
          </cell>
          <cell r="C60">
            <v>41300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2000</v>
          </cell>
          <cell r="J60">
            <v>0</v>
          </cell>
          <cell r="K60">
            <v>0</v>
          </cell>
          <cell r="L60">
            <v>499528412</v>
          </cell>
          <cell r="M60">
            <v>11850</v>
          </cell>
          <cell r="N60">
            <v>0</v>
          </cell>
          <cell r="O60">
            <v>0</v>
          </cell>
          <cell r="P60" t="str">
            <v>XXX</v>
          </cell>
          <cell r="Q60" t="str">
            <v>XXX</v>
          </cell>
          <cell r="R60" t="str">
            <v>XXX</v>
          </cell>
          <cell r="S60">
            <v>11536</v>
          </cell>
          <cell r="T60">
            <v>513105000</v>
          </cell>
          <cell r="U60">
            <v>13576587</v>
          </cell>
        </row>
        <row r="61">
          <cell r="A61" t="str">
            <v>HNG</v>
          </cell>
          <cell r="B61">
            <v>3200</v>
          </cell>
          <cell r="C61">
            <v>3200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12352000</v>
          </cell>
          <cell r="M61">
            <v>4070</v>
          </cell>
          <cell r="N61">
            <v>0</v>
          </cell>
          <cell r="O61">
            <v>0</v>
          </cell>
          <cell r="P61" t="str">
            <v>XXX</v>
          </cell>
          <cell r="Q61" t="str">
            <v>XXX</v>
          </cell>
          <cell r="R61" t="str">
            <v>XXX</v>
          </cell>
          <cell r="S61">
            <v>3860</v>
          </cell>
          <cell r="T61">
            <v>13024000</v>
          </cell>
          <cell r="U61">
            <v>672000</v>
          </cell>
        </row>
        <row r="62">
          <cell r="A62" t="str">
            <v>HPG</v>
          </cell>
          <cell r="B62">
            <v>617828</v>
          </cell>
          <cell r="C62">
            <v>428728</v>
          </cell>
          <cell r="D62">
            <v>0</v>
          </cell>
          <cell r="E62">
            <v>0</v>
          </cell>
          <cell r="F62">
            <v>42700</v>
          </cell>
          <cell r="G62">
            <v>146400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15920149615</v>
          </cell>
          <cell r="M62">
            <v>25750</v>
          </cell>
          <cell r="N62">
            <v>0</v>
          </cell>
          <cell r="O62">
            <v>0</v>
          </cell>
          <cell r="P62" t="str">
            <v>XXX</v>
          </cell>
          <cell r="Q62" t="str">
            <v>XXX</v>
          </cell>
          <cell r="R62" t="str">
            <v>XXX</v>
          </cell>
          <cell r="S62">
            <v>25767</v>
          </cell>
          <cell r="T62">
            <v>15909071000</v>
          </cell>
          <cell r="U62">
            <v>-11078615</v>
          </cell>
        </row>
        <row r="63">
          <cell r="A63" t="str">
            <v>HPX</v>
          </cell>
          <cell r="B63">
            <v>4200</v>
          </cell>
          <cell r="C63">
            <v>4200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40068809</v>
          </cell>
          <cell r="M63">
            <v>5720</v>
          </cell>
          <cell r="N63">
            <v>0</v>
          </cell>
          <cell r="O63">
            <v>0</v>
          </cell>
          <cell r="P63" t="str">
            <v>XXX</v>
          </cell>
          <cell r="Q63" t="str">
            <v>XXX</v>
          </cell>
          <cell r="R63" t="str">
            <v>XXX</v>
          </cell>
          <cell r="S63">
            <v>9540</v>
          </cell>
          <cell r="T63">
            <v>24024000</v>
          </cell>
          <cell r="U63">
            <v>-16044809</v>
          </cell>
        </row>
        <row r="64">
          <cell r="A64" t="str">
            <v>HSG</v>
          </cell>
          <cell r="B64">
            <v>61808</v>
          </cell>
          <cell r="C64">
            <v>61808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1419289273</v>
          </cell>
          <cell r="M64">
            <v>20800</v>
          </cell>
          <cell r="N64">
            <v>0</v>
          </cell>
          <cell r="O64">
            <v>0</v>
          </cell>
          <cell r="P64" t="str">
            <v>XXX</v>
          </cell>
          <cell r="Q64" t="str">
            <v>XXX</v>
          </cell>
          <cell r="R64" t="str">
            <v>XXX</v>
          </cell>
          <cell r="S64">
            <v>22962</v>
          </cell>
          <cell r="T64">
            <v>1285606400</v>
          </cell>
          <cell r="U64">
            <v>-133682873</v>
          </cell>
        </row>
        <row r="65">
          <cell r="A65" t="str">
            <v>ITA</v>
          </cell>
          <cell r="B65">
            <v>2800</v>
          </cell>
          <cell r="C65">
            <v>2800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14280000</v>
          </cell>
          <cell r="M65">
            <v>3730</v>
          </cell>
          <cell r="N65">
            <v>0</v>
          </cell>
          <cell r="O65">
            <v>0</v>
          </cell>
          <cell r="P65" t="str">
            <v>XXX</v>
          </cell>
          <cell r="Q65" t="str">
            <v>XXX</v>
          </cell>
          <cell r="R65" t="str">
            <v>XXX</v>
          </cell>
          <cell r="S65">
            <v>5100</v>
          </cell>
          <cell r="T65">
            <v>10444000</v>
          </cell>
          <cell r="U65">
            <v>-3836000</v>
          </cell>
        </row>
        <row r="66">
          <cell r="A66" t="str">
            <v>KBC</v>
          </cell>
          <cell r="B66">
            <v>70200</v>
          </cell>
          <cell r="C66">
            <v>70200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1918963804</v>
          </cell>
          <cell r="M66">
            <v>26750</v>
          </cell>
          <cell r="N66">
            <v>0</v>
          </cell>
          <cell r="O66">
            <v>0</v>
          </cell>
          <cell r="P66" t="str">
            <v>XXX</v>
          </cell>
          <cell r="Q66" t="str">
            <v>XXX</v>
          </cell>
          <cell r="R66" t="str">
            <v>XXX</v>
          </cell>
          <cell r="S66">
            <v>27335</v>
          </cell>
          <cell r="T66">
            <v>1877850000</v>
          </cell>
          <cell r="U66">
            <v>-41113804</v>
          </cell>
        </row>
        <row r="67">
          <cell r="A67" t="str">
            <v>KDC</v>
          </cell>
          <cell r="B67">
            <v>17600</v>
          </cell>
          <cell r="C67">
            <v>17600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994767632</v>
          </cell>
          <cell r="M67">
            <v>55300</v>
          </cell>
          <cell r="N67">
            <v>0</v>
          </cell>
          <cell r="O67">
            <v>0</v>
          </cell>
          <cell r="P67" t="str">
            <v>XXX</v>
          </cell>
          <cell r="Q67" t="str">
            <v>XXX</v>
          </cell>
          <cell r="R67" t="str">
            <v>XXX</v>
          </cell>
          <cell r="S67">
            <v>56520</v>
          </cell>
          <cell r="T67">
            <v>973280000</v>
          </cell>
          <cell r="U67">
            <v>-21487632</v>
          </cell>
        </row>
        <row r="68">
          <cell r="A68" t="str">
            <v>KDH</v>
          </cell>
          <cell r="B68">
            <v>48868</v>
          </cell>
          <cell r="C68">
            <v>48868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1770774368</v>
          </cell>
          <cell r="M68">
            <v>37500</v>
          </cell>
          <cell r="N68">
            <v>0</v>
          </cell>
          <cell r="O68">
            <v>0</v>
          </cell>
          <cell r="P68" t="str">
            <v>XXX</v>
          </cell>
          <cell r="Q68" t="str">
            <v>XXX</v>
          </cell>
          <cell r="R68" t="str">
            <v>XXX</v>
          </cell>
          <cell r="S68">
            <v>36235</v>
          </cell>
          <cell r="T68">
            <v>1832550000</v>
          </cell>
          <cell r="U68">
            <v>61775631</v>
          </cell>
        </row>
        <row r="69">
          <cell r="A69" t="str">
            <v>KOS</v>
          </cell>
          <cell r="B69">
            <v>21200</v>
          </cell>
          <cell r="C69">
            <v>21200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836586130</v>
          </cell>
          <cell r="M69">
            <v>39900</v>
          </cell>
          <cell r="N69">
            <v>0</v>
          </cell>
          <cell r="O69">
            <v>0</v>
          </cell>
          <cell r="P69" t="str">
            <v>XXX</v>
          </cell>
          <cell r="Q69" t="str">
            <v>XXX</v>
          </cell>
          <cell r="R69" t="str">
            <v>XXX</v>
          </cell>
          <cell r="S69">
            <v>39461</v>
          </cell>
          <cell r="T69">
            <v>845880000</v>
          </cell>
          <cell r="U69">
            <v>9293869</v>
          </cell>
        </row>
        <row r="70">
          <cell r="A70" t="str">
            <v>LPB</v>
          </cell>
          <cell r="B70">
            <v>268700</v>
          </cell>
          <cell r="C70">
            <v>268700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8245599072</v>
          </cell>
          <cell r="M70">
            <v>31300</v>
          </cell>
          <cell r="N70">
            <v>0</v>
          </cell>
          <cell r="O70">
            <v>0</v>
          </cell>
          <cell r="P70" t="str">
            <v>XXX</v>
          </cell>
          <cell r="Q70" t="str">
            <v>XXX</v>
          </cell>
          <cell r="R70" t="str">
            <v>XXX</v>
          </cell>
          <cell r="S70">
            <v>30687</v>
          </cell>
          <cell r="T70">
            <v>8410310000</v>
          </cell>
          <cell r="U70">
            <v>164710927</v>
          </cell>
        </row>
        <row r="71">
          <cell r="A71" t="str">
            <v>MBB</v>
          </cell>
          <cell r="B71">
            <v>31433</v>
          </cell>
          <cell r="C71">
            <v>31433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722643276</v>
          </cell>
          <cell r="M71">
            <v>24400</v>
          </cell>
          <cell r="N71">
            <v>0</v>
          </cell>
          <cell r="O71">
            <v>0</v>
          </cell>
          <cell r="P71" t="str">
            <v>XXX</v>
          </cell>
          <cell r="Q71" t="str">
            <v>XXX</v>
          </cell>
          <cell r="R71" t="str">
            <v>XXX</v>
          </cell>
          <cell r="S71">
            <v>22989</v>
          </cell>
          <cell r="T71">
            <v>766965200</v>
          </cell>
          <cell r="U71">
            <v>44321923</v>
          </cell>
        </row>
        <row r="72">
          <cell r="A72" t="str">
            <v>MIG</v>
          </cell>
          <cell r="B72">
            <v>3400</v>
          </cell>
          <cell r="C72">
            <v>3400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70240263</v>
          </cell>
          <cell r="M72">
            <v>18400</v>
          </cell>
          <cell r="N72">
            <v>0</v>
          </cell>
          <cell r="O72">
            <v>0</v>
          </cell>
          <cell r="P72" t="str">
            <v>XXX</v>
          </cell>
          <cell r="Q72" t="str">
            <v>XXX</v>
          </cell>
          <cell r="R72" t="str">
            <v>XXX</v>
          </cell>
          <cell r="S72">
            <v>20658</v>
          </cell>
          <cell r="T72">
            <v>62560000</v>
          </cell>
          <cell r="U72">
            <v>-7680263</v>
          </cell>
        </row>
        <row r="73">
          <cell r="A73" t="str">
            <v>MIRCII231</v>
          </cell>
          <cell r="B73">
            <v>5000</v>
          </cell>
          <cell r="C73">
            <v>5000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 t="str">
            <v>XXX</v>
          </cell>
          <cell r="Q73" t="str">
            <v>XXX</v>
          </cell>
          <cell r="R73" t="str">
            <v>XXX</v>
          </cell>
          <cell r="S73">
            <v>0</v>
          </cell>
          <cell r="T73">
            <v>0</v>
          </cell>
          <cell r="U73">
            <v>0</v>
          </cell>
        </row>
        <row r="74">
          <cell r="A74" t="str">
            <v>MSB</v>
          </cell>
          <cell r="B74">
            <v>216254</v>
          </cell>
          <cell r="C74">
            <v>166354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49900</v>
          </cell>
          <cell r="L74">
            <v>2422501035</v>
          </cell>
          <cell r="M74">
            <v>14850</v>
          </cell>
          <cell r="N74">
            <v>0</v>
          </cell>
          <cell r="O74">
            <v>0</v>
          </cell>
          <cell r="P74" t="str">
            <v>XXX</v>
          </cell>
          <cell r="Q74" t="str">
            <v>XXX</v>
          </cell>
          <cell r="R74" t="str">
            <v>XXX</v>
          </cell>
          <cell r="S74">
            <v>11202</v>
          </cell>
          <cell r="T74">
            <v>2470356900</v>
          </cell>
          <cell r="U74">
            <v>788870865</v>
          </cell>
        </row>
        <row r="75">
          <cell r="A75" t="str">
            <v>MSN</v>
          </cell>
          <cell r="B75">
            <v>118900</v>
          </cell>
          <cell r="C75">
            <v>84800</v>
          </cell>
          <cell r="D75">
            <v>0</v>
          </cell>
          <cell r="E75">
            <v>0</v>
          </cell>
          <cell r="F75">
            <v>7700</v>
          </cell>
          <cell r="G75">
            <v>26400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9201612100</v>
          </cell>
          <cell r="M75">
            <v>76800</v>
          </cell>
          <cell r="N75">
            <v>0</v>
          </cell>
          <cell r="O75">
            <v>0</v>
          </cell>
          <cell r="P75" t="str">
            <v>XXX</v>
          </cell>
          <cell r="Q75" t="str">
            <v>XXX</v>
          </cell>
          <cell r="R75" t="str">
            <v>XXX</v>
          </cell>
          <cell r="S75">
            <v>77389</v>
          </cell>
          <cell r="T75">
            <v>9131520000</v>
          </cell>
          <cell r="U75">
            <v>-70092100</v>
          </cell>
        </row>
        <row r="76">
          <cell r="A76" t="str">
            <v>MWG</v>
          </cell>
          <cell r="B76">
            <v>202733</v>
          </cell>
          <cell r="C76">
            <v>140733</v>
          </cell>
          <cell r="D76">
            <v>0</v>
          </cell>
          <cell r="E76">
            <v>0</v>
          </cell>
          <cell r="F76">
            <v>14000</v>
          </cell>
          <cell r="G76">
            <v>48000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14051580401</v>
          </cell>
          <cell r="M76">
            <v>69800</v>
          </cell>
          <cell r="N76">
            <v>0</v>
          </cell>
          <cell r="O76">
            <v>0</v>
          </cell>
          <cell r="P76" t="str">
            <v>XXX</v>
          </cell>
          <cell r="Q76" t="str">
            <v>XXX</v>
          </cell>
          <cell r="R76" t="str">
            <v>XXX</v>
          </cell>
          <cell r="S76">
            <v>69310</v>
          </cell>
          <cell r="T76">
            <v>14150763400</v>
          </cell>
          <cell r="U76">
            <v>99182998</v>
          </cell>
        </row>
        <row r="77">
          <cell r="A77" t="str">
            <v>NAB</v>
          </cell>
          <cell r="B77">
            <v>4000</v>
          </cell>
          <cell r="C77">
            <v>4000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64350000</v>
          </cell>
          <cell r="M77">
            <v>16250</v>
          </cell>
          <cell r="N77">
            <v>0</v>
          </cell>
          <cell r="O77">
            <v>0</v>
          </cell>
          <cell r="P77" t="str">
            <v>XXX</v>
          </cell>
          <cell r="Q77" t="str">
            <v>XXX</v>
          </cell>
          <cell r="R77" t="str">
            <v>XXX</v>
          </cell>
          <cell r="S77">
            <v>16087</v>
          </cell>
          <cell r="T77">
            <v>65000000</v>
          </cell>
          <cell r="U77">
            <v>650000</v>
          </cell>
        </row>
        <row r="78">
          <cell r="A78" t="str">
            <v>NKG</v>
          </cell>
          <cell r="B78">
            <v>17600</v>
          </cell>
          <cell r="C78">
            <v>17600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410582745</v>
          </cell>
          <cell r="M78">
            <v>21800</v>
          </cell>
          <cell r="N78">
            <v>0</v>
          </cell>
          <cell r="O78">
            <v>0</v>
          </cell>
          <cell r="P78" t="str">
            <v>XXX</v>
          </cell>
          <cell r="Q78" t="str">
            <v>XXX</v>
          </cell>
          <cell r="R78" t="str">
            <v>XXX</v>
          </cell>
          <cell r="S78">
            <v>23328</v>
          </cell>
          <cell r="T78">
            <v>383680000</v>
          </cell>
          <cell r="U78">
            <v>-26902745</v>
          </cell>
        </row>
        <row r="79">
          <cell r="A79" t="str">
            <v>NLG</v>
          </cell>
          <cell r="B79">
            <v>51000</v>
          </cell>
          <cell r="C79">
            <v>51000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2092852857</v>
          </cell>
          <cell r="M79">
            <v>40700</v>
          </cell>
          <cell r="N79">
            <v>0</v>
          </cell>
          <cell r="O79">
            <v>0</v>
          </cell>
          <cell r="P79" t="str">
            <v>XXX</v>
          </cell>
          <cell r="Q79" t="str">
            <v>XXX</v>
          </cell>
          <cell r="R79" t="str">
            <v>XXX</v>
          </cell>
          <cell r="S79">
            <v>41036</v>
          </cell>
          <cell r="T79">
            <v>2075700000</v>
          </cell>
          <cell r="U79">
            <v>-17152857</v>
          </cell>
        </row>
        <row r="80">
          <cell r="A80" t="str">
            <v>NT2</v>
          </cell>
          <cell r="B80">
            <v>14200</v>
          </cell>
          <cell r="C80">
            <v>14200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293665604</v>
          </cell>
          <cell r="M80">
            <v>19900</v>
          </cell>
          <cell r="N80">
            <v>0</v>
          </cell>
          <cell r="O80">
            <v>0</v>
          </cell>
          <cell r="P80" t="str">
            <v>XXX</v>
          </cell>
          <cell r="Q80" t="str">
            <v>XXX</v>
          </cell>
          <cell r="R80" t="str">
            <v>XXX</v>
          </cell>
          <cell r="S80">
            <v>20680</v>
          </cell>
          <cell r="T80">
            <v>282580000</v>
          </cell>
          <cell r="U80">
            <v>-11085604</v>
          </cell>
        </row>
        <row r="81">
          <cell r="A81" t="str">
            <v>NVL</v>
          </cell>
          <cell r="B81">
            <v>96400</v>
          </cell>
          <cell r="C81">
            <v>96400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1127068585</v>
          </cell>
          <cell r="M81">
            <v>13300</v>
          </cell>
          <cell r="N81">
            <v>0</v>
          </cell>
          <cell r="O81">
            <v>0</v>
          </cell>
          <cell r="P81" t="str">
            <v>XXX</v>
          </cell>
          <cell r="Q81" t="str">
            <v>XXX</v>
          </cell>
          <cell r="R81" t="str">
            <v>XXX</v>
          </cell>
          <cell r="S81">
            <v>11691</v>
          </cell>
          <cell r="T81">
            <v>1282120000</v>
          </cell>
          <cell r="U81">
            <v>155051414</v>
          </cell>
        </row>
        <row r="82">
          <cell r="A82" t="str">
            <v>OCB</v>
          </cell>
          <cell r="B82">
            <v>51403</v>
          </cell>
          <cell r="C82">
            <v>51403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744558042</v>
          </cell>
          <cell r="M82">
            <v>14250</v>
          </cell>
          <cell r="N82">
            <v>0</v>
          </cell>
          <cell r="O82">
            <v>0</v>
          </cell>
          <cell r="P82" t="str">
            <v>XXX</v>
          </cell>
          <cell r="Q82" t="str">
            <v>XXX</v>
          </cell>
          <cell r="R82" t="str">
            <v>XXX</v>
          </cell>
          <cell r="S82">
            <v>14484</v>
          </cell>
          <cell r="T82">
            <v>732492750</v>
          </cell>
          <cell r="U82">
            <v>-12065292</v>
          </cell>
        </row>
        <row r="83">
          <cell r="A83" t="str">
            <v>ORS</v>
          </cell>
          <cell r="B83">
            <v>16816</v>
          </cell>
          <cell r="C83">
            <v>16816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224207186</v>
          </cell>
          <cell r="M83">
            <v>12950</v>
          </cell>
          <cell r="N83">
            <v>0</v>
          </cell>
          <cell r="O83">
            <v>0</v>
          </cell>
          <cell r="P83" t="str">
            <v>XXX</v>
          </cell>
          <cell r="Q83" t="str">
            <v>XXX</v>
          </cell>
          <cell r="R83" t="str">
            <v>XXX</v>
          </cell>
          <cell r="S83">
            <v>13332</v>
          </cell>
          <cell r="T83">
            <v>217767200</v>
          </cell>
          <cell r="U83">
            <v>-6439986</v>
          </cell>
        </row>
        <row r="84">
          <cell r="A84" t="str">
            <v>PAN</v>
          </cell>
          <cell r="B84">
            <v>20400</v>
          </cell>
          <cell r="C84">
            <v>20400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478467688</v>
          </cell>
          <cell r="M84">
            <v>22750</v>
          </cell>
          <cell r="N84">
            <v>0</v>
          </cell>
          <cell r="O84">
            <v>0</v>
          </cell>
          <cell r="P84" t="str">
            <v>XXX</v>
          </cell>
          <cell r="Q84" t="str">
            <v>XXX</v>
          </cell>
          <cell r="R84" t="str">
            <v>XXX</v>
          </cell>
          <cell r="S84">
            <v>23454</v>
          </cell>
          <cell r="T84">
            <v>464100000</v>
          </cell>
          <cell r="U84">
            <v>-14367688</v>
          </cell>
        </row>
        <row r="85">
          <cell r="A85" t="str">
            <v>PC1</v>
          </cell>
          <cell r="B85">
            <v>25932</v>
          </cell>
          <cell r="C85">
            <v>25932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768211222</v>
          </cell>
          <cell r="M85">
            <v>29000</v>
          </cell>
          <cell r="N85">
            <v>0</v>
          </cell>
          <cell r="O85">
            <v>0</v>
          </cell>
          <cell r="P85" t="str">
            <v>XXX</v>
          </cell>
          <cell r="Q85" t="str">
            <v>XXX</v>
          </cell>
          <cell r="R85" t="str">
            <v>XXX</v>
          </cell>
          <cell r="S85">
            <v>29624</v>
          </cell>
          <cell r="T85">
            <v>752028000</v>
          </cell>
          <cell r="U85">
            <v>-16183222</v>
          </cell>
        </row>
        <row r="86">
          <cell r="A86" t="str">
            <v>PDR</v>
          </cell>
          <cell r="B86">
            <v>31158</v>
          </cell>
          <cell r="C86">
            <v>31158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630643236</v>
          </cell>
          <cell r="M86">
            <v>21750</v>
          </cell>
          <cell r="N86">
            <v>0</v>
          </cell>
          <cell r="O86">
            <v>0</v>
          </cell>
          <cell r="P86" t="str">
            <v>XXX</v>
          </cell>
          <cell r="Q86" t="str">
            <v>XXX</v>
          </cell>
          <cell r="R86" t="str">
            <v>XXX</v>
          </cell>
          <cell r="S86">
            <v>20240</v>
          </cell>
          <cell r="T86">
            <v>677686500</v>
          </cell>
          <cell r="U86">
            <v>47043263</v>
          </cell>
        </row>
        <row r="87">
          <cell r="A87" t="str">
            <v>PHR</v>
          </cell>
          <cell r="B87">
            <v>6100</v>
          </cell>
          <cell r="C87">
            <v>6100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354866964</v>
          </cell>
          <cell r="M87">
            <v>56700</v>
          </cell>
          <cell r="N87">
            <v>0</v>
          </cell>
          <cell r="O87">
            <v>0</v>
          </cell>
          <cell r="P87" t="str">
            <v>XXX</v>
          </cell>
          <cell r="Q87" t="str">
            <v>XXX</v>
          </cell>
          <cell r="R87" t="str">
            <v>XXX</v>
          </cell>
          <cell r="S87">
            <v>58174</v>
          </cell>
          <cell r="T87">
            <v>345870000</v>
          </cell>
          <cell r="U87">
            <v>-8996964</v>
          </cell>
        </row>
        <row r="88">
          <cell r="A88" t="str">
            <v>PLX</v>
          </cell>
          <cell r="B88">
            <v>20650</v>
          </cell>
          <cell r="C88">
            <v>14450</v>
          </cell>
          <cell r="D88">
            <v>0</v>
          </cell>
          <cell r="E88">
            <v>0</v>
          </cell>
          <cell r="F88">
            <v>1400</v>
          </cell>
          <cell r="G88">
            <v>4800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1016678888</v>
          </cell>
          <cell r="M88">
            <v>49100</v>
          </cell>
          <cell r="N88">
            <v>0</v>
          </cell>
          <cell r="O88">
            <v>0</v>
          </cell>
          <cell r="P88" t="str">
            <v>XXX</v>
          </cell>
          <cell r="Q88" t="str">
            <v>XXX</v>
          </cell>
          <cell r="R88" t="str">
            <v>XXX</v>
          </cell>
          <cell r="S88">
            <v>49233</v>
          </cell>
          <cell r="T88">
            <v>1013915000</v>
          </cell>
          <cell r="U88">
            <v>-2763888</v>
          </cell>
        </row>
        <row r="89">
          <cell r="A89" t="str">
            <v>PNJ</v>
          </cell>
          <cell r="B89">
            <v>91217</v>
          </cell>
          <cell r="C89">
            <v>91217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8282792231</v>
          </cell>
          <cell r="M89">
            <v>103000</v>
          </cell>
          <cell r="N89">
            <v>0</v>
          </cell>
          <cell r="O89">
            <v>0</v>
          </cell>
          <cell r="P89" t="str">
            <v>XXX</v>
          </cell>
          <cell r="Q89" t="str">
            <v>XXX</v>
          </cell>
          <cell r="R89" t="str">
            <v>XXX</v>
          </cell>
          <cell r="S89">
            <v>90803</v>
          </cell>
          <cell r="T89">
            <v>9395351000</v>
          </cell>
          <cell r="U89">
            <v>1112558768</v>
          </cell>
        </row>
        <row r="90">
          <cell r="A90" t="str">
            <v>POW</v>
          </cell>
          <cell r="B90">
            <v>100800</v>
          </cell>
          <cell r="C90">
            <v>69800</v>
          </cell>
          <cell r="D90">
            <v>0</v>
          </cell>
          <cell r="E90">
            <v>0</v>
          </cell>
          <cell r="F90">
            <v>7000</v>
          </cell>
          <cell r="G90">
            <v>24000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1367526090</v>
          </cell>
          <cell r="M90">
            <v>13450</v>
          </cell>
          <cell r="N90">
            <v>0</v>
          </cell>
          <cell r="O90">
            <v>0</v>
          </cell>
          <cell r="P90" t="str">
            <v>XXX</v>
          </cell>
          <cell r="Q90" t="str">
            <v>XXX</v>
          </cell>
          <cell r="R90" t="str">
            <v>XXX</v>
          </cell>
          <cell r="S90">
            <v>13566</v>
          </cell>
          <cell r="T90">
            <v>1355760000</v>
          </cell>
          <cell r="U90">
            <v>-11766090</v>
          </cell>
        </row>
        <row r="91">
          <cell r="A91" t="str">
            <v>PTB</v>
          </cell>
          <cell r="B91">
            <v>4500</v>
          </cell>
          <cell r="C91">
            <v>4500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291087705</v>
          </cell>
          <cell r="M91">
            <v>66300</v>
          </cell>
          <cell r="N91">
            <v>0</v>
          </cell>
          <cell r="O91">
            <v>0</v>
          </cell>
          <cell r="P91" t="str">
            <v>XXX</v>
          </cell>
          <cell r="Q91" t="str">
            <v>XXX</v>
          </cell>
          <cell r="R91" t="str">
            <v>XXX</v>
          </cell>
          <cell r="S91">
            <v>64686</v>
          </cell>
          <cell r="T91">
            <v>298350000</v>
          </cell>
          <cell r="U91">
            <v>7262294</v>
          </cell>
        </row>
        <row r="92">
          <cell r="A92" t="str">
            <v>PVD</v>
          </cell>
          <cell r="B92">
            <v>33900</v>
          </cell>
          <cell r="C92">
            <v>33900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957209209</v>
          </cell>
          <cell r="M92">
            <v>27400</v>
          </cell>
          <cell r="N92">
            <v>0</v>
          </cell>
          <cell r="O92">
            <v>0</v>
          </cell>
          <cell r="P92" t="str">
            <v>XXX</v>
          </cell>
          <cell r="Q92" t="str">
            <v>XXX</v>
          </cell>
          <cell r="R92" t="str">
            <v>XXX</v>
          </cell>
          <cell r="S92">
            <v>28236</v>
          </cell>
          <cell r="T92">
            <v>928860000</v>
          </cell>
          <cell r="U92">
            <v>-28349209</v>
          </cell>
        </row>
        <row r="93">
          <cell r="A93" t="str">
            <v>PVT</v>
          </cell>
          <cell r="B93">
            <v>22600</v>
          </cell>
          <cell r="C93">
            <v>22600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651754560</v>
          </cell>
          <cell r="M93">
            <v>28750</v>
          </cell>
          <cell r="N93">
            <v>0</v>
          </cell>
          <cell r="O93">
            <v>0</v>
          </cell>
          <cell r="P93" t="str">
            <v>XXX</v>
          </cell>
          <cell r="Q93" t="str">
            <v>XXX</v>
          </cell>
          <cell r="R93" t="str">
            <v>XXX</v>
          </cell>
          <cell r="S93">
            <v>28838</v>
          </cell>
          <cell r="T93">
            <v>649750000</v>
          </cell>
          <cell r="U93">
            <v>-2004560</v>
          </cell>
        </row>
        <row r="94">
          <cell r="A94" t="str">
            <v>REE</v>
          </cell>
          <cell r="B94">
            <v>74</v>
          </cell>
          <cell r="C94">
            <v>74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3685783</v>
          </cell>
          <cell r="M94">
            <v>68600</v>
          </cell>
          <cell r="N94">
            <v>0</v>
          </cell>
          <cell r="O94">
            <v>0</v>
          </cell>
          <cell r="P94" t="str">
            <v>XXX</v>
          </cell>
          <cell r="Q94" t="str">
            <v>XXX</v>
          </cell>
          <cell r="R94" t="str">
            <v>XXX</v>
          </cell>
          <cell r="S94">
            <v>49807</v>
          </cell>
          <cell r="T94">
            <v>5076400</v>
          </cell>
          <cell r="U94">
            <v>1390616</v>
          </cell>
        </row>
        <row r="95">
          <cell r="A95" t="str">
            <v>SAB</v>
          </cell>
          <cell r="B95">
            <v>20150</v>
          </cell>
          <cell r="C95">
            <v>13950</v>
          </cell>
          <cell r="D95">
            <v>0</v>
          </cell>
          <cell r="E95">
            <v>0</v>
          </cell>
          <cell r="F95">
            <v>1400</v>
          </cell>
          <cell r="G95">
            <v>4800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1146720044</v>
          </cell>
          <cell r="M95">
            <v>57000</v>
          </cell>
          <cell r="N95">
            <v>0</v>
          </cell>
          <cell r="O95">
            <v>0</v>
          </cell>
          <cell r="P95" t="str">
            <v>XXX</v>
          </cell>
          <cell r="Q95" t="str">
            <v>XXX</v>
          </cell>
          <cell r="R95" t="str">
            <v>XXX</v>
          </cell>
          <cell r="S95">
            <v>56909</v>
          </cell>
          <cell r="T95">
            <v>1148550000</v>
          </cell>
          <cell r="U95">
            <v>1829955</v>
          </cell>
        </row>
        <row r="96">
          <cell r="A96" t="str">
            <v>SAM</v>
          </cell>
          <cell r="B96">
            <v>60936</v>
          </cell>
          <cell r="C96">
            <v>60936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396968290</v>
          </cell>
          <cell r="M96">
            <v>6600</v>
          </cell>
          <cell r="N96">
            <v>0</v>
          </cell>
          <cell r="O96">
            <v>0</v>
          </cell>
          <cell r="P96" t="str">
            <v>XXX</v>
          </cell>
          <cell r="Q96" t="str">
            <v>XXX</v>
          </cell>
          <cell r="R96" t="str">
            <v>XXX</v>
          </cell>
          <cell r="S96">
            <v>6514</v>
          </cell>
          <cell r="T96">
            <v>402177600</v>
          </cell>
          <cell r="U96">
            <v>5209309</v>
          </cell>
        </row>
        <row r="97">
          <cell r="A97" t="str">
            <v>SBT</v>
          </cell>
          <cell r="B97">
            <v>48900</v>
          </cell>
          <cell r="C97">
            <v>48900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627797091</v>
          </cell>
          <cell r="M97">
            <v>12700</v>
          </cell>
          <cell r="N97">
            <v>0</v>
          </cell>
          <cell r="O97">
            <v>0</v>
          </cell>
          <cell r="P97" t="str">
            <v>XXX</v>
          </cell>
          <cell r="Q97" t="str">
            <v>XXX</v>
          </cell>
          <cell r="R97" t="str">
            <v>XXX</v>
          </cell>
          <cell r="S97">
            <v>12838</v>
          </cell>
          <cell r="T97">
            <v>621030000</v>
          </cell>
          <cell r="U97">
            <v>-6767091</v>
          </cell>
        </row>
        <row r="98">
          <cell r="A98" t="str">
            <v>SCR</v>
          </cell>
          <cell r="B98">
            <v>24</v>
          </cell>
          <cell r="C98">
            <v>24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207466</v>
          </cell>
          <cell r="M98">
            <v>5950</v>
          </cell>
          <cell r="N98">
            <v>0</v>
          </cell>
          <cell r="O98">
            <v>0</v>
          </cell>
          <cell r="P98" t="str">
            <v>XXX</v>
          </cell>
          <cell r="Q98" t="str">
            <v>XXX</v>
          </cell>
          <cell r="R98" t="str">
            <v>XXX</v>
          </cell>
          <cell r="S98">
            <v>8644</v>
          </cell>
          <cell r="T98">
            <v>142800</v>
          </cell>
          <cell r="U98">
            <v>-64666</v>
          </cell>
        </row>
        <row r="99">
          <cell r="A99" t="str">
            <v>SCS</v>
          </cell>
          <cell r="B99">
            <v>7000</v>
          </cell>
          <cell r="C99">
            <v>7000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603135027</v>
          </cell>
          <cell r="M99">
            <v>82800</v>
          </cell>
          <cell r="N99">
            <v>0</v>
          </cell>
          <cell r="O99">
            <v>0</v>
          </cell>
          <cell r="P99" t="str">
            <v>XXX</v>
          </cell>
          <cell r="Q99" t="str">
            <v>XXX</v>
          </cell>
          <cell r="R99" t="str">
            <v>XXX</v>
          </cell>
          <cell r="S99">
            <v>86162</v>
          </cell>
          <cell r="T99">
            <v>579600000</v>
          </cell>
          <cell r="U99">
            <v>-23535027</v>
          </cell>
        </row>
        <row r="100">
          <cell r="A100" t="str">
            <v>SHB</v>
          </cell>
          <cell r="B100">
            <v>620800</v>
          </cell>
          <cell r="C100">
            <v>453400</v>
          </cell>
          <cell r="D100">
            <v>0</v>
          </cell>
          <cell r="E100">
            <v>0</v>
          </cell>
          <cell r="F100">
            <v>37800</v>
          </cell>
          <cell r="G100">
            <v>129600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6614647392</v>
          </cell>
          <cell r="M100">
            <v>10600</v>
          </cell>
          <cell r="N100">
            <v>0</v>
          </cell>
          <cell r="O100">
            <v>0</v>
          </cell>
          <cell r="P100" t="str">
            <v>XXX</v>
          </cell>
          <cell r="Q100" t="str">
            <v>XXX</v>
          </cell>
          <cell r="R100" t="str">
            <v>XXX</v>
          </cell>
          <cell r="S100">
            <v>10655</v>
          </cell>
          <cell r="T100">
            <v>6580480000</v>
          </cell>
          <cell r="U100">
            <v>-34167392</v>
          </cell>
        </row>
        <row r="101">
          <cell r="A101" t="str">
            <v>SIP</v>
          </cell>
          <cell r="B101">
            <v>10100</v>
          </cell>
          <cell r="C101">
            <v>10100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717200000</v>
          </cell>
          <cell r="M101">
            <v>76000</v>
          </cell>
          <cell r="N101">
            <v>0</v>
          </cell>
          <cell r="O101">
            <v>0</v>
          </cell>
          <cell r="P101" t="str">
            <v>XXX</v>
          </cell>
          <cell r="Q101" t="str">
            <v>XXX</v>
          </cell>
          <cell r="R101" t="str">
            <v>XXX</v>
          </cell>
          <cell r="S101">
            <v>71009</v>
          </cell>
          <cell r="T101">
            <v>767600000</v>
          </cell>
          <cell r="U101">
            <v>50400000</v>
          </cell>
        </row>
        <row r="102">
          <cell r="A102" t="str">
            <v>SJS</v>
          </cell>
          <cell r="B102">
            <v>6900</v>
          </cell>
          <cell r="C102">
            <v>6900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455348136</v>
          </cell>
          <cell r="M102">
            <v>65400</v>
          </cell>
          <cell r="N102">
            <v>0</v>
          </cell>
          <cell r="O102">
            <v>0</v>
          </cell>
          <cell r="P102" t="str">
            <v>XXX</v>
          </cell>
          <cell r="Q102" t="str">
            <v>XXX</v>
          </cell>
          <cell r="R102" t="str">
            <v>XXX</v>
          </cell>
          <cell r="S102">
            <v>65992</v>
          </cell>
          <cell r="T102">
            <v>451260000</v>
          </cell>
          <cell r="U102">
            <v>-4088136</v>
          </cell>
        </row>
        <row r="103">
          <cell r="A103" t="str">
            <v>SSB</v>
          </cell>
          <cell r="B103">
            <v>356600</v>
          </cell>
          <cell r="C103">
            <v>242800</v>
          </cell>
          <cell r="D103">
            <v>0</v>
          </cell>
          <cell r="E103">
            <v>0</v>
          </cell>
          <cell r="F103">
            <v>21000</v>
          </cell>
          <cell r="G103">
            <v>69000</v>
          </cell>
          <cell r="H103">
            <v>0</v>
          </cell>
          <cell r="I103">
            <v>0</v>
          </cell>
          <cell r="J103">
            <v>0</v>
          </cell>
          <cell r="K103">
            <v>23800</v>
          </cell>
          <cell r="L103">
            <v>7070138049</v>
          </cell>
          <cell r="M103">
            <v>19400</v>
          </cell>
          <cell r="N103">
            <v>0</v>
          </cell>
          <cell r="O103">
            <v>0</v>
          </cell>
          <cell r="P103" t="str">
            <v>XXX</v>
          </cell>
          <cell r="Q103" t="str">
            <v>XXX</v>
          </cell>
          <cell r="R103" t="str">
            <v>XXX</v>
          </cell>
          <cell r="S103">
            <v>19826</v>
          </cell>
          <cell r="T103">
            <v>6456320000</v>
          </cell>
          <cell r="U103">
            <v>-152098049</v>
          </cell>
        </row>
        <row r="104">
          <cell r="A104" t="str">
            <v>SSI</v>
          </cell>
          <cell r="B104">
            <v>268370</v>
          </cell>
          <cell r="C104">
            <v>212570</v>
          </cell>
          <cell r="D104">
            <v>0</v>
          </cell>
          <cell r="E104">
            <v>0</v>
          </cell>
          <cell r="F104">
            <v>12600</v>
          </cell>
          <cell r="G104">
            <v>43200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8826542480</v>
          </cell>
          <cell r="M104">
            <v>33400</v>
          </cell>
          <cell r="N104">
            <v>0</v>
          </cell>
          <cell r="O104">
            <v>0</v>
          </cell>
          <cell r="P104" t="str">
            <v>XXX</v>
          </cell>
          <cell r="Q104" t="str">
            <v>XXX</v>
          </cell>
          <cell r="R104" t="str">
            <v>XXX</v>
          </cell>
          <cell r="S104">
            <v>32889</v>
          </cell>
          <cell r="T104">
            <v>8963558000</v>
          </cell>
          <cell r="U104">
            <v>137015519</v>
          </cell>
        </row>
        <row r="105">
          <cell r="A105" t="str">
            <v>STB</v>
          </cell>
          <cell r="B105">
            <v>524650</v>
          </cell>
          <cell r="C105">
            <v>425450</v>
          </cell>
          <cell r="D105">
            <v>0</v>
          </cell>
          <cell r="E105">
            <v>0</v>
          </cell>
          <cell r="F105">
            <v>22400</v>
          </cell>
          <cell r="G105">
            <v>76800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15533915435</v>
          </cell>
          <cell r="M105">
            <v>29600</v>
          </cell>
          <cell r="N105">
            <v>0</v>
          </cell>
          <cell r="O105">
            <v>0</v>
          </cell>
          <cell r="P105" t="str">
            <v>XXX</v>
          </cell>
          <cell r="Q105" t="str">
            <v>XXX</v>
          </cell>
          <cell r="R105" t="str">
            <v>XXX</v>
          </cell>
          <cell r="S105">
            <v>29608</v>
          </cell>
          <cell r="T105">
            <v>15529640000</v>
          </cell>
          <cell r="U105">
            <v>-4275435</v>
          </cell>
        </row>
        <row r="106">
          <cell r="A106" t="str">
            <v>SZC</v>
          </cell>
          <cell r="B106">
            <v>6100</v>
          </cell>
          <cell r="C106">
            <v>6100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232507026</v>
          </cell>
          <cell r="M106">
            <v>37300</v>
          </cell>
          <cell r="N106">
            <v>0</v>
          </cell>
          <cell r="O106">
            <v>0</v>
          </cell>
          <cell r="P106" t="str">
            <v>XXX</v>
          </cell>
          <cell r="Q106" t="str">
            <v>XXX</v>
          </cell>
          <cell r="R106" t="str">
            <v>XXX</v>
          </cell>
          <cell r="S106">
            <v>38115</v>
          </cell>
          <cell r="T106">
            <v>227530000</v>
          </cell>
          <cell r="U106">
            <v>-4977026</v>
          </cell>
        </row>
        <row r="107">
          <cell r="A107" t="str">
            <v>TCB</v>
          </cell>
          <cell r="B107">
            <v>1188086</v>
          </cell>
          <cell r="C107">
            <v>943186</v>
          </cell>
          <cell r="D107">
            <v>0</v>
          </cell>
          <cell r="E107">
            <v>0</v>
          </cell>
          <cell r="F107">
            <v>55300</v>
          </cell>
          <cell r="G107">
            <v>189600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26176833083</v>
          </cell>
          <cell r="M107">
            <v>22650</v>
          </cell>
          <cell r="N107">
            <v>0</v>
          </cell>
          <cell r="O107">
            <v>0</v>
          </cell>
          <cell r="P107" t="str">
            <v>XXX</v>
          </cell>
          <cell r="Q107" t="str">
            <v>XXX</v>
          </cell>
          <cell r="R107" t="str">
            <v>XXX</v>
          </cell>
          <cell r="S107">
            <v>22032</v>
          </cell>
          <cell r="T107">
            <v>26910147900</v>
          </cell>
          <cell r="U107">
            <v>733314816</v>
          </cell>
        </row>
        <row r="108">
          <cell r="A108" t="str">
            <v>TCH</v>
          </cell>
          <cell r="B108">
            <v>48588</v>
          </cell>
          <cell r="C108">
            <v>48588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910138784</v>
          </cell>
          <cell r="M108">
            <v>18750</v>
          </cell>
          <cell r="N108">
            <v>0</v>
          </cell>
          <cell r="O108">
            <v>0</v>
          </cell>
          <cell r="P108" t="str">
            <v>XXX</v>
          </cell>
          <cell r="Q108" t="str">
            <v>XXX</v>
          </cell>
          <cell r="R108" t="str">
            <v>XXX</v>
          </cell>
          <cell r="S108">
            <v>18731</v>
          </cell>
          <cell r="T108">
            <v>911025000</v>
          </cell>
          <cell r="U108">
            <v>886215</v>
          </cell>
        </row>
        <row r="109">
          <cell r="A109" t="str">
            <v>TPB</v>
          </cell>
          <cell r="B109">
            <v>210516</v>
          </cell>
          <cell r="C109">
            <v>151616</v>
          </cell>
          <cell r="D109">
            <v>0</v>
          </cell>
          <cell r="E109">
            <v>0</v>
          </cell>
          <cell r="F109">
            <v>13300</v>
          </cell>
          <cell r="G109">
            <v>45600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3736107653</v>
          </cell>
          <cell r="M109">
            <v>17750</v>
          </cell>
          <cell r="N109">
            <v>0</v>
          </cell>
          <cell r="O109">
            <v>0</v>
          </cell>
          <cell r="P109" t="str">
            <v>XXX</v>
          </cell>
          <cell r="Q109" t="str">
            <v>XXX</v>
          </cell>
          <cell r="R109" t="str">
            <v>XXX</v>
          </cell>
          <cell r="S109">
            <v>17747</v>
          </cell>
          <cell r="T109">
            <v>3736659000</v>
          </cell>
          <cell r="U109">
            <v>551346</v>
          </cell>
        </row>
        <row r="110">
          <cell r="A110" t="str">
            <v>TVS</v>
          </cell>
          <cell r="B110">
            <v>4600</v>
          </cell>
          <cell r="C110">
            <v>4600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104600000</v>
          </cell>
          <cell r="M110">
            <v>23300</v>
          </cell>
          <cell r="N110">
            <v>0</v>
          </cell>
          <cell r="O110">
            <v>0</v>
          </cell>
          <cell r="P110" t="str">
            <v>XXX</v>
          </cell>
          <cell r="Q110" t="str">
            <v>XXX</v>
          </cell>
          <cell r="R110" t="str">
            <v>XXX</v>
          </cell>
          <cell r="S110">
            <v>22739</v>
          </cell>
          <cell r="T110">
            <v>107180000</v>
          </cell>
          <cell r="U110">
            <v>2579999</v>
          </cell>
        </row>
        <row r="111">
          <cell r="A111" t="str">
            <v>VCB</v>
          </cell>
          <cell r="B111">
            <v>114188</v>
          </cell>
          <cell r="C111">
            <v>81188</v>
          </cell>
          <cell r="D111">
            <v>0</v>
          </cell>
          <cell r="E111">
            <v>0</v>
          </cell>
          <cell r="F111">
            <v>7700</v>
          </cell>
          <cell r="G111">
            <v>25300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279759169814</v>
          </cell>
          <cell r="M111">
            <v>91500</v>
          </cell>
          <cell r="N111">
            <v>0</v>
          </cell>
          <cell r="O111">
            <v>0</v>
          </cell>
          <cell r="P111" t="str">
            <v>XXX</v>
          </cell>
          <cell r="Q111" t="str">
            <v>XXX</v>
          </cell>
          <cell r="R111" t="str">
            <v>XXX</v>
          </cell>
          <cell r="S111">
            <v>89891</v>
          </cell>
          <cell r="T111">
            <v>10448202000</v>
          </cell>
          <cell r="U111">
            <v>183674252</v>
          </cell>
        </row>
        <row r="112">
          <cell r="A112" t="str">
            <v>VCG</v>
          </cell>
          <cell r="B112">
            <v>31000</v>
          </cell>
          <cell r="C112">
            <v>31000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570091189</v>
          </cell>
          <cell r="M112">
            <v>19150</v>
          </cell>
          <cell r="N112">
            <v>0</v>
          </cell>
          <cell r="O112">
            <v>0</v>
          </cell>
          <cell r="P112" t="str">
            <v>XXX</v>
          </cell>
          <cell r="Q112" t="str">
            <v>XXX</v>
          </cell>
          <cell r="R112" t="str">
            <v>XXX</v>
          </cell>
          <cell r="S112">
            <v>18390</v>
          </cell>
          <cell r="T112">
            <v>593650000</v>
          </cell>
          <cell r="U112">
            <v>23558810</v>
          </cell>
        </row>
        <row r="113">
          <cell r="A113" t="str">
            <v>VCI</v>
          </cell>
          <cell r="B113">
            <v>45400</v>
          </cell>
          <cell r="C113">
            <v>45400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2103497316</v>
          </cell>
          <cell r="M113">
            <v>48050</v>
          </cell>
          <cell r="N113">
            <v>0</v>
          </cell>
          <cell r="O113">
            <v>0</v>
          </cell>
          <cell r="P113" t="str">
            <v>XXX</v>
          </cell>
          <cell r="Q113" t="str">
            <v>XXX</v>
          </cell>
          <cell r="R113" t="str">
            <v>XXX</v>
          </cell>
          <cell r="S113">
            <v>46332</v>
          </cell>
          <cell r="T113">
            <v>2181470000</v>
          </cell>
          <cell r="U113">
            <v>77972683</v>
          </cell>
        </row>
        <row r="114">
          <cell r="A114" t="str">
            <v>VDS</v>
          </cell>
          <cell r="B114">
            <v>3500</v>
          </cell>
          <cell r="C114">
            <v>3500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72947500</v>
          </cell>
          <cell r="M114">
            <v>21650</v>
          </cell>
          <cell r="N114">
            <v>0</v>
          </cell>
          <cell r="O114">
            <v>0</v>
          </cell>
          <cell r="P114" t="str">
            <v>XXX</v>
          </cell>
          <cell r="Q114" t="str">
            <v>XXX</v>
          </cell>
          <cell r="R114" t="str">
            <v>XXX</v>
          </cell>
          <cell r="S114">
            <v>20842</v>
          </cell>
          <cell r="T114">
            <v>75775000</v>
          </cell>
          <cell r="U114">
            <v>2827500</v>
          </cell>
        </row>
        <row r="115">
          <cell r="A115" t="str">
            <v>VGC</v>
          </cell>
          <cell r="B115">
            <v>7000</v>
          </cell>
          <cell r="C115">
            <v>7000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339548668</v>
          </cell>
          <cell r="M115">
            <v>44700</v>
          </cell>
          <cell r="N115">
            <v>0</v>
          </cell>
          <cell r="O115">
            <v>0</v>
          </cell>
          <cell r="P115" t="str">
            <v>XXX</v>
          </cell>
          <cell r="Q115" t="str">
            <v>XXX</v>
          </cell>
          <cell r="R115" t="str">
            <v>XXX</v>
          </cell>
          <cell r="S115">
            <v>48506</v>
          </cell>
          <cell r="T115">
            <v>312900000</v>
          </cell>
          <cell r="U115">
            <v>-26648668</v>
          </cell>
        </row>
        <row r="116">
          <cell r="A116" t="str">
            <v>VHC</v>
          </cell>
          <cell r="B116">
            <v>11200</v>
          </cell>
          <cell r="C116">
            <v>11200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804686621</v>
          </cell>
          <cell r="M116">
            <v>73500</v>
          </cell>
          <cell r="N116">
            <v>0</v>
          </cell>
          <cell r="O116">
            <v>0</v>
          </cell>
          <cell r="P116" t="str">
            <v>XXX</v>
          </cell>
          <cell r="Q116" t="str">
            <v>XXX</v>
          </cell>
          <cell r="R116" t="str">
            <v>XXX</v>
          </cell>
          <cell r="S116">
            <v>71847</v>
          </cell>
          <cell r="T116">
            <v>823200000</v>
          </cell>
          <cell r="U116">
            <v>18513378</v>
          </cell>
        </row>
        <row r="117">
          <cell r="A117" t="str">
            <v>VHM</v>
          </cell>
          <cell r="B117">
            <v>231945</v>
          </cell>
          <cell r="C117">
            <v>160645</v>
          </cell>
          <cell r="D117">
            <v>0</v>
          </cell>
          <cell r="E117">
            <v>0</v>
          </cell>
          <cell r="F117">
            <v>16100</v>
          </cell>
          <cell r="G117">
            <v>55200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9186973154</v>
          </cell>
          <cell r="M117">
            <v>41400</v>
          </cell>
          <cell r="N117">
            <v>0</v>
          </cell>
          <cell r="O117">
            <v>0</v>
          </cell>
          <cell r="P117" t="str">
            <v>XXX</v>
          </cell>
          <cell r="Q117" t="str">
            <v>XXX</v>
          </cell>
          <cell r="R117" t="str">
            <v>XXX</v>
          </cell>
          <cell r="S117">
            <v>39608</v>
          </cell>
          <cell r="T117">
            <v>9602523000</v>
          </cell>
          <cell r="U117">
            <v>415549845</v>
          </cell>
        </row>
        <row r="118">
          <cell r="A118" t="str">
            <v>VIB</v>
          </cell>
          <cell r="B118">
            <v>33</v>
          </cell>
          <cell r="C118">
            <v>33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731484</v>
          </cell>
          <cell r="M118">
            <v>18300</v>
          </cell>
          <cell r="N118">
            <v>0</v>
          </cell>
          <cell r="O118">
            <v>0</v>
          </cell>
          <cell r="P118" t="str">
            <v>XXX</v>
          </cell>
          <cell r="Q118" t="str">
            <v>XXX</v>
          </cell>
          <cell r="R118" t="str">
            <v>XXX</v>
          </cell>
          <cell r="S118">
            <v>22166</v>
          </cell>
          <cell r="T118">
            <v>603900</v>
          </cell>
          <cell r="U118">
            <v>-127584</v>
          </cell>
        </row>
        <row r="119">
          <cell r="A119" t="str">
            <v>VIC</v>
          </cell>
          <cell r="B119">
            <v>194068</v>
          </cell>
          <cell r="C119">
            <v>135168</v>
          </cell>
          <cell r="D119">
            <v>0</v>
          </cell>
          <cell r="E119">
            <v>0</v>
          </cell>
          <cell r="F119">
            <v>13300</v>
          </cell>
          <cell r="G119">
            <v>45600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8135743892</v>
          </cell>
          <cell r="M119">
            <v>45100</v>
          </cell>
          <cell r="N119">
            <v>0</v>
          </cell>
          <cell r="O119">
            <v>0</v>
          </cell>
          <cell r="P119" t="str">
            <v>XXX</v>
          </cell>
          <cell r="Q119" t="str">
            <v>XXX</v>
          </cell>
          <cell r="R119" t="str">
            <v>XXX</v>
          </cell>
          <cell r="S119">
            <v>41922</v>
          </cell>
          <cell r="T119">
            <v>8752466800</v>
          </cell>
          <cell r="U119">
            <v>616722907</v>
          </cell>
        </row>
        <row r="120">
          <cell r="A120" t="str">
            <v>VIX</v>
          </cell>
          <cell r="B120">
            <v>150000</v>
          </cell>
          <cell r="C120">
            <v>127600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22400</v>
          </cell>
          <cell r="L120">
            <v>1864152308</v>
          </cell>
          <cell r="M120">
            <v>11900</v>
          </cell>
          <cell r="N120">
            <v>0</v>
          </cell>
          <cell r="O120">
            <v>0</v>
          </cell>
          <cell r="P120" t="str">
            <v>XXX</v>
          </cell>
          <cell r="Q120" t="str">
            <v>XXX</v>
          </cell>
          <cell r="R120" t="str">
            <v>XXX</v>
          </cell>
          <cell r="S120">
            <v>12427</v>
          </cell>
          <cell r="T120">
            <v>1518440000</v>
          </cell>
          <cell r="U120">
            <v>-79152308</v>
          </cell>
        </row>
        <row r="121">
          <cell r="A121" t="str">
            <v>VIXRTS</v>
          </cell>
          <cell r="B121">
            <v>112500</v>
          </cell>
          <cell r="C121">
            <v>112500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 t="str">
            <v>XXX</v>
          </cell>
          <cell r="Q121" t="str">
            <v>XXX</v>
          </cell>
          <cell r="R121" t="str">
            <v>XXX</v>
          </cell>
          <cell r="S121">
            <v>0</v>
          </cell>
          <cell r="T121">
            <v>0</v>
          </cell>
          <cell r="U121">
            <v>0</v>
          </cell>
        </row>
        <row r="122">
          <cell r="A122" t="str">
            <v>VJC</v>
          </cell>
          <cell r="B122">
            <v>50500</v>
          </cell>
          <cell r="C122">
            <v>35000</v>
          </cell>
          <cell r="D122">
            <v>0</v>
          </cell>
          <cell r="E122">
            <v>0</v>
          </cell>
          <cell r="F122">
            <v>3500</v>
          </cell>
          <cell r="G122">
            <v>12000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5264009303</v>
          </cell>
          <cell r="M122">
            <v>104000</v>
          </cell>
          <cell r="N122">
            <v>0</v>
          </cell>
          <cell r="O122">
            <v>0</v>
          </cell>
          <cell r="P122" t="str">
            <v>XXX</v>
          </cell>
          <cell r="Q122" t="str">
            <v>XXX</v>
          </cell>
          <cell r="R122" t="str">
            <v>XXX</v>
          </cell>
          <cell r="S122">
            <v>104237</v>
          </cell>
          <cell r="T122">
            <v>5252000000</v>
          </cell>
          <cell r="U122">
            <v>-12009303</v>
          </cell>
        </row>
        <row r="123">
          <cell r="A123" t="str">
            <v>VND</v>
          </cell>
          <cell r="B123">
            <v>252400</v>
          </cell>
          <cell r="C123">
            <v>183700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68700</v>
          </cell>
          <cell r="J123">
            <v>0</v>
          </cell>
          <cell r="K123">
            <v>0</v>
          </cell>
          <cell r="L123">
            <v>3953601735</v>
          </cell>
          <cell r="M123">
            <v>15450</v>
          </cell>
          <cell r="N123">
            <v>0</v>
          </cell>
          <cell r="O123">
            <v>0</v>
          </cell>
          <cell r="P123" t="str">
            <v>XXX</v>
          </cell>
          <cell r="Q123" t="str">
            <v>XXX</v>
          </cell>
          <cell r="R123" t="str">
            <v>XXX</v>
          </cell>
          <cell r="S123">
            <v>15664</v>
          </cell>
          <cell r="T123">
            <v>3899580000</v>
          </cell>
          <cell r="U123">
            <v>-54021735</v>
          </cell>
        </row>
        <row r="124">
          <cell r="A124" t="str">
            <v>VNM</v>
          </cell>
          <cell r="B124">
            <v>141204</v>
          </cell>
          <cell r="C124">
            <v>97804</v>
          </cell>
          <cell r="D124">
            <v>0</v>
          </cell>
          <cell r="E124">
            <v>0</v>
          </cell>
          <cell r="F124">
            <v>9800</v>
          </cell>
          <cell r="G124">
            <v>33600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10488598074</v>
          </cell>
          <cell r="M124">
            <v>73500</v>
          </cell>
          <cell r="N124">
            <v>0</v>
          </cell>
          <cell r="O124">
            <v>0</v>
          </cell>
          <cell r="P124" t="str">
            <v>XXX</v>
          </cell>
          <cell r="Q124" t="str">
            <v>XXX</v>
          </cell>
          <cell r="R124" t="str">
            <v>XXX</v>
          </cell>
          <cell r="S124">
            <v>74279</v>
          </cell>
          <cell r="T124">
            <v>10378494000</v>
          </cell>
          <cell r="U124">
            <v>-110104074</v>
          </cell>
        </row>
        <row r="125">
          <cell r="A125" t="str">
            <v>VPB</v>
          </cell>
          <cell r="B125">
            <v>946583</v>
          </cell>
          <cell r="C125">
            <v>700583</v>
          </cell>
          <cell r="D125">
            <v>0</v>
          </cell>
          <cell r="E125">
            <v>0</v>
          </cell>
          <cell r="F125">
            <v>57400</v>
          </cell>
          <cell r="G125">
            <v>188600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17722192492</v>
          </cell>
          <cell r="M125">
            <v>19000</v>
          </cell>
          <cell r="N125">
            <v>0</v>
          </cell>
          <cell r="O125">
            <v>0</v>
          </cell>
          <cell r="P125" t="str">
            <v>XXX</v>
          </cell>
          <cell r="Q125" t="str">
            <v>XXX</v>
          </cell>
          <cell r="R125" t="str">
            <v>XXX</v>
          </cell>
          <cell r="S125">
            <v>18722</v>
          </cell>
          <cell r="T125">
            <v>17985077000</v>
          </cell>
          <cell r="U125">
            <v>262884507</v>
          </cell>
        </row>
        <row r="126">
          <cell r="A126" t="str">
            <v>VPI</v>
          </cell>
          <cell r="B126">
            <v>15000</v>
          </cell>
          <cell r="C126">
            <v>11800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3200</v>
          </cell>
          <cell r="L126">
            <v>798916299</v>
          </cell>
          <cell r="M126">
            <v>57200</v>
          </cell>
          <cell r="N126">
            <v>0</v>
          </cell>
          <cell r="O126">
            <v>0</v>
          </cell>
          <cell r="P126" t="str">
            <v>XXX</v>
          </cell>
          <cell r="Q126" t="str">
            <v>XXX</v>
          </cell>
          <cell r="R126" t="str">
            <v>XXX</v>
          </cell>
          <cell r="S126">
            <v>53261</v>
          </cell>
          <cell r="T126">
            <v>674960000</v>
          </cell>
          <cell r="U126">
            <v>59083700</v>
          </cell>
        </row>
        <row r="127">
          <cell r="A127" t="str">
            <v>VRE</v>
          </cell>
          <cell r="B127">
            <v>166400</v>
          </cell>
          <cell r="C127">
            <v>116800</v>
          </cell>
          <cell r="D127">
            <v>0</v>
          </cell>
          <cell r="E127">
            <v>0</v>
          </cell>
          <cell r="F127">
            <v>11200</v>
          </cell>
          <cell r="G127">
            <v>38400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3220503545</v>
          </cell>
          <cell r="M127">
            <v>20050</v>
          </cell>
          <cell r="N127">
            <v>0</v>
          </cell>
          <cell r="O127">
            <v>0</v>
          </cell>
          <cell r="P127" t="str">
            <v>XXX</v>
          </cell>
          <cell r="Q127" t="str">
            <v>XXX</v>
          </cell>
          <cell r="R127" t="str">
            <v>XXX</v>
          </cell>
          <cell r="S127">
            <v>19353</v>
          </cell>
          <cell r="T127">
            <v>3336320000</v>
          </cell>
          <cell r="U127">
            <v>115816454</v>
          </cell>
        </row>
        <row r="128">
          <cell r="A128" t="str">
            <v>VSH</v>
          </cell>
          <cell r="B128">
            <v>7700</v>
          </cell>
          <cell r="C128">
            <v>7700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312288118</v>
          </cell>
          <cell r="M128">
            <v>50000</v>
          </cell>
          <cell r="N128">
            <v>0</v>
          </cell>
          <cell r="O128">
            <v>0</v>
          </cell>
          <cell r="P128" t="str">
            <v>XXX</v>
          </cell>
          <cell r="Q128" t="str">
            <v>XXX</v>
          </cell>
          <cell r="R128" t="str">
            <v>XXX</v>
          </cell>
          <cell r="S128">
            <v>40556</v>
          </cell>
          <cell r="T128">
            <v>385000000</v>
          </cell>
          <cell r="U128">
            <v>72711881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2"/>
  <sheetViews>
    <sheetView tabSelected="1" zoomScale="130" zoomScaleNormal="130" workbookViewId="0">
      <selection activeCell="G21" sqref="G21"/>
    </sheetView>
  </sheetViews>
  <sheetFormatPr defaultRowHeight="14.4" x14ac:dyDescent="0.3"/>
  <cols>
    <col min="1" max="1" width="18.6640625" customWidth="1"/>
    <col min="2" max="2" width="11.109375" bestFit="1" customWidth="1"/>
    <col min="3" max="3" width="10.6640625" bestFit="1" customWidth="1"/>
    <col min="4" max="4" width="11.6640625" bestFit="1" customWidth="1"/>
    <col min="5" max="5" width="7.88671875" bestFit="1" customWidth="1"/>
    <col min="6" max="6" width="6.44140625" bestFit="1" customWidth="1"/>
    <col min="7" max="7" width="11.44140625" bestFit="1" customWidth="1"/>
    <col min="8" max="8" width="9" bestFit="1" customWidth="1"/>
    <col min="9" max="9" width="12.5546875" bestFit="1" customWidth="1"/>
    <col min="10" max="10" width="9.77734375" bestFit="1" customWidth="1"/>
    <col min="11" max="11" width="9.6640625" bestFit="1" customWidth="1"/>
    <col min="12" max="12" width="10" bestFit="1" customWidth="1"/>
    <col min="13" max="14" width="10" customWidth="1"/>
    <col min="15" max="15" width="10.33203125" bestFit="1" customWidth="1"/>
    <col min="16" max="16" width="11.44140625" bestFit="1" customWidth="1"/>
    <col min="17" max="17" width="9.33203125" customWidth="1"/>
    <col min="18" max="18" width="19.88671875" bestFit="1" customWidth="1"/>
    <col min="19" max="19" width="10" bestFit="1" customWidth="1"/>
    <col min="20" max="20" width="17.21875" bestFit="1" customWidth="1"/>
    <col min="21" max="23" width="17.5546875" bestFit="1" customWidth="1"/>
    <col min="24" max="24" width="15.5546875" bestFit="1" customWidth="1"/>
    <col min="25" max="25" width="15.88671875" bestFit="1" customWidth="1"/>
  </cols>
  <sheetData>
    <row r="1" spans="1:23" x14ac:dyDescent="0.3">
      <c r="A1" s="13" t="s">
        <v>3</v>
      </c>
      <c r="B1" s="13" t="s">
        <v>4</v>
      </c>
      <c r="C1" s="13" t="s">
        <v>72</v>
      </c>
      <c r="D1" s="13" t="s">
        <v>73</v>
      </c>
      <c r="E1" s="13" t="s">
        <v>22</v>
      </c>
      <c r="F1" s="13" t="s">
        <v>20</v>
      </c>
      <c r="G1" s="13" t="s">
        <v>38</v>
      </c>
      <c r="H1" s="13" t="s">
        <v>21</v>
      </c>
      <c r="I1" s="13" t="s">
        <v>23</v>
      </c>
      <c r="J1" s="14" t="s">
        <v>30</v>
      </c>
      <c r="K1" s="14" t="s">
        <v>74</v>
      </c>
      <c r="L1" s="14" t="s">
        <v>75</v>
      </c>
      <c r="M1" s="14" t="s">
        <v>31</v>
      </c>
      <c r="N1" s="14" t="s">
        <v>32</v>
      </c>
      <c r="O1" s="14" t="s">
        <v>33</v>
      </c>
      <c r="R1" s="8" t="s">
        <v>23</v>
      </c>
      <c r="S1" s="11"/>
      <c r="T1" s="13" t="s">
        <v>34</v>
      </c>
      <c r="U1" s="13" t="s">
        <v>35</v>
      </c>
      <c r="V1" s="13" t="s">
        <v>36</v>
      </c>
      <c r="W1" s="13" t="s">
        <v>37</v>
      </c>
    </row>
    <row r="2" spans="1:23" x14ac:dyDescent="0.3">
      <c r="A2" s="4" t="s">
        <v>2</v>
      </c>
      <c r="B2" s="5">
        <f>VLOOKUP(A2,updated_plusgrid!$A$1:$AF$500,MATCH("Usable (USABLE)",updated_plusgrid!$A$1:$AF$1,0),0)-J2+M2</f>
        <v>2367100</v>
      </c>
      <c r="C2" s="5">
        <f>VLOOKUP(A2,updated_plusgrid!$A$1:$AF$500,MATCH("Due (DUE)",updated_plusgrid!$A$1:$AF$1,0),0)-K2+N2</f>
        <v>24300</v>
      </c>
      <c r="D2" s="5">
        <f>VLOOKUP(A2,updated_plusgrid!$A$1:$AF$500,MATCH("Pend. T+1 Buy (TT1UNSETTLEBUY)",updated_plusgrid!$A$1:$AF$1,0),0)-L2+O2</f>
        <v>211400</v>
      </c>
      <c r="E2" s="4"/>
      <c r="F2" s="4"/>
      <c r="G2" s="4">
        <f>ROUNDDOWN((B2+C2+D2)/100000,-0.1)</f>
        <v>26</v>
      </c>
      <c r="H2" s="4">
        <f>MIN('E1 basket NFOL Morning'!$L:$L)-F4-F2-M14-O14</f>
        <v>100</v>
      </c>
      <c r="I2" s="5"/>
      <c r="J2" s="16"/>
      <c r="K2" s="16"/>
      <c r="L2" s="16"/>
      <c r="M2" s="17"/>
      <c r="N2" s="17"/>
      <c r="O2" s="17"/>
      <c r="R2" s="9"/>
      <c r="S2" s="3"/>
      <c r="T2" s="2"/>
      <c r="U2" s="2"/>
      <c r="V2" s="2"/>
      <c r="W2" s="1"/>
    </row>
    <row r="3" spans="1:23" x14ac:dyDescent="0.3">
      <c r="A3" s="4" t="s">
        <v>1</v>
      </c>
      <c r="B3" s="5">
        <f>VLOOKUP(A3,updated_plusgrid!$A$1:$AF$500,MATCH("Usable (USABLE)",updated_plusgrid!$A$1:$AF$1,0),0)-J3+M3</f>
        <v>1954000</v>
      </c>
      <c r="C3" s="5">
        <f>VLOOKUP(A3,updated_plusgrid!$A$1:$AF$500,MATCH("Due (DUE)",updated_plusgrid!$A$1:$AF$1,0),0)-K3+N3</f>
        <v>1005500</v>
      </c>
      <c r="D3" s="5">
        <f>VLOOKUP(A3,updated_plusgrid!$A$1:$AF$500,MATCH("Pend. T+1 Buy (TT1UNSETTLEBUY)",updated_plusgrid!$A$1:$AF$1,0),0)-L3+O3</f>
        <v>668400</v>
      </c>
      <c r="E3" s="4"/>
      <c r="F3" s="4"/>
      <c r="G3" s="4">
        <f t="shared" ref="G3:G13" si="0">ROUNDDOWN((B3+C3+D3)/100000,-0.1)</f>
        <v>36</v>
      </c>
      <c r="H3" s="4">
        <f>MIN(Diamond!$L:$L)-F3</f>
        <v>1</v>
      </c>
      <c r="I3" s="5"/>
      <c r="J3" s="16"/>
      <c r="K3" s="16"/>
      <c r="L3" s="16"/>
      <c r="M3" s="17"/>
      <c r="N3" s="17"/>
      <c r="O3" s="17"/>
      <c r="R3" s="9"/>
      <c r="S3" s="3"/>
      <c r="T3" s="2"/>
      <c r="U3" s="1"/>
      <c r="V3" s="1"/>
      <c r="W3" s="1"/>
    </row>
    <row r="4" spans="1:23" x14ac:dyDescent="0.3">
      <c r="A4" s="4" t="s">
        <v>25</v>
      </c>
      <c r="B4" s="5">
        <f>VLOOKUP(A4,updated_plusgrid!$A$1:$AF$500,MATCH("Usable (USABLE)",updated_plusgrid!$A$1:$AF$1,0),0)-J4+M4</f>
        <v>891100</v>
      </c>
      <c r="C4" s="5">
        <f>VLOOKUP(A4,updated_plusgrid!$A$1:$AF$500,MATCH("Due (DUE)",updated_plusgrid!$A$1:$AF$1,0),0)-K4+N4</f>
        <v>6300</v>
      </c>
      <c r="D4" s="5">
        <f>VLOOKUP(A4,updated_plusgrid!$A$1:$AF$500,MATCH("Pend. T+1 Buy (TT1UNSETTLEBUY)",updated_plusgrid!$A$1:$AF$1,0),0)-L4+O4</f>
        <v>249100</v>
      </c>
      <c r="E4" s="4"/>
      <c r="F4" s="4"/>
      <c r="G4" s="4">
        <f t="shared" si="0"/>
        <v>11</v>
      </c>
      <c r="H4" s="4"/>
      <c r="I4" s="4"/>
      <c r="J4" s="16"/>
      <c r="K4" s="16"/>
      <c r="L4" s="16"/>
      <c r="M4" s="17"/>
      <c r="N4" s="17"/>
      <c r="O4" s="17"/>
      <c r="R4" s="9"/>
      <c r="S4" s="3"/>
      <c r="T4" s="2"/>
      <c r="U4" s="2"/>
      <c r="V4" s="1"/>
      <c r="W4" s="1"/>
    </row>
    <row r="5" spans="1:23" x14ac:dyDescent="0.3">
      <c r="A5" s="4" t="s">
        <v>68</v>
      </c>
      <c r="B5" s="5">
        <f>VLOOKUP(A5,updated_plusgrid!$A$1:$AF$500,MATCH("Usable (USABLE)",updated_plusgrid!$A$1:$AF$1,0),0)-J5+M5</f>
        <v>2321000</v>
      </c>
      <c r="C5" s="5">
        <f>VLOOKUP(A5,updated_plusgrid!$A$1:$AF$500,MATCH("Due (DUE)",updated_plusgrid!$A$1:$AF$1,0),0)-K5+N5</f>
        <v>0</v>
      </c>
      <c r="D5" s="5">
        <f>VLOOKUP(A5,updated_plusgrid!$A$1:$AF$500,MATCH("Pend. T+1 Buy (TT1UNSETTLEBUY)",updated_plusgrid!$A$1:$AF$1,0),0)-L5+O5</f>
        <v>0</v>
      </c>
      <c r="E5" s="4"/>
      <c r="F5" s="4"/>
      <c r="G5" s="4">
        <f t="shared" ref="G5" si="1">ROUNDDOWN((B5+C5+D5)/100000,-0.1)</f>
        <v>23</v>
      </c>
      <c r="H5" s="4">
        <f>MIN(VFS!L:L)</f>
        <v>2</v>
      </c>
      <c r="I5" s="4"/>
      <c r="J5" s="16"/>
      <c r="K5" s="16"/>
      <c r="L5" s="16"/>
      <c r="M5" s="17"/>
      <c r="N5" s="17"/>
      <c r="O5" s="17"/>
      <c r="R5" s="9"/>
      <c r="S5" s="3"/>
      <c r="T5" s="2"/>
      <c r="U5" s="2"/>
      <c r="V5" s="1"/>
      <c r="W5" s="1"/>
    </row>
    <row r="6" spans="1:23" x14ac:dyDescent="0.3">
      <c r="A6" s="4" t="s">
        <v>77</v>
      </c>
      <c r="B6" s="5">
        <f>VLOOKUP(A6,updated_plusgrid!$A$1:$AF$500,MATCH("Usable (USABLE)",updated_plusgrid!$A$1:$AF$1,0),0)-J6+M6</f>
        <v>926200</v>
      </c>
      <c r="C6" s="5">
        <f>VLOOKUP(A6,updated_plusgrid!$A$1:$AF$500,MATCH("Due (DUE)",updated_plusgrid!$A$1:$AF$1,0),0)-K6+N6</f>
        <v>58300</v>
      </c>
      <c r="D6" s="5">
        <f>VLOOKUP(A6,updated_plusgrid!$A$1:$AF$500,MATCH("Pend. T+1 Buy (TT1UNSETTLEBUY)",updated_plusgrid!$A$1:$AF$1,0),0)-L6+O6</f>
        <v>34700</v>
      </c>
      <c r="E6" s="4"/>
      <c r="F6" s="4"/>
      <c r="G6" s="4">
        <f t="shared" ref="G6" si="2">ROUNDDOWN((B6+C6+D6)/100000,-0.1)</f>
        <v>10</v>
      </c>
      <c r="H6" s="4">
        <f>MIN(VFS!L:L)</f>
        <v>2</v>
      </c>
      <c r="I6" s="4"/>
      <c r="J6" s="16"/>
      <c r="K6" s="16"/>
      <c r="L6" s="16"/>
      <c r="M6" s="17"/>
      <c r="N6" s="17"/>
      <c r="O6" s="17"/>
      <c r="R6" s="9"/>
      <c r="S6" s="3"/>
      <c r="T6" s="2"/>
      <c r="U6" s="2"/>
      <c r="V6" s="1"/>
      <c r="W6" s="1"/>
    </row>
    <row r="7" spans="1:23" x14ac:dyDescent="0.3">
      <c r="A7" s="4" t="s">
        <v>24</v>
      </c>
      <c r="B7" s="5">
        <f>VLOOKUP(A7,updated_plusgrid!$A$1:$AF$500,MATCH("Usable (USABLE)",updated_plusgrid!$A$1:$AF$1,0),0)-J7+M7</f>
        <v>589300</v>
      </c>
      <c r="C7" s="5">
        <f>VLOOKUP(A7,updated_plusgrid!$A$1:$AF$500,MATCH("Due (DUE)",updated_plusgrid!$A$1:$AF$1,0),0)-K7+N7</f>
        <v>0</v>
      </c>
      <c r="D7" s="5">
        <f>VLOOKUP(A7,updated_plusgrid!$A$1:$AF$500,MATCH("Pend. T+1 Buy (TT1UNSETTLEBUY)",updated_plusgrid!$A$1:$AF$1,0),0)-L7+O7</f>
        <v>0</v>
      </c>
      <c r="E7" s="4"/>
      <c r="F7" s="4"/>
      <c r="G7" s="4">
        <f t="shared" si="0"/>
        <v>5</v>
      </c>
      <c r="H7" s="4"/>
      <c r="I7" s="4"/>
      <c r="J7" s="16"/>
      <c r="K7" s="16"/>
      <c r="L7" s="16"/>
      <c r="M7" s="17"/>
      <c r="N7" s="17"/>
      <c r="O7" s="17"/>
      <c r="R7" s="7"/>
      <c r="T7" s="1"/>
      <c r="U7" s="1"/>
      <c r="V7" s="1"/>
      <c r="W7" s="1"/>
    </row>
    <row r="8" spans="1:23" x14ac:dyDescent="0.3">
      <c r="A8" s="4" t="s">
        <v>69</v>
      </c>
      <c r="B8" s="5">
        <f>VLOOKUP(A8,updated_plusgrid!$A$1:$AF$500,MATCH("Usable (USABLE)",updated_plusgrid!$A$1:$AF$1,0),0)-J8+M8</f>
        <v>1251600</v>
      </c>
      <c r="C8" s="5">
        <f>VLOOKUP(A8,updated_plusgrid!$A$1:$AF$500,MATCH("Due (DUE)",updated_plusgrid!$A$1:$AF$1,0),0)-K8+N8</f>
        <v>0</v>
      </c>
      <c r="D8" s="5">
        <f>VLOOKUP(A8,updated_plusgrid!$A$1:$AF$500,MATCH("Pend. T+1 Buy (TT1UNSETTLEBUY)",updated_plusgrid!$A$1:$AF$1,0),0)-L8+O8</f>
        <v>0</v>
      </c>
      <c r="E8" s="4"/>
      <c r="F8" s="4"/>
      <c r="G8" s="4">
        <f t="shared" ref="G8" si="3">ROUNDDOWN((B8+C8+D8)/100000,-0.1)</f>
        <v>12</v>
      </c>
      <c r="H8" s="4"/>
      <c r="I8" s="4"/>
      <c r="J8" s="16"/>
      <c r="K8" s="16"/>
      <c r="L8" s="16"/>
      <c r="M8" s="17"/>
      <c r="N8" s="17"/>
      <c r="O8" s="17"/>
      <c r="R8" s="7"/>
      <c r="T8" s="1"/>
      <c r="U8" s="1"/>
      <c r="V8" s="1"/>
      <c r="W8" s="1"/>
    </row>
    <row r="9" spans="1:23" x14ac:dyDescent="0.3">
      <c r="A9" s="4" t="s">
        <v>0</v>
      </c>
      <c r="B9" s="5">
        <f>VLOOKUP(A9,updated_plusgrid!$A$1:$AF$500,MATCH("Usable (USABLE)",updated_plusgrid!$A$1:$AF$1,0),0)-J9+M9</f>
        <v>2360700</v>
      </c>
      <c r="C9" s="5">
        <f>VLOOKUP(A9,updated_plusgrid!$A$1:$AF$500,MATCH("Due (DUE)",updated_plusgrid!$A$1:$AF$1,0),0)-K9+N9</f>
        <v>7700</v>
      </c>
      <c r="D9" s="5">
        <f>VLOOKUP(A9,updated_plusgrid!$A$1:$AF$500,MATCH("Pend. T+1 Buy (TT1UNSETTLEBUY)",updated_plusgrid!$A$1:$AF$1,0),0)-L9+O9</f>
        <v>6500</v>
      </c>
      <c r="E9" s="4"/>
      <c r="F9" s="4"/>
      <c r="G9" s="4">
        <f t="shared" si="0"/>
        <v>23</v>
      </c>
      <c r="H9" s="4">
        <f>MIN(FL!$L:$L)-K21-F9</f>
        <v>9</v>
      </c>
      <c r="I9" s="4"/>
      <c r="J9" s="16"/>
      <c r="K9" s="16"/>
      <c r="L9" s="16"/>
      <c r="M9" s="17"/>
      <c r="N9" s="17"/>
      <c r="O9" s="17"/>
      <c r="R9" s="7"/>
      <c r="T9" s="2"/>
      <c r="U9" s="1"/>
      <c r="V9" s="2"/>
      <c r="W9" s="1"/>
    </row>
    <row r="10" spans="1:23" x14ac:dyDescent="0.3">
      <c r="A10" s="4" t="s">
        <v>64</v>
      </c>
      <c r="B10" s="5">
        <f>VLOOKUP(A10,updated_plusgrid!$A$1:$AF$500,MATCH("Usable (USABLE)",updated_plusgrid!$A$1:$AF$1,0),0)-J10+M10</f>
        <v>1555500</v>
      </c>
      <c r="C10" s="5">
        <f>VLOOKUP(A10,updated_plusgrid!$A$1:$AF$500,MATCH("Due (DUE)",updated_plusgrid!$A$1:$AF$1,0),0)-K10+N10</f>
        <v>2400</v>
      </c>
      <c r="D10" s="5">
        <f>VLOOKUP(A10,updated_plusgrid!$A$1:$AF$500,MATCH("Pend. T+1 Buy (TT1UNSETTLEBUY)",updated_plusgrid!$A$1:$AF$1,0),0)-L10+O10</f>
        <v>4000</v>
      </c>
      <c r="E10" s="4"/>
      <c r="F10" s="4"/>
      <c r="G10" s="4"/>
      <c r="H10" s="4">
        <f>MIN(MIDCAP!$L:$L)-O10/100000-N10/100000</f>
        <v>33</v>
      </c>
      <c r="I10" s="4"/>
      <c r="J10" s="16"/>
      <c r="K10" s="16"/>
      <c r="L10" s="16"/>
      <c r="M10" s="17"/>
      <c r="N10" s="17"/>
      <c r="O10" s="17"/>
      <c r="R10" s="7"/>
      <c r="T10" s="2"/>
      <c r="U10" s="1"/>
      <c r="V10" s="2"/>
      <c r="W10" s="1"/>
    </row>
    <row r="11" spans="1:23" x14ac:dyDescent="0.3">
      <c r="A11" s="4" t="s">
        <v>8</v>
      </c>
      <c r="B11" s="5">
        <f>VLOOKUP(A11,updated_plusgrid!$A$1:$AF$500,MATCH("Usable (USABLE)",updated_plusgrid!$A$1:$AF$1,0),0)-J11+M11</f>
        <v>782400</v>
      </c>
      <c r="C11" s="5">
        <f>VLOOKUP(A11,updated_plusgrid!$A$1:$AF$500,MATCH("Due (DUE)",updated_plusgrid!$A$1:$AF$1,0),0)-K11+N11</f>
        <v>14600</v>
      </c>
      <c r="D11" s="5">
        <f>VLOOKUP(A11,updated_plusgrid!$A$1:$AF$500,MATCH("Pend. T+1 Buy (TT1UNSETTLEBUY)",updated_plusgrid!$A$1:$AF$1,0),0)-L11+O11</f>
        <v>21300</v>
      </c>
      <c r="E11" s="4"/>
      <c r="F11" s="4"/>
      <c r="G11" s="4">
        <f>ROUNDDOWN((B11+C11+D11)/100000,-0.1)</f>
        <v>8</v>
      </c>
      <c r="H11" s="4"/>
      <c r="I11" s="4"/>
      <c r="J11" s="16"/>
      <c r="K11" s="16"/>
      <c r="L11" s="16"/>
      <c r="M11" s="17"/>
      <c r="N11" s="17"/>
      <c r="O11" s="17"/>
      <c r="R11" s="7"/>
      <c r="T11" s="1"/>
      <c r="U11" s="1"/>
      <c r="V11" s="1"/>
      <c r="W11" s="1"/>
    </row>
    <row r="12" spans="1:23" x14ac:dyDescent="0.3">
      <c r="A12" s="4" t="s">
        <v>76</v>
      </c>
      <c r="B12" s="5">
        <f>VLOOKUP(A12,updated_plusgrid!$A$1:$AF$500,MATCH("Usable (USABLE)",updated_plusgrid!$A$1:$AF$1,0),0)-J12+M12</f>
        <v>184700</v>
      </c>
      <c r="C12" s="5">
        <f>VLOOKUP(A12,updated_plusgrid!$A$1:$AF$500,MATCH("Due (DUE)",updated_plusgrid!$A$1:$AF$1,0),0)-K12+N12</f>
        <v>1600</v>
      </c>
      <c r="D12" s="5">
        <f>VLOOKUP(A12,updated_plusgrid!$A$1:$AF$500,MATCH("Pend. T+1 Buy (TT1UNSETTLEBUY)",updated_plusgrid!$A$1:$AF$1,0),0)-L12+O12</f>
        <v>10900</v>
      </c>
      <c r="E12" s="4"/>
      <c r="F12" s="4"/>
      <c r="G12" s="4">
        <f>ROUNDDOWN((B12+C12+D12)/100000,-0.1)</f>
        <v>1</v>
      </c>
      <c r="H12" s="4"/>
      <c r="I12" s="4"/>
      <c r="J12" s="16"/>
      <c r="K12" s="16"/>
      <c r="L12" s="16"/>
      <c r="M12" s="17"/>
      <c r="N12" s="17"/>
      <c r="O12" s="17"/>
      <c r="R12" s="7"/>
      <c r="T12" s="1"/>
      <c r="U12" s="1"/>
      <c r="V12" s="1"/>
      <c r="W12" s="1"/>
    </row>
    <row r="13" spans="1:23" x14ac:dyDescent="0.3">
      <c r="A13" s="4" t="s">
        <v>7</v>
      </c>
      <c r="B13" s="5">
        <f>VLOOKUP(A13,updated_plusgrid!$A$1:$AF$500,MATCH("Usable (USABLE)",updated_plusgrid!$A$1:$AF$1,0),0)-J13+M13</f>
        <v>1412571</v>
      </c>
      <c r="C13" s="5">
        <f>VLOOKUP(A13,updated_plusgrid!$A$1:$AF$500,MATCH("Due (DUE)",updated_plusgrid!$A$1:$AF$1,0),0)-K13+N13</f>
        <v>4800</v>
      </c>
      <c r="D13" s="5">
        <f>VLOOKUP(A13,updated_plusgrid!$A$1:$AF$500,MATCH("Pend. T+1 Buy (TT1UNSETTLEBUY)",updated_plusgrid!$A$1:$AF$1,0),0)-L13+O13</f>
        <v>58800</v>
      </c>
      <c r="E13" s="4"/>
      <c r="F13" s="4"/>
      <c r="G13" s="4">
        <f t="shared" si="0"/>
        <v>14</v>
      </c>
      <c r="H13" s="4">
        <f>MIN('VN100'!$L:$L)-K24-F13</f>
        <v>3</v>
      </c>
      <c r="I13" s="4"/>
      <c r="J13" s="16"/>
      <c r="K13" s="16"/>
      <c r="L13" s="16"/>
      <c r="M13" s="17"/>
      <c r="N13" s="17"/>
      <c r="O13" s="17"/>
      <c r="R13" s="10"/>
      <c r="T13" s="1"/>
      <c r="U13" s="1"/>
      <c r="V13" s="1"/>
      <c r="W13" s="1"/>
    </row>
    <row r="14" spans="1:23" x14ac:dyDescent="0.3">
      <c r="A14" s="4" t="s">
        <v>16</v>
      </c>
      <c r="B14" s="5">
        <f>MIN('E1 basket NFOL Morning'!G2:G64)-J14</f>
        <v>69</v>
      </c>
      <c r="C14" s="5">
        <f>MIN('E1 basket NFOL Morning'!I2:I64)-K14+N14</f>
        <v>23</v>
      </c>
      <c r="D14" s="5">
        <f>MIN('E1 basket NFOL Morning'!K2:K64)-O14</f>
        <v>6</v>
      </c>
      <c r="E14" s="4"/>
      <c r="F14" s="4"/>
      <c r="G14" s="4"/>
      <c r="H14" s="4"/>
      <c r="I14" s="4"/>
      <c r="J14" s="16"/>
      <c r="K14" s="16"/>
      <c r="L14" s="16"/>
      <c r="M14" s="17"/>
      <c r="N14" s="17"/>
      <c r="O14" s="17"/>
      <c r="R14" s="10"/>
      <c r="T14" s="1"/>
      <c r="U14" s="1"/>
      <c r="V14" s="1"/>
      <c r="W14" s="1"/>
    </row>
    <row r="15" spans="1:23" x14ac:dyDescent="0.3">
      <c r="A15" s="4" t="s">
        <v>29</v>
      </c>
      <c r="B15" s="5">
        <f>MIN(Diamond!$G:$G)-M15-J15</f>
        <v>1</v>
      </c>
      <c r="C15" s="4">
        <f>MIN(Diamond!$I:$I)-K15</f>
        <v>0</v>
      </c>
      <c r="D15" s="4">
        <f>MIN(Diamond!$K:$K)</f>
        <v>0</v>
      </c>
      <c r="E15" s="4"/>
      <c r="F15" s="4"/>
      <c r="G15" s="4"/>
      <c r="H15" s="4"/>
      <c r="I15" s="4"/>
      <c r="J15" s="16"/>
      <c r="K15" s="16"/>
      <c r="L15" s="16"/>
      <c r="M15" s="17"/>
      <c r="N15" s="17"/>
      <c r="O15" s="17"/>
      <c r="R15" s="7"/>
      <c r="S15" s="3"/>
      <c r="T15" s="2"/>
      <c r="U15" s="1"/>
      <c r="V15" s="1"/>
      <c r="W15" s="1"/>
    </row>
    <row r="16" spans="1:23" x14ac:dyDescent="0.3">
      <c r="A16" s="4" t="s">
        <v>61</v>
      </c>
      <c r="B16" s="5">
        <f>MIN('VN100'!$G:$G)-M16-J16</f>
        <v>0</v>
      </c>
      <c r="C16" s="4">
        <f>MIN('VN100'!$I:$I)-K16</f>
        <v>0</v>
      </c>
      <c r="D16" s="4">
        <f>MIN('VN100'!$K:$K)</f>
        <v>0</v>
      </c>
      <c r="E16" s="4"/>
      <c r="F16" s="4"/>
      <c r="G16" s="4"/>
      <c r="H16" s="4"/>
      <c r="I16" s="4"/>
      <c r="J16" s="16"/>
      <c r="K16" s="16"/>
      <c r="L16" s="16"/>
      <c r="M16" s="17"/>
      <c r="N16" s="17"/>
      <c r="O16" s="17"/>
      <c r="R16" s="7"/>
      <c r="S16" s="3"/>
      <c r="T16" s="2"/>
      <c r="U16" s="1"/>
      <c r="V16" s="1"/>
      <c r="W16" s="1"/>
    </row>
    <row r="17" spans="1:23" x14ac:dyDescent="0.3">
      <c r="A17" s="4" t="s">
        <v>63</v>
      </c>
      <c r="B17" s="5">
        <f>MIN(FL!$G:$G)-M17-J17</f>
        <v>2</v>
      </c>
      <c r="C17" s="4">
        <f>MIN(FL!$I:$I)-K17</f>
        <v>0</v>
      </c>
      <c r="D17" s="4">
        <f>MIN(FL!$K:$K)</f>
        <v>0</v>
      </c>
      <c r="E17" s="4"/>
      <c r="F17" s="4"/>
      <c r="G17" s="4"/>
      <c r="H17" s="4"/>
      <c r="I17" s="4"/>
      <c r="J17" s="16"/>
      <c r="K17" s="16"/>
      <c r="L17" s="16"/>
      <c r="M17" s="17"/>
      <c r="N17" s="17"/>
      <c r="O17" s="17"/>
      <c r="R17" s="7"/>
      <c r="S17" s="3"/>
      <c r="T17" s="2"/>
      <c r="U17" s="1"/>
      <c r="V17" s="1"/>
      <c r="W17" s="1"/>
    </row>
    <row r="18" spans="1:23" x14ac:dyDescent="0.3">
      <c r="A18" s="4" t="s">
        <v>62</v>
      </c>
      <c r="B18" s="5">
        <f>MIN(MIDCAP!$G:$G)-M18-J18</f>
        <v>32</v>
      </c>
      <c r="C18" s="4">
        <f>MIN(MIDCAP!$I:$I)-K18</f>
        <v>0</v>
      </c>
      <c r="D18" s="4">
        <f>MIN(MIDCAP!$K:$K)</f>
        <v>0</v>
      </c>
      <c r="E18" s="4"/>
      <c r="F18" s="4"/>
      <c r="G18" s="4"/>
      <c r="H18" s="4"/>
      <c r="I18" s="4"/>
      <c r="J18" s="16"/>
      <c r="K18" s="16"/>
      <c r="L18" s="16"/>
      <c r="M18" s="17"/>
      <c r="N18" s="17"/>
      <c r="O18" s="17"/>
      <c r="R18" s="7"/>
      <c r="S18" s="3"/>
      <c r="T18" s="2"/>
      <c r="U18" s="1"/>
      <c r="V18" s="1"/>
      <c r="W18" s="1"/>
    </row>
    <row r="19" spans="1:23" x14ac:dyDescent="0.3">
      <c r="A19" s="15" t="s">
        <v>5</v>
      </c>
      <c r="B19" s="18">
        <v>1385</v>
      </c>
      <c r="C19" s="19"/>
      <c r="D19" s="19"/>
      <c r="E19" s="19"/>
      <c r="F19" s="19"/>
      <c r="G19" s="20"/>
      <c r="H19" s="20"/>
      <c r="I19" s="20"/>
      <c r="J19" s="21"/>
      <c r="K19" s="21"/>
    </row>
    <row r="22" spans="1:23" x14ac:dyDescent="0.3">
      <c r="R22" s="3"/>
      <c r="T22" s="12"/>
    </row>
    <row r="23" spans="1:23" x14ac:dyDescent="0.3">
      <c r="B23" s="24"/>
    </row>
    <row r="24" spans="1:23" x14ac:dyDescent="0.3">
      <c r="B24" s="24"/>
      <c r="C24" s="3"/>
      <c r="R24" s="3"/>
      <c r="T24" s="12"/>
    </row>
    <row r="25" spans="1:23" x14ac:dyDescent="0.3">
      <c r="B25" s="24"/>
    </row>
    <row r="26" spans="1:23" x14ac:dyDescent="0.3">
      <c r="B26" s="24"/>
      <c r="Q26" s="3"/>
    </row>
    <row r="27" spans="1:23" x14ac:dyDescent="0.3">
      <c r="B27" s="24"/>
    </row>
    <row r="28" spans="1:23" x14ac:dyDescent="0.3">
      <c r="B28" s="24"/>
    </row>
    <row r="29" spans="1:23" x14ac:dyDescent="0.3">
      <c r="B29" s="24"/>
    </row>
    <row r="30" spans="1:23" x14ac:dyDescent="0.3">
      <c r="B30" s="24"/>
    </row>
    <row r="31" spans="1:23" x14ac:dyDescent="0.3">
      <c r="B31" s="24"/>
    </row>
    <row r="32" spans="1:23" x14ac:dyDescent="0.3">
      <c r="B32" s="24"/>
    </row>
    <row r="33" spans="2:18" x14ac:dyDescent="0.3">
      <c r="B33" s="24"/>
      <c r="R33" s="6"/>
    </row>
    <row r="34" spans="2:18" x14ac:dyDescent="0.3">
      <c r="B34" s="24"/>
      <c r="R34" s="6"/>
    </row>
    <row r="35" spans="2:18" x14ac:dyDescent="0.3">
      <c r="B35" s="24"/>
      <c r="R35" s="6"/>
    </row>
    <row r="36" spans="2:18" x14ac:dyDescent="0.3">
      <c r="B36" s="24"/>
      <c r="R36" s="6"/>
    </row>
    <row r="37" spans="2:18" x14ac:dyDescent="0.3">
      <c r="B37" s="24"/>
      <c r="R37" s="6"/>
    </row>
    <row r="38" spans="2:18" x14ac:dyDescent="0.3">
      <c r="B38" s="24"/>
      <c r="R38" s="6"/>
    </row>
    <row r="39" spans="2:18" x14ac:dyDescent="0.3">
      <c r="B39" s="24"/>
      <c r="R39" s="6"/>
    </row>
    <row r="40" spans="2:18" x14ac:dyDescent="0.3">
      <c r="B40" s="24"/>
    </row>
    <row r="41" spans="2:18" x14ac:dyDescent="0.3">
      <c r="B41" s="24"/>
    </row>
    <row r="42" spans="2:18" x14ac:dyDescent="0.3">
      <c r="B42" s="2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5D336-10CC-4B76-8927-437FD61EBB5D}">
  <dimension ref="A1:G846"/>
  <sheetViews>
    <sheetView workbookViewId="0">
      <pane ySplit="1" topLeftCell="A682" activePane="bottomLeft" state="frozen"/>
      <selection pane="bottomLeft" activeCell="C714" sqref="C714"/>
    </sheetView>
  </sheetViews>
  <sheetFormatPr defaultRowHeight="14.4" x14ac:dyDescent="0.3"/>
  <cols>
    <col min="1" max="1" width="18.33203125" style="34" bestFit="1" customWidth="1"/>
    <col min="2" max="3" width="19.21875" style="34" bestFit="1" customWidth="1"/>
    <col min="4" max="4" width="19.77734375" style="34" bestFit="1" customWidth="1"/>
    <col min="5" max="5" width="21.21875" style="34" bestFit="1" customWidth="1"/>
    <col min="6" max="6" width="21" style="34" bestFit="1" customWidth="1"/>
    <col min="7" max="7" width="22.6640625" style="34" bestFit="1" customWidth="1"/>
    <col min="8" max="16384" width="8.88671875" style="34"/>
  </cols>
  <sheetData>
    <row r="1" spans="1:7" x14ac:dyDescent="0.3">
      <c r="A1" s="34" t="str" cm="1">
        <f t="array" ref="A1:G846">_xlfn._xlws.FILTER([1]sumBuySell!$A:$G,[1]sumBuySell!$D:$D&lt;&gt;0)</f>
        <v>Time</v>
      </c>
      <c r="B1" s="34" t="str">
        <v>Buy</v>
      </c>
      <c r="C1" s="34" t="str">
        <v>Sell</v>
      </c>
      <c r="D1" s="34" t="str">
        <v>Delta</v>
      </c>
      <c r="E1" s="34" t="str">
        <v>Buy (not include futures)</v>
      </c>
      <c r="F1" s="34" t="str">
        <v>Sell (not include futures)</v>
      </c>
      <c r="G1" s="34" t="str">
        <v>Delta (not include futures)</v>
      </c>
    </row>
    <row r="2" spans="1:7" x14ac:dyDescent="0.3">
      <c r="A2" s="34" t="str">
        <v>03/06/2024 10:00:31</v>
      </c>
      <c r="B2" s="34">
        <v>30561965000</v>
      </c>
      <c r="C2" s="34">
        <v>31566904000</v>
      </c>
      <c r="D2" s="34">
        <v>-1004939000</v>
      </c>
      <c r="E2" s="34">
        <v>0</v>
      </c>
      <c r="F2" s="34">
        <v>0</v>
      </c>
      <c r="G2" s="34">
        <v>0</v>
      </c>
    </row>
    <row r="3" spans="1:7" x14ac:dyDescent="0.3">
      <c r="A3" s="34" t="str">
        <v>03/06/2024 10:08:59</v>
      </c>
      <c r="B3" s="34">
        <v>74743764000</v>
      </c>
      <c r="C3" s="34">
        <v>79499251999.999603</v>
      </c>
      <c r="D3" s="34">
        <v>-4755487999.9996033</v>
      </c>
      <c r="E3" s="34">
        <v>0</v>
      </c>
      <c r="F3" s="34">
        <v>0</v>
      </c>
      <c r="G3" s="34">
        <v>0</v>
      </c>
    </row>
    <row r="4" spans="1:7" x14ac:dyDescent="0.3">
      <c r="A4" s="34" t="str">
        <v>03/06/2024 10:12:12</v>
      </c>
      <c r="B4" s="34">
        <v>107237664000</v>
      </c>
      <c r="C4" s="34">
        <v>168500121999.99969</v>
      </c>
      <c r="D4" s="34">
        <v>-61262457999.999687</v>
      </c>
      <c r="E4" s="34">
        <v>0</v>
      </c>
      <c r="F4" s="34">
        <v>0</v>
      </c>
      <c r="G4" s="34">
        <v>0</v>
      </c>
    </row>
    <row r="5" spans="1:7" x14ac:dyDescent="0.3">
      <c r="A5" s="34" t="str">
        <v>03/06/2024 10:12:33</v>
      </c>
      <c r="B5" s="34">
        <v>108778469000</v>
      </c>
      <c r="C5" s="34">
        <v>232844191999.99969</v>
      </c>
      <c r="D5" s="34">
        <v>-124065722999.99969</v>
      </c>
      <c r="E5" s="34">
        <v>0</v>
      </c>
      <c r="F5" s="34">
        <v>0</v>
      </c>
      <c r="G5" s="34">
        <v>0</v>
      </c>
    </row>
    <row r="6" spans="1:7" x14ac:dyDescent="0.3">
      <c r="A6" s="34" t="str">
        <v>03/06/2024 10:16:10</v>
      </c>
      <c r="B6" s="34">
        <v>109790563000</v>
      </c>
      <c r="C6" s="34">
        <v>327646992000</v>
      </c>
      <c r="D6" s="34">
        <v>-217856429000</v>
      </c>
      <c r="E6" s="34">
        <v>0</v>
      </c>
      <c r="F6" s="34">
        <v>0</v>
      </c>
      <c r="G6" s="34">
        <v>0</v>
      </c>
    </row>
    <row r="7" spans="1:7" x14ac:dyDescent="0.3">
      <c r="A7" s="34" t="str">
        <v>03/06/2024 10:25:58</v>
      </c>
      <c r="B7" s="34">
        <v>132296347000</v>
      </c>
      <c r="C7" s="34">
        <v>358109831999.99982</v>
      </c>
      <c r="D7" s="34">
        <v>-225813484999.99979</v>
      </c>
      <c r="E7" s="34">
        <v>0</v>
      </c>
      <c r="F7" s="34">
        <v>0</v>
      </c>
      <c r="G7" s="34">
        <v>0</v>
      </c>
    </row>
    <row r="8" spans="1:7" x14ac:dyDescent="0.3">
      <c r="A8" s="34" t="str">
        <v>03/06/2024 10:34:07</v>
      </c>
      <c r="B8" s="34">
        <v>151790172999.99979</v>
      </c>
      <c r="C8" s="34">
        <v>373595911999.99921</v>
      </c>
      <c r="D8" s="34">
        <v>-221805738999.99939</v>
      </c>
      <c r="E8" s="34">
        <v>0</v>
      </c>
      <c r="F8" s="34">
        <v>0</v>
      </c>
      <c r="G8" s="34">
        <v>0</v>
      </c>
    </row>
    <row r="9" spans="1:7" x14ac:dyDescent="0.3">
      <c r="A9" s="34" t="str">
        <v>03/06/2024 10:48:22</v>
      </c>
      <c r="B9" s="34">
        <v>168391793999.99979</v>
      </c>
      <c r="C9" s="34">
        <v>393245622000</v>
      </c>
      <c r="D9" s="34">
        <v>-224853828000.00021</v>
      </c>
      <c r="E9" s="34">
        <v>0</v>
      </c>
      <c r="F9" s="34">
        <v>0</v>
      </c>
      <c r="G9" s="34">
        <v>0</v>
      </c>
    </row>
    <row r="10" spans="1:7" x14ac:dyDescent="0.3">
      <c r="A10" s="34" t="str">
        <v>03/06/2024 11:19:48</v>
      </c>
      <c r="B10" s="34">
        <v>182379872999.99979</v>
      </c>
      <c r="C10" s="34">
        <v>413803789000.00043</v>
      </c>
      <c r="D10" s="34">
        <v>-231423916000.00061</v>
      </c>
      <c r="E10" s="34">
        <v>0</v>
      </c>
      <c r="F10" s="34">
        <v>0</v>
      </c>
      <c r="G10" s="34">
        <v>0</v>
      </c>
    </row>
    <row r="11" spans="1:7" x14ac:dyDescent="0.3">
      <c r="A11" s="34" t="str">
        <v>03/06/2024 13:08:56</v>
      </c>
      <c r="B11" s="34">
        <v>229484478000.00101</v>
      </c>
      <c r="C11" s="34">
        <v>461263284000.00043</v>
      </c>
      <c r="D11" s="34">
        <v>-231778805999.99939</v>
      </c>
      <c r="E11" s="34">
        <v>0</v>
      </c>
      <c r="F11" s="34">
        <v>0</v>
      </c>
      <c r="G11" s="34">
        <v>0</v>
      </c>
    </row>
    <row r="12" spans="1:7" x14ac:dyDescent="0.3">
      <c r="A12" s="34" t="str">
        <v>03/06/2024 13:52:06</v>
      </c>
      <c r="B12" s="34">
        <v>251824522000.00101</v>
      </c>
      <c r="C12" s="34">
        <v>485158381000.00043</v>
      </c>
      <c r="D12" s="34">
        <v>-233333858999.99939</v>
      </c>
      <c r="E12" s="34">
        <v>0</v>
      </c>
      <c r="F12" s="34">
        <v>0</v>
      </c>
      <c r="G12" s="34">
        <v>0</v>
      </c>
    </row>
    <row r="13" spans="1:7" x14ac:dyDescent="0.3">
      <c r="A13" s="34" t="str">
        <v>03/06/2024 13:58:27</v>
      </c>
      <c r="B13" s="34">
        <v>252189962000.00101</v>
      </c>
      <c r="C13" s="34">
        <v>485417561000.00043</v>
      </c>
      <c r="D13" s="34">
        <v>-233227598999.99939</v>
      </c>
      <c r="E13" s="34">
        <v>0</v>
      </c>
      <c r="F13" s="34">
        <v>0</v>
      </c>
      <c r="G13" s="34">
        <v>0</v>
      </c>
    </row>
    <row r="14" spans="1:7" x14ac:dyDescent="0.3">
      <c r="A14" s="34" t="str">
        <v>03/06/2024 14:02:21</v>
      </c>
      <c r="B14" s="34">
        <v>257343935000.00101</v>
      </c>
      <c r="C14" s="34">
        <v>491083046000.00043</v>
      </c>
      <c r="D14" s="34">
        <v>-233739110999.99939</v>
      </c>
      <c r="E14" s="34">
        <v>0</v>
      </c>
      <c r="F14" s="34">
        <v>0</v>
      </c>
      <c r="G14" s="34">
        <v>0</v>
      </c>
    </row>
    <row r="15" spans="1:7" x14ac:dyDescent="0.3">
      <c r="A15" s="34" t="str">
        <v>04/06/2024 10:03:44</v>
      </c>
      <c r="B15" s="34">
        <v>68817316999.998398</v>
      </c>
      <c r="C15" s="34">
        <v>78183004000</v>
      </c>
      <c r="D15" s="34">
        <v>-9365687000.0016022</v>
      </c>
      <c r="E15" s="34">
        <v>0</v>
      </c>
      <c r="F15" s="34">
        <v>0</v>
      </c>
      <c r="G15" s="34">
        <v>0</v>
      </c>
    </row>
    <row r="16" spans="1:7" x14ac:dyDescent="0.3">
      <c r="A16" s="34" t="str">
        <v>04/06/2024 10:44:14</v>
      </c>
      <c r="B16" s="34">
        <v>89591138999.998398</v>
      </c>
      <c r="C16" s="34">
        <v>92564165000</v>
      </c>
      <c r="D16" s="34">
        <v>-2973026000.0016022</v>
      </c>
      <c r="E16" s="34">
        <v>0</v>
      </c>
      <c r="F16" s="34">
        <v>0</v>
      </c>
      <c r="G16" s="34">
        <v>0</v>
      </c>
    </row>
    <row r="17" spans="1:7" x14ac:dyDescent="0.3">
      <c r="A17" s="34" t="str">
        <v>04/06/2024 10:44:52</v>
      </c>
      <c r="B17" s="34">
        <v>91535888999.998398</v>
      </c>
      <c r="C17" s="34">
        <v>92564165000</v>
      </c>
      <c r="D17" s="34">
        <v>-1028276000.0016021</v>
      </c>
      <c r="E17" s="34">
        <v>0</v>
      </c>
      <c r="F17" s="34">
        <v>0</v>
      </c>
      <c r="G17" s="34">
        <v>0</v>
      </c>
    </row>
    <row r="18" spans="1:7" x14ac:dyDescent="0.3">
      <c r="A18" s="34" t="str">
        <v>04/06/2024 13:05:28</v>
      </c>
      <c r="B18" s="34">
        <v>109964868999.9986</v>
      </c>
      <c r="C18" s="34">
        <v>131541955999.9998</v>
      </c>
      <c r="D18" s="34">
        <v>-21577087000.001209</v>
      </c>
      <c r="E18" s="34">
        <v>0</v>
      </c>
      <c r="F18" s="34">
        <v>0</v>
      </c>
      <c r="G18" s="34">
        <v>0</v>
      </c>
    </row>
    <row r="19" spans="1:7" x14ac:dyDescent="0.3">
      <c r="A19" s="34" t="str">
        <v>04/06/2024 13:09:35</v>
      </c>
      <c r="B19" s="34">
        <v>109964868999.9986</v>
      </c>
      <c r="C19" s="34">
        <v>131541955999.9998</v>
      </c>
      <c r="D19" s="34">
        <v>-21577087000.001209</v>
      </c>
      <c r="E19" s="34">
        <v>0</v>
      </c>
      <c r="F19" s="34">
        <v>0</v>
      </c>
      <c r="G19" s="34">
        <v>0</v>
      </c>
    </row>
    <row r="20" spans="1:7" x14ac:dyDescent="0.3">
      <c r="A20" s="34" t="str">
        <v>04/06/2024 13:23:06</v>
      </c>
      <c r="B20" s="34">
        <v>146455270999.9986</v>
      </c>
      <c r="C20" s="34">
        <v>139998755999.99979</v>
      </c>
      <c r="D20" s="34">
        <v>6456514999.9987793</v>
      </c>
      <c r="E20" s="34">
        <v>0</v>
      </c>
      <c r="F20" s="34">
        <v>0</v>
      </c>
      <c r="G20" s="34">
        <v>0</v>
      </c>
    </row>
    <row r="21" spans="1:7" x14ac:dyDescent="0.3">
      <c r="A21" s="34" t="str">
        <v>04/06/2024 13:30:18</v>
      </c>
      <c r="B21" s="34">
        <v>146514430999.9986</v>
      </c>
      <c r="C21" s="34">
        <v>144095130999.99979</v>
      </c>
      <c r="D21" s="34">
        <v>2419299999.9987788</v>
      </c>
      <c r="E21" s="34">
        <v>0</v>
      </c>
      <c r="F21" s="34">
        <v>0</v>
      </c>
      <c r="G21" s="34">
        <v>0</v>
      </c>
    </row>
    <row r="22" spans="1:7" x14ac:dyDescent="0.3">
      <c r="A22" s="34" t="str">
        <v>04/06/2024 13:54:54</v>
      </c>
      <c r="B22" s="34">
        <v>181406970999.9986</v>
      </c>
      <c r="C22" s="34">
        <v>177392580000.00031</v>
      </c>
      <c r="D22" s="34">
        <v>4014390999.998291</v>
      </c>
      <c r="E22" s="34">
        <v>0</v>
      </c>
      <c r="F22" s="34">
        <v>0</v>
      </c>
      <c r="G22" s="34">
        <v>0</v>
      </c>
    </row>
    <row r="23" spans="1:7" x14ac:dyDescent="0.3">
      <c r="A23" s="34" t="str">
        <v>04/06/2024 13:55:03</v>
      </c>
      <c r="B23" s="34">
        <v>181406970999.9986</v>
      </c>
      <c r="C23" s="34">
        <v>177392580000.00031</v>
      </c>
      <c r="D23" s="34">
        <v>4014390999.998291</v>
      </c>
      <c r="E23" s="34">
        <v>0</v>
      </c>
      <c r="F23" s="34">
        <v>0</v>
      </c>
      <c r="G23" s="34">
        <v>0</v>
      </c>
    </row>
    <row r="24" spans="1:7" x14ac:dyDescent="0.3">
      <c r="A24" s="34" t="str">
        <v>04/06/2024 14:02:56</v>
      </c>
      <c r="B24" s="34">
        <v>181406970999.9986</v>
      </c>
      <c r="C24" s="34">
        <v>183112492000.00031</v>
      </c>
      <c r="D24" s="34">
        <v>-1705521000.001709</v>
      </c>
      <c r="E24" s="34">
        <v>0</v>
      </c>
      <c r="F24" s="34">
        <v>0</v>
      </c>
      <c r="G24" s="34">
        <v>0</v>
      </c>
    </row>
    <row r="25" spans="1:7" x14ac:dyDescent="0.3">
      <c r="A25" s="34" t="str">
        <v>04/06/2024 14:12:01</v>
      </c>
      <c r="B25" s="34">
        <v>182831580999.9986</v>
      </c>
      <c r="C25" s="34">
        <v>189035141000.00079</v>
      </c>
      <c r="D25" s="34">
        <v>-6203560000.0021973</v>
      </c>
      <c r="E25" s="34">
        <v>0</v>
      </c>
      <c r="F25" s="34">
        <v>0</v>
      </c>
      <c r="G25" s="34">
        <v>0</v>
      </c>
    </row>
    <row r="26" spans="1:7" x14ac:dyDescent="0.3">
      <c r="A26" s="34" t="str">
        <v>04/06/2024 14:20:12</v>
      </c>
      <c r="B26" s="34">
        <v>190465380999.9978</v>
      </c>
      <c r="C26" s="34">
        <v>196953244000.00079</v>
      </c>
      <c r="D26" s="34">
        <v>-6487863000.0029907</v>
      </c>
      <c r="E26" s="34">
        <v>0</v>
      </c>
      <c r="F26" s="34">
        <v>0</v>
      </c>
      <c r="G26" s="34">
        <v>0</v>
      </c>
    </row>
    <row r="27" spans="1:7" x14ac:dyDescent="0.3">
      <c r="A27" s="34" t="str">
        <v>04/06/2024 14:20:54</v>
      </c>
      <c r="B27" s="34">
        <v>190465380999.9978</v>
      </c>
      <c r="C27" s="34">
        <v>202656499000.00079</v>
      </c>
      <c r="D27" s="34">
        <v>-12191118000.002991</v>
      </c>
      <c r="E27" s="34">
        <v>0</v>
      </c>
      <c r="F27" s="34">
        <v>0</v>
      </c>
      <c r="G27" s="34">
        <v>0</v>
      </c>
    </row>
    <row r="28" spans="1:7" x14ac:dyDescent="0.3">
      <c r="A28" s="34" t="str">
        <v>04/06/2024 14:25:21</v>
      </c>
      <c r="B28" s="34">
        <v>194341230999.9978</v>
      </c>
      <c r="C28" s="34">
        <v>206475287000.00079</v>
      </c>
      <c r="D28" s="34">
        <v>-12134056000.002991</v>
      </c>
      <c r="E28" s="34">
        <v>0</v>
      </c>
      <c r="F28" s="34">
        <v>0</v>
      </c>
      <c r="G28" s="34">
        <v>0</v>
      </c>
    </row>
    <row r="29" spans="1:7" x14ac:dyDescent="0.3">
      <c r="A29" s="34" t="str">
        <v>04/06/2024 14:33:11</v>
      </c>
      <c r="B29" s="34">
        <v>212510347999.9978</v>
      </c>
      <c r="C29" s="34">
        <v>212552987000.00079</v>
      </c>
      <c r="D29" s="34">
        <v>-42639000.002990723</v>
      </c>
      <c r="E29" s="34">
        <v>0</v>
      </c>
      <c r="F29" s="34">
        <v>0</v>
      </c>
      <c r="G29" s="34">
        <v>0</v>
      </c>
    </row>
    <row r="30" spans="1:7" x14ac:dyDescent="0.3">
      <c r="A30" s="34" t="str">
        <v>05/06/2024 10:22:48</v>
      </c>
      <c r="B30" s="34">
        <v>84508637000</v>
      </c>
      <c r="C30" s="34">
        <v>87928653999.999298</v>
      </c>
      <c r="D30" s="34">
        <v>-3420016999.9992981</v>
      </c>
      <c r="E30" s="34">
        <v>0</v>
      </c>
      <c r="F30" s="34">
        <v>0</v>
      </c>
      <c r="G30" s="34">
        <v>0</v>
      </c>
    </row>
    <row r="31" spans="1:7" x14ac:dyDescent="0.3">
      <c r="A31" s="34" t="str">
        <v>05/06/2024 10:32:06</v>
      </c>
      <c r="B31" s="34">
        <v>85551547000</v>
      </c>
      <c r="C31" s="34">
        <v>88938308999.999298</v>
      </c>
      <c r="D31" s="34">
        <v>-3386761999.9992981</v>
      </c>
      <c r="E31" s="34">
        <v>0</v>
      </c>
      <c r="F31" s="34">
        <v>0</v>
      </c>
      <c r="G31" s="34">
        <v>0</v>
      </c>
    </row>
    <row r="32" spans="1:7" x14ac:dyDescent="0.3">
      <c r="A32" s="34" t="str">
        <v>05/06/2024 10:53:11</v>
      </c>
      <c r="B32" s="34">
        <v>123685078000</v>
      </c>
      <c r="C32" s="34">
        <v>128626178999.9993</v>
      </c>
      <c r="D32" s="34">
        <v>-4941100999.9992981</v>
      </c>
      <c r="E32" s="34">
        <v>0</v>
      </c>
      <c r="F32" s="34">
        <v>0</v>
      </c>
      <c r="G32" s="34">
        <v>0</v>
      </c>
    </row>
    <row r="33" spans="1:7" x14ac:dyDescent="0.3">
      <c r="A33" s="34" t="str">
        <v>05/06/2024 11:02:19</v>
      </c>
      <c r="B33" s="34">
        <v>129169947000</v>
      </c>
      <c r="C33" s="34">
        <v>131888768999.9993</v>
      </c>
      <c r="D33" s="34">
        <v>-2718821999.9992981</v>
      </c>
      <c r="E33" s="34">
        <v>0</v>
      </c>
      <c r="F33" s="34">
        <v>0</v>
      </c>
      <c r="G33" s="34">
        <v>0</v>
      </c>
    </row>
    <row r="34" spans="1:7" x14ac:dyDescent="0.3">
      <c r="A34" s="34" t="str">
        <v>05/06/2024 11:18:20</v>
      </c>
      <c r="B34" s="34">
        <v>135230779000</v>
      </c>
      <c r="C34" s="34">
        <v>138533948999.9993</v>
      </c>
      <c r="D34" s="34">
        <v>-3303169999.9992981</v>
      </c>
      <c r="E34" s="34">
        <v>0</v>
      </c>
      <c r="F34" s="34">
        <v>0</v>
      </c>
      <c r="G34" s="34">
        <v>0</v>
      </c>
    </row>
    <row r="35" spans="1:7" x14ac:dyDescent="0.3">
      <c r="A35" s="34" t="str">
        <v>05/06/2024 13:04:46</v>
      </c>
      <c r="B35" s="34">
        <v>168819062000</v>
      </c>
      <c r="C35" s="34">
        <v>165972943999.9993</v>
      </c>
      <c r="D35" s="34">
        <v>2846118000.0007019</v>
      </c>
      <c r="E35" s="34">
        <v>0</v>
      </c>
      <c r="F35" s="34">
        <v>0</v>
      </c>
      <c r="G35" s="34">
        <v>0</v>
      </c>
    </row>
    <row r="36" spans="1:7" x14ac:dyDescent="0.3">
      <c r="A36" s="34" t="str">
        <v>05/06/2024 13:11:12</v>
      </c>
      <c r="B36" s="34">
        <v>175083354000</v>
      </c>
      <c r="C36" s="34">
        <v>176795603999.99911</v>
      </c>
      <c r="D36" s="34">
        <v>-1712249999.999115</v>
      </c>
      <c r="E36" s="34">
        <v>0</v>
      </c>
      <c r="F36" s="34">
        <v>0</v>
      </c>
      <c r="G36" s="34">
        <v>0</v>
      </c>
    </row>
    <row r="37" spans="1:7" x14ac:dyDescent="0.3">
      <c r="A37" s="34" t="str">
        <v>05/06/2024 13:25:05</v>
      </c>
      <c r="B37" s="34">
        <v>181362040000</v>
      </c>
      <c r="C37" s="34">
        <v>181101253999.99911</v>
      </c>
      <c r="D37" s="34">
        <v>260786000.00088501</v>
      </c>
      <c r="E37" s="34">
        <v>0</v>
      </c>
      <c r="F37" s="34">
        <v>0</v>
      </c>
      <c r="G37" s="34">
        <v>0</v>
      </c>
    </row>
    <row r="38" spans="1:7" x14ac:dyDescent="0.3">
      <c r="A38" s="34" t="str">
        <v>05/06/2024 13:41:53</v>
      </c>
      <c r="B38" s="34">
        <v>212317775000</v>
      </c>
      <c r="C38" s="34">
        <v>219677611999.99881</v>
      </c>
      <c r="D38" s="34">
        <v>-7359836999.9988098</v>
      </c>
      <c r="E38" s="34">
        <v>0</v>
      </c>
      <c r="F38" s="34">
        <v>0</v>
      </c>
      <c r="G38" s="34">
        <v>0</v>
      </c>
    </row>
    <row r="39" spans="1:7" x14ac:dyDescent="0.3">
      <c r="A39" s="34" t="str">
        <v>05/06/2024 14:19:22</v>
      </c>
      <c r="B39" s="34">
        <v>242492693000</v>
      </c>
      <c r="C39" s="34">
        <v>251625861999.99869</v>
      </c>
      <c r="D39" s="34">
        <v>-9133168999.9986877</v>
      </c>
      <c r="E39" s="34">
        <v>0</v>
      </c>
      <c r="F39" s="34">
        <v>0</v>
      </c>
      <c r="G39" s="34">
        <v>0</v>
      </c>
    </row>
    <row r="40" spans="1:7" x14ac:dyDescent="0.3">
      <c r="A40" s="34" t="str">
        <v>05/06/2024 14:32:24</v>
      </c>
      <c r="B40" s="34">
        <v>263644348999.99939</v>
      </c>
      <c r="C40" s="34">
        <v>271578183999.99869</v>
      </c>
      <c r="D40" s="34">
        <v>-7933834999.9992981</v>
      </c>
      <c r="E40" s="34">
        <v>0</v>
      </c>
      <c r="F40" s="34">
        <v>0</v>
      </c>
      <c r="G40" s="34">
        <v>0</v>
      </c>
    </row>
    <row r="41" spans="1:7" x14ac:dyDescent="0.3">
      <c r="A41" s="34" t="str">
        <v>06/06/2024 10:08:53</v>
      </c>
      <c r="B41" s="34">
        <v>15090018000.000799</v>
      </c>
      <c r="C41" s="34">
        <v>23353829000</v>
      </c>
      <c r="D41" s="34">
        <v>-8263810999.9992008</v>
      </c>
      <c r="E41" s="34">
        <v>0</v>
      </c>
      <c r="F41" s="34">
        <v>0</v>
      </c>
      <c r="G41" s="34">
        <v>0</v>
      </c>
    </row>
    <row r="42" spans="1:7" x14ac:dyDescent="0.3">
      <c r="A42" s="34" t="str">
        <v>06/06/2024 10:41:42</v>
      </c>
      <c r="B42" s="34">
        <v>37919158000.000801</v>
      </c>
      <c r="C42" s="34">
        <v>47024860000</v>
      </c>
      <c r="D42" s="34">
        <v>-9105701999.9991989</v>
      </c>
      <c r="E42" s="34">
        <v>0</v>
      </c>
      <c r="F42" s="34">
        <v>0</v>
      </c>
      <c r="G42" s="34">
        <v>0</v>
      </c>
    </row>
    <row r="43" spans="1:7" x14ac:dyDescent="0.3">
      <c r="A43" s="34" t="str">
        <v>06/06/2024 11:16:23</v>
      </c>
      <c r="B43" s="34">
        <v>76224396000.000793</v>
      </c>
      <c r="C43" s="34">
        <v>90094863000.000092</v>
      </c>
      <c r="D43" s="34">
        <v>-13870466999.9993</v>
      </c>
      <c r="E43" s="34">
        <v>0</v>
      </c>
      <c r="F43" s="34">
        <v>0</v>
      </c>
      <c r="G43" s="34">
        <v>0</v>
      </c>
    </row>
    <row r="44" spans="1:7" x14ac:dyDescent="0.3">
      <c r="A44" s="34" t="str">
        <v>06/06/2024 13:10:03</v>
      </c>
      <c r="B44" s="34">
        <v>95072083000.000793</v>
      </c>
      <c r="C44" s="34">
        <v>98414821000.000092</v>
      </c>
      <c r="D44" s="34">
        <v>-3342737999.9992981</v>
      </c>
      <c r="E44" s="34">
        <v>0</v>
      </c>
      <c r="F44" s="34">
        <v>0</v>
      </c>
      <c r="G44" s="34">
        <v>0</v>
      </c>
    </row>
    <row r="45" spans="1:7" x14ac:dyDescent="0.3">
      <c r="A45" s="34" t="str">
        <v>06/06/2024 13:46:55</v>
      </c>
      <c r="B45" s="34">
        <v>127988090000.00121</v>
      </c>
      <c r="C45" s="34">
        <v>141386417000.0004</v>
      </c>
      <c r="D45" s="34">
        <v>-13398326999.99921</v>
      </c>
      <c r="E45" s="34">
        <v>0</v>
      </c>
      <c r="F45" s="34">
        <v>0</v>
      </c>
      <c r="G45" s="34">
        <v>0</v>
      </c>
    </row>
    <row r="46" spans="1:7" x14ac:dyDescent="0.3">
      <c r="A46" s="34" t="str">
        <v>06/06/2024 13:53:13</v>
      </c>
      <c r="B46" s="34">
        <v>141549320000.00171</v>
      </c>
      <c r="C46" s="34">
        <v>153940375000.0004</v>
      </c>
      <c r="D46" s="34">
        <v>-12391054999.99869</v>
      </c>
      <c r="E46" s="34">
        <v>0</v>
      </c>
      <c r="F46" s="34">
        <v>0</v>
      </c>
      <c r="G46" s="34">
        <v>0</v>
      </c>
    </row>
    <row r="47" spans="1:7" x14ac:dyDescent="0.3">
      <c r="A47" s="34" t="str">
        <v>06/06/2024 14:00:58</v>
      </c>
      <c r="B47" s="34">
        <v>192024330000.00119</v>
      </c>
      <c r="C47" s="34">
        <v>205370290000.0004</v>
      </c>
      <c r="D47" s="34">
        <v>-13345959999.99918</v>
      </c>
      <c r="E47" s="34">
        <v>0</v>
      </c>
      <c r="F47" s="34">
        <v>0</v>
      </c>
      <c r="G47" s="34">
        <v>0</v>
      </c>
    </row>
    <row r="48" spans="1:7" x14ac:dyDescent="0.3">
      <c r="A48" s="34" t="str">
        <v>06/06/2024 14:04:00</v>
      </c>
      <c r="B48" s="34">
        <v>206951042000.0018</v>
      </c>
      <c r="C48" s="34">
        <v>217584911000.0004</v>
      </c>
      <c r="D48" s="34">
        <v>-10633868999.9986</v>
      </c>
      <c r="E48" s="34">
        <v>0</v>
      </c>
      <c r="F48" s="34">
        <v>0</v>
      </c>
      <c r="G48" s="34">
        <v>0</v>
      </c>
    </row>
    <row r="49" spans="1:7" x14ac:dyDescent="0.3">
      <c r="A49" s="34" t="str">
        <v>06/06/2024 14:09:57</v>
      </c>
      <c r="B49" s="34">
        <v>217362918000.00131</v>
      </c>
      <c r="C49" s="34">
        <v>228830585000.0004</v>
      </c>
      <c r="D49" s="34">
        <v>-11467666999.999081</v>
      </c>
      <c r="E49" s="34">
        <v>0</v>
      </c>
      <c r="F49" s="34">
        <v>0</v>
      </c>
      <c r="G49" s="34">
        <v>0</v>
      </c>
    </row>
    <row r="50" spans="1:7" x14ac:dyDescent="0.3">
      <c r="A50" s="34" t="str">
        <v>06/06/2024 14:23:33</v>
      </c>
      <c r="B50" s="34">
        <v>252665398000.00031</v>
      </c>
      <c r="C50" s="34">
        <v>263231057000.0004</v>
      </c>
      <c r="D50" s="34">
        <v>-10565659000.00009</v>
      </c>
      <c r="E50" s="34">
        <v>0</v>
      </c>
      <c r="F50" s="34">
        <v>0</v>
      </c>
      <c r="G50" s="34">
        <v>0</v>
      </c>
    </row>
    <row r="51" spans="1:7" x14ac:dyDescent="0.3">
      <c r="A51" s="34" t="str">
        <v>06/06/2024 14:37:01</v>
      </c>
      <c r="B51" s="34">
        <v>269354424000.00031</v>
      </c>
      <c r="C51" s="34">
        <v>276375542000.00122</v>
      </c>
      <c r="D51" s="34">
        <v>-7021118000.0009155</v>
      </c>
      <c r="E51" s="34">
        <v>0</v>
      </c>
      <c r="F51" s="34">
        <v>0</v>
      </c>
      <c r="G51" s="34">
        <v>0</v>
      </c>
    </row>
    <row r="52" spans="1:7" x14ac:dyDescent="0.3">
      <c r="A52" s="34" t="str">
        <v>07/06/2024 09:36:24</v>
      </c>
      <c r="B52" s="34">
        <v>17602752999.999401</v>
      </c>
      <c r="C52" s="34">
        <v>23547746000</v>
      </c>
      <c r="D52" s="34">
        <v>-5944993000.0005989</v>
      </c>
      <c r="E52" s="34">
        <v>0</v>
      </c>
      <c r="F52" s="34">
        <v>0</v>
      </c>
      <c r="G52" s="34">
        <v>0</v>
      </c>
    </row>
    <row r="53" spans="1:7" x14ac:dyDescent="0.3">
      <c r="A53" s="34" t="str">
        <v>07/06/2024 09:42:28</v>
      </c>
      <c r="B53" s="34">
        <v>22829802999.999401</v>
      </c>
      <c r="C53" s="34">
        <v>27955936000</v>
      </c>
      <c r="D53" s="34">
        <v>-5126133000.0005989</v>
      </c>
      <c r="E53" s="34">
        <v>0</v>
      </c>
      <c r="F53" s="34">
        <v>0</v>
      </c>
      <c r="G53" s="34">
        <v>0</v>
      </c>
    </row>
    <row r="54" spans="1:7" x14ac:dyDescent="0.3">
      <c r="A54" s="34" t="str">
        <v>07/06/2024 09:46:14</v>
      </c>
      <c r="B54" s="34">
        <v>33396642999.999401</v>
      </c>
      <c r="C54" s="34">
        <v>35437906000</v>
      </c>
      <c r="D54" s="34">
        <v>-2041263000.0005989</v>
      </c>
      <c r="E54" s="34">
        <v>0</v>
      </c>
      <c r="F54" s="34">
        <v>0</v>
      </c>
      <c r="G54" s="34">
        <v>0</v>
      </c>
    </row>
    <row r="55" spans="1:7" x14ac:dyDescent="0.3">
      <c r="A55" s="34" t="str">
        <v>07/06/2024 09:51:51</v>
      </c>
      <c r="B55" s="34">
        <v>43057212999.999496</v>
      </c>
      <c r="C55" s="34">
        <v>46321561000</v>
      </c>
      <c r="D55" s="34">
        <v>-3264348000.000504</v>
      </c>
      <c r="E55" s="34">
        <v>0</v>
      </c>
      <c r="F55" s="34">
        <v>0</v>
      </c>
      <c r="G55" s="34">
        <v>0</v>
      </c>
    </row>
    <row r="56" spans="1:7" x14ac:dyDescent="0.3">
      <c r="A56" s="34" t="str">
        <v>07/06/2024 10:15:23</v>
      </c>
      <c r="B56" s="34">
        <v>54012871999.999199</v>
      </c>
      <c r="C56" s="34">
        <v>57200970000</v>
      </c>
      <c r="D56" s="34">
        <v>-3188098000.0008011</v>
      </c>
      <c r="E56" s="34">
        <v>0</v>
      </c>
      <c r="F56" s="34">
        <v>0</v>
      </c>
      <c r="G56" s="34">
        <v>0</v>
      </c>
    </row>
    <row r="57" spans="1:7" x14ac:dyDescent="0.3">
      <c r="A57" s="34" t="str">
        <v>07/06/2024 10:25:38</v>
      </c>
      <c r="B57" s="34">
        <v>56617885999.999199</v>
      </c>
      <c r="C57" s="34">
        <v>66152085000.000702</v>
      </c>
      <c r="D57" s="34">
        <v>-9534199000.001503</v>
      </c>
      <c r="E57" s="34">
        <v>0</v>
      </c>
      <c r="F57" s="34">
        <v>0</v>
      </c>
      <c r="G57" s="34">
        <v>0</v>
      </c>
    </row>
    <row r="58" spans="1:7" x14ac:dyDescent="0.3">
      <c r="A58" s="34" t="str">
        <v>07/06/2024 10:55:29</v>
      </c>
      <c r="B58" s="34">
        <v>99385271999.999207</v>
      </c>
      <c r="C58" s="34">
        <v>92200101000.000702</v>
      </c>
      <c r="D58" s="34">
        <v>7185170999.9985046</v>
      </c>
      <c r="E58" s="34">
        <v>0</v>
      </c>
      <c r="F58" s="34">
        <v>0</v>
      </c>
      <c r="G58" s="34">
        <v>0</v>
      </c>
    </row>
    <row r="59" spans="1:7" x14ac:dyDescent="0.3">
      <c r="A59" s="34" t="str">
        <v>07/06/2024 10:58:32</v>
      </c>
      <c r="B59" s="34">
        <v>96834090999.999207</v>
      </c>
      <c r="C59" s="34">
        <v>94285001000.000702</v>
      </c>
      <c r="D59" s="34">
        <v>2549089999.9985051</v>
      </c>
      <c r="E59" s="34">
        <v>0</v>
      </c>
      <c r="F59" s="34">
        <v>0</v>
      </c>
      <c r="G59" s="34">
        <v>0</v>
      </c>
    </row>
    <row r="60" spans="1:7" x14ac:dyDescent="0.3">
      <c r="A60" s="34" t="str">
        <v>07/06/2024 11:03:04</v>
      </c>
      <c r="B60" s="34">
        <v>97792190999.999207</v>
      </c>
      <c r="C60" s="34">
        <v>96370461000.000702</v>
      </c>
      <c r="D60" s="34">
        <v>1421729999.9985051</v>
      </c>
      <c r="E60" s="34">
        <v>0</v>
      </c>
      <c r="F60" s="34">
        <v>0</v>
      </c>
      <c r="G60" s="34">
        <v>0</v>
      </c>
    </row>
    <row r="61" spans="1:7" x14ac:dyDescent="0.3">
      <c r="A61" s="34" t="str">
        <v>07/06/2024 11:13:01</v>
      </c>
      <c r="B61" s="34">
        <v>99185470999.999207</v>
      </c>
      <c r="C61" s="34">
        <v>96761811000.000702</v>
      </c>
      <c r="D61" s="34">
        <v>2423659999.9985051</v>
      </c>
      <c r="E61" s="34">
        <v>0</v>
      </c>
      <c r="F61" s="34">
        <v>0</v>
      </c>
      <c r="G61" s="34">
        <v>0</v>
      </c>
    </row>
    <row r="62" spans="1:7" x14ac:dyDescent="0.3">
      <c r="A62" s="34" t="str">
        <v>07/06/2024 13:01:20</v>
      </c>
      <c r="B62" s="34">
        <v>99503990999.999207</v>
      </c>
      <c r="C62" s="34">
        <v>125575882000.0002</v>
      </c>
      <c r="D62" s="34">
        <v>-26071891000.000992</v>
      </c>
      <c r="E62" s="34">
        <v>0</v>
      </c>
      <c r="F62" s="34">
        <v>0</v>
      </c>
      <c r="G62" s="34">
        <v>0</v>
      </c>
    </row>
    <row r="63" spans="1:7" x14ac:dyDescent="0.3">
      <c r="A63" s="34" t="str">
        <v>07/06/2024 13:02:11</v>
      </c>
      <c r="B63" s="34">
        <v>99503990999.999207</v>
      </c>
      <c r="C63" s="34">
        <v>125575882000.0002</v>
      </c>
      <c r="D63" s="34">
        <v>-26071891000.000992</v>
      </c>
      <c r="E63" s="34">
        <v>0</v>
      </c>
      <c r="F63" s="34">
        <v>0</v>
      </c>
      <c r="G63" s="34">
        <v>0</v>
      </c>
    </row>
    <row r="64" spans="1:7" x14ac:dyDescent="0.3">
      <c r="A64" s="34" t="str">
        <v>07/06/2024 13:06:50</v>
      </c>
      <c r="B64" s="34">
        <v>105591225999.99921</v>
      </c>
      <c r="C64" s="34">
        <v>132489772000.0002</v>
      </c>
      <c r="D64" s="34">
        <v>-26898546000.000992</v>
      </c>
      <c r="E64" s="34">
        <v>0</v>
      </c>
      <c r="F64" s="34">
        <v>0</v>
      </c>
      <c r="G64" s="34">
        <v>0</v>
      </c>
    </row>
    <row r="65" spans="1:7" x14ac:dyDescent="0.3">
      <c r="A65" s="34" t="str">
        <v>07/06/2024 13:13:01</v>
      </c>
      <c r="B65" s="34">
        <v>135157125999.99921</v>
      </c>
      <c r="C65" s="34">
        <v>138938860000.00021</v>
      </c>
      <c r="D65" s="34">
        <v>-3781734000.000977</v>
      </c>
      <c r="E65" s="34">
        <v>0</v>
      </c>
      <c r="F65" s="34">
        <v>0</v>
      </c>
      <c r="G65" s="34">
        <v>0</v>
      </c>
    </row>
    <row r="66" spans="1:7" x14ac:dyDescent="0.3">
      <c r="A66" s="34" t="str">
        <v>07/06/2024 13:16:06</v>
      </c>
      <c r="B66" s="34">
        <v>137109525999.99921</v>
      </c>
      <c r="C66" s="34">
        <v>142974702000.00021</v>
      </c>
      <c r="D66" s="34">
        <v>-5865176000.0009766</v>
      </c>
      <c r="E66" s="34">
        <v>0</v>
      </c>
      <c r="F66" s="34">
        <v>0</v>
      </c>
      <c r="G66" s="34">
        <v>0</v>
      </c>
    </row>
    <row r="67" spans="1:7" x14ac:dyDescent="0.3">
      <c r="A67" s="34" t="str">
        <v>07/06/2024 13:35:23</v>
      </c>
      <c r="B67" s="34">
        <v>157265006999.99921</v>
      </c>
      <c r="C67" s="34">
        <v>155827602000.00021</v>
      </c>
      <c r="D67" s="34">
        <v>1437404999.999023</v>
      </c>
      <c r="E67" s="34">
        <v>0</v>
      </c>
      <c r="F67" s="34">
        <v>0</v>
      </c>
      <c r="G67" s="34">
        <v>0</v>
      </c>
    </row>
    <row r="68" spans="1:7" x14ac:dyDescent="0.3">
      <c r="A68" s="34" t="str">
        <v>07/06/2024 13:42:48</v>
      </c>
      <c r="B68" s="34">
        <v>169595152999.99921</v>
      </c>
      <c r="C68" s="34">
        <v>172915681999.99939</v>
      </c>
      <c r="D68" s="34">
        <v>-3320529000.0001831</v>
      </c>
      <c r="E68" s="34">
        <v>0</v>
      </c>
      <c r="F68" s="34">
        <v>0</v>
      </c>
      <c r="G68" s="34">
        <v>0</v>
      </c>
    </row>
    <row r="69" spans="1:7" x14ac:dyDescent="0.3">
      <c r="A69" s="34" t="str">
        <v>07/06/2024 13:46:06</v>
      </c>
      <c r="B69" s="34">
        <v>175453332999.99921</v>
      </c>
      <c r="C69" s="34">
        <v>176967036999.99939</v>
      </c>
      <c r="D69" s="34">
        <v>-1513704000.0001831</v>
      </c>
      <c r="E69" s="34">
        <v>0</v>
      </c>
      <c r="F69" s="34">
        <v>0</v>
      </c>
      <c r="G69" s="34">
        <v>0</v>
      </c>
    </row>
    <row r="70" spans="1:7" x14ac:dyDescent="0.3">
      <c r="A70" s="34" t="str">
        <v>07/06/2024 13:53:59</v>
      </c>
      <c r="B70" s="34">
        <v>182872192999.99921</v>
      </c>
      <c r="C70" s="34">
        <v>183040541999.99939</v>
      </c>
      <c r="D70" s="34">
        <v>-168349000.00018311</v>
      </c>
      <c r="E70" s="34">
        <v>0</v>
      </c>
      <c r="F70" s="34">
        <v>0</v>
      </c>
      <c r="G70" s="34">
        <v>0</v>
      </c>
    </row>
    <row r="71" spans="1:7" x14ac:dyDescent="0.3">
      <c r="A71" s="34" t="str">
        <v>07/06/2024 14:18:39</v>
      </c>
      <c r="B71" s="34">
        <v>229414949999.99841</v>
      </c>
      <c r="C71" s="34">
        <v>232665987999.9993</v>
      </c>
      <c r="D71" s="34">
        <v>-3251038000.000885</v>
      </c>
      <c r="E71" s="34">
        <v>0</v>
      </c>
      <c r="F71" s="34">
        <v>0</v>
      </c>
      <c r="G71" s="34">
        <v>0</v>
      </c>
    </row>
    <row r="72" spans="1:7" x14ac:dyDescent="0.3">
      <c r="A72" s="34" t="str">
        <v>07/06/2024 14:18:48</v>
      </c>
      <c r="B72" s="34">
        <v>229414949999.99841</v>
      </c>
      <c r="C72" s="34">
        <v>232665987999.9993</v>
      </c>
      <c r="D72" s="34">
        <v>-3251038000.000885</v>
      </c>
      <c r="E72" s="34">
        <v>0</v>
      </c>
      <c r="F72" s="34">
        <v>0</v>
      </c>
      <c r="G72" s="34">
        <v>0</v>
      </c>
    </row>
    <row r="73" spans="1:7" x14ac:dyDescent="0.3">
      <c r="A73" s="34" t="str">
        <v>07/06/2024 14:29:24</v>
      </c>
      <c r="B73" s="34">
        <v>246773005999.99841</v>
      </c>
      <c r="C73" s="34">
        <v>254194817999.9993</v>
      </c>
      <c r="D73" s="34">
        <v>-7421812000.000885</v>
      </c>
      <c r="E73" s="34">
        <v>0</v>
      </c>
      <c r="F73" s="34">
        <v>0</v>
      </c>
      <c r="G73" s="34">
        <v>0</v>
      </c>
    </row>
    <row r="74" spans="1:7" x14ac:dyDescent="0.3">
      <c r="A74" s="34" t="str">
        <v>07/06/2024 14:34:15</v>
      </c>
      <c r="B74" s="34">
        <v>251320005999.99841</v>
      </c>
      <c r="C74" s="34">
        <v>254194817999.9993</v>
      </c>
      <c r="D74" s="34">
        <v>-2874812000.000885</v>
      </c>
      <c r="E74" s="34">
        <v>0</v>
      </c>
      <c r="F74" s="34">
        <v>0</v>
      </c>
      <c r="G74" s="34">
        <v>0</v>
      </c>
    </row>
    <row r="75" spans="1:7" x14ac:dyDescent="0.3">
      <c r="A75" s="34" t="str">
        <v>10/06/2024 09:51:43</v>
      </c>
      <c r="B75" s="34">
        <v>29104743000.0009</v>
      </c>
      <c r="C75" s="34">
        <v>33031560000</v>
      </c>
      <c r="D75" s="34">
        <v>-3926816999.9991002</v>
      </c>
      <c r="E75" s="34">
        <v>0</v>
      </c>
      <c r="F75" s="34">
        <v>0</v>
      </c>
      <c r="G75" s="34">
        <v>0</v>
      </c>
    </row>
    <row r="76" spans="1:7" x14ac:dyDescent="0.3">
      <c r="A76" s="34" t="str">
        <v>10/06/2024 10:45:03</v>
      </c>
      <c r="B76" s="34">
        <v>41147560000.0009</v>
      </c>
      <c r="C76" s="34">
        <v>51315701000</v>
      </c>
      <c r="D76" s="34">
        <v>-10168140999.9991</v>
      </c>
      <c r="E76" s="34">
        <v>0</v>
      </c>
      <c r="F76" s="34">
        <v>0</v>
      </c>
      <c r="G76" s="34">
        <v>0</v>
      </c>
    </row>
    <row r="77" spans="1:7" x14ac:dyDescent="0.3">
      <c r="A77" s="34" t="str">
        <v>10/06/2024 10:57:59</v>
      </c>
      <c r="B77" s="34">
        <v>41907160000.0009</v>
      </c>
      <c r="C77" s="34">
        <v>52923611000</v>
      </c>
      <c r="D77" s="34">
        <v>-11016450999.9991</v>
      </c>
      <c r="E77" s="34">
        <v>0</v>
      </c>
      <c r="F77" s="34">
        <v>0</v>
      </c>
      <c r="G77" s="34">
        <v>0</v>
      </c>
    </row>
    <row r="78" spans="1:7" x14ac:dyDescent="0.3">
      <c r="A78" s="34" t="str">
        <v>10/06/2024 12:59:03</v>
      </c>
      <c r="B78" s="34">
        <v>52646670000.0009</v>
      </c>
      <c r="C78" s="34">
        <v>71768860999.99939</v>
      </c>
      <c r="D78" s="34">
        <v>-19122190999.998489</v>
      </c>
      <c r="E78" s="34">
        <v>0</v>
      </c>
      <c r="F78" s="34">
        <v>0</v>
      </c>
      <c r="G78" s="34">
        <v>0</v>
      </c>
    </row>
    <row r="79" spans="1:7" x14ac:dyDescent="0.3">
      <c r="A79" s="34" t="str">
        <v>10/06/2024 13:19:44</v>
      </c>
      <c r="B79" s="34">
        <v>65385390000.0009</v>
      </c>
      <c r="C79" s="34">
        <v>72188210999.99939</v>
      </c>
      <c r="D79" s="34">
        <v>-6802820999.9984894</v>
      </c>
      <c r="E79" s="34">
        <v>0</v>
      </c>
      <c r="F79" s="34">
        <v>0</v>
      </c>
      <c r="G79" s="34">
        <v>0</v>
      </c>
    </row>
    <row r="80" spans="1:7" x14ac:dyDescent="0.3">
      <c r="A80" s="34" t="str">
        <v>10/06/2024 14:14:28</v>
      </c>
      <c r="B80" s="34">
        <v>74998514000.000092</v>
      </c>
      <c r="C80" s="34">
        <v>81496758999.999405</v>
      </c>
      <c r="D80" s="34">
        <v>-6498244999.9993134</v>
      </c>
      <c r="E80" s="34">
        <v>0</v>
      </c>
      <c r="F80" s="34">
        <v>0</v>
      </c>
      <c r="G80" s="34">
        <v>0</v>
      </c>
    </row>
    <row r="81" spans="1:7" x14ac:dyDescent="0.3">
      <c r="A81" s="34" t="str">
        <v>10/06/2024 14:29:33</v>
      </c>
      <c r="B81" s="34">
        <v>89968706999.999908</v>
      </c>
      <c r="C81" s="34">
        <v>96936587999.999405</v>
      </c>
      <c r="D81" s="34">
        <v>-6967880999.9994965</v>
      </c>
      <c r="E81" s="34">
        <v>0</v>
      </c>
      <c r="F81" s="34">
        <v>0</v>
      </c>
      <c r="G81" s="34">
        <v>0</v>
      </c>
    </row>
    <row r="82" spans="1:7" x14ac:dyDescent="0.3">
      <c r="A82" s="34" t="str">
        <v>11/06/2024 09:38:46</v>
      </c>
      <c r="B82" s="34">
        <v>15257469000</v>
      </c>
      <c r="C82" s="34">
        <v>22123326450</v>
      </c>
      <c r="D82" s="34">
        <v>-6865857450</v>
      </c>
      <c r="E82" s="34">
        <v>0</v>
      </c>
      <c r="F82" s="34">
        <v>0</v>
      </c>
      <c r="G82" s="34">
        <v>0</v>
      </c>
    </row>
    <row r="83" spans="1:7" x14ac:dyDescent="0.3">
      <c r="A83" s="34" t="str">
        <v>11/06/2024 10:33:19</v>
      </c>
      <c r="B83" s="34">
        <v>22691737000</v>
      </c>
      <c r="C83" s="34">
        <v>29788567450</v>
      </c>
      <c r="D83" s="34">
        <v>-7096830450</v>
      </c>
      <c r="E83" s="34">
        <v>0</v>
      </c>
      <c r="F83" s="34">
        <v>0</v>
      </c>
      <c r="G83" s="34">
        <v>0</v>
      </c>
    </row>
    <row r="84" spans="1:7" x14ac:dyDescent="0.3">
      <c r="A84" s="34" t="str">
        <v>11/06/2024 11:13:15</v>
      </c>
      <c r="B84" s="34">
        <v>37111894000</v>
      </c>
      <c r="C84" s="34">
        <v>48196273450.000603</v>
      </c>
      <c r="D84" s="34">
        <v>-11084379450.000601</v>
      </c>
      <c r="E84" s="34">
        <v>0</v>
      </c>
      <c r="F84" s="34">
        <v>0</v>
      </c>
      <c r="G84" s="34">
        <v>0</v>
      </c>
    </row>
    <row r="85" spans="1:7" x14ac:dyDescent="0.3">
      <c r="A85" s="34" t="str">
        <v>11/06/2024 13:49:50</v>
      </c>
      <c r="B85" s="34">
        <v>64255736000.000099</v>
      </c>
      <c r="C85" s="34">
        <v>87395752450.000595</v>
      </c>
      <c r="D85" s="34">
        <v>-23140016450.0005</v>
      </c>
      <c r="E85" s="34">
        <v>0</v>
      </c>
      <c r="F85" s="34">
        <v>0</v>
      </c>
      <c r="G85" s="34">
        <v>0</v>
      </c>
    </row>
    <row r="86" spans="1:7" x14ac:dyDescent="0.3">
      <c r="A86" s="34" t="str">
        <v>11/06/2024 14:18:43</v>
      </c>
      <c r="B86" s="34">
        <v>131177676000.0006</v>
      </c>
      <c r="C86" s="34">
        <v>156861917450.00061</v>
      </c>
      <c r="D86" s="34">
        <v>-25684241450.000019</v>
      </c>
      <c r="E86" s="34">
        <v>0</v>
      </c>
      <c r="F86" s="34">
        <v>0</v>
      </c>
      <c r="G86" s="34">
        <v>0</v>
      </c>
    </row>
    <row r="87" spans="1:7" x14ac:dyDescent="0.3">
      <c r="A87" s="34" t="str">
        <v>11/06/2024 14:24:41</v>
      </c>
      <c r="B87" s="34">
        <v>159892111000.00061</v>
      </c>
      <c r="C87" s="34">
        <v>178859462449.99979</v>
      </c>
      <c r="D87" s="34">
        <v>-18967351449.99921</v>
      </c>
      <c r="E87" s="34">
        <v>0</v>
      </c>
      <c r="F87" s="34">
        <v>0</v>
      </c>
      <c r="G87" s="34">
        <v>0</v>
      </c>
    </row>
    <row r="88" spans="1:7" x14ac:dyDescent="0.3">
      <c r="A88" s="34" t="str">
        <v>11/06/2024 14:29:20</v>
      </c>
      <c r="B88" s="34">
        <v>175922737000.00061</v>
      </c>
      <c r="C88" s="34">
        <v>194923552449.9993</v>
      </c>
      <c r="D88" s="34">
        <v>-19000815449.998692</v>
      </c>
      <c r="E88" s="34">
        <v>0</v>
      </c>
      <c r="F88" s="34">
        <v>0</v>
      </c>
      <c r="G88" s="34">
        <v>0</v>
      </c>
    </row>
    <row r="89" spans="1:7" x14ac:dyDescent="0.3">
      <c r="A89" s="34" t="str">
        <v>12/06/2024 09:22:04</v>
      </c>
      <c r="B89" s="34">
        <v>46538673999.999001</v>
      </c>
      <c r="C89" s="34">
        <v>48012746000</v>
      </c>
      <c r="D89" s="34">
        <v>-1474072000.000999</v>
      </c>
      <c r="E89" s="34">
        <v>0</v>
      </c>
      <c r="F89" s="34">
        <v>0</v>
      </c>
      <c r="G89" s="34">
        <v>0</v>
      </c>
    </row>
    <row r="90" spans="1:7" x14ac:dyDescent="0.3">
      <c r="A90" s="34" t="str">
        <v>12/06/2024 09:34:19</v>
      </c>
      <c r="B90" s="34">
        <v>51114958999.999001</v>
      </c>
      <c r="C90" s="34">
        <v>52074126000</v>
      </c>
      <c r="D90" s="34">
        <v>-959167000.00099945</v>
      </c>
      <c r="E90" s="34">
        <v>0</v>
      </c>
      <c r="F90" s="34">
        <v>0</v>
      </c>
      <c r="G90" s="34">
        <v>0</v>
      </c>
    </row>
    <row r="91" spans="1:7" x14ac:dyDescent="0.3">
      <c r="A91" s="34" t="str">
        <v>12/06/2024 09:39:13</v>
      </c>
      <c r="B91" s="34">
        <v>61162488999.998497</v>
      </c>
      <c r="C91" s="34">
        <v>58532876000</v>
      </c>
      <c r="D91" s="34">
        <v>2629612999.998497</v>
      </c>
      <c r="E91" s="34">
        <v>0</v>
      </c>
      <c r="F91" s="34">
        <v>0</v>
      </c>
      <c r="G91" s="34">
        <v>0</v>
      </c>
    </row>
    <row r="92" spans="1:7" x14ac:dyDescent="0.3">
      <c r="A92" s="34" t="str">
        <v>12/06/2024 09:58:21</v>
      </c>
      <c r="B92" s="34">
        <v>140630702999.99869</v>
      </c>
      <c r="C92" s="34">
        <v>148366710000</v>
      </c>
      <c r="D92" s="34">
        <v>-7736007000.0013123</v>
      </c>
      <c r="E92" s="34">
        <v>0</v>
      </c>
      <c r="F92" s="34">
        <v>0</v>
      </c>
      <c r="G92" s="34">
        <v>0</v>
      </c>
    </row>
    <row r="93" spans="1:7" x14ac:dyDescent="0.3">
      <c r="A93" s="34" t="str">
        <v>12/06/2024 10:02:37</v>
      </c>
      <c r="B93" s="34">
        <v>143241202999.99869</v>
      </c>
      <c r="C93" s="34">
        <v>150533864000</v>
      </c>
      <c r="D93" s="34">
        <v>-7292661000.0013123</v>
      </c>
      <c r="E93" s="34">
        <v>0</v>
      </c>
      <c r="F93" s="34">
        <v>0</v>
      </c>
      <c r="G93" s="34">
        <v>0</v>
      </c>
    </row>
    <row r="94" spans="1:7" x14ac:dyDescent="0.3">
      <c r="A94" s="34" t="str">
        <v>12/06/2024 10:24:14</v>
      </c>
      <c r="B94" s="34">
        <v>166094922999.99771</v>
      </c>
      <c r="C94" s="34">
        <v>174583221000</v>
      </c>
      <c r="D94" s="34">
        <v>-8488298000.0022888</v>
      </c>
      <c r="E94" s="34">
        <v>0</v>
      </c>
      <c r="F94" s="34">
        <v>0</v>
      </c>
      <c r="G94" s="34">
        <v>0</v>
      </c>
    </row>
    <row r="95" spans="1:7" x14ac:dyDescent="0.3">
      <c r="A95" s="34" t="str">
        <v>12/06/2024 10:29:03</v>
      </c>
      <c r="B95" s="34">
        <v>172289702999.99771</v>
      </c>
      <c r="C95" s="34">
        <v>188074901000</v>
      </c>
      <c r="D95" s="34">
        <v>-15785198000.002291</v>
      </c>
      <c r="E95" s="34">
        <v>0</v>
      </c>
      <c r="F95" s="34">
        <v>0</v>
      </c>
      <c r="G95" s="34">
        <v>0</v>
      </c>
    </row>
    <row r="96" spans="1:7" x14ac:dyDescent="0.3">
      <c r="A96" s="34" t="str">
        <v>12/06/2024 13:00:23</v>
      </c>
      <c r="B96" s="34">
        <v>180187806999.99771</v>
      </c>
      <c r="C96" s="34">
        <v>193758202999.99991</v>
      </c>
      <c r="D96" s="34">
        <v>-13570396000.002199</v>
      </c>
      <c r="E96" s="34">
        <v>0</v>
      </c>
      <c r="F96" s="34">
        <v>0</v>
      </c>
      <c r="G96" s="34">
        <v>0</v>
      </c>
    </row>
    <row r="97" spans="1:7" x14ac:dyDescent="0.3">
      <c r="A97" s="34" t="str">
        <v>12/06/2024 14:12:30</v>
      </c>
      <c r="B97" s="34">
        <v>243796642999.99771</v>
      </c>
      <c r="C97" s="34">
        <v>256187431000.0004</v>
      </c>
      <c r="D97" s="34">
        <v>-12390788000.002689</v>
      </c>
      <c r="E97" s="34">
        <v>0</v>
      </c>
      <c r="F97" s="34">
        <v>0</v>
      </c>
      <c r="G97" s="34">
        <v>0</v>
      </c>
    </row>
    <row r="98" spans="1:7" x14ac:dyDescent="0.3">
      <c r="A98" s="34" t="str">
        <v>12/06/2024 14:29:17</v>
      </c>
      <c r="B98" s="34">
        <v>343692849999.99768</v>
      </c>
      <c r="C98" s="34">
        <v>362601891000.00049</v>
      </c>
      <c r="D98" s="34">
        <v>-18909041000.002811</v>
      </c>
      <c r="E98" s="34">
        <v>0</v>
      </c>
      <c r="F98" s="34">
        <v>0</v>
      </c>
      <c r="G98" s="34">
        <v>0</v>
      </c>
    </row>
    <row r="99" spans="1:7" x14ac:dyDescent="0.3">
      <c r="A99" s="34" t="str">
        <v>12/06/2024 14:49:56</v>
      </c>
      <c r="B99" s="34">
        <v>350763985999.99768</v>
      </c>
      <c r="C99" s="34">
        <v>363484653000.00049</v>
      </c>
      <c r="D99" s="34">
        <v>-12720667000.00281</v>
      </c>
      <c r="E99" s="34">
        <v>0</v>
      </c>
      <c r="F99" s="34">
        <v>0</v>
      </c>
      <c r="G99" s="34">
        <v>0</v>
      </c>
    </row>
    <row r="100" spans="1:7" x14ac:dyDescent="0.3">
      <c r="A100" s="34" t="str">
        <v>13/06/2024 09:19:25</v>
      </c>
      <c r="B100" s="34">
        <v>30139714000</v>
      </c>
      <c r="C100" s="34">
        <v>31002489000</v>
      </c>
      <c r="D100" s="34">
        <v>-862775000</v>
      </c>
      <c r="E100" s="34">
        <v>0</v>
      </c>
      <c r="F100" s="34">
        <v>0</v>
      </c>
      <c r="G100" s="34">
        <v>0</v>
      </c>
    </row>
    <row r="101" spans="1:7" x14ac:dyDescent="0.3">
      <c r="A101" s="34" t="str">
        <v>13/06/2024 09:37:47</v>
      </c>
      <c r="B101" s="34">
        <v>33521999000</v>
      </c>
      <c r="C101" s="34">
        <v>36871443000</v>
      </c>
      <c r="D101" s="34">
        <v>-3349444000</v>
      </c>
      <c r="E101" s="34">
        <v>0</v>
      </c>
      <c r="F101" s="34">
        <v>0</v>
      </c>
      <c r="G101" s="34">
        <v>0</v>
      </c>
    </row>
    <row r="102" spans="1:7" x14ac:dyDescent="0.3">
      <c r="A102" s="34" t="str">
        <v>13/06/2024 09:50:36</v>
      </c>
      <c r="B102" s="34">
        <v>34225768000</v>
      </c>
      <c r="C102" s="34">
        <v>38884817000</v>
      </c>
      <c r="D102" s="34">
        <v>-4659049000</v>
      </c>
      <c r="E102" s="34">
        <v>0</v>
      </c>
      <c r="F102" s="34">
        <v>0</v>
      </c>
      <c r="G102" s="34">
        <v>0</v>
      </c>
    </row>
    <row r="103" spans="1:7" x14ac:dyDescent="0.3">
      <c r="A103" s="34" t="str">
        <v>13/06/2024 11:00:22</v>
      </c>
      <c r="B103" s="34">
        <v>64388400500</v>
      </c>
      <c r="C103" s="34">
        <v>67468978000</v>
      </c>
      <c r="D103" s="34">
        <v>-3080577500</v>
      </c>
      <c r="E103" s="34">
        <v>0</v>
      </c>
      <c r="F103" s="34">
        <v>0</v>
      </c>
      <c r="G103" s="34">
        <v>0</v>
      </c>
    </row>
    <row r="104" spans="1:7" x14ac:dyDescent="0.3">
      <c r="A104" s="34" t="str">
        <v>13/06/2024 13:01:31</v>
      </c>
      <c r="B104" s="34">
        <v>71089502500</v>
      </c>
      <c r="C104" s="34">
        <v>78337360000</v>
      </c>
      <c r="D104" s="34">
        <v>-7247857500</v>
      </c>
      <c r="E104" s="34">
        <v>0</v>
      </c>
      <c r="F104" s="34">
        <v>0</v>
      </c>
      <c r="G104" s="34">
        <v>0</v>
      </c>
    </row>
    <row r="105" spans="1:7" x14ac:dyDescent="0.3">
      <c r="A105" s="34" t="str">
        <v>13/06/2024 13:24:56</v>
      </c>
      <c r="B105" s="34">
        <v>83409224500</v>
      </c>
      <c r="C105" s="34">
        <v>95071334000</v>
      </c>
      <c r="D105" s="34">
        <v>-11662109500</v>
      </c>
      <c r="E105" s="34">
        <v>0</v>
      </c>
      <c r="F105" s="34">
        <v>0</v>
      </c>
      <c r="G105" s="34">
        <v>0</v>
      </c>
    </row>
    <row r="106" spans="1:7" x14ac:dyDescent="0.3">
      <c r="A106" s="34" t="str">
        <v>13/06/2024 13:42:32</v>
      </c>
      <c r="B106" s="34">
        <v>90610895500</v>
      </c>
      <c r="C106" s="34">
        <v>99828983000</v>
      </c>
      <c r="D106" s="34">
        <v>-9218087500</v>
      </c>
      <c r="E106" s="34">
        <v>0</v>
      </c>
      <c r="F106" s="34">
        <v>0</v>
      </c>
      <c r="G106" s="34">
        <v>0</v>
      </c>
    </row>
    <row r="107" spans="1:7" x14ac:dyDescent="0.3">
      <c r="A107" s="34" t="str">
        <v>13/06/2024 13:53:44</v>
      </c>
      <c r="B107" s="34">
        <v>93042930500</v>
      </c>
      <c r="C107" s="34">
        <v>99832326000</v>
      </c>
      <c r="D107" s="34">
        <v>-6789395500</v>
      </c>
      <c r="E107" s="34">
        <v>0</v>
      </c>
      <c r="F107" s="34">
        <v>0</v>
      </c>
      <c r="G107" s="34">
        <v>0</v>
      </c>
    </row>
    <row r="108" spans="1:7" x14ac:dyDescent="0.3">
      <c r="A108" s="34" t="str">
        <v>13/06/2024 14:34:57</v>
      </c>
      <c r="B108" s="34">
        <v>150918231500</v>
      </c>
      <c r="C108" s="34">
        <v>157443348000.00009</v>
      </c>
      <c r="D108" s="34">
        <v>-6525116500.0000916</v>
      </c>
      <c r="E108" s="34">
        <v>0</v>
      </c>
      <c r="F108" s="34">
        <v>0</v>
      </c>
      <c r="G108" s="34">
        <v>0</v>
      </c>
    </row>
    <row r="109" spans="1:7" x14ac:dyDescent="0.3">
      <c r="A109" s="34" t="str">
        <v>13/06/2024 14:59:33</v>
      </c>
      <c r="B109" s="34">
        <v>151069583500</v>
      </c>
      <c r="C109" s="34">
        <v>160040148000.00009</v>
      </c>
      <c r="D109" s="34">
        <v>-8970564500.0000916</v>
      </c>
      <c r="E109" s="34">
        <v>0</v>
      </c>
      <c r="F109" s="34">
        <v>0</v>
      </c>
      <c r="G109" s="34">
        <v>0</v>
      </c>
    </row>
    <row r="110" spans="1:7" x14ac:dyDescent="0.3">
      <c r="A110" s="34" t="str">
        <v>14/06/2024 10:10:10</v>
      </c>
      <c r="B110" s="34">
        <v>44902571000.000298</v>
      </c>
      <c r="C110" s="34">
        <v>46840451000.000298</v>
      </c>
      <c r="D110" s="34">
        <v>-1937880000</v>
      </c>
      <c r="E110" s="34">
        <v>0</v>
      </c>
      <c r="F110" s="34">
        <v>0</v>
      </c>
      <c r="G110" s="34">
        <v>0</v>
      </c>
    </row>
    <row r="111" spans="1:7" x14ac:dyDescent="0.3">
      <c r="A111" s="34" t="str">
        <v>14/06/2024 13:33:29</v>
      </c>
      <c r="B111" s="34">
        <v>100166174000.00031</v>
      </c>
      <c r="C111" s="34">
        <v>108146224999.99969</v>
      </c>
      <c r="D111" s="34">
        <v>-7980050999.9993896</v>
      </c>
      <c r="E111" s="34">
        <v>0</v>
      </c>
      <c r="F111" s="34">
        <v>0</v>
      </c>
      <c r="G111" s="34">
        <v>0</v>
      </c>
    </row>
    <row r="112" spans="1:7" x14ac:dyDescent="0.3">
      <c r="A112" s="34" t="str">
        <v>14/06/2024 14:06:32</v>
      </c>
      <c r="B112" s="34">
        <v>162509731000.00049</v>
      </c>
      <c r="C112" s="34">
        <v>177784435999.9986</v>
      </c>
      <c r="D112" s="34">
        <v>-15274704999.99811</v>
      </c>
      <c r="E112" s="34">
        <v>0</v>
      </c>
      <c r="F112" s="34">
        <v>0</v>
      </c>
      <c r="G112" s="34">
        <v>0</v>
      </c>
    </row>
    <row r="113" spans="1:7" x14ac:dyDescent="0.3">
      <c r="A113" s="34" t="str">
        <v>14/06/2024 14:26:27</v>
      </c>
      <c r="B113" s="34">
        <v>169749913000.00049</v>
      </c>
      <c r="C113" s="34">
        <v>188184922999.9985</v>
      </c>
      <c r="D113" s="34">
        <v>-18435009999.99802</v>
      </c>
      <c r="E113" s="34">
        <v>0</v>
      </c>
      <c r="F113" s="34">
        <v>0</v>
      </c>
      <c r="G113" s="34">
        <v>0</v>
      </c>
    </row>
    <row r="114" spans="1:7" x14ac:dyDescent="0.3">
      <c r="A114" s="34" t="str">
        <v>14/06/2024 15:05:09</v>
      </c>
      <c r="B114" s="34">
        <v>190598643000.00049</v>
      </c>
      <c r="C114" s="34">
        <v>193453758999.9985</v>
      </c>
      <c r="D114" s="34">
        <v>-2855115999.9980159</v>
      </c>
      <c r="E114" s="34">
        <v>0</v>
      </c>
      <c r="F114" s="34">
        <v>0</v>
      </c>
      <c r="G114" s="34">
        <v>0</v>
      </c>
    </row>
    <row r="115" spans="1:7" x14ac:dyDescent="0.3">
      <c r="A115" s="34" t="str">
        <v>17/06/2024 09:32:08</v>
      </c>
      <c r="B115" s="34">
        <v>41766530000</v>
      </c>
      <c r="C115" s="34">
        <v>41685687000</v>
      </c>
      <c r="D115" s="34">
        <v>80843000</v>
      </c>
      <c r="E115" s="34">
        <v>0</v>
      </c>
      <c r="F115" s="34">
        <v>0</v>
      </c>
      <c r="G115" s="34">
        <v>0</v>
      </c>
    </row>
    <row r="116" spans="1:7" x14ac:dyDescent="0.3">
      <c r="A116" s="34" t="str">
        <v>17/06/2024 10:58:23</v>
      </c>
      <c r="B116" s="34">
        <v>114602566000</v>
      </c>
      <c r="C116" s="34">
        <v>113876490000</v>
      </c>
      <c r="D116" s="34">
        <v>726076000</v>
      </c>
      <c r="E116" s="34">
        <v>0</v>
      </c>
      <c r="F116" s="34">
        <v>0</v>
      </c>
      <c r="G116" s="34">
        <v>0</v>
      </c>
    </row>
    <row r="117" spans="1:7" x14ac:dyDescent="0.3">
      <c r="A117" s="34" t="str">
        <v>17/06/2024 11:22:04</v>
      </c>
      <c r="B117" s="34">
        <v>129224846000</v>
      </c>
      <c r="C117" s="34">
        <v>128732723999.9995</v>
      </c>
      <c r="D117" s="34">
        <v>492122000.00050348</v>
      </c>
      <c r="E117" s="34">
        <v>0</v>
      </c>
      <c r="F117" s="34">
        <v>0</v>
      </c>
      <c r="G117" s="34">
        <v>0</v>
      </c>
    </row>
    <row r="118" spans="1:7" x14ac:dyDescent="0.3">
      <c r="A118" s="34" t="str">
        <v>17/06/2024 13:01:12</v>
      </c>
      <c r="B118" s="34">
        <v>130103624000</v>
      </c>
      <c r="C118" s="34">
        <v>129425801999.9995</v>
      </c>
      <c r="D118" s="34">
        <v>677822000.00050354</v>
      </c>
      <c r="E118" s="34">
        <v>0</v>
      </c>
      <c r="F118" s="34">
        <v>0</v>
      </c>
      <c r="G118" s="34">
        <v>0</v>
      </c>
    </row>
    <row r="119" spans="1:7" x14ac:dyDescent="0.3">
      <c r="A119" s="34" t="str">
        <v>17/06/2024 13:53:24</v>
      </c>
      <c r="B119" s="34">
        <v>227777604000.00049</v>
      </c>
      <c r="C119" s="34">
        <v>236253316999.99969</v>
      </c>
      <c r="D119" s="34">
        <v>-8475712999.9992065</v>
      </c>
      <c r="E119" s="34">
        <v>0</v>
      </c>
      <c r="F119" s="34">
        <v>0</v>
      </c>
      <c r="G119" s="34">
        <v>0</v>
      </c>
    </row>
    <row r="120" spans="1:7" x14ac:dyDescent="0.3">
      <c r="A120" s="34" t="str">
        <v>17/06/2024 14:12:16</v>
      </c>
      <c r="B120" s="34">
        <v>265536310000.00049</v>
      </c>
      <c r="C120" s="34">
        <v>265433655999.9993</v>
      </c>
      <c r="D120" s="34">
        <v>102654000.0011597</v>
      </c>
      <c r="E120" s="34">
        <v>0</v>
      </c>
      <c r="F120" s="34">
        <v>0</v>
      </c>
      <c r="G120" s="34">
        <v>0</v>
      </c>
    </row>
    <row r="121" spans="1:7" x14ac:dyDescent="0.3">
      <c r="A121" s="34" t="str">
        <v>17/06/2024 14:23:22</v>
      </c>
      <c r="B121" s="34">
        <v>288294712000.00092</v>
      </c>
      <c r="C121" s="34">
        <v>298146594999.99872</v>
      </c>
      <c r="D121" s="34">
        <v>-9851882999.9978027</v>
      </c>
      <c r="E121" s="34">
        <v>0</v>
      </c>
      <c r="F121" s="34">
        <v>0</v>
      </c>
      <c r="G121" s="34">
        <v>0</v>
      </c>
    </row>
    <row r="122" spans="1:7" x14ac:dyDescent="0.3">
      <c r="A122" s="34" t="str">
        <v>17/06/2024 14:35:52</v>
      </c>
      <c r="B122" s="34">
        <v>318108420000.00018</v>
      </c>
      <c r="C122" s="34">
        <v>313272342999.99872</v>
      </c>
      <c r="D122" s="34">
        <v>4836077000.0015259</v>
      </c>
      <c r="E122" s="34">
        <v>0</v>
      </c>
      <c r="F122" s="34">
        <v>0</v>
      </c>
      <c r="G122" s="34">
        <v>0</v>
      </c>
    </row>
    <row r="123" spans="1:7" x14ac:dyDescent="0.3">
      <c r="A123" s="34" t="str">
        <v>17/06/2024 15:13:36</v>
      </c>
      <c r="B123" s="34">
        <v>318127701000.00018</v>
      </c>
      <c r="C123" s="34">
        <v>313273212999.99872</v>
      </c>
      <c r="D123" s="34">
        <v>4854488000.0015259</v>
      </c>
      <c r="E123" s="34">
        <v>0</v>
      </c>
      <c r="F123" s="34">
        <v>0</v>
      </c>
      <c r="G123" s="34">
        <v>0</v>
      </c>
    </row>
    <row r="124" spans="1:7" x14ac:dyDescent="0.3">
      <c r="A124" s="34" t="str">
        <v>18/06/2024 10:05:22</v>
      </c>
      <c r="B124" s="34">
        <v>23756729999.999401</v>
      </c>
      <c r="C124" s="34">
        <v>23673996999.999802</v>
      </c>
      <c r="D124" s="34">
        <v>82732999.999599457</v>
      </c>
      <c r="E124" s="34">
        <v>0</v>
      </c>
      <c r="F124" s="34">
        <v>0</v>
      </c>
      <c r="G124" s="34">
        <v>0</v>
      </c>
    </row>
    <row r="125" spans="1:7" x14ac:dyDescent="0.3">
      <c r="A125" s="34" t="str">
        <v>18/06/2024 11:20:43</v>
      </c>
      <c r="B125" s="34">
        <v>52693807999.999603</v>
      </c>
      <c r="C125" s="34">
        <v>59670972999.999802</v>
      </c>
      <c r="D125" s="34">
        <v>-6977165000.0001984</v>
      </c>
      <c r="E125" s="34">
        <v>10638000</v>
      </c>
      <c r="F125" s="34">
        <v>25485473000</v>
      </c>
      <c r="G125" s="34">
        <v>-25474835000</v>
      </c>
    </row>
    <row r="126" spans="1:7" x14ac:dyDescent="0.3">
      <c r="A126" s="34" t="str">
        <v>18/06/2024 13:28:04</v>
      </c>
      <c r="B126" s="34">
        <v>72781946999.999603</v>
      </c>
      <c r="C126" s="34">
        <v>71824726999.998993</v>
      </c>
      <c r="D126" s="34">
        <v>957220000.00061035</v>
      </c>
      <c r="E126" s="34">
        <v>10354197000</v>
      </c>
      <c r="F126" s="34">
        <v>25782627000</v>
      </c>
      <c r="G126" s="34">
        <v>-15428430000</v>
      </c>
    </row>
    <row r="127" spans="1:7" x14ac:dyDescent="0.3">
      <c r="A127" s="34" t="str">
        <v>18/06/2024 14:26:11</v>
      </c>
      <c r="B127" s="34">
        <v>177686473000.00009</v>
      </c>
      <c r="C127" s="34">
        <v>176014268999.99841</v>
      </c>
      <c r="D127" s="34">
        <v>1672204000.001709</v>
      </c>
      <c r="E127" s="34">
        <v>60635023000</v>
      </c>
      <c r="F127" s="34">
        <v>35096089000</v>
      </c>
      <c r="G127" s="34">
        <v>25538934000</v>
      </c>
    </row>
    <row r="128" spans="1:7" x14ac:dyDescent="0.3">
      <c r="A128" s="34" t="str">
        <v>18/06/2024 14:30:44</v>
      </c>
      <c r="B128" s="34">
        <v>203512733000.00021</v>
      </c>
      <c r="C128" s="34">
        <v>201696511999.9993</v>
      </c>
      <c r="D128" s="34">
        <v>1816221000.000885</v>
      </c>
      <c r="E128" s="34">
        <v>60635023000</v>
      </c>
      <c r="F128" s="34">
        <v>43064062000</v>
      </c>
      <c r="G128" s="34">
        <v>17570961000</v>
      </c>
    </row>
    <row r="129" spans="1:7" x14ac:dyDescent="0.3">
      <c r="A129" s="34" t="str">
        <v>19/06/2024 10:01:05</v>
      </c>
      <c r="B129" s="34">
        <v>24107305999.998501</v>
      </c>
      <c r="C129" s="34">
        <v>24899920000.001202</v>
      </c>
      <c r="D129" s="34">
        <v>-792614000.00269699</v>
      </c>
      <c r="E129" s="34">
        <v>295616000</v>
      </c>
      <c r="F129" s="34">
        <v>14289890000</v>
      </c>
      <c r="G129" s="34">
        <v>-13994274000</v>
      </c>
    </row>
    <row r="130" spans="1:7" x14ac:dyDescent="0.3">
      <c r="A130" s="34" t="str">
        <v>19/06/2024 11:25:40</v>
      </c>
      <c r="B130" s="34">
        <v>107207619999.9989</v>
      </c>
      <c r="C130" s="34">
        <v>107648937000.0014</v>
      </c>
      <c r="D130" s="34">
        <v>-441317000.00250238</v>
      </c>
      <c r="E130" s="34">
        <v>10352320000</v>
      </c>
      <c r="F130" s="34">
        <v>20982907000</v>
      </c>
      <c r="G130" s="34">
        <v>-10630587000</v>
      </c>
    </row>
    <row r="131" spans="1:7" x14ac:dyDescent="0.3">
      <c r="A131" s="34" t="str">
        <v>19/06/2024 11:28:00</v>
      </c>
      <c r="B131" s="34">
        <v>123599429999.9987</v>
      </c>
      <c r="C131" s="34">
        <v>107650551000.0014</v>
      </c>
      <c r="D131" s="34">
        <v>15948878999.997299</v>
      </c>
      <c r="E131" s="34">
        <v>10352320000</v>
      </c>
      <c r="F131" s="34">
        <v>20984521000</v>
      </c>
      <c r="G131" s="34">
        <v>-10632201000</v>
      </c>
    </row>
    <row r="132" spans="1:7" x14ac:dyDescent="0.3">
      <c r="A132" s="34" t="str">
        <v>19/06/2024 11:29:09</v>
      </c>
      <c r="B132" s="34">
        <v>128495549999.9987</v>
      </c>
      <c r="C132" s="34">
        <v>107650551000.0014</v>
      </c>
      <c r="D132" s="34">
        <v>20844998999.997299</v>
      </c>
      <c r="E132" s="34">
        <v>15248440000</v>
      </c>
      <c r="F132" s="34">
        <v>20984521000</v>
      </c>
      <c r="G132" s="34">
        <v>-5736081000</v>
      </c>
    </row>
    <row r="133" spans="1:7" x14ac:dyDescent="0.3">
      <c r="A133" s="34" t="str">
        <v>19/06/2024 11:30:07</v>
      </c>
      <c r="B133" s="34">
        <v>150656359999.99869</v>
      </c>
      <c r="C133" s="34">
        <v>107650551000.0014</v>
      </c>
      <c r="D133" s="34">
        <v>43005808999.997307</v>
      </c>
      <c r="E133" s="34">
        <v>37409250000</v>
      </c>
      <c r="F133" s="34">
        <v>20984521000</v>
      </c>
      <c r="G133" s="34">
        <v>16424729000</v>
      </c>
    </row>
    <row r="134" spans="1:7" x14ac:dyDescent="0.3">
      <c r="A134" s="34" t="str">
        <v>19/06/2024 11:35:04</v>
      </c>
      <c r="B134" s="34">
        <v>150656359999.99869</v>
      </c>
      <c r="C134" s="34">
        <v>107650551000.0014</v>
      </c>
      <c r="D134" s="34">
        <v>43005808999.997307</v>
      </c>
      <c r="E134" s="34">
        <v>37409250000</v>
      </c>
      <c r="F134" s="34">
        <v>20984521000</v>
      </c>
      <c r="G134" s="34">
        <v>16424729000</v>
      </c>
    </row>
    <row r="135" spans="1:7" x14ac:dyDescent="0.3">
      <c r="A135" s="34" t="str">
        <v>19/06/2024 13:02:01</v>
      </c>
      <c r="B135" s="34">
        <v>153637094999.99869</v>
      </c>
      <c r="C135" s="34">
        <v>107744769000.0014</v>
      </c>
      <c r="D135" s="34">
        <v>45892325999.997307</v>
      </c>
      <c r="E135" s="34">
        <v>40389985000</v>
      </c>
      <c r="F135" s="34">
        <v>21078739000</v>
      </c>
      <c r="G135" s="34">
        <v>19311246000</v>
      </c>
    </row>
    <row r="136" spans="1:7" x14ac:dyDescent="0.3">
      <c r="A136" s="34" t="str">
        <v>19/06/2024 14:20:59</v>
      </c>
      <c r="B136" s="34">
        <v>283517598999.99811</v>
      </c>
      <c r="C136" s="34">
        <v>284942930000.00031</v>
      </c>
      <c r="D136" s="34">
        <v>-1425331000.002197</v>
      </c>
      <c r="E136" s="34">
        <v>144026519000</v>
      </c>
      <c r="F136" s="34">
        <v>81374580000</v>
      </c>
      <c r="G136" s="34">
        <v>62651939000</v>
      </c>
    </row>
    <row r="137" spans="1:7" x14ac:dyDescent="0.3">
      <c r="A137" s="34" t="str">
        <v>19/06/2024 14:21:45</v>
      </c>
      <c r="B137" s="34">
        <v>283846798999.99811</v>
      </c>
      <c r="C137" s="34">
        <v>284942930000.00031</v>
      </c>
      <c r="D137" s="34">
        <v>-1096131000.002197</v>
      </c>
      <c r="E137" s="34">
        <v>144355719000</v>
      </c>
      <c r="F137" s="34">
        <v>81374580000</v>
      </c>
      <c r="G137" s="34">
        <v>62981139000</v>
      </c>
    </row>
    <row r="138" spans="1:7" x14ac:dyDescent="0.3">
      <c r="A138" s="34" t="str">
        <v>19/06/2024 14:27:51</v>
      </c>
      <c r="B138" s="34">
        <v>288770117999.99811</v>
      </c>
      <c r="C138" s="34">
        <v>289866527000.00061</v>
      </c>
      <c r="D138" s="34">
        <v>-1096409000.002502</v>
      </c>
      <c r="E138" s="34">
        <v>148225798000</v>
      </c>
      <c r="F138" s="34">
        <v>81416277000</v>
      </c>
      <c r="G138" s="34">
        <v>66809521000</v>
      </c>
    </row>
    <row r="139" spans="1:7" x14ac:dyDescent="0.3">
      <c r="A139" s="34" t="str">
        <v>20/06/2024 09:54:31</v>
      </c>
      <c r="B139" s="34">
        <v>44008083999.999802</v>
      </c>
      <c r="C139" s="34">
        <v>46765283000</v>
      </c>
      <c r="D139" s="34">
        <v>-2757199000.0001979</v>
      </c>
      <c r="E139" s="34">
        <v>4857674000</v>
      </c>
      <c r="F139" s="34">
        <v>9199283000</v>
      </c>
      <c r="G139" s="34">
        <v>-4341609000</v>
      </c>
    </row>
    <row r="140" spans="1:7" x14ac:dyDescent="0.3">
      <c r="A140" s="34" t="str">
        <v>20/06/2024 10:03:16</v>
      </c>
      <c r="B140" s="34">
        <v>57724000999.999702</v>
      </c>
      <c r="C140" s="34">
        <v>55492991000</v>
      </c>
      <c r="D140" s="34">
        <v>2231009999.999702</v>
      </c>
      <c r="E140" s="34">
        <v>12083881000</v>
      </c>
      <c r="F140" s="34">
        <v>9316301000</v>
      </c>
      <c r="G140" s="34">
        <v>2767580000</v>
      </c>
    </row>
    <row r="141" spans="1:7" x14ac:dyDescent="0.3">
      <c r="A141" s="34" t="str">
        <v>20/06/2024 10:07:40</v>
      </c>
      <c r="B141" s="34">
        <v>57988960999.999702</v>
      </c>
      <c r="C141" s="34">
        <v>57011531000</v>
      </c>
      <c r="D141" s="34">
        <v>977429999.99970245</v>
      </c>
      <c r="E141" s="34">
        <v>12083881000</v>
      </c>
      <c r="F141" s="34">
        <v>10305221000</v>
      </c>
      <c r="G141" s="34">
        <v>1778660000</v>
      </c>
    </row>
    <row r="142" spans="1:7" x14ac:dyDescent="0.3">
      <c r="A142" s="34" t="str">
        <v>20/06/2024 10:09:01</v>
      </c>
      <c r="B142" s="34">
        <v>57988960999.999702</v>
      </c>
      <c r="C142" s="34">
        <v>58211211000</v>
      </c>
      <c r="D142" s="34">
        <v>-222250000.00029749</v>
      </c>
      <c r="E142" s="34">
        <v>12083881000</v>
      </c>
      <c r="F142" s="34">
        <v>11372461000</v>
      </c>
      <c r="G142" s="34">
        <v>711420000</v>
      </c>
    </row>
    <row r="143" spans="1:7" x14ac:dyDescent="0.3">
      <c r="A143" s="34" t="str">
        <v>20/06/2024 10:20:42</v>
      </c>
      <c r="B143" s="34">
        <v>106629776999.9991</v>
      </c>
      <c r="C143" s="34">
        <v>106005366000.00011</v>
      </c>
      <c r="D143" s="34">
        <v>624410999.99899292</v>
      </c>
      <c r="E143" s="34">
        <v>12106387000</v>
      </c>
      <c r="F143" s="34">
        <v>15731516000</v>
      </c>
      <c r="G143" s="34">
        <v>-3625129000</v>
      </c>
    </row>
    <row r="144" spans="1:7" x14ac:dyDescent="0.3">
      <c r="A144" s="34" t="str">
        <v>20/06/2024 13:46:51</v>
      </c>
      <c r="B144" s="34">
        <v>182858705999.99899</v>
      </c>
      <c r="C144" s="34">
        <v>185303971000.00009</v>
      </c>
      <c r="D144" s="34">
        <v>-2445265000.0010681</v>
      </c>
      <c r="E144" s="34">
        <v>46430626000</v>
      </c>
      <c r="F144" s="34">
        <v>25542851000</v>
      </c>
      <c r="G144" s="34">
        <v>20887775000</v>
      </c>
    </row>
    <row r="145" spans="1:7" x14ac:dyDescent="0.3">
      <c r="A145" s="34" t="str">
        <v>20/06/2024 14:08:07</v>
      </c>
      <c r="B145" s="34">
        <v>208971097999.99899</v>
      </c>
      <c r="C145" s="34">
        <v>210253781000.00089</v>
      </c>
      <c r="D145" s="34">
        <v>-1282683000.0018921</v>
      </c>
      <c r="E145" s="34">
        <v>72148168000</v>
      </c>
      <c r="F145" s="34">
        <v>26248391000</v>
      </c>
      <c r="G145" s="34">
        <v>45899777000</v>
      </c>
    </row>
    <row r="146" spans="1:7" x14ac:dyDescent="0.3">
      <c r="A146" s="34" t="str">
        <v>20/06/2024 14:13:17</v>
      </c>
      <c r="B146" s="34">
        <v>214122927999.9985</v>
      </c>
      <c r="C146" s="34">
        <v>214466781000.00089</v>
      </c>
      <c r="D146" s="34">
        <v>-343853000.00241089</v>
      </c>
      <c r="E146" s="34">
        <v>72148168000</v>
      </c>
      <c r="F146" s="34">
        <v>30461391000</v>
      </c>
      <c r="G146" s="34">
        <v>41686777000</v>
      </c>
    </row>
    <row r="147" spans="1:7" x14ac:dyDescent="0.3">
      <c r="A147" s="34" t="str">
        <v>20/06/2024 14:18:38</v>
      </c>
      <c r="B147" s="34">
        <v>220472717999.9985</v>
      </c>
      <c r="C147" s="34">
        <v>232156316000.0004</v>
      </c>
      <c r="D147" s="34">
        <v>-11683598000.00189</v>
      </c>
      <c r="E147" s="34">
        <v>72148168000</v>
      </c>
      <c r="F147" s="34">
        <v>40223586000</v>
      </c>
      <c r="G147" s="34">
        <v>31924582000</v>
      </c>
    </row>
    <row r="148" spans="1:7" x14ac:dyDescent="0.3">
      <c r="A148" s="34" t="str">
        <v>20/06/2024 14:19:33</v>
      </c>
      <c r="B148" s="34">
        <v>220472717999.9985</v>
      </c>
      <c r="C148" s="34">
        <v>231369769000.0004</v>
      </c>
      <c r="D148" s="34">
        <v>-10897051000.00189</v>
      </c>
      <c r="E148" s="34">
        <v>72148168000</v>
      </c>
      <c r="F148" s="34">
        <v>39437039000</v>
      </c>
      <c r="G148" s="34">
        <v>32711129000</v>
      </c>
    </row>
    <row r="149" spans="1:7" x14ac:dyDescent="0.3">
      <c r="A149" s="34" t="str">
        <v>20/06/2024 14:19:58</v>
      </c>
      <c r="B149" s="34">
        <v>221397417999.9985</v>
      </c>
      <c r="C149" s="34">
        <v>232448491000.0004</v>
      </c>
      <c r="D149" s="34">
        <v>-11051073000.00189</v>
      </c>
      <c r="E149" s="34">
        <v>72148168000</v>
      </c>
      <c r="F149" s="34">
        <v>40515761000</v>
      </c>
      <c r="G149" s="34">
        <v>31632407000</v>
      </c>
    </row>
    <row r="150" spans="1:7" x14ac:dyDescent="0.3">
      <c r="A150" s="34" t="str">
        <v>20/06/2024 14:20:55</v>
      </c>
      <c r="B150" s="34">
        <v>230114027999.9985</v>
      </c>
      <c r="C150" s="34">
        <v>236829491000.0004</v>
      </c>
      <c r="D150" s="34">
        <v>-6715463000.0018921</v>
      </c>
      <c r="E150" s="34">
        <v>72148168000</v>
      </c>
      <c r="F150" s="34">
        <v>44896761000</v>
      </c>
      <c r="G150" s="34">
        <v>27251407000</v>
      </c>
    </row>
    <row r="151" spans="1:7" x14ac:dyDescent="0.3">
      <c r="A151" s="34" t="str">
        <v>20/06/2024 14:22:47</v>
      </c>
      <c r="B151" s="34">
        <v>232494887999.9985</v>
      </c>
      <c r="C151" s="34">
        <v>239159065000.0004</v>
      </c>
      <c r="D151" s="34">
        <v>-6664177000.0018921</v>
      </c>
      <c r="E151" s="34">
        <v>72148168000</v>
      </c>
      <c r="F151" s="34">
        <v>47226335000</v>
      </c>
      <c r="G151" s="34">
        <v>24921833000</v>
      </c>
    </row>
    <row r="152" spans="1:7" x14ac:dyDescent="0.3">
      <c r="A152" s="34" t="str">
        <v>20/06/2024 14:29:34</v>
      </c>
      <c r="B152" s="34">
        <v>242401477999.99771</v>
      </c>
      <c r="C152" s="34">
        <v>253835756000.0004</v>
      </c>
      <c r="D152" s="34">
        <v>-11434278000.002689</v>
      </c>
      <c r="E152" s="34">
        <v>72148168000</v>
      </c>
      <c r="F152" s="34">
        <v>61903026000</v>
      </c>
      <c r="G152" s="34">
        <v>10245142000</v>
      </c>
    </row>
    <row r="153" spans="1:7" x14ac:dyDescent="0.3">
      <c r="A153" s="34" t="str">
        <v>20/06/2024 14:51:06</v>
      </c>
      <c r="B153" s="34">
        <v>321605180999.99768</v>
      </c>
      <c r="C153" s="34">
        <v>349777556000.00043</v>
      </c>
      <c r="D153" s="34">
        <v>-28172375000.002621</v>
      </c>
      <c r="E153" s="34">
        <v>151351871000</v>
      </c>
      <c r="F153" s="34">
        <v>157844826000</v>
      </c>
      <c r="G153" s="34">
        <v>-6492955000</v>
      </c>
    </row>
    <row r="154" spans="1:7" x14ac:dyDescent="0.3">
      <c r="A154" s="34" t="str">
        <v>20/06/2024 14:54:16</v>
      </c>
      <c r="B154" s="34">
        <v>321605180999.99768</v>
      </c>
      <c r="C154" s="34">
        <v>349777556000.00043</v>
      </c>
      <c r="D154" s="34">
        <v>-28172375000.002621</v>
      </c>
      <c r="E154" s="34">
        <v>151351871000</v>
      </c>
      <c r="F154" s="34">
        <v>157844826000</v>
      </c>
      <c r="G154" s="34">
        <v>-6492955000</v>
      </c>
    </row>
    <row r="155" spans="1:7" x14ac:dyDescent="0.3">
      <c r="A155" s="34" t="str">
        <v>21/06/2024 09:21:47</v>
      </c>
      <c r="B155" s="34">
        <v>23951910000</v>
      </c>
      <c r="C155" s="34">
        <v>22776695000</v>
      </c>
      <c r="D155" s="34">
        <v>1175215000</v>
      </c>
      <c r="E155" s="34">
        <v>19890000</v>
      </c>
      <c r="F155" s="34">
        <v>22644605000</v>
      </c>
      <c r="G155" s="34">
        <v>-22624715000</v>
      </c>
    </row>
    <row r="156" spans="1:7" x14ac:dyDescent="0.3">
      <c r="A156" s="34" t="str">
        <v>21/06/2024 09:31:41</v>
      </c>
      <c r="B156" s="34">
        <v>40144756000</v>
      </c>
      <c r="C156" s="34">
        <v>40666621000</v>
      </c>
      <c r="D156" s="34">
        <v>-521865000</v>
      </c>
      <c r="E156" s="34">
        <v>9770516000</v>
      </c>
      <c r="F156" s="34">
        <v>31065391000</v>
      </c>
      <c r="G156" s="34">
        <v>-21294875000</v>
      </c>
    </row>
    <row r="157" spans="1:7" x14ac:dyDescent="0.3">
      <c r="A157" s="34" t="str">
        <v>21/06/2024 09:36:18</v>
      </c>
      <c r="B157" s="34">
        <v>50222196000</v>
      </c>
      <c r="C157" s="34">
        <v>46921792000.000397</v>
      </c>
      <c r="D157" s="34">
        <v>3300403999.9996028</v>
      </c>
      <c r="E157" s="34">
        <v>13534516000</v>
      </c>
      <c r="F157" s="34">
        <v>33770122000</v>
      </c>
      <c r="G157" s="34">
        <v>-20235606000</v>
      </c>
    </row>
    <row r="158" spans="1:7" x14ac:dyDescent="0.3">
      <c r="A158" s="34" t="str">
        <v>21/06/2024 09:53:37</v>
      </c>
      <c r="B158" s="34">
        <v>94968936000</v>
      </c>
      <c r="C158" s="34">
        <v>78075497000.000397</v>
      </c>
      <c r="D158" s="34">
        <v>16893438999.999599</v>
      </c>
      <c r="E158" s="34">
        <v>13540846000</v>
      </c>
      <c r="F158" s="34">
        <v>64791947000</v>
      </c>
      <c r="G158" s="34">
        <v>-51251101000</v>
      </c>
    </row>
    <row r="159" spans="1:7" x14ac:dyDescent="0.3">
      <c r="A159" s="34" t="str">
        <v>21/06/2024 09:53:59</v>
      </c>
      <c r="B159" s="34">
        <v>94968936000</v>
      </c>
      <c r="C159" s="34">
        <v>78075497000.000397</v>
      </c>
      <c r="D159" s="34">
        <v>16893438999.999599</v>
      </c>
      <c r="E159" s="34">
        <v>13540846000</v>
      </c>
      <c r="F159" s="34">
        <v>64791947000</v>
      </c>
      <c r="G159" s="34">
        <v>-51251101000</v>
      </c>
    </row>
    <row r="160" spans="1:7" x14ac:dyDescent="0.3">
      <c r="A160" s="34" t="str">
        <v>21/06/2024 10:25:41</v>
      </c>
      <c r="B160" s="34">
        <v>116852750999.99989</v>
      </c>
      <c r="C160" s="34">
        <v>97328733000.000397</v>
      </c>
      <c r="D160" s="34">
        <v>19524017999.9995</v>
      </c>
      <c r="E160" s="34">
        <v>16722921000</v>
      </c>
      <c r="F160" s="34">
        <v>80883463000</v>
      </c>
      <c r="G160" s="34">
        <v>-64160542000</v>
      </c>
    </row>
    <row r="161" spans="1:7" x14ac:dyDescent="0.3">
      <c r="A161" s="34" t="str">
        <v>21/06/2024 10:33:36</v>
      </c>
      <c r="B161" s="34">
        <v>126336320999.99989</v>
      </c>
      <c r="C161" s="34">
        <v>106140468000.0004</v>
      </c>
      <c r="D161" s="34">
        <v>20195852999.9995</v>
      </c>
      <c r="E161" s="34">
        <v>16722921000</v>
      </c>
      <c r="F161" s="34">
        <v>89695198000</v>
      </c>
      <c r="G161" s="34">
        <v>-72972277000</v>
      </c>
    </row>
    <row r="162" spans="1:7" x14ac:dyDescent="0.3">
      <c r="A162" s="34" t="str">
        <v>21/06/2024 10:35:30</v>
      </c>
      <c r="B162" s="34">
        <v>129234480999.99989</v>
      </c>
      <c r="C162" s="34">
        <v>108549605000.0004</v>
      </c>
      <c r="D162" s="34">
        <v>20684875999.9995</v>
      </c>
      <c r="E162" s="34">
        <v>16722921000</v>
      </c>
      <c r="F162" s="34">
        <v>92104335000</v>
      </c>
      <c r="G162" s="34">
        <v>-75381414000</v>
      </c>
    </row>
    <row r="163" spans="1:7" x14ac:dyDescent="0.3">
      <c r="A163" s="34" t="str">
        <v>21/06/2024 11:04:49</v>
      </c>
      <c r="B163" s="34">
        <v>138481588999.99991</v>
      </c>
      <c r="C163" s="34">
        <v>115458850000.0004</v>
      </c>
      <c r="D163" s="34">
        <v>23022738999.999481</v>
      </c>
      <c r="E163" s="34">
        <v>16749409000</v>
      </c>
      <c r="F163" s="34">
        <v>99013580000</v>
      </c>
      <c r="G163" s="34">
        <v>-82264171000</v>
      </c>
    </row>
    <row r="164" spans="1:7" x14ac:dyDescent="0.3">
      <c r="A164" s="34" t="str">
        <v>21/06/2024 11:14:07</v>
      </c>
      <c r="B164" s="34">
        <v>140066188999.99991</v>
      </c>
      <c r="C164" s="34">
        <v>118504007000.0004</v>
      </c>
      <c r="D164" s="34">
        <v>21562181999.999481</v>
      </c>
      <c r="E164" s="34">
        <v>16749409000</v>
      </c>
      <c r="F164" s="34">
        <v>102058737000</v>
      </c>
      <c r="G164" s="34">
        <v>-85309328000</v>
      </c>
    </row>
    <row r="165" spans="1:7" x14ac:dyDescent="0.3">
      <c r="A165" s="34" t="str">
        <v>21/06/2024 13:15:12</v>
      </c>
      <c r="B165" s="34">
        <v>148942931999.99951</v>
      </c>
      <c r="C165" s="34">
        <v>121574081000.0004</v>
      </c>
      <c r="D165" s="34">
        <v>27368850999.999111</v>
      </c>
      <c r="E165" s="34">
        <v>20479432000</v>
      </c>
      <c r="F165" s="34">
        <v>104600891000</v>
      </c>
      <c r="G165" s="34">
        <v>-84121459000</v>
      </c>
    </row>
    <row r="166" spans="1:7" x14ac:dyDescent="0.3">
      <c r="A166" s="34" t="str">
        <v>21/06/2024 14:32:13</v>
      </c>
      <c r="B166" s="34">
        <v>153988601999.99951</v>
      </c>
      <c r="C166" s="34">
        <v>130208717000.0004</v>
      </c>
      <c r="D166" s="34">
        <v>23779884999.999111</v>
      </c>
      <c r="E166" s="34">
        <v>24472822000</v>
      </c>
      <c r="F166" s="34">
        <v>105846357000</v>
      </c>
      <c r="G166" s="34">
        <v>-81373535000</v>
      </c>
    </row>
    <row r="167" spans="1:7" x14ac:dyDescent="0.3">
      <c r="A167" s="34" t="str">
        <v>24/06/2024 09:50:05</v>
      </c>
      <c r="B167" s="34">
        <v>38429785000</v>
      </c>
      <c r="C167" s="34">
        <v>40553465999.998497</v>
      </c>
      <c r="D167" s="34">
        <v>-2123680999.998497</v>
      </c>
      <c r="E167" s="34">
        <v>38166875000</v>
      </c>
      <c r="F167" s="34">
        <v>312256000</v>
      </c>
      <c r="G167" s="34">
        <v>37854619000</v>
      </c>
    </row>
    <row r="168" spans="1:7" x14ac:dyDescent="0.3">
      <c r="A168" s="34" t="str">
        <v>24/06/2024 09:50:46</v>
      </c>
      <c r="B168" s="34">
        <v>38429785000</v>
      </c>
      <c r="C168" s="34">
        <v>41869895999.998497</v>
      </c>
      <c r="D168" s="34">
        <v>-3440110999.998497</v>
      </c>
      <c r="E168" s="34">
        <v>38166875000</v>
      </c>
      <c r="F168" s="34">
        <v>312256000</v>
      </c>
      <c r="G168" s="34">
        <v>37854619000</v>
      </c>
    </row>
    <row r="169" spans="1:7" x14ac:dyDescent="0.3">
      <c r="A169" s="34" t="str">
        <v>24/06/2024 11:02:40</v>
      </c>
      <c r="B169" s="34">
        <v>183642563000</v>
      </c>
      <c r="C169" s="34">
        <v>161264915999.99771</v>
      </c>
      <c r="D169" s="34">
        <v>22377647000.002289</v>
      </c>
      <c r="E169" s="34">
        <v>180386863000</v>
      </c>
      <c r="F169" s="34">
        <v>3094676000</v>
      </c>
      <c r="G169" s="34">
        <v>177292187000</v>
      </c>
    </row>
    <row r="170" spans="1:7" x14ac:dyDescent="0.3">
      <c r="A170" s="34" t="str">
        <v>24/06/2024 11:16:07</v>
      </c>
      <c r="B170" s="34">
        <v>196481252999.99899</v>
      </c>
      <c r="C170" s="34">
        <v>174056447999.99771</v>
      </c>
      <c r="D170" s="34">
        <v>22424805000.001282</v>
      </c>
      <c r="E170" s="34">
        <v>180386863000</v>
      </c>
      <c r="F170" s="34">
        <v>15886208000</v>
      </c>
      <c r="G170" s="34">
        <v>164500655000</v>
      </c>
    </row>
    <row r="171" spans="1:7" x14ac:dyDescent="0.3">
      <c r="A171" s="34" t="str">
        <v>24/06/2024 13:10:15</v>
      </c>
      <c r="B171" s="34">
        <v>273974111999.99899</v>
      </c>
      <c r="C171" s="34">
        <v>183968138999.99771</v>
      </c>
      <c r="D171" s="34">
        <v>90005973000.001282</v>
      </c>
      <c r="E171" s="34">
        <v>253733582000</v>
      </c>
      <c r="F171" s="34">
        <v>19310289000</v>
      </c>
      <c r="G171" s="34">
        <v>234423293000</v>
      </c>
    </row>
    <row r="172" spans="1:7" x14ac:dyDescent="0.3">
      <c r="A172" s="34" t="str">
        <v>24/06/2024 13:28:42</v>
      </c>
      <c r="B172" s="34">
        <v>286112932999.99823</v>
      </c>
      <c r="C172" s="34">
        <v>191844077999.99771</v>
      </c>
      <c r="D172" s="34">
        <v>94268855000.000458</v>
      </c>
      <c r="E172" s="34">
        <v>262379193000</v>
      </c>
      <c r="F172" s="34">
        <v>21883458000</v>
      </c>
      <c r="G172" s="34">
        <v>240495735000</v>
      </c>
    </row>
    <row r="173" spans="1:7" x14ac:dyDescent="0.3">
      <c r="A173" s="34" t="str">
        <v>24/06/2024 13:39:48</v>
      </c>
      <c r="B173" s="34">
        <v>293525828999.99823</v>
      </c>
      <c r="C173" s="34">
        <v>223777789999.99771</v>
      </c>
      <c r="D173" s="34">
        <v>69748039000.000458</v>
      </c>
      <c r="E173" s="34">
        <v>263448639000</v>
      </c>
      <c r="F173" s="34">
        <v>53687410000</v>
      </c>
      <c r="G173" s="34">
        <v>209761229000</v>
      </c>
    </row>
    <row r="174" spans="1:7" x14ac:dyDescent="0.3">
      <c r="A174" s="34" t="str">
        <v>24/06/2024 13:44:02</v>
      </c>
      <c r="B174" s="34">
        <v>293784678999.99823</v>
      </c>
      <c r="C174" s="34">
        <v>223916882999.99771</v>
      </c>
      <c r="D174" s="34">
        <v>69867796000.000458</v>
      </c>
      <c r="E174" s="34">
        <v>263448639000</v>
      </c>
      <c r="F174" s="34">
        <v>53826503000</v>
      </c>
      <c r="G174" s="34">
        <v>209622136000</v>
      </c>
    </row>
    <row r="175" spans="1:7" x14ac:dyDescent="0.3">
      <c r="A175" s="34" t="str">
        <v>24/06/2024 13:50:56</v>
      </c>
      <c r="B175" s="34">
        <v>295464068999.99823</v>
      </c>
      <c r="C175" s="34">
        <v>298986028999.99768</v>
      </c>
      <c r="D175" s="34">
        <v>-3521959999.9995122</v>
      </c>
      <c r="E175" s="34">
        <v>263448639000</v>
      </c>
      <c r="F175" s="34">
        <v>127731469000</v>
      </c>
      <c r="G175" s="34">
        <v>135717170000</v>
      </c>
    </row>
    <row r="176" spans="1:7" x14ac:dyDescent="0.3">
      <c r="A176" s="34" t="str">
        <v>24/06/2024 14:08:38</v>
      </c>
      <c r="B176" s="34">
        <v>307600384999.99823</v>
      </c>
      <c r="C176" s="34">
        <v>312302157999.99731</v>
      </c>
      <c r="D176" s="34">
        <v>-4701772999.9991465</v>
      </c>
      <c r="E176" s="34">
        <v>274157755000</v>
      </c>
      <c r="F176" s="34">
        <v>130279688000</v>
      </c>
      <c r="G176" s="34">
        <v>143878067000</v>
      </c>
    </row>
    <row r="177" spans="1:7" x14ac:dyDescent="0.3">
      <c r="A177" s="34" t="str">
        <v>24/06/2024 14:13:51</v>
      </c>
      <c r="B177" s="34">
        <v>313170664999.99823</v>
      </c>
      <c r="C177" s="34">
        <v>317213254999.99731</v>
      </c>
      <c r="D177" s="34">
        <v>-4042589999.999146</v>
      </c>
      <c r="E177" s="34">
        <v>274157755000</v>
      </c>
      <c r="F177" s="34">
        <v>135190785000</v>
      </c>
      <c r="G177" s="34">
        <v>138966970000</v>
      </c>
    </row>
    <row r="178" spans="1:7" x14ac:dyDescent="0.3">
      <c r="A178" s="34" t="str">
        <v>24/06/2024 14:38:42</v>
      </c>
      <c r="B178" s="34">
        <v>334699116999.99738</v>
      </c>
      <c r="C178" s="34">
        <v>339579146999.99683</v>
      </c>
      <c r="D178" s="34">
        <v>-4880029999.9994507</v>
      </c>
      <c r="E178" s="34">
        <v>277104387000</v>
      </c>
      <c r="F178" s="34">
        <v>153043797000</v>
      </c>
      <c r="G178" s="34">
        <v>124060590000</v>
      </c>
    </row>
    <row r="179" spans="1:7" x14ac:dyDescent="0.3">
      <c r="A179" s="34" t="str">
        <v>24/06/2024 14:47:24</v>
      </c>
      <c r="B179" s="34">
        <v>351890331999.99738</v>
      </c>
      <c r="C179" s="34">
        <v>357712738999.99683</v>
      </c>
      <c r="D179" s="34">
        <v>-5822406999.9994507</v>
      </c>
      <c r="E179" s="34">
        <v>294295602000</v>
      </c>
      <c r="F179" s="34">
        <v>153107589000</v>
      </c>
      <c r="G179" s="34">
        <v>141188013000</v>
      </c>
    </row>
    <row r="180" spans="1:7" x14ac:dyDescent="0.3">
      <c r="A180" s="34" t="str">
        <v>24/06/2024 14:51:52</v>
      </c>
      <c r="B180" s="34">
        <v>351890331999.99738</v>
      </c>
      <c r="C180" s="34">
        <v>357712738999.99683</v>
      </c>
      <c r="D180" s="34">
        <v>-5822406999.9994507</v>
      </c>
      <c r="E180" s="34">
        <v>294295602000</v>
      </c>
      <c r="F180" s="34">
        <v>153107589000</v>
      </c>
      <c r="G180" s="34">
        <v>141188013000</v>
      </c>
    </row>
    <row r="181" spans="1:7" x14ac:dyDescent="0.3">
      <c r="A181" s="34" t="str">
        <v>25/06/2024 09:52:21</v>
      </c>
      <c r="B181" s="34">
        <v>42114287999.999901</v>
      </c>
      <c r="C181" s="34">
        <v>40161745999.999397</v>
      </c>
      <c r="D181" s="34">
        <v>1952542000.000504</v>
      </c>
      <c r="E181" s="34">
        <v>32052368000</v>
      </c>
      <c r="F181" s="34">
        <v>8682446000</v>
      </c>
      <c r="G181" s="34">
        <v>23369922000</v>
      </c>
    </row>
    <row r="182" spans="1:7" x14ac:dyDescent="0.3">
      <c r="A182" s="34" t="str">
        <v>25/06/2024 10:49:02</v>
      </c>
      <c r="B182" s="34">
        <v>60768643999.999901</v>
      </c>
      <c r="C182" s="34">
        <v>57012613999.998497</v>
      </c>
      <c r="D182" s="34">
        <v>3756030000.0014038</v>
      </c>
      <c r="E182" s="34">
        <v>42194234000</v>
      </c>
      <c r="F182" s="34">
        <v>15854754000</v>
      </c>
      <c r="G182" s="34">
        <v>26339480000</v>
      </c>
    </row>
    <row r="183" spans="1:7" x14ac:dyDescent="0.3">
      <c r="A183" s="34" t="str">
        <v>25/06/2024 11:09:07</v>
      </c>
      <c r="B183" s="34">
        <v>68427863999.999901</v>
      </c>
      <c r="C183" s="34">
        <v>61415420999.998497</v>
      </c>
      <c r="D183" s="34">
        <v>7012443000.0014038</v>
      </c>
      <c r="E183" s="34">
        <v>45986004000</v>
      </c>
      <c r="F183" s="34">
        <v>16645561000</v>
      </c>
      <c r="G183" s="34">
        <v>29340443000</v>
      </c>
    </row>
    <row r="184" spans="1:7" x14ac:dyDescent="0.3">
      <c r="A184" s="34" t="str">
        <v>25/06/2024 13:07:51</v>
      </c>
      <c r="B184" s="34">
        <v>127111181999.99969</v>
      </c>
      <c r="C184" s="34">
        <v>67297622999.998497</v>
      </c>
      <c r="D184" s="34">
        <v>59813559000.001198</v>
      </c>
      <c r="E184" s="34">
        <v>93073202000</v>
      </c>
      <c r="F184" s="34">
        <v>20595883000</v>
      </c>
      <c r="G184" s="34">
        <v>72477319000</v>
      </c>
    </row>
    <row r="185" spans="1:7" x14ac:dyDescent="0.3">
      <c r="A185" s="34" t="str">
        <v>25/06/2024 13:13:41</v>
      </c>
      <c r="B185" s="34">
        <v>136103691999.99969</v>
      </c>
      <c r="C185" s="34">
        <v>67302975999.998497</v>
      </c>
      <c r="D185" s="34">
        <v>68800716000.00119</v>
      </c>
      <c r="E185" s="34">
        <v>102065712000</v>
      </c>
      <c r="F185" s="34">
        <v>20601236000</v>
      </c>
      <c r="G185" s="34">
        <v>81464476000</v>
      </c>
    </row>
    <row r="186" spans="1:7" x14ac:dyDescent="0.3">
      <c r="A186" s="34" t="str">
        <v>25/06/2024 13:49:14</v>
      </c>
      <c r="B186" s="34">
        <v>145265535999.99969</v>
      </c>
      <c r="C186" s="34">
        <v>91206042999.998505</v>
      </c>
      <c r="D186" s="34">
        <v>54059493000.00119</v>
      </c>
      <c r="E186" s="34">
        <v>107870636000</v>
      </c>
      <c r="F186" s="34">
        <v>37144893000</v>
      </c>
      <c r="G186" s="34">
        <v>70725743000</v>
      </c>
    </row>
    <row r="187" spans="1:7" x14ac:dyDescent="0.3">
      <c r="A187" s="34" t="str">
        <v>25/06/2024 14:05:45</v>
      </c>
      <c r="B187" s="34">
        <v>174873586000.00049</v>
      </c>
      <c r="C187" s="34">
        <v>157593440999.9985</v>
      </c>
      <c r="D187" s="34">
        <v>17280145000.00198</v>
      </c>
      <c r="E187" s="34">
        <v>109643696000</v>
      </c>
      <c r="F187" s="34">
        <v>103403221000</v>
      </c>
      <c r="G187" s="34">
        <v>6240475000</v>
      </c>
    </row>
    <row r="188" spans="1:7" x14ac:dyDescent="0.3">
      <c r="A188" s="34" t="str">
        <v>25/06/2024 14:14:17</v>
      </c>
      <c r="B188" s="34">
        <v>201304576000</v>
      </c>
      <c r="C188" s="34">
        <v>180488809999.9985</v>
      </c>
      <c r="D188" s="34">
        <v>20815766000.001499</v>
      </c>
      <c r="E188" s="34">
        <v>113678536000</v>
      </c>
      <c r="F188" s="34">
        <v>123974200000</v>
      </c>
      <c r="G188" s="34">
        <v>-10295664000</v>
      </c>
    </row>
    <row r="189" spans="1:7" x14ac:dyDescent="0.3">
      <c r="A189" s="34" t="str">
        <v>25/06/2024 14:48:50</v>
      </c>
      <c r="B189" s="34">
        <v>233259466000</v>
      </c>
      <c r="C189" s="34">
        <v>209682937999.9985</v>
      </c>
      <c r="D189" s="34">
        <v>23576528000.001499</v>
      </c>
      <c r="E189" s="34">
        <v>120999316000</v>
      </c>
      <c r="F189" s="34">
        <v>147641678000</v>
      </c>
      <c r="G189" s="34">
        <v>-26642362000</v>
      </c>
    </row>
    <row r="190" spans="1:7" x14ac:dyDescent="0.3">
      <c r="A190" s="34" t="str">
        <v>26/06/2024 10:16:02</v>
      </c>
      <c r="B190" s="34">
        <v>18816139999.999901</v>
      </c>
      <c r="C190" s="34">
        <v>31961955999.999599</v>
      </c>
      <c r="D190" s="34">
        <v>-13145815999.999701</v>
      </c>
      <c r="E190" s="34">
        <v>5140050000</v>
      </c>
      <c r="F190" s="34">
        <v>13419636000</v>
      </c>
      <c r="G190" s="34">
        <v>-8279586000</v>
      </c>
    </row>
    <row r="191" spans="1:7" x14ac:dyDescent="0.3">
      <c r="A191" s="34" t="str">
        <v>26/06/2024 10:17:51</v>
      </c>
      <c r="B191" s="34">
        <v>23398579999.999901</v>
      </c>
      <c r="C191" s="34">
        <v>31966484999.999599</v>
      </c>
      <c r="D191" s="34">
        <v>-8567904999.9996986</v>
      </c>
      <c r="E191" s="34">
        <v>9722490000</v>
      </c>
      <c r="F191" s="34">
        <v>13424165000</v>
      </c>
      <c r="G191" s="34">
        <v>-3701675000</v>
      </c>
    </row>
    <row r="192" spans="1:7" x14ac:dyDescent="0.3">
      <c r="A192" s="34" t="str">
        <v>26/06/2024 10:18:28</v>
      </c>
      <c r="B192" s="34">
        <v>32566789999.999901</v>
      </c>
      <c r="C192" s="34">
        <v>31966484999.999599</v>
      </c>
      <c r="D192" s="34">
        <v>600305000.00030136</v>
      </c>
      <c r="E192" s="34">
        <v>18890700000</v>
      </c>
      <c r="F192" s="34">
        <v>13424165000</v>
      </c>
      <c r="G192" s="34">
        <v>5466535000</v>
      </c>
    </row>
    <row r="193" spans="1:7" x14ac:dyDescent="0.3">
      <c r="A193" s="34" t="str">
        <v>26/06/2024 10:19:02</v>
      </c>
      <c r="B193" s="34">
        <v>34859779999.999901</v>
      </c>
      <c r="C193" s="34">
        <v>33898934999.999599</v>
      </c>
      <c r="D193" s="34">
        <v>960845000.00030136</v>
      </c>
      <c r="E193" s="34">
        <v>21183690000</v>
      </c>
      <c r="F193" s="34">
        <v>13424165000</v>
      </c>
      <c r="G193" s="34">
        <v>7759525000</v>
      </c>
    </row>
    <row r="194" spans="1:7" x14ac:dyDescent="0.3">
      <c r="A194" s="34" t="str">
        <v>26/06/2024 10:39:42</v>
      </c>
      <c r="B194" s="34">
        <v>62862424999.999397</v>
      </c>
      <c r="C194" s="34">
        <v>62061684000</v>
      </c>
      <c r="D194" s="34">
        <v>800740999.99940491</v>
      </c>
      <c r="E194" s="34">
        <v>39410585000</v>
      </c>
      <c r="F194" s="34">
        <v>23043254000</v>
      </c>
      <c r="G194" s="34">
        <v>16367331000</v>
      </c>
    </row>
    <row r="195" spans="1:7" x14ac:dyDescent="0.3">
      <c r="A195" s="34" t="str">
        <v>26/06/2024 10:44:02</v>
      </c>
      <c r="B195" s="34">
        <v>78526484999.999908</v>
      </c>
      <c r="C195" s="34">
        <v>79186198000</v>
      </c>
      <c r="D195" s="34">
        <v>-659713000.00009155</v>
      </c>
      <c r="E195" s="34">
        <v>39410585000</v>
      </c>
      <c r="F195" s="34">
        <v>40167768000</v>
      </c>
      <c r="G195" s="34">
        <v>-757183000</v>
      </c>
    </row>
    <row r="196" spans="1:7" x14ac:dyDescent="0.3">
      <c r="A196" s="34" t="str">
        <v>26/06/2024 10:54:36</v>
      </c>
      <c r="B196" s="34">
        <v>89908704999.999908</v>
      </c>
      <c r="C196" s="34">
        <v>87763930000.000397</v>
      </c>
      <c r="D196" s="34">
        <v>2144774999.999512</v>
      </c>
      <c r="E196" s="34">
        <v>48868305000</v>
      </c>
      <c r="F196" s="34">
        <v>41684770000</v>
      </c>
      <c r="G196" s="34">
        <v>7183535000</v>
      </c>
    </row>
    <row r="197" spans="1:7" x14ac:dyDescent="0.3">
      <c r="A197" s="34" t="str">
        <v>26/06/2024 11:29:36</v>
      </c>
      <c r="B197" s="34">
        <v>112490839999.99989</v>
      </c>
      <c r="C197" s="34">
        <v>103415610000.0004</v>
      </c>
      <c r="D197" s="34">
        <v>9075229999.9995117</v>
      </c>
      <c r="E197" s="34">
        <v>63655120000</v>
      </c>
      <c r="F197" s="34">
        <v>43918530000</v>
      </c>
      <c r="G197" s="34">
        <v>19736590000</v>
      </c>
    </row>
    <row r="198" spans="1:7" x14ac:dyDescent="0.3">
      <c r="A198" s="34" t="str">
        <v>26/06/2024 13:07:23</v>
      </c>
      <c r="B198" s="34">
        <v>143727603999.99991</v>
      </c>
      <c r="C198" s="34">
        <v>127143327000.0009</v>
      </c>
      <c r="D198" s="34">
        <v>16584276999.99901</v>
      </c>
      <c r="E198" s="34">
        <v>94891884000</v>
      </c>
      <c r="F198" s="34">
        <v>43942457000</v>
      </c>
      <c r="G198" s="34">
        <v>50949427000</v>
      </c>
    </row>
    <row r="199" spans="1:7" x14ac:dyDescent="0.3">
      <c r="A199" s="34" t="str">
        <v>26/06/2024 13:24:31</v>
      </c>
      <c r="B199" s="34">
        <v>144760618999.99991</v>
      </c>
      <c r="C199" s="34">
        <v>156351049000.00089</v>
      </c>
      <c r="D199" s="34">
        <v>-11590430000.001011</v>
      </c>
      <c r="E199" s="34">
        <v>94900219000</v>
      </c>
      <c r="F199" s="34">
        <v>72893489000</v>
      </c>
      <c r="G199" s="34">
        <v>22006730000</v>
      </c>
    </row>
    <row r="200" spans="1:7" x14ac:dyDescent="0.3">
      <c r="A200" s="34" t="str">
        <v>26/06/2024 14:35:18</v>
      </c>
      <c r="B200" s="34">
        <v>276772775999.99951</v>
      </c>
      <c r="C200" s="34">
        <v>275377061000.00293</v>
      </c>
      <c r="D200" s="34">
        <v>1395714999.996582</v>
      </c>
      <c r="E200" s="34">
        <v>198890426000</v>
      </c>
      <c r="F200" s="34">
        <v>94073871000</v>
      </c>
      <c r="G200" s="34">
        <v>104816555000</v>
      </c>
    </row>
    <row r="201" spans="1:7" x14ac:dyDescent="0.3">
      <c r="A201" s="34" t="str">
        <v>26/06/2024 15:08:51</v>
      </c>
      <c r="B201" s="34">
        <v>290297932999.99951</v>
      </c>
      <c r="C201" s="34">
        <v>293907174000.00293</v>
      </c>
      <c r="D201" s="34">
        <v>-3609241000.003418</v>
      </c>
      <c r="E201" s="34">
        <v>212415583000</v>
      </c>
      <c r="F201" s="34">
        <v>103057984000</v>
      </c>
      <c r="G201" s="34">
        <v>109357599000</v>
      </c>
    </row>
    <row r="202" spans="1:7" x14ac:dyDescent="0.3">
      <c r="A202" s="34" t="str">
        <v>27/06/2024 09:42:35</v>
      </c>
      <c r="B202" s="34">
        <v>76385745000</v>
      </c>
      <c r="C202" s="34">
        <v>63471602000</v>
      </c>
      <c r="D202" s="34">
        <v>12914143000</v>
      </c>
      <c r="E202" s="34">
        <v>30790045000</v>
      </c>
      <c r="F202" s="34">
        <v>63214862000</v>
      </c>
      <c r="G202" s="34">
        <v>-32424817000</v>
      </c>
    </row>
    <row r="203" spans="1:7" x14ac:dyDescent="0.3">
      <c r="A203" s="34" t="str">
        <v>27/06/2024 09:57:54</v>
      </c>
      <c r="B203" s="34">
        <v>78054685000</v>
      </c>
      <c r="C203" s="34">
        <v>67322339000</v>
      </c>
      <c r="D203" s="34">
        <v>10732346000</v>
      </c>
      <c r="E203" s="34">
        <v>30790045000</v>
      </c>
      <c r="F203" s="34">
        <v>67065599000</v>
      </c>
      <c r="G203" s="34">
        <v>-36275554000</v>
      </c>
    </row>
    <row r="204" spans="1:7" x14ac:dyDescent="0.3">
      <c r="A204" s="34" t="str">
        <v>27/06/2024 10:57:27</v>
      </c>
      <c r="B204" s="34">
        <v>98730255999.999496</v>
      </c>
      <c r="C204" s="34">
        <v>88712971000</v>
      </c>
      <c r="D204" s="34">
        <v>10017284999.9995</v>
      </c>
      <c r="E204" s="34">
        <v>33132056000</v>
      </c>
      <c r="F204" s="34">
        <v>86272281000</v>
      </c>
      <c r="G204" s="34">
        <v>-53140225000</v>
      </c>
    </row>
    <row r="205" spans="1:7" x14ac:dyDescent="0.3">
      <c r="A205" s="34" t="str">
        <v>27/06/2024 11:04:38</v>
      </c>
      <c r="B205" s="34">
        <v>104499705999.9995</v>
      </c>
      <c r="C205" s="34">
        <v>94431576000</v>
      </c>
      <c r="D205" s="34">
        <v>10068129999.9995</v>
      </c>
      <c r="E205" s="34">
        <v>33132056000</v>
      </c>
      <c r="F205" s="34">
        <v>91990886000</v>
      </c>
      <c r="G205" s="34">
        <v>-58858830000</v>
      </c>
    </row>
    <row r="206" spans="1:7" x14ac:dyDescent="0.3">
      <c r="A206" s="34" t="str">
        <v>27/06/2024 12:57:59</v>
      </c>
      <c r="B206" s="34">
        <v>115771661999.99899</v>
      </c>
      <c r="C206" s="34">
        <v>105937086000</v>
      </c>
      <c r="D206" s="34">
        <v>9834575999.9989929</v>
      </c>
      <c r="E206" s="34">
        <v>36706772000</v>
      </c>
      <c r="F206" s="34">
        <v>96564296000</v>
      </c>
      <c r="G206" s="34">
        <v>-59857524000</v>
      </c>
    </row>
    <row r="207" spans="1:7" x14ac:dyDescent="0.3">
      <c r="A207" s="34" t="str">
        <v>27/06/2024 13:04:39</v>
      </c>
      <c r="B207" s="34">
        <v>118472241999.99899</v>
      </c>
      <c r="C207" s="34">
        <v>108679601000</v>
      </c>
      <c r="D207" s="34">
        <v>9792640999.9989929</v>
      </c>
      <c r="E207" s="34">
        <v>39278982000</v>
      </c>
      <c r="F207" s="34">
        <v>97124351000</v>
      </c>
      <c r="G207" s="34">
        <v>-57845369000</v>
      </c>
    </row>
    <row r="208" spans="1:7" x14ac:dyDescent="0.3">
      <c r="A208" s="34" t="str">
        <v>27/06/2024 13:07:24</v>
      </c>
      <c r="B208" s="34">
        <v>121829016999.99899</v>
      </c>
      <c r="C208" s="34">
        <v>111897532000</v>
      </c>
      <c r="D208" s="34">
        <v>9931484999.9989929</v>
      </c>
      <c r="E208" s="34">
        <v>42635757000</v>
      </c>
      <c r="F208" s="34">
        <v>97131312000</v>
      </c>
      <c r="G208" s="34">
        <v>-54495555000</v>
      </c>
    </row>
    <row r="209" spans="1:7" x14ac:dyDescent="0.3">
      <c r="A209" s="34" t="str">
        <v>27/06/2024 13:26:07</v>
      </c>
      <c r="B209" s="34">
        <v>153946660999.9985</v>
      </c>
      <c r="C209" s="34">
        <v>149666584000</v>
      </c>
      <c r="D209" s="34">
        <v>4280076999.9985051</v>
      </c>
      <c r="E209" s="34">
        <v>49822931000</v>
      </c>
      <c r="F209" s="34">
        <v>127448284000</v>
      </c>
      <c r="G209" s="34">
        <v>-77625353000</v>
      </c>
    </row>
    <row r="210" spans="1:7" x14ac:dyDescent="0.3">
      <c r="A210" s="34" t="str">
        <v>27/06/2024 13:28:46</v>
      </c>
      <c r="B210" s="34">
        <v>177792870999.9985</v>
      </c>
      <c r="C210" s="34">
        <v>168991696999.99841</v>
      </c>
      <c r="D210" s="34">
        <v>8801174000.0000916</v>
      </c>
      <c r="E210" s="34">
        <v>65957931000</v>
      </c>
      <c r="F210" s="34">
        <v>131346637000</v>
      </c>
      <c r="G210" s="34">
        <v>-65388706000</v>
      </c>
    </row>
    <row r="211" spans="1:7" x14ac:dyDescent="0.3">
      <c r="A211" s="34" t="str">
        <v>27/06/2024 13:33:55</v>
      </c>
      <c r="B211" s="34">
        <v>197999218999.9985</v>
      </c>
      <c r="C211" s="34">
        <v>189648791999.99759</v>
      </c>
      <c r="D211" s="34">
        <v>8350427000.0009155</v>
      </c>
      <c r="E211" s="34">
        <v>82560679000</v>
      </c>
      <c r="F211" s="34">
        <v>135133772000</v>
      </c>
      <c r="G211" s="34">
        <v>-52573093000</v>
      </c>
    </row>
    <row r="212" spans="1:7" x14ac:dyDescent="0.3">
      <c r="A212" s="34" t="str">
        <v>27/06/2024 13:46:02</v>
      </c>
      <c r="B212" s="34">
        <v>221529268999.9985</v>
      </c>
      <c r="C212" s="34">
        <v>219939819999.99759</v>
      </c>
      <c r="D212" s="34">
        <v>1589449000.000916</v>
      </c>
      <c r="E212" s="34">
        <v>82694629000</v>
      </c>
      <c r="F212" s="34">
        <v>165424800000</v>
      </c>
      <c r="G212" s="34">
        <v>-82730171000</v>
      </c>
    </row>
    <row r="213" spans="1:7" x14ac:dyDescent="0.3">
      <c r="A213" s="34" t="str">
        <v>27/06/2024 13:48:16</v>
      </c>
      <c r="B213" s="34">
        <v>225253448999.9985</v>
      </c>
      <c r="C213" s="34">
        <v>221924434999.99759</v>
      </c>
      <c r="D213" s="34">
        <v>3329014000.000916</v>
      </c>
      <c r="E213" s="34">
        <v>82694629000</v>
      </c>
      <c r="F213" s="34">
        <v>167409415000</v>
      </c>
      <c r="G213" s="34">
        <v>-84714786000</v>
      </c>
    </row>
    <row r="214" spans="1:7" x14ac:dyDescent="0.3">
      <c r="A214" s="34" t="str">
        <v>27/06/2024 13:55:42</v>
      </c>
      <c r="B214" s="34">
        <v>233474928999.99899</v>
      </c>
      <c r="C214" s="34">
        <v>225744397999.99759</v>
      </c>
      <c r="D214" s="34">
        <v>7730531000.0014038</v>
      </c>
      <c r="E214" s="34">
        <v>82694629000</v>
      </c>
      <c r="F214" s="34">
        <v>171229378000</v>
      </c>
      <c r="G214" s="34">
        <v>-88534749000</v>
      </c>
    </row>
    <row r="215" spans="1:7" x14ac:dyDescent="0.3">
      <c r="A215" s="34" t="str">
        <v>27/06/2024 14:05:04</v>
      </c>
      <c r="B215" s="34">
        <v>255422983999.99899</v>
      </c>
      <c r="C215" s="34">
        <v>249447924999.99759</v>
      </c>
      <c r="D215" s="34">
        <v>5975059000.0013733</v>
      </c>
      <c r="E215" s="34">
        <v>104642684000</v>
      </c>
      <c r="F215" s="34">
        <v>173801505000</v>
      </c>
      <c r="G215" s="34">
        <v>-69158821000</v>
      </c>
    </row>
    <row r="216" spans="1:7" x14ac:dyDescent="0.3">
      <c r="A216" s="34" t="str">
        <v>27/06/2024 14:05:20</v>
      </c>
      <c r="B216" s="34">
        <v>255422983999.99899</v>
      </c>
      <c r="C216" s="34">
        <v>251640414999.99759</v>
      </c>
      <c r="D216" s="34">
        <v>3782569000.0013728</v>
      </c>
      <c r="E216" s="34">
        <v>104642684000</v>
      </c>
      <c r="F216" s="34">
        <v>173801505000</v>
      </c>
      <c r="G216" s="34">
        <v>-69158821000</v>
      </c>
    </row>
    <row r="217" spans="1:7" x14ac:dyDescent="0.3">
      <c r="A217" s="34" t="str">
        <v>27/06/2024 14:14:30</v>
      </c>
      <c r="B217" s="34">
        <v>262818473999.99899</v>
      </c>
      <c r="C217" s="34">
        <v>261651759999.99759</v>
      </c>
      <c r="D217" s="34">
        <v>1166714000.0013731</v>
      </c>
      <c r="E217" s="34">
        <v>104693684000</v>
      </c>
      <c r="F217" s="34">
        <v>183683730000</v>
      </c>
      <c r="G217" s="34">
        <v>-78990046000</v>
      </c>
    </row>
    <row r="218" spans="1:7" x14ac:dyDescent="0.3">
      <c r="A218" s="34" t="str">
        <v>27/06/2024 14:19:37</v>
      </c>
      <c r="B218" s="34">
        <v>278213308999.99902</v>
      </c>
      <c r="C218" s="34">
        <v>261266847999.99759</v>
      </c>
      <c r="D218" s="34">
        <v>16946461000.0014</v>
      </c>
      <c r="E218" s="34">
        <v>114159349000</v>
      </c>
      <c r="F218" s="34">
        <v>183298818000</v>
      </c>
      <c r="G218" s="34">
        <v>-69139469000</v>
      </c>
    </row>
    <row r="219" spans="1:7" x14ac:dyDescent="0.3">
      <c r="A219" s="34" t="str">
        <v>27/06/2024 14:40:03</v>
      </c>
      <c r="B219" s="34">
        <v>310733290999.99951</v>
      </c>
      <c r="C219" s="34">
        <v>304746832999.99762</v>
      </c>
      <c r="D219" s="34">
        <v>5986458000.0018921</v>
      </c>
      <c r="E219" s="34">
        <v>130171941000</v>
      </c>
      <c r="F219" s="34">
        <v>220071963000</v>
      </c>
      <c r="G219" s="34">
        <v>-89900022000</v>
      </c>
    </row>
    <row r="220" spans="1:7" x14ac:dyDescent="0.3">
      <c r="A220" s="34" t="str">
        <v>27/06/2024 14:53:20</v>
      </c>
      <c r="B220" s="34">
        <v>311153335999.99951</v>
      </c>
      <c r="C220" s="34">
        <v>304755682999.99762</v>
      </c>
      <c r="D220" s="34">
        <v>6397653000.0018921</v>
      </c>
      <c r="E220" s="34">
        <v>130591986000</v>
      </c>
      <c r="F220" s="34">
        <v>220080813000</v>
      </c>
      <c r="G220" s="34">
        <v>-89488827000</v>
      </c>
    </row>
    <row r="221" spans="1:7" x14ac:dyDescent="0.3">
      <c r="A221" s="34" t="str">
        <v>28/06/2024 09:27:44</v>
      </c>
      <c r="B221" s="34">
        <v>4586216000</v>
      </c>
      <c r="C221" s="34">
        <v>4577312000</v>
      </c>
      <c r="D221" s="34">
        <v>8904000</v>
      </c>
      <c r="E221" s="34">
        <v>4456986000</v>
      </c>
      <c r="F221" s="34">
        <v>185022000</v>
      </c>
      <c r="G221" s="34">
        <v>4271964000</v>
      </c>
    </row>
    <row r="222" spans="1:7" x14ac:dyDescent="0.3">
      <c r="A222" s="34" t="str">
        <v>28/06/2024 09:28:24</v>
      </c>
      <c r="B222" s="34">
        <v>4586216000</v>
      </c>
      <c r="C222" s="34">
        <v>5878606999.999999</v>
      </c>
      <c r="D222" s="34">
        <v>-1292390999.999999</v>
      </c>
      <c r="E222" s="34">
        <v>4456986000</v>
      </c>
      <c r="F222" s="34">
        <v>194757000</v>
      </c>
      <c r="G222" s="34">
        <v>4262229000</v>
      </c>
    </row>
    <row r="223" spans="1:7" x14ac:dyDescent="0.3">
      <c r="A223" s="34" t="str">
        <v>28/06/2024 09:29:10</v>
      </c>
      <c r="B223" s="34">
        <v>5164096000</v>
      </c>
      <c r="C223" s="34">
        <v>9754257000</v>
      </c>
      <c r="D223" s="34">
        <v>-4590161000</v>
      </c>
      <c r="E223" s="34">
        <v>5034866000</v>
      </c>
      <c r="F223" s="34">
        <v>196507000</v>
      </c>
      <c r="G223" s="34">
        <v>4838359000</v>
      </c>
    </row>
    <row r="224" spans="1:7" x14ac:dyDescent="0.3">
      <c r="A224" s="34" t="str">
        <v>28/06/2024 09:30:47</v>
      </c>
      <c r="B224" s="34">
        <v>5164096000</v>
      </c>
      <c r="C224" s="34">
        <v>11177714000</v>
      </c>
      <c r="D224" s="34">
        <v>-6013618000</v>
      </c>
      <c r="E224" s="34">
        <v>5034866000</v>
      </c>
      <c r="F224" s="34">
        <v>199864000</v>
      </c>
      <c r="G224" s="34">
        <v>4835002000</v>
      </c>
    </row>
    <row r="225" spans="1:7" x14ac:dyDescent="0.3">
      <c r="A225" s="34" t="str">
        <v>28/06/2024 09:30:59</v>
      </c>
      <c r="B225" s="34">
        <v>5164096000</v>
      </c>
      <c r="C225" s="34">
        <v>11177714000</v>
      </c>
      <c r="D225" s="34">
        <v>-6013618000</v>
      </c>
      <c r="E225" s="34">
        <v>5034866000</v>
      </c>
      <c r="F225" s="34">
        <v>199864000</v>
      </c>
      <c r="G225" s="34">
        <v>4835002000</v>
      </c>
    </row>
    <row r="226" spans="1:7" x14ac:dyDescent="0.3">
      <c r="A226" s="34" t="str">
        <v>28/06/2024 09:39:50</v>
      </c>
      <c r="B226" s="34">
        <v>5871376000</v>
      </c>
      <c r="C226" s="34">
        <v>11631874000</v>
      </c>
      <c r="D226" s="34">
        <v>-5760498000</v>
      </c>
      <c r="E226" s="34">
        <v>5613046000</v>
      </c>
      <c r="F226" s="34">
        <v>266874000</v>
      </c>
      <c r="G226" s="34">
        <v>5346172000</v>
      </c>
    </row>
    <row r="227" spans="1:7" x14ac:dyDescent="0.3">
      <c r="A227" s="34" t="str">
        <v>28/06/2024 09:57:10</v>
      </c>
      <c r="B227" s="34">
        <v>7113576000</v>
      </c>
      <c r="C227" s="34">
        <v>12600934000</v>
      </c>
      <c r="D227" s="34">
        <v>-5487358000</v>
      </c>
      <c r="E227" s="34">
        <v>6597646000</v>
      </c>
      <c r="F227" s="34">
        <v>462824000</v>
      </c>
      <c r="G227" s="34">
        <v>6134822000</v>
      </c>
    </row>
    <row r="228" spans="1:7" x14ac:dyDescent="0.3">
      <c r="A228" s="34" t="str">
        <v>28/06/2024 10:16:51</v>
      </c>
      <c r="B228" s="34">
        <v>14273246000</v>
      </c>
      <c r="C228" s="34">
        <v>19943486999.998402</v>
      </c>
      <c r="D228" s="34">
        <v>-5670240999.9983978</v>
      </c>
      <c r="E228" s="34">
        <v>13757316000</v>
      </c>
      <c r="F228" s="34">
        <v>716917000</v>
      </c>
      <c r="G228" s="34">
        <v>13040399000</v>
      </c>
    </row>
    <row r="229" spans="1:7" x14ac:dyDescent="0.3">
      <c r="A229" s="34" t="str">
        <v>28/06/2024 12:59:28</v>
      </c>
      <c r="B229" s="34">
        <v>41054827000</v>
      </c>
      <c r="C229" s="34">
        <v>40152551999.998398</v>
      </c>
      <c r="D229" s="34">
        <v>902275000.00160217</v>
      </c>
      <c r="E229" s="34">
        <v>33066627000</v>
      </c>
      <c r="F229" s="34">
        <v>4953382000</v>
      </c>
      <c r="G229" s="34">
        <v>28113245000</v>
      </c>
    </row>
    <row r="230" spans="1:7" x14ac:dyDescent="0.3">
      <c r="A230" s="34" t="str">
        <v>28/06/2024 13:13:50</v>
      </c>
      <c r="B230" s="34">
        <v>43335451000</v>
      </c>
      <c r="C230" s="34">
        <v>42677879999.998398</v>
      </c>
      <c r="D230" s="34">
        <v>657571000.00160217</v>
      </c>
      <c r="E230" s="34">
        <v>35218471000</v>
      </c>
      <c r="F230" s="34">
        <v>5032310000</v>
      </c>
      <c r="G230" s="34">
        <v>30186161000</v>
      </c>
    </row>
    <row r="231" spans="1:7" x14ac:dyDescent="0.3">
      <c r="A231" s="34" t="str">
        <v>28/06/2024 13:27:05</v>
      </c>
      <c r="B231" s="34">
        <v>47022297000</v>
      </c>
      <c r="C231" s="34">
        <v>56696980999.998299</v>
      </c>
      <c r="D231" s="34">
        <v>-9674683999.9982986</v>
      </c>
      <c r="E231" s="34">
        <v>38905317000</v>
      </c>
      <c r="F231" s="34">
        <v>16095871000</v>
      </c>
      <c r="G231" s="34">
        <v>22809446000</v>
      </c>
    </row>
    <row r="232" spans="1:7" x14ac:dyDescent="0.3">
      <c r="A232" s="34" t="str">
        <v>28/06/2024 13:58:01</v>
      </c>
      <c r="B232" s="34">
        <v>115756402000</v>
      </c>
      <c r="C232" s="34">
        <v>124286039000.0004</v>
      </c>
      <c r="D232" s="34">
        <v>-8529637000.0003967</v>
      </c>
      <c r="E232" s="34">
        <v>107382782000</v>
      </c>
      <c r="F232" s="34">
        <v>16644519000</v>
      </c>
      <c r="G232" s="34">
        <v>90738263000</v>
      </c>
    </row>
    <row r="233" spans="1:7" x14ac:dyDescent="0.3">
      <c r="A233" s="34" t="str">
        <v>28/06/2024 14:07:55</v>
      </c>
      <c r="B233" s="34">
        <v>117947952000</v>
      </c>
      <c r="C233" s="34">
        <v>124926440000.0004</v>
      </c>
      <c r="D233" s="34">
        <v>-6978488000.0003967</v>
      </c>
      <c r="E233" s="34">
        <v>109317482000</v>
      </c>
      <c r="F233" s="34">
        <v>16899470000</v>
      </c>
      <c r="G233" s="34">
        <v>92418012000</v>
      </c>
    </row>
    <row r="234" spans="1:7" x14ac:dyDescent="0.3">
      <c r="A234" s="34" t="str">
        <v>28/06/2024 14:11:29</v>
      </c>
      <c r="B234" s="34">
        <v>118465862000</v>
      </c>
      <c r="C234" s="34">
        <v>128307704000.0004</v>
      </c>
      <c r="D234" s="34">
        <v>-9841842000.0003967</v>
      </c>
      <c r="E234" s="34">
        <v>109449602000</v>
      </c>
      <c r="F234" s="34">
        <v>19509054000</v>
      </c>
      <c r="G234" s="34">
        <v>89940548000</v>
      </c>
    </row>
    <row r="235" spans="1:7" x14ac:dyDescent="0.3">
      <c r="A235" s="34" t="str">
        <v>28/06/2024 14:22:08</v>
      </c>
      <c r="B235" s="34">
        <v>181003779999.9993</v>
      </c>
      <c r="C235" s="34">
        <v>193979467999.99899</v>
      </c>
      <c r="D235" s="34">
        <v>-12975687999.999689</v>
      </c>
      <c r="E235" s="34">
        <v>125725950000</v>
      </c>
      <c r="F235" s="34">
        <v>69606768000</v>
      </c>
      <c r="G235" s="34">
        <v>56119182000</v>
      </c>
    </row>
    <row r="236" spans="1:7" x14ac:dyDescent="0.3">
      <c r="A236" s="34" t="str">
        <v>28/06/2024 14:22:31</v>
      </c>
      <c r="B236" s="34">
        <v>181004269999.9993</v>
      </c>
      <c r="C236" s="34">
        <v>193829127999.99899</v>
      </c>
      <c r="D236" s="34">
        <v>-12824857999.999689</v>
      </c>
      <c r="E236" s="34">
        <v>125726440000</v>
      </c>
      <c r="F236" s="34">
        <v>69328228000</v>
      </c>
      <c r="G236" s="34">
        <v>56398212000</v>
      </c>
    </row>
    <row r="237" spans="1:7" x14ac:dyDescent="0.3">
      <c r="A237" s="34" t="str">
        <v>28/06/2024 14:24:13</v>
      </c>
      <c r="B237" s="34">
        <v>192195799999.99991</v>
      </c>
      <c r="C237" s="34">
        <v>204102284999.99899</v>
      </c>
      <c r="D237" s="34">
        <v>-11906484999.999081</v>
      </c>
      <c r="E237" s="34">
        <v>125807050000</v>
      </c>
      <c r="F237" s="34">
        <v>78578125000</v>
      </c>
      <c r="G237" s="34">
        <v>47228925000</v>
      </c>
    </row>
    <row r="238" spans="1:7" x14ac:dyDescent="0.3">
      <c r="A238" s="34" t="str">
        <v>28/06/2024 14:26:48</v>
      </c>
      <c r="B238" s="34">
        <v>206984696999.99991</v>
      </c>
      <c r="C238" s="34">
        <v>212527411999.99899</v>
      </c>
      <c r="D238" s="34">
        <v>-5542714999.999115</v>
      </c>
      <c r="E238" s="34">
        <v>125937357000</v>
      </c>
      <c r="F238" s="34">
        <v>86366042000</v>
      </c>
      <c r="G238" s="34">
        <v>39571315000</v>
      </c>
    </row>
    <row r="239" spans="1:7" x14ac:dyDescent="0.3">
      <c r="A239" s="34" t="str">
        <v>28/06/2024 14:32:35</v>
      </c>
      <c r="B239" s="34">
        <v>215945857999.99991</v>
      </c>
      <c r="C239" s="34">
        <v>224441163999.9996</v>
      </c>
      <c r="D239" s="34">
        <v>-8495305999.9997253</v>
      </c>
      <c r="E239" s="34">
        <v>131075588000</v>
      </c>
      <c r="F239" s="34">
        <v>95086164000</v>
      </c>
      <c r="G239" s="34">
        <v>35989424000</v>
      </c>
    </row>
    <row r="240" spans="1:7" x14ac:dyDescent="0.3">
      <c r="A240" s="34" t="str">
        <v>28/06/2024 14:56:50</v>
      </c>
      <c r="B240" s="34">
        <v>217080999999.99991</v>
      </c>
      <c r="C240" s="34">
        <v>224441163999.9996</v>
      </c>
      <c r="D240" s="34">
        <v>-7360163999.9997253</v>
      </c>
      <c r="E240" s="34">
        <v>132210730000</v>
      </c>
      <c r="F240" s="34">
        <v>95086164000</v>
      </c>
      <c r="G240" s="34">
        <v>37124566000</v>
      </c>
    </row>
    <row r="241" spans="1:7" x14ac:dyDescent="0.3">
      <c r="A241" s="34" t="str">
        <v>01/07/2024 10:05:41</v>
      </c>
      <c r="B241" s="34">
        <v>100517524999.99969</v>
      </c>
      <c r="C241" s="34">
        <v>153625170499.9996</v>
      </c>
      <c r="D241" s="34">
        <v>-53107645499.999908</v>
      </c>
      <c r="E241" s="34">
        <v>30869525000</v>
      </c>
      <c r="F241" s="34">
        <v>48678130500</v>
      </c>
      <c r="G241" s="34">
        <v>-17808605500</v>
      </c>
    </row>
    <row r="242" spans="1:7" x14ac:dyDescent="0.3">
      <c r="A242" s="34" t="str">
        <v>01/07/2024 10:07:15</v>
      </c>
      <c r="B242" s="34">
        <v>101232063999.99969</v>
      </c>
      <c r="C242" s="34">
        <v>154114180499.9996</v>
      </c>
      <c r="D242" s="34">
        <v>-52882116499.999908</v>
      </c>
      <c r="E242" s="34">
        <v>31584064000</v>
      </c>
      <c r="F242" s="34">
        <v>49039840500</v>
      </c>
      <c r="G242" s="34">
        <v>-17455776500</v>
      </c>
    </row>
    <row r="243" spans="1:7" x14ac:dyDescent="0.3">
      <c r="A243" s="34" t="str">
        <v>01/07/2024 10:08:02</v>
      </c>
      <c r="B243" s="34">
        <v>100649453999.99969</v>
      </c>
      <c r="C243" s="34">
        <v>160247844499.9996</v>
      </c>
      <c r="D243" s="34">
        <v>-59598390499.999908</v>
      </c>
      <c r="E243" s="34">
        <v>31001454000</v>
      </c>
      <c r="F243" s="34">
        <v>48682774500</v>
      </c>
      <c r="G243" s="34">
        <v>-17681320500</v>
      </c>
    </row>
    <row r="244" spans="1:7" x14ac:dyDescent="0.3">
      <c r="A244" s="34" t="str">
        <v>01/07/2024 10:08:46</v>
      </c>
      <c r="B244" s="34">
        <v>100649453999.99969</v>
      </c>
      <c r="C244" s="34">
        <v>167016426499.9993</v>
      </c>
      <c r="D244" s="34">
        <v>-66366972499.999603</v>
      </c>
      <c r="E244" s="34">
        <v>31001454000</v>
      </c>
      <c r="F244" s="34">
        <v>49087686500</v>
      </c>
      <c r="G244" s="34">
        <v>-18086232500</v>
      </c>
    </row>
    <row r="245" spans="1:7" x14ac:dyDescent="0.3">
      <c r="A245" s="34" t="str">
        <v>01/07/2024 10:11:46</v>
      </c>
      <c r="B245" s="34">
        <v>100776663999.99969</v>
      </c>
      <c r="C245" s="34">
        <v>167308255499.9993</v>
      </c>
      <c r="D245" s="34">
        <v>-66531591499.999603</v>
      </c>
      <c r="E245" s="34">
        <v>31001454000</v>
      </c>
      <c r="F245" s="34">
        <v>49125095500</v>
      </c>
      <c r="G245" s="34">
        <v>-18123641500</v>
      </c>
    </row>
    <row r="246" spans="1:7" x14ac:dyDescent="0.3">
      <c r="A246" s="34" t="str">
        <v>01/07/2024 10:19:25</v>
      </c>
      <c r="B246" s="34">
        <v>205534764999.99969</v>
      </c>
      <c r="C246" s="34">
        <v>176066027499.99881</v>
      </c>
      <c r="D246" s="34">
        <v>29468737500.000919</v>
      </c>
      <c r="E246" s="34">
        <v>135759555000</v>
      </c>
      <c r="F246" s="34">
        <v>47689777500</v>
      </c>
      <c r="G246" s="34">
        <v>88069777500</v>
      </c>
    </row>
    <row r="247" spans="1:7" x14ac:dyDescent="0.3">
      <c r="A247" s="34" t="str">
        <v>01/07/2024 10:19:48</v>
      </c>
      <c r="B247" s="34">
        <v>207749764999.99969</v>
      </c>
      <c r="C247" s="34">
        <v>177090731499.99881</v>
      </c>
      <c r="D247" s="34">
        <v>30659033500.000919</v>
      </c>
      <c r="E247" s="34">
        <v>137974555000</v>
      </c>
      <c r="F247" s="34">
        <v>47694961500</v>
      </c>
      <c r="G247" s="34">
        <v>90279593500</v>
      </c>
    </row>
    <row r="248" spans="1:7" x14ac:dyDescent="0.3">
      <c r="A248" s="34" t="str">
        <v>01/07/2024 10:21:44</v>
      </c>
      <c r="B248" s="34">
        <v>213379104999.99969</v>
      </c>
      <c r="C248" s="34">
        <v>183338971499.99881</v>
      </c>
      <c r="D248" s="34">
        <v>30040133500.000919</v>
      </c>
      <c r="E248" s="34">
        <v>143603895000</v>
      </c>
      <c r="F248" s="34">
        <v>47694961500</v>
      </c>
      <c r="G248" s="34">
        <v>95908933500</v>
      </c>
    </row>
    <row r="249" spans="1:7" x14ac:dyDescent="0.3">
      <c r="A249" s="34" t="str">
        <v>01/07/2024 10:22:34</v>
      </c>
      <c r="B249" s="34">
        <v>213379104999.99969</v>
      </c>
      <c r="C249" s="34">
        <v>184741481499.99881</v>
      </c>
      <c r="D249" s="34">
        <v>28637623500.000919</v>
      </c>
      <c r="E249" s="34">
        <v>143603895000</v>
      </c>
      <c r="F249" s="34">
        <v>47694961500</v>
      </c>
      <c r="G249" s="34">
        <v>95908933500</v>
      </c>
    </row>
    <row r="250" spans="1:7" x14ac:dyDescent="0.3">
      <c r="A250" s="34" t="str">
        <v>01/07/2024 10:37:30</v>
      </c>
      <c r="B250" s="34">
        <v>227617891999.99969</v>
      </c>
      <c r="C250" s="34">
        <v>192656542499.99881</v>
      </c>
      <c r="D250" s="34">
        <v>34961349500.000893</v>
      </c>
      <c r="E250" s="34">
        <v>157587672000</v>
      </c>
      <c r="F250" s="34">
        <v>47958332500</v>
      </c>
      <c r="G250" s="34">
        <v>109629339500</v>
      </c>
    </row>
    <row r="251" spans="1:7" x14ac:dyDescent="0.3">
      <c r="A251" s="34" t="str">
        <v>01/07/2024 10:40:02</v>
      </c>
      <c r="B251" s="34">
        <v>224987055999.99969</v>
      </c>
      <c r="C251" s="34">
        <v>192792652499.99881</v>
      </c>
      <c r="D251" s="34">
        <v>32194403500.000889</v>
      </c>
      <c r="E251" s="34">
        <v>154956836000</v>
      </c>
      <c r="F251" s="34">
        <v>47966982500</v>
      </c>
      <c r="G251" s="34">
        <v>106989853500</v>
      </c>
    </row>
    <row r="252" spans="1:7" x14ac:dyDescent="0.3">
      <c r="A252" s="34" t="str">
        <v>01/07/2024 10:52:51</v>
      </c>
      <c r="B252" s="34">
        <v>224847481999.99969</v>
      </c>
      <c r="C252" s="34">
        <v>193963722499.99881</v>
      </c>
      <c r="D252" s="34">
        <v>30883759500.000889</v>
      </c>
      <c r="E252" s="34">
        <v>154689812000</v>
      </c>
      <c r="F252" s="34">
        <v>48117402500</v>
      </c>
      <c r="G252" s="34">
        <v>106572409500</v>
      </c>
    </row>
    <row r="253" spans="1:7" x14ac:dyDescent="0.3">
      <c r="A253" s="34" t="str">
        <v>01/07/2024 11:21:54</v>
      </c>
      <c r="B253" s="34">
        <v>229262202999.99969</v>
      </c>
      <c r="C253" s="34">
        <v>198306775499.99881</v>
      </c>
      <c r="D253" s="34">
        <v>30955427500.000889</v>
      </c>
      <c r="E253" s="34">
        <v>158977113000</v>
      </c>
      <c r="F253" s="34">
        <v>48382395500</v>
      </c>
      <c r="G253" s="34">
        <v>110594717500</v>
      </c>
    </row>
    <row r="254" spans="1:7" x14ac:dyDescent="0.3">
      <c r="A254" s="34" t="str">
        <v>01/07/2024 13:15:22</v>
      </c>
      <c r="B254" s="34">
        <v>234961546999.99969</v>
      </c>
      <c r="C254" s="34">
        <v>204037144499.99881</v>
      </c>
      <c r="D254" s="34">
        <v>30924402500.000889</v>
      </c>
      <c r="E254" s="34">
        <v>164166777000</v>
      </c>
      <c r="F254" s="34">
        <v>48757624500</v>
      </c>
      <c r="G254" s="34">
        <v>115409152500</v>
      </c>
    </row>
    <row r="255" spans="1:7" x14ac:dyDescent="0.3">
      <c r="A255" s="34" t="str">
        <v>01/07/2024 13:33:30</v>
      </c>
      <c r="B255" s="34">
        <v>238544334999.99969</v>
      </c>
      <c r="C255" s="34">
        <v>229007116499.99881</v>
      </c>
      <c r="D255" s="34">
        <v>9537218500.000885</v>
      </c>
      <c r="E255" s="34">
        <v>165707815000</v>
      </c>
      <c r="F255" s="34">
        <v>72451596500</v>
      </c>
      <c r="G255" s="34">
        <v>93256218500</v>
      </c>
    </row>
    <row r="256" spans="1:7" x14ac:dyDescent="0.3">
      <c r="A256" s="34" t="str">
        <v>01/07/2024 13:33:36</v>
      </c>
      <c r="B256" s="34">
        <v>238544334999.99969</v>
      </c>
      <c r="C256" s="34">
        <v>229007116499.99881</v>
      </c>
      <c r="D256" s="34">
        <v>9537218500.000885</v>
      </c>
      <c r="E256" s="34">
        <v>165707815000</v>
      </c>
      <c r="F256" s="34">
        <v>72451596500</v>
      </c>
      <c r="G256" s="34">
        <v>93256218500</v>
      </c>
    </row>
    <row r="257" spans="1:7" x14ac:dyDescent="0.3">
      <c r="A257" s="34" t="str">
        <v>01/07/2024 13:47:10</v>
      </c>
      <c r="B257" s="34">
        <v>246818326999.99969</v>
      </c>
      <c r="C257" s="34">
        <v>236742003499.99881</v>
      </c>
      <c r="D257" s="34">
        <v>10076323500.000891</v>
      </c>
      <c r="E257" s="34">
        <v>168239797000</v>
      </c>
      <c r="F257" s="34">
        <v>78142923500</v>
      </c>
      <c r="G257" s="34">
        <v>90096873500</v>
      </c>
    </row>
    <row r="258" spans="1:7" x14ac:dyDescent="0.3">
      <c r="A258" s="34" t="str">
        <v>01/07/2024 13:48:32</v>
      </c>
      <c r="B258" s="34">
        <v>248107858999.99969</v>
      </c>
      <c r="C258" s="34">
        <v>238021356499.9986</v>
      </c>
      <c r="D258" s="34">
        <v>10086502500.001101</v>
      </c>
      <c r="E258" s="34">
        <v>169529329000</v>
      </c>
      <c r="F258" s="34">
        <v>78144656500</v>
      </c>
      <c r="G258" s="34">
        <v>91384672500</v>
      </c>
    </row>
    <row r="259" spans="1:7" x14ac:dyDescent="0.3">
      <c r="A259" s="34" t="str">
        <v>01/07/2024 13:54:41</v>
      </c>
      <c r="B259" s="34">
        <v>250583929999.99969</v>
      </c>
      <c r="C259" s="34">
        <v>243111879499.9986</v>
      </c>
      <c r="D259" s="34">
        <v>7472050500.0010986</v>
      </c>
      <c r="E259" s="34">
        <v>170215640000</v>
      </c>
      <c r="F259" s="34">
        <v>81701229500</v>
      </c>
      <c r="G259" s="34">
        <v>88514410500</v>
      </c>
    </row>
    <row r="260" spans="1:7" x14ac:dyDescent="0.3">
      <c r="A260" s="34" t="str">
        <v>01/07/2024 14:06:10</v>
      </c>
      <c r="B260" s="34">
        <v>294549573999.99969</v>
      </c>
      <c r="C260" s="34">
        <v>282744332499.9986</v>
      </c>
      <c r="D260" s="34">
        <v>11805241500.001101</v>
      </c>
      <c r="E260" s="34">
        <v>204333104000</v>
      </c>
      <c r="F260" s="34">
        <v>88315462500</v>
      </c>
      <c r="G260" s="34">
        <v>116017641500</v>
      </c>
    </row>
    <row r="261" spans="1:7" x14ac:dyDescent="0.3">
      <c r="A261" s="34" t="str">
        <v>01/07/2024 14:06:40</v>
      </c>
      <c r="B261" s="34">
        <v>295074933999.99969</v>
      </c>
      <c r="C261" s="34">
        <v>284537711499.9986</v>
      </c>
      <c r="D261" s="34">
        <v>10537222500.001101</v>
      </c>
      <c r="E261" s="34">
        <v>204858464000</v>
      </c>
      <c r="F261" s="34">
        <v>90108841500</v>
      </c>
      <c r="G261" s="34">
        <v>114749622500</v>
      </c>
    </row>
    <row r="262" spans="1:7" x14ac:dyDescent="0.3">
      <c r="A262" s="34" t="str">
        <v>01/07/2024 14:20:04</v>
      </c>
      <c r="B262" s="34">
        <v>319402797999.99969</v>
      </c>
      <c r="C262" s="34">
        <v>303913366499.9986</v>
      </c>
      <c r="D262" s="34">
        <v>15489431500.001101</v>
      </c>
      <c r="E262" s="34">
        <v>222030368000</v>
      </c>
      <c r="F262" s="34">
        <v>97700796500</v>
      </c>
      <c r="G262" s="34">
        <v>124329571500</v>
      </c>
    </row>
    <row r="263" spans="1:7" x14ac:dyDescent="0.3">
      <c r="A263" s="34" t="str">
        <v>01/07/2024 14:36:45</v>
      </c>
      <c r="B263" s="34">
        <v>341098078999.99969</v>
      </c>
      <c r="C263" s="34">
        <v>328244550499.9986</v>
      </c>
      <c r="D263" s="34">
        <v>12853528500.001101</v>
      </c>
      <c r="E263" s="34">
        <v>240130449000</v>
      </c>
      <c r="F263" s="34">
        <v>103809750500</v>
      </c>
      <c r="G263" s="34">
        <v>136320698500</v>
      </c>
    </row>
    <row r="264" spans="1:7" x14ac:dyDescent="0.3">
      <c r="A264" s="34" t="str">
        <v>01/07/2024 14:46:19</v>
      </c>
      <c r="B264" s="34">
        <v>345164531999.99969</v>
      </c>
      <c r="C264" s="34">
        <v>331457050499.9986</v>
      </c>
      <c r="D264" s="34">
        <v>13707481500.001101</v>
      </c>
      <c r="E264" s="34">
        <v>244196902000</v>
      </c>
      <c r="F264" s="34">
        <v>103809750500</v>
      </c>
      <c r="G264" s="34">
        <v>140387151500</v>
      </c>
    </row>
    <row r="265" spans="1:7" x14ac:dyDescent="0.3">
      <c r="A265" s="34" t="str">
        <v>02/07/2024 09:23:43</v>
      </c>
      <c r="B265" s="34">
        <v>15645860000</v>
      </c>
      <c r="C265" s="34">
        <v>17208963000</v>
      </c>
      <c r="D265" s="34">
        <v>-1563103000</v>
      </c>
      <c r="E265" s="34">
        <v>1104030000</v>
      </c>
      <c r="F265" s="34">
        <v>16694243000</v>
      </c>
      <c r="G265" s="34">
        <v>-15590213000</v>
      </c>
    </row>
    <row r="266" spans="1:7" x14ac:dyDescent="0.3">
      <c r="A266" s="34" t="str">
        <v>02/07/2024 09:34:45</v>
      </c>
      <c r="B266" s="34">
        <v>35638600000.000397</v>
      </c>
      <c r="C266" s="34">
        <v>34917455000</v>
      </c>
      <c r="D266" s="34">
        <v>721145000.00039673</v>
      </c>
      <c r="E266" s="34">
        <v>1680450000</v>
      </c>
      <c r="F266" s="34">
        <v>33759885000</v>
      </c>
      <c r="G266" s="34">
        <v>-32079435000</v>
      </c>
    </row>
    <row r="267" spans="1:7" x14ac:dyDescent="0.3">
      <c r="A267" s="34" t="str">
        <v>02/07/2024 09:48:31</v>
      </c>
      <c r="B267" s="34">
        <v>64408310000.000397</v>
      </c>
      <c r="C267" s="34">
        <v>67469625700</v>
      </c>
      <c r="D267" s="34">
        <v>-3061315699.9996028</v>
      </c>
      <c r="E267" s="34">
        <v>2930120000</v>
      </c>
      <c r="F267" s="34">
        <v>65411935700</v>
      </c>
      <c r="G267" s="34">
        <v>-62481815700</v>
      </c>
    </row>
    <row r="268" spans="1:7" x14ac:dyDescent="0.3">
      <c r="A268" s="34" t="str">
        <v>02/07/2024 09:48:56</v>
      </c>
      <c r="B268" s="34">
        <v>64408310000.000397</v>
      </c>
      <c r="C268" s="34">
        <v>67077067700</v>
      </c>
      <c r="D268" s="34">
        <v>-2668757699.9996028</v>
      </c>
      <c r="E268" s="34">
        <v>2930120000</v>
      </c>
      <c r="F268" s="34">
        <v>65019377700</v>
      </c>
      <c r="G268" s="34">
        <v>-62089257700</v>
      </c>
    </row>
    <row r="269" spans="1:7" x14ac:dyDescent="0.3">
      <c r="A269" s="34" t="str">
        <v>02/07/2024 09:49:20</v>
      </c>
      <c r="B269" s="34">
        <v>65693710000.000397</v>
      </c>
      <c r="C269" s="34">
        <v>67018166700</v>
      </c>
      <c r="D269" s="34">
        <v>-1324456699.999603</v>
      </c>
      <c r="E269" s="34">
        <v>2930120000</v>
      </c>
      <c r="F269" s="34">
        <v>64831936700</v>
      </c>
      <c r="G269" s="34">
        <v>-61901816700</v>
      </c>
    </row>
    <row r="270" spans="1:7" x14ac:dyDescent="0.3">
      <c r="A270" s="34" t="str">
        <v>02/07/2024 09:51:19</v>
      </c>
      <c r="B270" s="34">
        <v>75277290000.000397</v>
      </c>
      <c r="C270" s="34">
        <v>76382753700</v>
      </c>
      <c r="D270" s="34">
        <v>-1105463699.999603</v>
      </c>
      <c r="E270" s="34">
        <v>3133960000</v>
      </c>
      <c r="F270" s="34">
        <v>74068053700</v>
      </c>
      <c r="G270" s="34">
        <v>-70934093700</v>
      </c>
    </row>
    <row r="271" spans="1:7" x14ac:dyDescent="0.3">
      <c r="A271" s="34" t="str">
        <v>02/07/2024 09:54:13</v>
      </c>
      <c r="B271" s="34">
        <v>80669840000.000397</v>
      </c>
      <c r="C271" s="34">
        <v>79020302700</v>
      </c>
      <c r="D271" s="34">
        <v>1649537300.000397</v>
      </c>
      <c r="E271" s="34">
        <v>3386210000</v>
      </c>
      <c r="F271" s="34">
        <v>76577122700</v>
      </c>
      <c r="G271" s="34">
        <v>-73190912700</v>
      </c>
    </row>
    <row r="272" spans="1:7" x14ac:dyDescent="0.3">
      <c r="A272" s="34" t="str">
        <v>02/07/2024 09:54:54</v>
      </c>
      <c r="B272" s="34">
        <v>80669840000.000397</v>
      </c>
      <c r="C272" s="34">
        <v>80871550700</v>
      </c>
      <c r="D272" s="34">
        <v>-201710699.9996033</v>
      </c>
      <c r="E272" s="34">
        <v>3386210000</v>
      </c>
      <c r="F272" s="34">
        <v>78428370700</v>
      </c>
      <c r="G272" s="34">
        <v>-75042160700</v>
      </c>
    </row>
    <row r="273" spans="1:7" x14ac:dyDescent="0.3">
      <c r="A273" s="34" t="str">
        <v>02/07/2024 09:56:33</v>
      </c>
      <c r="B273" s="34">
        <v>85081200000.000397</v>
      </c>
      <c r="C273" s="34">
        <v>85003580700</v>
      </c>
      <c r="D273" s="34">
        <v>77619300.000396729</v>
      </c>
      <c r="E273" s="34">
        <v>3554870000</v>
      </c>
      <c r="F273" s="34">
        <v>82431880700</v>
      </c>
      <c r="G273" s="34">
        <v>-78877010700</v>
      </c>
    </row>
    <row r="274" spans="1:7" x14ac:dyDescent="0.3">
      <c r="A274" s="34" t="str">
        <v>02/07/2024 09:57:03</v>
      </c>
      <c r="B274" s="34">
        <v>85081200000.000397</v>
      </c>
      <c r="C274" s="34">
        <v>86591275700</v>
      </c>
      <c r="D274" s="34">
        <v>-1510075699.999603</v>
      </c>
      <c r="E274" s="34">
        <v>3554870000</v>
      </c>
      <c r="F274" s="34">
        <v>83891045700</v>
      </c>
      <c r="G274" s="34">
        <v>-80336175700</v>
      </c>
    </row>
    <row r="275" spans="1:7" x14ac:dyDescent="0.3">
      <c r="A275" s="34" t="str">
        <v>02/07/2024 10:08:13</v>
      </c>
      <c r="B275" s="34">
        <v>101049550000.0006</v>
      </c>
      <c r="C275" s="34">
        <v>102272424700</v>
      </c>
      <c r="D275" s="34">
        <v>-1222874699.9994049</v>
      </c>
      <c r="E275" s="34">
        <v>4733340000</v>
      </c>
      <c r="F275" s="34">
        <v>98929004700</v>
      </c>
      <c r="G275" s="34">
        <v>-94195664700</v>
      </c>
    </row>
    <row r="276" spans="1:7" x14ac:dyDescent="0.3">
      <c r="A276" s="34" t="str">
        <v>02/07/2024 10:12:24</v>
      </c>
      <c r="B276" s="34">
        <v>110583928000.0004</v>
      </c>
      <c r="C276" s="34">
        <v>113692054700</v>
      </c>
      <c r="D276" s="34">
        <v>-3108126699.9996028</v>
      </c>
      <c r="E276" s="34">
        <v>4744158000</v>
      </c>
      <c r="F276" s="34">
        <v>110091224700</v>
      </c>
      <c r="G276" s="34">
        <v>-105347066700</v>
      </c>
    </row>
    <row r="277" spans="1:7" x14ac:dyDescent="0.3">
      <c r="A277" s="34" t="str">
        <v>02/07/2024 10:13:22</v>
      </c>
      <c r="B277" s="34">
        <v>112385028000.0004</v>
      </c>
      <c r="C277" s="34">
        <v>113436366700</v>
      </c>
      <c r="D277" s="34">
        <v>-1051338699.999603</v>
      </c>
      <c r="E277" s="34">
        <v>4744158000</v>
      </c>
      <c r="F277" s="34">
        <v>109706906700</v>
      </c>
      <c r="G277" s="34">
        <v>-104962748700</v>
      </c>
    </row>
    <row r="278" spans="1:7" x14ac:dyDescent="0.3">
      <c r="A278" s="34" t="str">
        <v>02/07/2024 10:26:07</v>
      </c>
      <c r="B278" s="34">
        <v>147593312000.0014</v>
      </c>
      <c r="C278" s="34">
        <v>130087377700</v>
      </c>
      <c r="D278" s="34">
        <v>17505934300.0014</v>
      </c>
      <c r="E278" s="34">
        <v>7869832000</v>
      </c>
      <c r="F278" s="34">
        <v>122616267700</v>
      </c>
      <c r="G278" s="34">
        <v>-114746435700</v>
      </c>
    </row>
    <row r="279" spans="1:7" x14ac:dyDescent="0.3">
      <c r="A279" s="34" t="str">
        <v>02/07/2024 10:29:14</v>
      </c>
      <c r="B279" s="34">
        <v>152129443000.0014</v>
      </c>
      <c r="C279" s="34">
        <v>135033375700</v>
      </c>
      <c r="D279" s="34">
        <v>17096067300.0014</v>
      </c>
      <c r="E279" s="34">
        <v>8146213000</v>
      </c>
      <c r="F279" s="34">
        <v>127045895700</v>
      </c>
      <c r="G279" s="34">
        <v>-118899682700</v>
      </c>
    </row>
    <row r="280" spans="1:7" x14ac:dyDescent="0.3">
      <c r="A280" s="34" t="str">
        <v>02/07/2024 10:45:43</v>
      </c>
      <c r="B280" s="34">
        <v>170114273000.0014</v>
      </c>
      <c r="C280" s="34">
        <v>144108771700</v>
      </c>
      <c r="D280" s="34">
        <v>26005501300.0014</v>
      </c>
      <c r="E280" s="34">
        <v>9355103000</v>
      </c>
      <c r="F280" s="34">
        <v>135088831700</v>
      </c>
      <c r="G280" s="34">
        <v>-125733728700</v>
      </c>
    </row>
    <row r="281" spans="1:7" x14ac:dyDescent="0.3">
      <c r="A281" s="34" t="str">
        <v>02/07/2024 10:58:17</v>
      </c>
      <c r="B281" s="34">
        <v>178473594000.0004</v>
      </c>
      <c r="C281" s="34">
        <v>152664004700</v>
      </c>
      <c r="D281" s="34">
        <v>25809589300.000401</v>
      </c>
      <c r="E281" s="34">
        <v>13838294000</v>
      </c>
      <c r="F281" s="34">
        <v>137834674700</v>
      </c>
      <c r="G281" s="34">
        <v>-123996380700</v>
      </c>
    </row>
    <row r="282" spans="1:7" x14ac:dyDescent="0.3">
      <c r="A282" s="34" t="str">
        <v>02/07/2024 11:21:57</v>
      </c>
      <c r="B282" s="34">
        <v>201486982000.00021</v>
      </c>
      <c r="C282" s="34">
        <v>174744801700</v>
      </c>
      <c r="D282" s="34">
        <v>26742180300.00021</v>
      </c>
      <c r="E282" s="34">
        <v>21578312000</v>
      </c>
      <c r="F282" s="34">
        <v>154736201700</v>
      </c>
      <c r="G282" s="34">
        <v>-133157889700</v>
      </c>
    </row>
    <row r="283" spans="1:7" x14ac:dyDescent="0.3">
      <c r="A283" s="34" t="str">
        <v>02/07/2024 13:14:30</v>
      </c>
      <c r="B283" s="34">
        <v>214096713000.00021</v>
      </c>
      <c r="C283" s="34">
        <v>188656129700</v>
      </c>
      <c r="D283" s="34">
        <v>25440583300.00021</v>
      </c>
      <c r="E283" s="34">
        <v>22916163000</v>
      </c>
      <c r="F283" s="34">
        <v>166185329700</v>
      </c>
      <c r="G283" s="34">
        <v>-143269166700</v>
      </c>
    </row>
    <row r="284" spans="1:7" x14ac:dyDescent="0.3">
      <c r="A284" s="34" t="str">
        <v>02/07/2024 13:26:08</v>
      </c>
      <c r="B284" s="34">
        <v>227892241000.00021</v>
      </c>
      <c r="C284" s="34">
        <v>235438923700</v>
      </c>
      <c r="D284" s="34">
        <v>-7546682699.9997864</v>
      </c>
      <c r="E284" s="34">
        <v>23762861000</v>
      </c>
      <c r="F284" s="34">
        <v>212320713700</v>
      </c>
      <c r="G284" s="34">
        <v>-188557852700</v>
      </c>
    </row>
    <row r="285" spans="1:7" x14ac:dyDescent="0.3">
      <c r="A285" s="34" t="str">
        <v>02/07/2024 13:30:06</v>
      </c>
      <c r="B285" s="34">
        <v>228934016000.00021</v>
      </c>
      <c r="C285" s="34">
        <v>239197639700</v>
      </c>
      <c r="D285" s="34">
        <v>-10263623699.99979</v>
      </c>
      <c r="E285" s="34">
        <v>24286346000</v>
      </c>
      <c r="F285" s="34">
        <v>212840729700</v>
      </c>
      <c r="G285" s="34">
        <v>-188554383700</v>
      </c>
    </row>
    <row r="286" spans="1:7" x14ac:dyDescent="0.3">
      <c r="A286" s="34" t="str">
        <v>02/07/2024 13:54:00</v>
      </c>
      <c r="B286" s="34">
        <v>257430781000.00049</v>
      </c>
      <c r="C286" s="34">
        <v>262074750700</v>
      </c>
      <c r="D286" s="34">
        <v>-4643969699.9995117</v>
      </c>
      <c r="E286" s="34">
        <v>44233711000</v>
      </c>
      <c r="F286" s="34">
        <v>220532930700</v>
      </c>
      <c r="G286" s="34">
        <v>-176299219700</v>
      </c>
    </row>
    <row r="287" spans="1:7" x14ac:dyDescent="0.3">
      <c r="A287" s="34" t="str">
        <v>02/07/2024 13:57:09</v>
      </c>
      <c r="B287" s="34">
        <v>257090841000.00049</v>
      </c>
      <c r="C287" s="34">
        <v>262209389700</v>
      </c>
      <c r="D287" s="34">
        <v>-5118548699.9995117</v>
      </c>
      <c r="E287" s="34">
        <v>43893771000</v>
      </c>
      <c r="F287" s="34">
        <v>220537769700</v>
      </c>
      <c r="G287" s="34">
        <v>-176643998700</v>
      </c>
    </row>
    <row r="288" spans="1:7" x14ac:dyDescent="0.3">
      <c r="A288" s="34" t="str">
        <v>02/07/2024 14:12:21</v>
      </c>
      <c r="B288" s="34">
        <v>269658269000</v>
      </c>
      <c r="C288" s="34">
        <v>276244502700</v>
      </c>
      <c r="D288" s="34">
        <v>-6586233700</v>
      </c>
      <c r="E288" s="34">
        <v>44793819000</v>
      </c>
      <c r="F288" s="34">
        <v>231718432700</v>
      </c>
      <c r="G288" s="34">
        <v>-186924613700</v>
      </c>
    </row>
    <row r="289" spans="1:7" x14ac:dyDescent="0.3">
      <c r="A289" s="34" t="str">
        <v>02/07/2024 14:26:36</v>
      </c>
      <c r="B289" s="34">
        <v>291237664999.99982</v>
      </c>
      <c r="C289" s="34">
        <v>298000863700</v>
      </c>
      <c r="D289" s="34">
        <v>-6763198700.0002441</v>
      </c>
      <c r="E289" s="34">
        <v>44598115000</v>
      </c>
      <c r="F289" s="34">
        <v>253085883700</v>
      </c>
      <c r="G289" s="34">
        <v>-208487768700</v>
      </c>
    </row>
    <row r="290" spans="1:7" x14ac:dyDescent="0.3">
      <c r="A290" s="34" t="str">
        <v>02/07/2024 14:45:34</v>
      </c>
      <c r="B290" s="34">
        <v>293991648999.99982</v>
      </c>
      <c r="C290" s="34">
        <v>299266693700</v>
      </c>
      <c r="D290" s="34">
        <v>-5275044700.0002441</v>
      </c>
      <c r="E290" s="34">
        <v>47352099000</v>
      </c>
      <c r="F290" s="34">
        <v>253962383700</v>
      </c>
      <c r="G290" s="34">
        <v>-206610284700</v>
      </c>
    </row>
    <row r="291" spans="1:7" x14ac:dyDescent="0.3">
      <c r="A291" s="34" t="str">
        <v>02/07/2024 15:01:25</v>
      </c>
      <c r="B291" s="34">
        <v>293991648999.99982</v>
      </c>
      <c r="C291" s="34">
        <v>299266693700</v>
      </c>
      <c r="D291" s="34">
        <v>-5275044700.0002441</v>
      </c>
      <c r="E291" s="34">
        <v>47352099000</v>
      </c>
      <c r="F291" s="34">
        <v>253962383700</v>
      </c>
      <c r="G291" s="34">
        <v>-206610284700</v>
      </c>
    </row>
    <row r="292" spans="1:7" x14ac:dyDescent="0.3">
      <c r="A292" s="34" t="str">
        <v>03/07/2024 09:28:20</v>
      </c>
      <c r="B292" s="34">
        <v>62927587000.000099</v>
      </c>
      <c r="C292" s="34">
        <v>63174275000</v>
      </c>
      <c r="D292" s="34">
        <v>-246687999.99990079</v>
      </c>
      <c r="E292" s="34">
        <v>3237000</v>
      </c>
      <c r="F292" s="34">
        <v>63174275000</v>
      </c>
      <c r="G292" s="34">
        <v>-63171038000</v>
      </c>
    </row>
    <row r="293" spans="1:7" x14ac:dyDescent="0.3">
      <c r="A293" s="34" t="str">
        <v>03/07/2024 09:50:51</v>
      </c>
      <c r="B293" s="34">
        <v>67338177000.000099</v>
      </c>
      <c r="C293" s="34">
        <v>73073298000</v>
      </c>
      <c r="D293" s="34">
        <v>-5735120999.9999008</v>
      </c>
      <c r="E293" s="34">
        <v>3237000</v>
      </c>
      <c r="F293" s="34">
        <v>71775798000</v>
      </c>
      <c r="G293" s="34">
        <v>-71772561000</v>
      </c>
    </row>
    <row r="294" spans="1:7" x14ac:dyDescent="0.3">
      <c r="A294" s="34" t="str">
        <v>03/07/2024 09:51:37</v>
      </c>
      <c r="B294" s="34">
        <v>69282477000.000107</v>
      </c>
      <c r="C294" s="34">
        <v>72688030000</v>
      </c>
      <c r="D294" s="34">
        <v>-3405552999.9998932</v>
      </c>
      <c r="E294" s="34">
        <v>3237000</v>
      </c>
      <c r="F294" s="34">
        <v>71390530000</v>
      </c>
      <c r="G294" s="34">
        <v>-71387293000</v>
      </c>
    </row>
    <row r="295" spans="1:7" x14ac:dyDescent="0.3">
      <c r="A295" s="34" t="str">
        <v>03/07/2024 09:52:13</v>
      </c>
      <c r="B295" s="34">
        <v>71097717000.000107</v>
      </c>
      <c r="C295" s="34">
        <v>69568403000</v>
      </c>
      <c r="D295" s="34">
        <v>1529314000.000107</v>
      </c>
      <c r="E295" s="34">
        <v>3237000</v>
      </c>
      <c r="F295" s="34">
        <v>68270903000</v>
      </c>
      <c r="G295" s="34">
        <v>-68267666000</v>
      </c>
    </row>
    <row r="296" spans="1:7" x14ac:dyDescent="0.3">
      <c r="A296" s="34" t="str">
        <v>03/07/2024 10:03:14</v>
      </c>
      <c r="B296" s="34">
        <v>72394637000.000107</v>
      </c>
      <c r="C296" s="34">
        <v>70557000000</v>
      </c>
      <c r="D296" s="34">
        <v>1837637000.000107</v>
      </c>
      <c r="E296" s="34">
        <v>3237000</v>
      </c>
      <c r="F296" s="34">
        <v>69259500000</v>
      </c>
      <c r="G296" s="34">
        <v>-69256263000</v>
      </c>
    </row>
    <row r="297" spans="1:7" x14ac:dyDescent="0.3">
      <c r="A297" s="34" t="str">
        <v>03/07/2024 11:03:52</v>
      </c>
      <c r="B297" s="34">
        <v>76579751999.999405</v>
      </c>
      <c r="C297" s="34">
        <v>72614111000</v>
      </c>
      <c r="D297" s="34">
        <v>3965640999.9994049</v>
      </c>
      <c r="E297" s="34">
        <v>40092000</v>
      </c>
      <c r="F297" s="34">
        <v>71316611000</v>
      </c>
      <c r="G297" s="34">
        <v>-71276519000</v>
      </c>
    </row>
    <row r="298" spans="1:7" x14ac:dyDescent="0.3">
      <c r="A298" s="34" t="str">
        <v>03/07/2024 11:04:19</v>
      </c>
      <c r="B298" s="34">
        <v>76579751999.999405</v>
      </c>
      <c r="C298" s="34">
        <v>72614111000</v>
      </c>
      <c r="D298" s="34">
        <v>3965640999.9994049</v>
      </c>
      <c r="E298" s="34">
        <v>40092000</v>
      </c>
      <c r="F298" s="34">
        <v>71316611000</v>
      </c>
      <c r="G298" s="34">
        <v>-71276519000</v>
      </c>
    </row>
    <row r="299" spans="1:7" x14ac:dyDescent="0.3">
      <c r="A299" s="34" t="str">
        <v>03/07/2024 11:05:54</v>
      </c>
      <c r="B299" s="34">
        <v>76579751999.999405</v>
      </c>
      <c r="C299" s="34">
        <v>74402396000</v>
      </c>
      <c r="D299" s="34">
        <v>2177355999.9994049</v>
      </c>
      <c r="E299" s="34">
        <v>40092000</v>
      </c>
      <c r="F299" s="34">
        <v>73104896000</v>
      </c>
      <c r="G299" s="34">
        <v>-73064804000</v>
      </c>
    </row>
    <row r="300" spans="1:7" x14ac:dyDescent="0.3">
      <c r="A300" s="34" t="str">
        <v>03/07/2024 11:11:23</v>
      </c>
      <c r="B300" s="34">
        <v>76579751999.999405</v>
      </c>
      <c r="C300" s="34">
        <v>76098176000</v>
      </c>
      <c r="D300" s="34">
        <v>481575999.99940491</v>
      </c>
      <c r="E300" s="34">
        <v>40092000</v>
      </c>
      <c r="F300" s="34">
        <v>74800676000</v>
      </c>
      <c r="G300" s="34">
        <v>-74760584000</v>
      </c>
    </row>
    <row r="301" spans="1:7" x14ac:dyDescent="0.3">
      <c r="A301" s="34" t="str">
        <v>03/07/2024 11:20:23</v>
      </c>
      <c r="B301" s="34">
        <v>80129586999.999405</v>
      </c>
      <c r="C301" s="34">
        <v>79734053999.999405</v>
      </c>
      <c r="D301" s="34">
        <v>395533000</v>
      </c>
      <c r="E301" s="34">
        <v>3589927000</v>
      </c>
      <c r="F301" s="34">
        <v>74807724000</v>
      </c>
      <c r="G301" s="34">
        <v>-71217797000</v>
      </c>
    </row>
    <row r="302" spans="1:7" x14ac:dyDescent="0.3">
      <c r="A302" s="34" t="str">
        <v>03/07/2024 13:16:58</v>
      </c>
      <c r="B302" s="34">
        <v>106789600999.9994</v>
      </c>
      <c r="C302" s="34">
        <v>115661462999.9994</v>
      </c>
      <c r="D302" s="34">
        <v>-8871862000</v>
      </c>
      <c r="E302" s="34">
        <v>28043511000</v>
      </c>
      <c r="F302" s="34">
        <v>88154283000</v>
      </c>
      <c r="G302" s="34">
        <v>-60110772000</v>
      </c>
    </row>
    <row r="303" spans="1:7" x14ac:dyDescent="0.3">
      <c r="A303" s="34" t="str">
        <v>03/07/2024 13:19:41</v>
      </c>
      <c r="B303" s="34">
        <v>106789600999.9994</v>
      </c>
      <c r="C303" s="34">
        <v>115661462999.9994</v>
      </c>
      <c r="D303" s="34">
        <v>-8871862000</v>
      </c>
      <c r="E303" s="34">
        <v>28043511000</v>
      </c>
      <c r="F303" s="34">
        <v>88154283000</v>
      </c>
      <c r="G303" s="34">
        <v>-60110772000</v>
      </c>
    </row>
    <row r="304" spans="1:7" x14ac:dyDescent="0.3">
      <c r="A304" s="34" t="str">
        <v>03/07/2024 13:24:46</v>
      </c>
      <c r="B304" s="34">
        <v>120337893999.9994</v>
      </c>
      <c r="C304" s="34">
        <v>129050837999.9994</v>
      </c>
      <c r="D304" s="34">
        <v>-8712943999.9999847</v>
      </c>
      <c r="E304" s="34">
        <v>41591804000</v>
      </c>
      <c r="F304" s="34">
        <v>88401968000</v>
      </c>
      <c r="G304" s="34">
        <v>-46810164000</v>
      </c>
    </row>
    <row r="305" spans="1:7" x14ac:dyDescent="0.3">
      <c r="A305" s="34" t="str">
        <v>03/07/2024 13:31:47</v>
      </c>
      <c r="B305" s="34">
        <v>136621670999.9994</v>
      </c>
      <c r="C305" s="34">
        <v>144438802999.99899</v>
      </c>
      <c r="D305" s="34">
        <v>-7817131999.999588</v>
      </c>
      <c r="E305" s="34">
        <v>57875581000</v>
      </c>
      <c r="F305" s="34">
        <v>88154283000</v>
      </c>
      <c r="G305" s="34">
        <v>-30278702000</v>
      </c>
    </row>
    <row r="306" spans="1:7" x14ac:dyDescent="0.3">
      <c r="A306" s="34" t="str">
        <v>03/07/2024 13:34:03</v>
      </c>
      <c r="B306" s="34">
        <v>142492680999.99939</v>
      </c>
      <c r="C306" s="34">
        <v>150437182999.99899</v>
      </c>
      <c r="D306" s="34">
        <v>-7944501999.9996033</v>
      </c>
      <c r="E306" s="34">
        <v>63746591000</v>
      </c>
      <c r="F306" s="34">
        <v>88154283000</v>
      </c>
      <c r="G306" s="34">
        <v>-24407692000</v>
      </c>
    </row>
    <row r="307" spans="1:7" x14ac:dyDescent="0.3">
      <c r="A307" s="34" t="str">
        <v>03/07/2024 13:38:27</v>
      </c>
      <c r="B307" s="34">
        <v>149421540999.99939</v>
      </c>
      <c r="C307" s="34">
        <v>159824342999.99911</v>
      </c>
      <c r="D307" s="34">
        <v>-10402801999.999689</v>
      </c>
      <c r="E307" s="34">
        <v>70675451000</v>
      </c>
      <c r="F307" s="34">
        <v>88154283000</v>
      </c>
      <c r="G307" s="34">
        <v>-17478832000</v>
      </c>
    </row>
    <row r="308" spans="1:7" x14ac:dyDescent="0.3">
      <c r="A308" s="34" t="str">
        <v>03/07/2024 13:41:48</v>
      </c>
      <c r="B308" s="34">
        <v>156849618999.99939</v>
      </c>
      <c r="C308" s="34">
        <v>165845604999.99911</v>
      </c>
      <c r="D308" s="34">
        <v>-8995985999.9996948</v>
      </c>
      <c r="E308" s="34">
        <v>78103529000</v>
      </c>
      <c r="F308" s="34">
        <v>88174065000</v>
      </c>
      <c r="G308" s="34">
        <v>-10070536000</v>
      </c>
    </row>
    <row r="309" spans="1:7" x14ac:dyDescent="0.3">
      <c r="A309" s="34" t="str">
        <v>03/07/2024 13:46:26</v>
      </c>
      <c r="B309" s="34">
        <v>160863239999.99939</v>
      </c>
      <c r="C309" s="34">
        <v>170034003999.99911</v>
      </c>
      <c r="D309" s="34">
        <v>-9170763999.9996948</v>
      </c>
      <c r="E309" s="34">
        <v>82117150000</v>
      </c>
      <c r="F309" s="34">
        <v>88183944000</v>
      </c>
      <c r="G309" s="34">
        <v>-6066794000</v>
      </c>
    </row>
    <row r="310" spans="1:7" x14ac:dyDescent="0.3">
      <c r="A310" s="34" t="str">
        <v>03/07/2024 13:50:04</v>
      </c>
      <c r="B310" s="34">
        <v>168248554999.99939</v>
      </c>
      <c r="C310" s="34">
        <v>173167563999.99911</v>
      </c>
      <c r="D310" s="34">
        <v>-4919008999.9996948</v>
      </c>
      <c r="E310" s="34">
        <v>85064985000</v>
      </c>
      <c r="F310" s="34">
        <v>88183944000</v>
      </c>
      <c r="G310" s="34">
        <v>-3118959000</v>
      </c>
    </row>
    <row r="311" spans="1:7" x14ac:dyDescent="0.3">
      <c r="A311" s="34" t="str">
        <v>03/07/2024 13:58:29</v>
      </c>
      <c r="B311" s="34">
        <v>173206451999.99939</v>
      </c>
      <c r="C311" s="34">
        <v>178276928999.99911</v>
      </c>
      <c r="D311" s="34">
        <v>-5070476999.9996948</v>
      </c>
      <c r="E311" s="34">
        <v>90022882000</v>
      </c>
      <c r="F311" s="34">
        <v>88206019000</v>
      </c>
      <c r="G311" s="34">
        <v>1816863000</v>
      </c>
    </row>
    <row r="312" spans="1:7" x14ac:dyDescent="0.3">
      <c r="A312" s="34" t="str">
        <v>03/07/2024 14:14:01</v>
      </c>
      <c r="B312" s="34">
        <v>188889754999.99939</v>
      </c>
      <c r="C312" s="34">
        <v>194246338999.99911</v>
      </c>
      <c r="D312" s="34">
        <v>-5356583999.9996948</v>
      </c>
      <c r="E312" s="34">
        <v>105706185000</v>
      </c>
      <c r="F312" s="34">
        <v>88217739000</v>
      </c>
      <c r="G312" s="34">
        <v>17488446000</v>
      </c>
    </row>
    <row r="313" spans="1:7" x14ac:dyDescent="0.3">
      <c r="A313" s="34" t="str">
        <v>03/07/2024 14:24:06</v>
      </c>
      <c r="B313" s="34">
        <v>219900049999.99939</v>
      </c>
      <c r="C313" s="34">
        <v>222526408999.9975</v>
      </c>
      <c r="D313" s="34">
        <v>-2626358999.9981079</v>
      </c>
      <c r="E313" s="34">
        <v>135932580000</v>
      </c>
      <c r="F313" s="34">
        <v>101596339000</v>
      </c>
      <c r="G313" s="34">
        <v>34336241000</v>
      </c>
    </row>
    <row r="314" spans="1:7" x14ac:dyDescent="0.3">
      <c r="A314" s="34" t="str">
        <v>03/07/2024 14:27:49</v>
      </c>
      <c r="B314" s="34">
        <v>222922709999.99939</v>
      </c>
      <c r="C314" s="34">
        <v>222526408999.9975</v>
      </c>
      <c r="D314" s="34">
        <v>396301000.00189209</v>
      </c>
      <c r="E314" s="34">
        <v>138955240000</v>
      </c>
      <c r="F314" s="34">
        <v>101596339000</v>
      </c>
      <c r="G314" s="34">
        <v>37358901000</v>
      </c>
    </row>
    <row r="315" spans="1:7" x14ac:dyDescent="0.3">
      <c r="A315" s="34" t="str">
        <v>03/07/2024 14:29:54</v>
      </c>
      <c r="B315" s="34">
        <v>225901200999.99939</v>
      </c>
      <c r="C315" s="34">
        <v>223179558999.9975</v>
      </c>
      <c r="D315" s="34">
        <v>2721642000.0018921</v>
      </c>
      <c r="E315" s="34">
        <v>141933731000</v>
      </c>
      <c r="F315" s="34">
        <v>101596339000</v>
      </c>
      <c r="G315" s="34">
        <v>40337392000</v>
      </c>
    </row>
    <row r="316" spans="1:7" x14ac:dyDescent="0.3">
      <c r="A316" s="34" t="str">
        <v>04/07/2024 10:15:07</v>
      </c>
      <c r="B316" s="34">
        <v>65074779000</v>
      </c>
      <c r="C316" s="34">
        <v>51345436000</v>
      </c>
      <c r="D316" s="34">
        <v>13729343000</v>
      </c>
      <c r="E316" s="34">
        <v>102729000</v>
      </c>
      <c r="F316" s="34">
        <v>51345436000</v>
      </c>
      <c r="G316" s="34">
        <v>-51242707000</v>
      </c>
    </row>
    <row r="317" spans="1:7" x14ac:dyDescent="0.3">
      <c r="A317" s="34" t="str">
        <v>04/07/2024 10:16:54</v>
      </c>
      <c r="B317" s="34">
        <v>65074779000</v>
      </c>
      <c r="C317" s="34">
        <v>51347216000</v>
      </c>
      <c r="D317" s="34">
        <v>13727563000</v>
      </c>
      <c r="E317" s="34">
        <v>102729000</v>
      </c>
      <c r="F317" s="34">
        <v>51347216000</v>
      </c>
      <c r="G317" s="34">
        <v>-51244487000</v>
      </c>
    </row>
    <row r="318" spans="1:7" x14ac:dyDescent="0.3">
      <c r="A318" s="34" t="str">
        <v>04/07/2024 10:21:42</v>
      </c>
      <c r="B318" s="34">
        <v>68349259000</v>
      </c>
      <c r="C318" s="34">
        <v>51376569000</v>
      </c>
      <c r="D318" s="34">
        <v>16972690000</v>
      </c>
      <c r="E318" s="34">
        <v>102729000</v>
      </c>
      <c r="F318" s="34">
        <v>51376569000</v>
      </c>
      <c r="G318" s="34">
        <v>-51273840000</v>
      </c>
    </row>
    <row r="319" spans="1:7" x14ac:dyDescent="0.3">
      <c r="A319" s="34" t="str">
        <v>04/07/2024 10:28:14</v>
      </c>
      <c r="B319" s="34">
        <v>70743759000</v>
      </c>
      <c r="C319" s="34">
        <v>51540728000</v>
      </c>
      <c r="D319" s="34">
        <v>19203031000</v>
      </c>
      <c r="E319" s="34">
        <v>2366259000</v>
      </c>
      <c r="F319" s="34">
        <v>51540728000</v>
      </c>
      <c r="G319" s="34">
        <v>-49174469000</v>
      </c>
    </row>
    <row r="320" spans="1:7" x14ac:dyDescent="0.3">
      <c r="A320" s="34" t="str">
        <v>04/07/2024 10:39:01</v>
      </c>
      <c r="B320" s="34">
        <v>103713819000</v>
      </c>
      <c r="C320" s="34">
        <v>66974306000</v>
      </c>
      <c r="D320" s="34">
        <v>36739513000</v>
      </c>
      <c r="E320" s="34">
        <v>5646259000</v>
      </c>
      <c r="F320" s="34">
        <v>66974306000</v>
      </c>
      <c r="G320" s="34">
        <v>-61328047000</v>
      </c>
    </row>
    <row r="321" spans="1:7" x14ac:dyDescent="0.3">
      <c r="A321" s="34" t="str">
        <v>04/07/2024 11:12:24</v>
      </c>
      <c r="B321" s="34">
        <v>122728481999.99879</v>
      </c>
      <c r="C321" s="34">
        <v>65947572000</v>
      </c>
      <c r="D321" s="34">
        <v>56780909999.99881</v>
      </c>
      <c r="E321" s="34">
        <v>13926482000</v>
      </c>
      <c r="F321" s="34">
        <v>61366232000</v>
      </c>
      <c r="G321" s="34">
        <v>-47439750000</v>
      </c>
    </row>
    <row r="322" spans="1:7" x14ac:dyDescent="0.3">
      <c r="A322" s="34" t="str">
        <v>04/07/2024 11:13:44</v>
      </c>
      <c r="B322" s="34">
        <v>122728481999.99879</v>
      </c>
      <c r="C322" s="34">
        <v>65948808000</v>
      </c>
      <c r="D322" s="34">
        <v>56779673999.99881</v>
      </c>
      <c r="E322" s="34">
        <v>13926482000</v>
      </c>
      <c r="F322" s="34">
        <v>61367468000</v>
      </c>
      <c r="G322" s="34">
        <v>-47440986000</v>
      </c>
    </row>
    <row r="323" spans="1:7" x14ac:dyDescent="0.3">
      <c r="A323" s="34" t="str">
        <v>04/07/2024 11:14:33</v>
      </c>
      <c r="B323" s="34">
        <v>122728481999.99879</v>
      </c>
      <c r="C323" s="34">
        <v>67388268000</v>
      </c>
      <c r="D323" s="34">
        <v>55340213999.99881</v>
      </c>
      <c r="E323" s="34">
        <v>13926482000</v>
      </c>
      <c r="F323" s="34">
        <v>61367468000</v>
      </c>
      <c r="G323" s="34">
        <v>-47440986000</v>
      </c>
    </row>
    <row r="324" spans="1:7" x14ac:dyDescent="0.3">
      <c r="A324" s="34" t="str">
        <v>04/07/2024 11:14:48</v>
      </c>
      <c r="B324" s="34">
        <v>122728481999.99879</v>
      </c>
      <c r="C324" s="34">
        <v>68042518000</v>
      </c>
      <c r="D324" s="34">
        <v>54685963999.99881</v>
      </c>
      <c r="E324" s="34">
        <v>13926482000</v>
      </c>
      <c r="F324" s="34">
        <v>61367468000</v>
      </c>
      <c r="G324" s="34">
        <v>-47440986000</v>
      </c>
    </row>
    <row r="325" spans="1:7" x14ac:dyDescent="0.3">
      <c r="A325" s="34" t="str">
        <v>04/07/2024 11:15:16</v>
      </c>
      <c r="B325" s="34">
        <v>122728481999.99879</v>
      </c>
      <c r="C325" s="34">
        <v>68459518000</v>
      </c>
      <c r="D325" s="34">
        <v>54268963999.99881</v>
      </c>
      <c r="E325" s="34">
        <v>13926482000</v>
      </c>
      <c r="F325" s="34">
        <v>61784468000</v>
      </c>
      <c r="G325" s="34">
        <v>-47857986000</v>
      </c>
    </row>
    <row r="326" spans="1:7" x14ac:dyDescent="0.3">
      <c r="A326" s="34" t="str">
        <v>04/07/2024 13:09:28</v>
      </c>
      <c r="B326" s="34">
        <v>147798359999.99881</v>
      </c>
      <c r="C326" s="34">
        <v>82724854000</v>
      </c>
      <c r="D326" s="34">
        <v>65073505999.99881</v>
      </c>
      <c r="E326" s="34">
        <v>35463840000</v>
      </c>
      <c r="F326" s="34">
        <v>61787754000</v>
      </c>
      <c r="G326" s="34">
        <v>-26323914000</v>
      </c>
    </row>
    <row r="327" spans="1:7" x14ac:dyDescent="0.3">
      <c r="A327" s="34" t="str">
        <v>04/07/2024 13:43:04</v>
      </c>
      <c r="B327" s="34">
        <v>150447449999.99881</v>
      </c>
      <c r="C327" s="34">
        <v>146664367000</v>
      </c>
      <c r="D327" s="34">
        <v>3783082999.9988098</v>
      </c>
      <c r="E327" s="34">
        <v>35889720000</v>
      </c>
      <c r="F327" s="34">
        <v>125203027000</v>
      </c>
      <c r="G327" s="34">
        <v>-89313307000</v>
      </c>
    </row>
    <row r="328" spans="1:7" x14ac:dyDescent="0.3">
      <c r="A328" s="34" t="str">
        <v>04/07/2024 13:50:48</v>
      </c>
      <c r="B328" s="34">
        <v>160294667999.99881</v>
      </c>
      <c r="C328" s="34">
        <v>151502174000</v>
      </c>
      <c r="D328" s="34">
        <v>8792493999.9988098</v>
      </c>
      <c r="E328" s="34">
        <v>42201988000</v>
      </c>
      <c r="F328" s="34">
        <v>125204804000</v>
      </c>
      <c r="G328" s="34">
        <v>-83002816000</v>
      </c>
    </row>
    <row r="329" spans="1:7" x14ac:dyDescent="0.3">
      <c r="A329" s="34" t="str">
        <v>04/07/2024 13:51:14</v>
      </c>
      <c r="B329" s="34">
        <v>160294667999.99881</v>
      </c>
      <c r="C329" s="34">
        <v>151502174000</v>
      </c>
      <c r="D329" s="34">
        <v>8792493999.9988098</v>
      </c>
      <c r="E329" s="34">
        <v>42201988000</v>
      </c>
      <c r="F329" s="34">
        <v>125204804000</v>
      </c>
      <c r="G329" s="34">
        <v>-83002816000</v>
      </c>
    </row>
    <row r="330" spans="1:7" x14ac:dyDescent="0.3">
      <c r="A330" s="34" t="str">
        <v>04/07/2024 14:10:05</v>
      </c>
      <c r="B330" s="34">
        <v>175662241999.99881</v>
      </c>
      <c r="C330" s="34">
        <v>169467123000</v>
      </c>
      <c r="D330" s="34">
        <v>6195118999.9988098</v>
      </c>
      <c r="E330" s="34">
        <v>57046432000</v>
      </c>
      <c r="F330" s="34">
        <v>125763353000</v>
      </c>
      <c r="G330" s="34">
        <v>-68716921000</v>
      </c>
    </row>
    <row r="331" spans="1:7" x14ac:dyDescent="0.3">
      <c r="A331" s="34" t="str">
        <v>04/07/2024 14:35:49</v>
      </c>
      <c r="B331" s="34">
        <v>201632570999.99969</v>
      </c>
      <c r="C331" s="34">
        <v>213123320999.99939</v>
      </c>
      <c r="D331" s="34">
        <v>-11490749999.999689</v>
      </c>
      <c r="E331" s="34">
        <v>72701631000</v>
      </c>
      <c r="F331" s="34">
        <v>155564251000</v>
      </c>
      <c r="G331" s="34">
        <v>-82862620000</v>
      </c>
    </row>
    <row r="332" spans="1:7" x14ac:dyDescent="0.3">
      <c r="A332" s="34" t="str">
        <v>04/07/2024 14:56:42</v>
      </c>
      <c r="B332" s="34">
        <v>201652539999.99969</v>
      </c>
      <c r="C332" s="34">
        <v>213124553999.99939</v>
      </c>
      <c r="D332" s="34">
        <v>-11472013999.999689</v>
      </c>
      <c r="E332" s="34">
        <v>72721600000</v>
      </c>
      <c r="F332" s="34">
        <v>155565484000</v>
      </c>
      <c r="G332" s="34">
        <v>-82843884000</v>
      </c>
    </row>
    <row r="333" spans="1:7" x14ac:dyDescent="0.3">
      <c r="A333" s="34" t="str">
        <v>05/07/2024 09:59:10</v>
      </c>
      <c r="B333" s="34">
        <v>39952190000.000397</v>
      </c>
      <c r="C333" s="34">
        <v>47452527000</v>
      </c>
      <c r="D333" s="34">
        <v>-7500336999.9996033</v>
      </c>
      <c r="E333" s="34">
        <v>3534460000</v>
      </c>
      <c r="F333" s="34">
        <v>44048017000</v>
      </c>
      <c r="G333" s="34">
        <v>-40513557000</v>
      </c>
    </row>
    <row r="334" spans="1:7" x14ac:dyDescent="0.3">
      <c r="A334" s="34" t="str">
        <v>05/07/2024 10:00:29</v>
      </c>
      <c r="B334" s="34">
        <v>41579690000.000397</v>
      </c>
      <c r="C334" s="34">
        <v>47454304000</v>
      </c>
      <c r="D334" s="34">
        <v>-5874613999.9996033</v>
      </c>
      <c r="E334" s="34">
        <v>5161960000</v>
      </c>
      <c r="F334" s="34">
        <v>44049794000</v>
      </c>
      <c r="G334" s="34">
        <v>-38887834000</v>
      </c>
    </row>
    <row r="335" spans="1:7" x14ac:dyDescent="0.3">
      <c r="A335" s="34" t="str">
        <v>05/07/2024 10:00:37</v>
      </c>
      <c r="B335" s="34">
        <v>41579690000.000397</v>
      </c>
      <c r="C335" s="34">
        <v>47454304000</v>
      </c>
      <c r="D335" s="34">
        <v>-5874613999.9996033</v>
      </c>
      <c r="E335" s="34">
        <v>5161960000</v>
      </c>
      <c r="F335" s="34">
        <v>44049794000</v>
      </c>
      <c r="G335" s="34">
        <v>-38887834000</v>
      </c>
    </row>
    <row r="336" spans="1:7" x14ac:dyDescent="0.3">
      <c r="A336" s="34" t="str">
        <v>05/07/2024 10:00:50</v>
      </c>
      <c r="B336" s="34">
        <v>41579690000.000397</v>
      </c>
      <c r="C336" s="34">
        <v>48716076000</v>
      </c>
      <c r="D336" s="34">
        <v>-7136385999.9996033</v>
      </c>
      <c r="E336" s="34">
        <v>5161960000</v>
      </c>
      <c r="F336" s="34">
        <v>45311566000</v>
      </c>
      <c r="G336" s="34">
        <v>-40149606000</v>
      </c>
    </row>
    <row r="337" spans="1:7" x14ac:dyDescent="0.3">
      <c r="A337" s="34" t="str">
        <v>05/07/2024 10:20:58</v>
      </c>
      <c r="B337" s="34">
        <v>61873095000.000298</v>
      </c>
      <c r="C337" s="34">
        <v>69784944000.000397</v>
      </c>
      <c r="D337" s="34">
        <v>-7911849000.0000992</v>
      </c>
      <c r="E337" s="34">
        <v>21125125000</v>
      </c>
      <c r="F337" s="34">
        <v>51821284000</v>
      </c>
      <c r="G337" s="34">
        <v>-30696159000</v>
      </c>
    </row>
    <row r="338" spans="1:7" x14ac:dyDescent="0.3">
      <c r="A338" s="34" t="str">
        <v>05/07/2024 10:23:37</v>
      </c>
      <c r="B338" s="34">
        <v>71599304000.000305</v>
      </c>
      <c r="C338" s="34">
        <v>80579224000.000397</v>
      </c>
      <c r="D338" s="34">
        <v>-8979920000.0000916</v>
      </c>
      <c r="E338" s="34">
        <v>29274084000</v>
      </c>
      <c r="F338" s="34">
        <v>52632384000</v>
      </c>
      <c r="G338" s="34">
        <v>-23358300000</v>
      </c>
    </row>
    <row r="339" spans="1:7" x14ac:dyDescent="0.3">
      <c r="A339" s="34" t="str">
        <v>05/07/2024 10:24:39</v>
      </c>
      <c r="B339" s="34">
        <v>74775219000.000305</v>
      </c>
      <c r="C339" s="34">
        <v>82942362000.000793</v>
      </c>
      <c r="D339" s="34">
        <v>-8167143000.0004883</v>
      </c>
      <c r="E339" s="34">
        <v>32449999000</v>
      </c>
      <c r="F339" s="34">
        <v>52236772000</v>
      </c>
      <c r="G339" s="34">
        <v>-19786773000</v>
      </c>
    </row>
    <row r="340" spans="1:7" x14ac:dyDescent="0.3">
      <c r="A340" s="34" t="str">
        <v>05/07/2024 10:35:48</v>
      </c>
      <c r="B340" s="34">
        <v>76292529000.000305</v>
      </c>
      <c r="C340" s="34">
        <v>84556172000.000793</v>
      </c>
      <c r="D340" s="34">
        <v>-8263643000.0004883</v>
      </c>
      <c r="E340" s="34">
        <v>33179299000</v>
      </c>
      <c r="F340" s="34">
        <v>53062462000</v>
      </c>
      <c r="G340" s="34">
        <v>-19883163000</v>
      </c>
    </row>
    <row r="341" spans="1:7" x14ac:dyDescent="0.3">
      <c r="A341" s="34" t="str">
        <v>05/07/2024 11:29:19</v>
      </c>
      <c r="B341" s="34">
        <v>97920562000.000305</v>
      </c>
      <c r="C341" s="34">
        <v>105162987999.99899</v>
      </c>
      <c r="D341" s="34">
        <v>-7242425999.9986877</v>
      </c>
      <c r="E341" s="34">
        <v>52186592000</v>
      </c>
      <c r="F341" s="34">
        <v>54422538000</v>
      </c>
      <c r="G341" s="34">
        <v>-2235946000</v>
      </c>
    </row>
    <row r="342" spans="1:7" x14ac:dyDescent="0.3">
      <c r="A342" s="34" t="str">
        <v>05/07/2024 13:08:39</v>
      </c>
      <c r="B342" s="34">
        <v>134420408000.00031</v>
      </c>
      <c r="C342" s="34">
        <v>138757069999.9975</v>
      </c>
      <c r="D342" s="34">
        <v>-4336661999.9971924</v>
      </c>
      <c r="E342" s="34">
        <v>85545058000</v>
      </c>
      <c r="F342" s="34">
        <v>54506010000</v>
      </c>
      <c r="G342" s="34">
        <v>31039048000</v>
      </c>
    </row>
    <row r="343" spans="1:7" x14ac:dyDescent="0.3">
      <c r="A343" s="34" t="str">
        <v>05/07/2024 13:48:07</v>
      </c>
      <c r="B343" s="34">
        <v>143871597999.99979</v>
      </c>
      <c r="C343" s="34">
        <v>151222821999.9975</v>
      </c>
      <c r="D343" s="34">
        <v>-7351223999.9976807</v>
      </c>
      <c r="E343" s="34">
        <v>86353168000</v>
      </c>
      <c r="F343" s="34">
        <v>64873882000</v>
      </c>
      <c r="G343" s="34">
        <v>21479286000</v>
      </c>
    </row>
    <row r="344" spans="1:7" x14ac:dyDescent="0.3">
      <c r="A344" s="34" t="str">
        <v>05/07/2024 14:30:47</v>
      </c>
      <c r="B344" s="34">
        <v>212642662000</v>
      </c>
      <c r="C344" s="34">
        <v>189363154999.9975</v>
      </c>
      <c r="D344" s="34">
        <v>23279507000.002499</v>
      </c>
      <c r="E344" s="34">
        <v>122094452000</v>
      </c>
      <c r="F344" s="34">
        <v>93825225000</v>
      </c>
      <c r="G344" s="34">
        <v>28269227000</v>
      </c>
    </row>
    <row r="345" spans="1:7" x14ac:dyDescent="0.3">
      <c r="A345" s="34" t="str">
        <v>05/07/2024 14:34:24</v>
      </c>
      <c r="B345" s="34">
        <v>212642662000</v>
      </c>
      <c r="C345" s="34">
        <v>189363154999.9975</v>
      </c>
      <c r="D345" s="34">
        <v>23279507000.002499</v>
      </c>
      <c r="E345" s="34">
        <v>122094452000</v>
      </c>
      <c r="F345" s="34">
        <v>93825225000</v>
      </c>
      <c r="G345" s="34">
        <v>28269227000</v>
      </c>
    </row>
    <row r="346" spans="1:7" x14ac:dyDescent="0.3">
      <c r="A346" s="34" t="str">
        <v>05/07/2024 14:37:46</v>
      </c>
      <c r="B346" s="34">
        <v>212642662000</v>
      </c>
      <c r="C346" s="34">
        <v>202849754999.9975</v>
      </c>
      <c r="D346" s="34">
        <v>9792907000.0025024</v>
      </c>
      <c r="E346" s="34">
        <v>122094452000</v>
      </c>
      <c r="F346" s="34">
        <v>107311825000</v>
      </c>
      <c r="G346" s="34">
        <v>14782627000</v>
      </c>
    </row>
    <row r="347" spans="1:7" x14ac:dyDescent="0.3">
      <c r="A347" s="34" t="str">
        <v>05/07/2024 14:45:48</v>
      </c>
      <c r="B347" s="34">
        <v>217179080000</v>
      </c>
      <c r="C347" s="34">
        <v>221809442999.9975</v>
      </c>
      <c r="D347" s="34">
        <v>-4630362999.9974976</v>
      </c>
      <c r="E347" s="34">
        <v>126630870000</v>
      </c>
      <c r="F347" s="34">
        <v>107316793000</v>
      </c>
      <c r="G347" s="34">
        <v>19314077000</v>
      </c>
    </row>
    <row r="348" spans="1:7" x14ac:dyDescent="0.3">
      <c r="A348" s="34" t="str">
        <v>08/07/2024 09:30:21</v>
      </c>
      <c r="B348" s="34">
        <v>20939596000.000801</v>
      </c>
      <c r="C348" s="34">
        <v>21162463000</v>
      </c>
      <c r="D348" s="34">
        <v>-222866999.9992027</v>
      </c>
      <c r="E348" s="34">
        <v>5946000</v>
      </c>
      <c r="F348" s="34">
        <v>21162463000</v>
      </c>
      <c r="G348" s="34">
        <v>-21156517000</v>
      </c>
    </row>
    <row r="349" spans="1:7" x14ac:dyDescent="0.3">
      <c r="A349" s="34" t="str">
        <v>08/07/2024 09:39:26</v>
      </c>
      <c r="B349" s="34">
        <v>44102458000.001198</v>
      </c>
      <c r="C349" s="34">
        <v>46019187000</v>
      </c>
      <c r="D349" s="34">
        <v>-1916728999.9988019</v>
      </c>
      <c r="E349" s="34">
        <v>12628000</v>
      </c>
      <c r="F349" s="34">
        <v>46019187000</v>
      </c>
      <c r="G349" s="34">
        <v>-46006559000</v>
      </c>
    </row>
    <row r="350" spans="1:7" x14ac:dyDescent="0.3">
      <c r="A350" s="34" t="str">
        <v>08/07/2024 10:06:40</v>
      </c>
      <c r="B350" s="34">
        <v>102154068000.0006</v>
      </c>
      <c r="C350" s="34">
        <v>110201548000</v>
      </c>
      <c r="D350" s="34">
        <v>-8047479999.9994049</v>
      </c>
      <c r="E350" s="34">
        <v>12628000</v>
      </c>
      <c r="F350" s="34">
        <v>109806938000</v>
      </c>
      <c r="G350" s="34">
        <v>-109794310000</v>
      </c>
    </row>
    <row r="351" spans="1:7" x14ac:dyDescent="0.3">
      <c r="A351" s="34" t="str">
        <v>08/07/2024 10:09:21</v>
      </c>
      <c r="B351" s="34">
        <v>108403148000.0006</v>
      </c>
      <c r="C351" s="34">
        <v>113532098000</v>
      </c>
      <c r="D351" s="34">
        <v>-5128949999.9994049</v>
      </c>
      <c r="E351" s="34">
        <v>6261708000</v>
      </c>
      <c r="F351" s="34">
        <v>109858038000</v>
      </c>
      <c r="G351" s="34">
        <v>-103596330000</v>
      </c>
    </row>
    <row r="352" spans="1:7" x14ac:dyDescent="0.3">
      <c r="A352" s="34" t="str">
        <v>08/07/2024 10:25:01</v>
      </c>
      <c r="B352" s="34">
        <v>118637068000.0006</v>
      </c>
      <c r="C352" s="34">
        <v>126176373000</v>
      </c>
      <c r="D352" s="34">
        <v>-7539304999.9994049</v>
      </c>
      <c r="E352" s="34">
        <v>6261708000</v>
      </c>
      <c r="F352" s="34">
        <v>121713773000</v>
      </c>
      <c r="G352" s="34">
        <v>-115452065000</v>
      </c>
    </row>
    <row r="353" spans="1:7" x14ac:dyDescent="0.3">
      <c r="A353" s="34" t="str">
        <v>08/07/2024 10:32:12</v>
      </c>
      <c r="B353" s="34">
        <v>131229638000.00121</v>
      </c>
      <c r="C353" s="34">
        <v>138675356000</v>
      </c>
      <c r="D353" s="34">
        <v>-7445717999.9987946</v>
      </c>
      <c r="E353" s="34">
        <v>6261708000</v>
      </c>
      <c r="F353" s="34">
        <v>134212756000</v>
      </c>
      <c r="G353" s="34">
        <v>-127951048000</v>
      </c>
    </row>
    <row r="354" spans="1:7" x14ac:dyDescent="0.3">
      <c r="A354" s="34" t="str">
        <v>08/07/2024 10:34:41</v>
      </c>
      <c r="B354" s="34">
        <v>131229638000.00121</v>
      </c>
      <c r="C354" s="34">
        <v>138675356000</v>
      </c>
      <c r="D354" s="34">
        <v>-7445717999.9987946</v>
      </c>
      <c r="E354" s="34">
        <v>6261708000</v>
      </c>
      <c r="F354" s="34">
        <v>134212756000</v>
      </c>
      <c r="G354" s="34">
        <v>-127951048000</v>
      </c>
    </row>
    <row r="355" spans="1:7" x14ac:dyDescent="0.3">
      <c r="A355" s="34" t="str">
        <v>08/07/2024 10:42:56</v>
      </c>
      <c r="B355" s="34">
        <v>132673248000.00121</v>
      </c>
      <c r="C355" s="34">
        <v>146514012000</v>
      </c>
      <c r="D355" s="34">
        <v>-13840763999.998791</v>
      </c>
      <c r="E355" s="34">
        <v>6261708000</v>
      </c>
      <c r="F355" s="34">
        <v>141920042000</v>
      </c>
      <c r="G355" s="34">
        <v>-135658334000</v>
      </c>
    </row>
    <row r="356" spans="1:7" x14ac:dyDescent="0.3">
      <c r="A356" s="34" t="str">
        <v>08/07/2024 10:59:45</v>
      </c>
      <c r="B356" s="34">
        <v>178428142000.00119</v>
      </c>
      <c r="C356" s="34">
        <v>187411871000.00009</v>
      </c>
      <c r="D356" s="34">
        <v>-8983728999.9989014</v>
      </c>
      <c r="E356" s="34">
        <v>6579822000</v>
      </c>
      <c r="F356" s="34">
        <v>179276531000</v>
      </c>
      <c r="G356" s="34">
        <v>-172696709000</v>
      </c>
    </row>
    <row r="357" spans="1:7" x14ac:dyDescent="0.3">
      <c r="A357" s="34" t="str">
        <v>08/07/2024 11:01:44</v>
      </c>
      <c r="B357" s="34">
        <v>187270547000.00119</v>
      </c>
      <c r="C357" s="34">
        <v>195749983000.00009</v>
      </c>
      <c r="D357" s="34">
        <v>-8479435999.9989014</v>
      </c>
      <c r="E357" s="34">
        <v>6265407000</v>
      </c>
      <c r="F357" s="34">
        <v>187614643000</v>
      </c>
      <c r="G357" s="34">
        <v>-181349236000</v>
      </c>
    </row>
    <row r="358" spans="1:7" x14ac:dyDescent="0.3">
      <c r="A358" s="34" t="str">
        <v>08/07/2024 11:02:28</v>
      </c>
      <c r="B358" s="34">
        <v>187270547000.00119</v>
      </c>
      <c r="C358" s="34">
        <v>195751759000.00009</v>
      </c>
      <c r="D358" s="34">
        <v>-8481211999.9989014</v>
      </c>
      <c r="E358" s="34">
        <v>6265407000</v>
      </c>
      <c r="F358" s="34">
        <v>187616419000</v>
      </c>
      <c r="G358" s="34">
        <v>-181351012000</v>
      </c>
    </row>
    <row r="359" spans="1:7" x14ac:dyDescent="0.3">
      <c r="A359" s="34" t="str">
        <v>08/07/2024 11:09:56</v>
      </c>
      <c r="B359" s="34">
        <v>200995167000.00131</v>
      </c>
      <c r="C359" s="34">
        <v>207584424000.00009</v>
      </c>
      <c r="D359" s="34">
        <v>-6589256999.9987793</v>
      </c>
      <c r="E359" s="34">
        <v>6265407000</v>
      </c>
      <c r="F359" s="34">
        <v>196701364000</v>
      </c>
      <c r="G359" s="34">
        <v>-190435957000</v>
      </c>
    </row>
    <row r="360" spans="1:7" x14ac:dyDescent="0.3">
      <c r="A360" s="34" t="str">
        <v>08/07/2024 11:14:10</v>
      </c>
      <c r="B360" s="34">
        <v>208704387000.0015</v>
      </c>
      <c r="C360" s="34">
        <v>214400275000.00009</v>
      </c>
      <c r="D360" s="34">
        <v>-5695887999.9985962</v>
      </c>
      <c r="E360" s="34">
        <v>6265407000</v>
      </c>
      <c r="F360" s="34">
        <v>203517215000</v>
      </c>
      <c r="G360" s="34">
        <v>-197251808000</v>
      </c>
    </row>
    <row r="361" spans="1:7" x14ac:dyDescent="0.3">
      <c r="A361" s="34" t="str">
        <v>08/07/2024 11:18:05</v>
      </c>
      <c r="B361" s="34">
        <v>211056987000.0015</v>
      </c>
      <c r="C361" s="34">
        <v>220212575000.00009</v>
      </c>
      <c r="D361" s="34">
        <v>-9155587999.9985962</v>
      </c>
      <c r="E361" s="34">
        <v>6265407000</v>
      </c>
      <c r="F361" s="34">
        <v>209329515000</v>
      </c>
      <c r="G361" s="34">
        <v>-203064108000</v>
      </c>
    </row>
    <row r="362" spans="1:7" x14ac:dyDescent="0.3">
      <c r="A362" s="34" t="str">
        <v>08/07/2024 11:18:23</v>
      </c>
      <c r="B362" s="34">
        <v>211056987000.0015</v>
      </c>
      <c r="C362" s="34">
        <v>220212575000.00009</v>
      </c>
      <c r="D362" s="34">
        <v>-9155587999.9985962</v>
      </c>
      <c r="E362" s="34">
        <v>6265407000</v>
      </c>
      <c r="F362" s="34">
        <v>209329515000</v>
      </c>
      <c r="G362" s="34">
        <v>-203064108000</v>
      </c>
    </row>
    <row r="363" spans="1:7" x14ac:dyDescent="0.3">
      <c r="A363" s="34" t="str">
        <v>08/07/2024 11:21:46</v>
      </c>
      <c r="B363" s="34">
        <v>222298527000.0015</v>
      </c>
      <c r="C363" s="34">
        <v>229065527000.00009</v>
      </c>
      <c r="D363" s="34">
        <v>-6766999999.9985962</v>
      </c>
      <c r="E363" s="34">
        <v>6265407000</v>
      </c>
      <c r="F363" s="34">
        <v>217920687000</v>
      </c>
      <c r="G363" s="34">
        <v>-211655280000</v>
      </c>
    </row>
    <row r="364" spans="1:7" x14ac:dyDescent="0.3">
      <c r="A364" s="34" t="str">
        <v>08/07/2024 11:22:37</v>
      </c>
      <c r="B364" s="34">
        <v>222298527000.0015</v>
      </c>
      <c r="C364" s="34">
        <v>231232299000.00009</v>
      </c>
      <c r="D364" s="34">
        <v>-8933771999.9985962</v>
      </c>
      <c r="E364" s="34">
        <v>6265407000</v>
      </c>
      <c r="F364" s="34">
        <v>220087459000</v>
      </c>
      <c r="G364" s="34">
        <v>-213822052000</v>
      </c>
    </row>
    <row r="365" spans="1:7" x14ac:dyDescent="0.3">
      <c r="A365" s="34" t="str">
        <v>08/07/2024 11:23:14</v>
      </c>
      <c r="B365" s="34">
        <v>222298527000.0015</v>
      </c>
      <c r="C365" s="34">
        <v>233451914000.00009</v>
      </c>
      <c r="D365" s="34">
        <v>-11153386999.9986</v>
      </c>
      <c r="E365" s="34">
        <v>6265407000</v>
      </c>
      <c r="F365" s="34">
        <v>222307074000</v>
      </c>
      <c r="G365" s="34">
        <v>-216041667000</v>
      </c>
    </row>
    <row r="366" spans="1:7" x14ac:dyDescent="0.3">
      <c r="A366" s="34" t="str">
        <v>08/07/2024 12:58:30</v>
      </c>
      <c r="B366" s="34">
        <v>224264139000.0015</v>
      </c>
      <c r="C366" s="34">
        <v>235139908000.00009</v>
      </c>
      <c r="D366" s="34">
        <v>-10875768999.9986</v>
      </c>
      <c r="E366" s="34">
        <v>6268879000</v>
      </c>
      <c r="F366" s="34">
        <v>223864148000</v>
      </c>
      <c r="G366" s="34">
        <v>-217595269000</v>
      </c>
    </row>
    <row r="367" spans="1:7" x14ac:dyDescent="0.3">
      <c r="A367" s="34" t="str">
        <v>08/07/2024 13:00:23</v>
      </c>
      <c r="B367" s="34">
        <v>225049089000.0015</v>
      </c>
      <c r="C367" s="34">
        <v>235139908000.00009</v>
      </c>
      <c r="D367" s="34">
        <v>-10090818999.9986</v>
      </c>
      <c r="E367" s="34">
        <v>6268879000</v>
      </c>
      <c r="F367" s="34">
        <v>223864148000</v>
      </c>
      <c r="G367" s="34">
        <v>-217595269000</v>
      </c>
    </row>
    <row r="368" spans="1:7" x14ac:dyDescent="0.3">
      <c r="A368" s="34" t="str">
        <v>08/07/2024 13:01:10</v>
      </c>
      <c r="B368" s="34">
        <v>225049089000.0015</v>
      </c>
      <c r="C368" s="34">
        <v>235143474000.00009</v>
      </c>
      <c r="D368" s="34">
        <v>-10094384999.9986</v>
      </c>
      <c r="E368" s="34">
        <v>6268879000</v>
      </c>
      <c r="F368" s="34">
        <v>223867714000</v>
      </c>
      <c r="G368" s="34">
        <v>-217598835000</v>
      </c>
    </row>
    <row r="369" spans="1:7" x14ac:dyDescent="0.3">
      <c r="A369" s="34" t="str">
        <v>08/07/2024 13:02:50</v>
      </c>
      <c r="B369" s="34">
        <v>225049089000.0015</v>
      </c>
      <c r="C369" s="34">
        <v>235145257000.00009</v>
      </c>
      <c r="D369" s="34">
        <v>-10096167999.9986</v>
      </c>
      <c r="E369" s="34">
        <v>6268879000</v>
      </c>
      <c r="F369" s="34">
        <v>223869497000</v>
      </c>
      <c r="G369" s="34">
        <v>-217600618000</v>
      </c>
    </row>
    <row r="370" spans="1:7" x14ac:dyDescent="0.3">
      <c r="A370" s="34" t="str">
        <v>08/07/2024 13:28:00</v>
      </c>
      <c r="B370" s="34">
        <v>240609269000.0015</v>
      </c>
      <c r="C370" s="34">
        <v>249332070000.00009</v>
      </c>
      <c r="D370" s="34">
        <v>-8722800999.9985962</v>
      </c>
      <c r="E370" s="34">
        <v>6268879000</v>
      </c>
      <c r="F370" s="34">
        <v>237925340000</v>
      </c>
      <c r="G370" s="34">
        <v>-231656461000</v>
      </c>
    </row>
    <row r="371" spans="1:7" x14ac:dyDescent="0.3">
      <c r="A371" s="34" t="str">
        <v>08/07/2024 14:21:28</v>
      </c>
      <c r="B371" s="34">
        <v>267229135000.00171</v>
      </c>
      <c r="C371" s="34">
        <v>273532228000.00009</v>
      </c>
      <c r="D371" s="34">
        <v>-6303092999.9983826</v>
      </c>
      <c r="E371" s="34">
        <v>7610265000</v>
      </c>
      <c r="F371" s="34">
        <v>258716348000</v>
      </c>
      <c r="G371" s="34">
        <v>-251106083000</v>
      </c>
    </row>
    <row r="372" spans="1:7" x14ac:dyDescent="0.3">
      <c r="A372" s="34" t="str">
        <v>08/07/2024 14:32:51</v>
      </c>
      <c r="B372" s="34">
        <v>289814239000.00171</v>
      </c>
      <c r="C372" s="34">
        <v>299504205000.00061</v>
      </c>
      <c r="D372" s="34">
        <v>-9689965999.9989014</v>
      </c>
      <c r="E372" s="34">
        <v>29409799000</v>
      </c>
      <c r="F372" s="34">
        <v>263853025000</v>
      </c>
      <c r="G372" s="34">
        <v>-234443226000</v>
      </c>
    </row>
    <row r="373" spans="1:7" x14ac:dyDescent="0.3">
      <c r="A373" s="34" t="str">
        <v>08/07/2024 14:34:11</v>
      </c>
      <c r="B373" s="34">
        <v>289814239000.00171</v>
      </c>
      <c r="C373" s="34">
        <v>299504205000.00061</v>
      </c>
      <c r="D373" s="34">
        <v>-9689965999.9989014</v>
      </c>
      <c r="E373" s="34">
        <v>29409799000</v>
      </c>
      <c r="F373" s="34">
        <v>263853025000</v>
      </c>
      <c r="G373" s="34">
        <v>-234443226000</v>
      </c>
    </row>
    <row r="374" spans="1:7" x14ac:dyDescent="0.3">
      <c r="A374" s="34" t="str">
        <v>09/07/2024 10:06:19</v>
      </c>
      <c r="B374" s="34">
        <v>86230010000.001602</v>
      </c>
      <c r="C374" s="34">
        <v>86193189000.000595</v>
      </c>
      <c r="D374" s="34">
        <v>36821000.00100708</v>
      </c>
      <c r="E374" s="34">
        <v>18502490000</v>
      </c>
      <c r="F374" s="34">
        <v>63885609000</v>
      </c>
      <c r="G374" s="34">
        <v>-45383119000</v>
      </c>
    </row>
    <row r="375" spans="1:7" x14ac:dyDescent="0.3">
      <c r="A375" s="34" t="str">
        <v>09/07/2024 10:23:57</v>
      </c>
      <c r="B375" s="34">
        <v>105935195000.0011</v>
      </c>
      <c r="C375" s="34">
        <v>106841134000.0006</v>
      </c>
      <c r="D375" s="34">
        <v>-905938999.99949646</v>
      </c>
      <c r="E375" s="34">
        <v>20297895000</v>
      </c>
      <c r="F375" s="34">
        <v>82050254000</v>
      </c>
      <c r="G375" s="34">
        <v>-61752359000</v>
      </c>
    </row>
    <row r="376" spans="1:7" x14ac:dyDescent="0.3">
      <c r="A376" s="34" t="str">
        <v>09/07/2024 10:27:33</v>
      </c>
      <c r="B376" s="34">
        <v>108158455000.0011</v>
      </c>
      <c r="C376" s="34">
        <v>115010220000.0006</v>
      </c>
      <c r="D376" s="34">
        <v>-6851764999.9994965</v>
      </c>
      <c r="E376" s="34">
        <v>20297895000</v>
      </c>
      <c r="F376" s="34">
        <v>85772820000</v>
      </c>
      <c r="G376" s="34">
        <v>-65474925000</v>
      </c>
    </row>
    <row r="377" spans="1:7" x14ac:dyDescent="0.3">
      <c r="A377" s="34" t="str">
        <v>09/07/2024 10:28:04</v>
      </c>
      <c r="B377" s="34">
        <v>108158455000.0011</v>
      </c>
      <c r="C377" s="34">
        <v>115030030000.0006</v>
      </c>
      <c r="D377" s="34">
        <v>-6871574999.9994965</v>
      </c>
      <c r="E377" s="34">
        <v>20297895000</v>
      </c>
      <c r="F377" s="34">
        <v>85792630000</v>
      </c>
      <c r="G377" s="34">
        <v>-65494735000</v>
      </c>
    </row>
    <row r="378" spans="1:7" x14ac:dyDescent="0.3">
      <c r="A378" s="34" t="str">
        <v>09/07/2024 10:38:06</v>
      </c>
      <c r="B378" s="34">
        <v>111784896000.0011</v>
      </c>
      <c r="C378" s="34">
        <v>117062140000.0006</v>
      </c>
      <c r="D378" s="34">
        <v>-5277243999.9994965</v>
      </c>
      <c r="E378" s="34">
        <v>21831646000</v>
      </c>
      <c r="F378" s="34">
        <v>85467490000</v>
      </c>
      <c r="G378" s="34">
        <v>-63635844000</v>
      </c>
    </row>
    <row r="379" spans="1:7" x14ac:dyDescent="0.3">
      <c r="A379" s="34" t="str">
        <v>09/07/2024 10:47:39</v>
      </c>
      <c r="B379" s="34">
        <v>114928056000.0011</v>
      </c>
      <c r="C379" s="34">
        <v>121110151000.0006</v>
      </c>
      <c r="D379" s="34">
        <v>-6182094999.9994965</v>
      </c>
      <c r="E379" s="34">
        <v>21831646000</v>
      </c>
      <c r="F379" s="34">
        <v>89515501000</v>
      </c>
      <c r="G379" s="34">
        <v>-67683855000</v>
      </c>
    </row>
    <row r="380" spans="1:7" x14ac:dyDescent="0.3">
      <c r="A380" s="34" t="str">
        <v>09/07/2024 10:50:36</v>
      </c>
      <c r="B380" s="34">
        <v>118853816000.0011</v>
      </c>
      <c r="C380" s="34">
        <v>126963515000.0006</v>
      </c>
      <c r="D380" s="34">
        <v>-8109698999.9994965</v>
      </c>
      <c r="E380" s="34">
        <v>21831646000</v>
      </c>
      <c r="F380" s="34">
        <v>95368865000</v>
      </c>
      <c r="G380" s="34">
        <v>-73537219000</v>
      </c>
    </row>
    <row r="381" spans="1:7" x14ac:dyDescent="0.3">
      <c r="A381" s="34" t="str">
        <v>09/07/2024 10:51:05</v>
      </c>
      <c r="B381" s="34">
        <v>121471016000.0011</v>
      </c>
      <c r="C381" s="34">
        <v>126963515000.0006</v>
      </c>
      <c r="D381" s="34">
        <v>-5492498999.9994965</v>
      </c>
      <c r="E381" s="34">
        <v>21831646000</v>
      </c>
      <c r="F381" s="34">
        <v>95368865000</v>
      </c>
      <c r="G381" s="34">
        <v>-73537219000</v>
      </c>
    </row>
    <row r="382" spans="1:7" x14ac:dyDescent="0.3">
      <c r="A382" s="34" t="str">
        <v>09/07/2024 11:19:13</v>
      </c>
      <c r="B382" s="34">
        <v>155001724000.00089</v>
      </c>
      <c r="C382" s="34">
        <v>165203467000.00061</v>
      </c>
      <c r="D382" s="34">
        <v>-10201742999.999689</v>
      </c>
      <c r="E382" s="34">
        <v>51950204000</v>
      </c>
      <c r="F382" s="34">
        <v>100158737000</v>
      </c>
      <c r="G382" s="34">
        <v>-48208533000</v>
      </c>
    </row>
    <row r="383" spans="1:7" x14ac:dyDescent="0.3">
      <c r="A383" s="34" t="str">
        <v>09/07/2024 13:01:01</v>
      </c>
      <c r="B383" s="34">
        <v>176460804000.00049</v>
      </c>
      <c r="C383" s="34">
        <v>183604277000.00061</v>
      </c>
      <c r="D383" s="34">
        <v>-7143473000.0001221</v>
      </c>
      <c r="E383" s="34">
        <v>53188794000</v>
      </c>
      <c r="F383" s="34">
        <v>118296467000</v>
      </c>
      <c r="G383" s="34">
        <v>-65107673000</v>
      </c>
    </row>
    <row r="384" spans="1:7" x14ac:dyDescent="0.3">
      <c r="A384" s="34" t="str">
        <v>09/07/2024 13:02:02</v>
      </c>
      <c r="B384" s="34">
        <v>175233414000.00049</v>
      </c>
      <c r="C384" s="34">
        <v>183604277000.00061</v>
      </c>
      <c r="D384" s="34">
        <v>-8370863000.0001221</v>
      </c>
      <c r="E384" s="34">
        <v>51961404000</v>
      </c>
      <c r="F384" s="34">
        <v>118296467000</v>
      </c>
      <c r="G384" s="34">
        <v>-66335063000</v>
      </c>
    </row>
    <row r="385" spans="1:7" x14ac:dyDescent="0.3">
      <c r="A385" s="34" t="str">
        <v>09/07/2024 13:15:46</v>
      </c>
      <c r="B385" s="34">
        <v>188218839000.00049</v>
      </c>
      <c r="C385" s="34">
        <v>199893860000.00061</v>
      </c>
      <c r="D385" s="34">
        <v>-11675021000.00012</v>
      </c>
      <c r="E385" s="34">
        <v>64815359000</v>
      </c>
      <c r="F385" s="34">
        <v>123111580000</v>
      </c>
      <c r="G385" s="34">
        <v>-58296221000</v>
      </c>
    </row>
    <row r="386" spans="1:7" x14ac:dyDescent="0.3">
      <c r="A386" s="34" t="str">
        <v>09/07/2024 13:21:52</v>
      </c>
      <c r="B386" s="34">
        <v>204306868000.00049</v>
      </c>
      <c r="C386" s="34">
        <v>213352345000.00061</v>
      </c>
      <c r="D386" s="34">
        <v>-9045477000.0001221</v>
      </c>
      <c r="E386" s="34">
        <v>80903388000</v>
      </c>
      <c r="F386" s="34">
        <v>127342655000</v>
      </c>
      <c r="G386" s="34">
        <v>-46439267000</v>
      </c>
    </row>
    <row r="387" spans="1:7" x14ac:dyDescent="0.3">
      <c r="A387" s="34" t="str">
        <v>09/07/2024 14:01:12</v>
      </c>
      <c r="B387" s="34">
        <v>269389148000.00049</v>
      </c>
      <c r="C387" s="34">
        <v>258536364000.00089</v>
      </c>
      <c r="D387" s="34">
        <v>10852783999.999571</v>
      </c>
      <c r="E387" s="34">
        <v>144142758000</v>
      </c>
      <c r="F387" s="34">
        <v>128120654000</v>
      </c>
      <c r="G387" s="34">
        <v>16022104000</v>
      </c>
    </row>
    <row r="388" spans="1:7" x14ac:dyDescent="0.3">
      <c r="A388" s="34" t="str">
        <v>09/07/2024 14:18:49</v>
      </c>
      <c r="B388" s="34">
        <v>310620839000.00049</v>
      </c>
      <c r="C388" s="34">
        <v>297443203000.00159</v>
      </c>
      <c r="D388" s="34">
        <v>13177635999.998899</v>
      </c>
      <c r="E388" s="34">
        <v>179579319000</v>
      </c>
      <c r="F388" s="34">
        <v>129406343000</v>
      </c>
      <c r="G388" s="34">
        <v>50172976000</v>
      </c>
    </row>
    <row r="389" spans="1:7" x14ac:dyDescent="0.3">
      <c r="A389" s="34" t="str">
        <v>09/07/2024 14:59:25</v>
      </c>
      <c r="B389" s="34">
        <v>337849848000.00049</v>
      </c>
      <c r="C389" s="34">
        <v>321857826000.00061</v>
      </c>
      <c r="D389" s="34">
        <v>15992021999.99988</v>
      </c>
      <c r="E389" s="34">
        <v>201395098000</v>
      </c>
      <c r="F389" s="34">
        <v>141952416000</v>
      </c>
      <c r="G389" s="34">
        <v>59442682000</v>
      </c>
    </row>
    <row r="390" spans="1:7" x14ac:dyDescent="0.3">
      <c r="A390" s="34" t="str">
        <v>10/07/2024 09:52:07</v>
      </c>
      <c r="B390" s="34">
        <v>22034279999.999199</v>
      </c>
      <c r="C390" s="34">
        <v>23607498000</v>
      </c>
      <c r="D390" s="34">
        <v>-1573218000.0008011</v>
      </c>
      <c r="E390" s="34">
        <v>17010000</v>
      </c>
      <c r="F390" s="34">
        <v>23607498000</v>
      </c>
      <c r="G390" s="34">
        <v>-23590488000</v>
      </c>
    </row>
    <row r="391" spans="1:7" x14ac:dyDescent="0.3">
      <c r="A391" s="34" t="str">
        <v>10/07/2024 10:39:41</v>
      </c>
      <c r="B391" s="34">
        <v>52408343999.999199</v>
      </c>
      <c r="C391" s="34">
        <v>51621479000.001602</v>
      </c>
      <c r="D391" s="34">
        <v>786864999.99759674</v>
      </c>
      <c r="E391" s="34">
        <v>26308674000</v>
      </c>
      <c r="F391" s="34">
        <v>26795449000</v>
      </c>
      <c r="G391" s="34">
        <v>-486775000</v>
      </c>
    </row>
    <row r="392" spans="1:7" x14ac:dyDescent="0.3">
      <c r="A392" s="34" t="str">
        <v>10/07/2024 11:14:22</v>
      </c>
      <c r="B392" s="34">
        <v>76666412999.999207</v>
      </c>
      <c r="C392" s="34">
        <v>75468171000.000793</v>
      </c>
      <c r="D392" s="34">
        <v>1198241999.9984131</v>
      </c>
      <c r="E392" s="34">
        <v>50303153000</v>
      </c>
      <c r="F392" s="34">
        <v>27033241000</v>
      </c>
      <c r="G392" s="34">
        <v>23269912000</v>
      </c>
    </row>
    <row r="393" spans="1:7" x14ac:dyDescent="0.3">
      <c r="A393" s="34" t="str">
        <v>10/07/2024 11:28:15</v>
      </c>
      <c r="B393" s="34">
        <v>107416258999.99921</v>
      </c>
      <c r="C393" s="34">
        <v>99372421000.0009</v>
      </c>
      <c r="D393" s="34">
        <v>8043837999.9983063</v>
      </c>
      <c r="E393" s="34">
        <v>81052999000</v>
      </c>
      <c r="F393" s="34">
        <v>27047601000</v>
      </c>
      <c r="G393" s="34">
        <v>54005398000</v>
      </c>
    </row>
    <row r="394" spans="1:7" x14ac:dyDescent="0.3">
      <c r="A394" s="34" t="str">
        <v>10/07/2024 11:29:36</v>
      </c>
      <c r="B394" s="34">
        <v>106470418999.99921</v>
      </c>
      <c r="C394" s="34">
        <v>99504451000.0009</v>
      </c>
      <c r="D394" s="34">
        <v>6965967999.9983063</v>
      </c>
      <c r="E394" s="34">
        <v>80107159000</v>
      </c>
      <c r="F394" s="34">
        <v>27047601000</v>
      </c>
      <c r="G394" s="34">
        <v>53059558000</v>
      </c>
    </row>
    <row r="395" spans="1:7" x14ac:dyDescent="0.3">
      <c r="A395" s="34" t="str">
        <v>10/07/2024 13:03:10</v>
      </c>
      <c r="B395" s="34">
        <v>106470418999.99921</v>
      </c>
      <c r="C395" s="34">
        <v>99674027000.0009</v>
      </c>
      <c r="D395" s="34">
        <v>6796391999.9983063</v>
      </c>
      <c r="E395" s="34">
        <v>80107159000</v>
      </c>
      <c r="F395" s="34">
        <v>27085147000</v>
      </c>
      <c r="G395" s="34">
        <v>53022012000</v>
      </c>
    </row>
    <row r="396" spans="1:7" x14ac:dyDescent="0.3">
      <c r="A396" s="34" t="str">
        <v>10/07/2024 13:24:54</v>
      </c>
      <c r="B396" s="34">
        <v>124619054000.00079</v>
      </c>
      <c r="C396" s="34">
        <v>116852589000.0009</v>
      </c>
      <c r="D396" s="34">
        <v>7766464999.9998932</v>
      </c>
      <c r="E396" s="34">
        <v>90356334000</v>
      </c>
      <c r="F396" s="34">
        <v>33723459000</v>
      </c>
      <c r="G396" s="34">
        <v>56632875000</v>
      </c>
    </row>
    <row r="397" spans="1:7" x14ac:dyDescent="0.3">
      <c r="A397" s="34" t="str">
        <v>10/07/2024 13:35:02</v>
      </c>
      <c r="B397" s="34">
        <v>136361459000.00079</v>
      </c>
      <c r="C397" s="34">
        <v>126469567000.0007</v>
      </c>
      <c r="D397" s="34">
        <v>9891892000.0000916</v>
      </c>
      <c r="E397" s="34">
        <v>98677849000</v>
      </c>
      <c r="F397" s="34">
        <v>33866117000</v>
      </c>
      <c r="G397" s="34">
        <v>64811732000</v>
      </c>
    </row>
    <row r="398" spans="1:7" x14ac:dyDescent="0.3">
      <c r="A398" s="34" t="str">
        <v>10/07/2024 13:39:36</v>
      </c>
      <c r="B398" s="34">
        <v>158821272000.00079</v>
      </c>
      <c r="C398" s="34">
        <v>147129966000.00131</v>
      </c>
      <c r="D398" s="34">
        <v>11691305999.99951</v>
      </c>
      <c r="E398" s="34">
        <v>121006152000</v>
      </c>
      <c r="F398" s="34">
        <v>33878656000</v>
      </c>
      <c r="G398" s="34">
        <v>87127496000</v>
      </c>
    </row>
    <row r="399" spans="1:7" x14ac:dyDescent="0.3">
      <c r="A399" s="34" t="str">
        <v>10/07/2024 13:40:03</v>
      </c>
      <c r="B399" s="34">
        <v>154951072000.00079</v>
      </c>
      <c r="C399" s="34">
        <v>147129966000.00131</v>
      </c>
      <c r="D399" s="34">
        <v>7821105999.9995117</v>
      </c>
      <c r="E399" s="34">
        <v>117135952000</v>
      </c>
      <c r="F399" s="34">
        <v>33878656000</v>
      </c>
      <c r="G399" s="34">
        <v>83257296000</v>
      </c>
    </row>
    <row r="400" spans="1:7" x14ac:dyDescent="0.3">
      <c r="A400" s="34" t="str">
        <v>10/07/2024 13:43:21</v>
      </c>
      <c r="B400" s="34">
        <v>159166374000.00079</v>
      </c>
      <c r="C400" s="34">
        <v>151237168000.00131</v>
      </c>
      <c r="D400" s="34">
        <v>7929205999.9995117</v>
      </c>
      <c r="E400" s="34">
        <v>121219694000</v>
      </c>
      <c r="F400" s="34">
        <v>33907328000</v>
      </c>
      <c r="G400" s="34">
        <v>87312366000</v>
      </c>
    </row>
    <row r="401" spans="1:7" x14ac:dyDescent="0.3">
      <c r="A401" s="34" t="str">
        <v>10/07/2024 13:57:51</v>
      </c>
      <c r="B401" s="34">
        <v>181418097000.00079</v>
      </c>
      <c r="C401" s="34">
        <v>172026876000.00131</v>
      </c>
      <c r="D401" s="34">
        <v>9391220999.9995117</v>
      </c>
      <c r="E401" s="34">
        <v>141761537000</v>
      </c>
      <c r="F401" s="34">
        <v>34036586000</v>
      </c>
      <c r="G401" s="34">
        <v>107724951000</v>
      </c>
    </row>
    <row r="402" spans="1:7" x14ac:dyDescent="0.3">
      <c r="A402" s="34" t="str">
        <v>10/07/2024 14:06:55</v>
      </c>
      <c r="B402" s="34">
        <v>184544058000.00079</v>
      </c>
      <c r="C402" s="34">
        <v>200474132000.00131</v>
      </c>
      <c r="D402" s="34">
        <v>-15930074000.00049</v>
      </c>
      <c r="E402" s="34">
        <v>144887498000</v>
      </c>
      <c r="F402" s="34">
        <v>57482852000</v>
      </c>
      <c r="G402" s="34">
        <v>87404646000</v>
      </c>
    </row>
    <row r="403" spans="1:7" x14ac:dyDescent="0.3">
      <c r="A403" s="34" t="str">
        <v>10/07/2024 14:19:54</v>
      </c>
      <c r="B403" s="34">
        <v>235494490000.00241</v>
      </c>
      <c r="C403" s="34">
        <v>244806720000.00119</v>
      </c>
      <c r="D403" s="34">
        <v>-9312229999.9987793</v>
      </c>
      <c r="E403" s="34">
        <v>178093740000</v>
      </c>
      <c r="F403" s="34">
        <v>67492350000</v>
      </c>
      <c r="G403" s="34">
        <v>110601390000</v>
      </c>
    </row>
    <row r="404" spans="1:7" x14ac:dyDescent="0.3">
      <c r="A404" s="34" t="str">
        <v>10/07/2024 14:30:24</v>
      </c>
      <c r="B404" s="34">
        <v>247533975000.00241</v>
      </c>
      <c r="C404" s="34">
        <v>254835446000.00119</v>
      </c>
      <c r="D404" s="34">
        <v>-7301470999.9987793</v>
      </c>
      <c r="E404" s="34">
        <v>185938955000</v>
      </c>
      <c r="F404" s="34">
        <v>71746206000</v>
      </c>
      <c r="G404" s="34">
        <v>114192749000</v>
      </c>
    </row>
    <row r="405" spans="1:7" x14ac:dyDescent="0.3">
      <c r="A405" s="34" t="str">
        <v>10/07/2024 14:35:37</v>
      </c>
      <c r="B405" s="34">
        <v>247848275000.00241</v>
      </c>
      <c r="C405" s="34">
        <v>261508046000.00119</v>
      </c>
      <c r="D405" s="34">
        <v>-13659770999.998779</v>
      </c>
      <c r="E405" s="34">
        <v>186253255000</v>
      </c>
      <c r="F405" s="34">
        <v>78418806000</v>
      </c>
      <c r="G405" s="34">
        <v>107834449000</v>
      </c>
    </row>
    <row r="406" spans="1:7" x14ac:dyDescent="0.3">
      <c r="A406" s="34" t="str">
        <v>10/07/2024 14:46:38</v>
      </c>
      <c r="B406" s="34">
        <v>251756232000.00241</v>
      </c>
      <c r="C406" s="34">
        <v>261543726000.00119</v>
      </c>
      <c r="D406" s="34">
        <v>-9787493999.9987793</v>
      </c>
      <c r="E406" s="34">
        <v>190161212000</v>
      </c>
      <c r="F406" s="34">
        <v>78454486000</v>
      </c>
      <c r="G406" s="34">
        <v>111706726000</v>
      </c>
    </row>
    <row r="407" spans="1:7" x14ac:dyDescent="0.3">
      <c r="A407" s="34" t="str">
        <v>11/07/2024 10:13:13</v>
      </c>
      <c r="B407" s="34">
        <v>52266554000</v>
      </c>
      <c r="C407" s="34">
        <v>60764875000.000397</v>
      </c>
      <c r="D407" s="34">
        <v>-8498321000.0003967</v>
      </c>
      <c r="E407" s="34">
        <v>52134834000</v>
      </c>
      <c r="F407" s="34">
        <v>2152965000</v>
      </c>
      <c r="G407" s="34">
        <v>49981869000</v>
      </c>
    </row>
    <row r="408" spans="1:7" x14ac:dyDescent="0.3">
      <c r="A408" s="34" t="str">
        <v>11/07/2024 10:25:27</v>
      </c>
      <c r="B408" s="34">
        <v>70260962000</v>
      </c>
      <c r="C408" s="34">
        <v>80100237000.000397</v>
      </c>
      <c r="D408" s="34">
        <v>-9839275000.0003967</v>
      </c>
      <c r="E408" s="34">
        <v>69602882000</v>
      </c>
      <c r="F408" s="34">
        <v>2795217000</v>
      </c>
      <c r="G408" s="34">
        <v>66807665000</v>
      </c>
    </row>
    <row r="409" spans="1:7" x14ac:dyDescent="0.3">
      <c r="A409" s="34" t="str">
        <v>11/07/2024 10:37:25</v>
      </c>
      <c r="B409" s="34">
        <v>91912541000</v>
      </c>
      <c r="C409" s="34">
        <v>105765421000.0009</v>
      </c>
      <c r="D409" s="34">
        <v>-13852880000.0009</v>
      </c>
      <c r="E409" s="34">
        <v>91254461000</v>
      </c>
      <c r="F409" s="34">
        <v>2805981000</v>
      </c>
      <c r="G409" s="34">
        <v>88448480000</v>
      </c>
    </row>
    <row r="410" spans="1:7" x14ac:dyDescent="0.3">
      <c r="A410" s="34" t="str">
        <v>11/07/2024 10:53:08</v>
      </c>
      <c r="B410" s="34">
        <v>109832254000</v>
      </c>
      <c r="C410" s="34">
        <v>116836565000.0004</v>
      </c>
      <c r="D410" s="34">
        <v>-7004311000.0003967</v>
      </c>
      <c r="E410" s="34">
        <v>109042504000</v>
      </c>
      <c r="F410" s="34">
        <v>2816735000</v>
      </c>
      <c r="G410" s="34">
        <v>106225769000</v>
      </c>
    </row>
    <row r="411" spans="1:7" x14ac:dyDescent="0.3">
      <c r="A411" s="34" t="str">
        <v>11/07/2024 11:09:55</v>
      </c>
      <c r="B411" s="34">
        <v>124448389000</v>
      </c>
      <c r="C411" s="34">
        <v>128969700000.0006</v>
      </c>
      <c r="D411" s="34">
        <v>-4521311000.0005951</v>
      </c>
      <c r="E411" s="34">
        <v>121032999000</v>
      </c>
      <c r="F411" s="34">
        <v>2996060000</v>
      </c>
      <c r="G411" s="34">
        <v>118036939000</v>
      </c>
    </row>
    <row r="412" spans="1:7" x14ac:dyDescent="0.3">
      <c r="A412" s="34" t="str">
        <v>11/07/2024 12:58:27</v>
      </c>
      <c r="B412" s="34">
        <v>128126173000</v>
      </c>
      <c r="C412" s="34">
        <v>129514629000.0006</v>
      </c>
      <c r="D412" s="34">
        <v>-1388456000.0005951</v>
      </c>
      <c r="E412" s="34">
        <v>121034743000</v>
      </c>
      <c r="F412" s="34">
        <v>3409609000</v>
      </c>
      <c r="G412" s="34">
        <v>117625134000</v>
      </c>
    </row>
    <row r="413" spans="1:7" x14ac:dyDescent="0.3">
      <c r="A413" s="34" t="str">
        <v>11/07/2024 13:07:38</v>
      </c>
      <c r="B413" s="34">
        <v>133648843000</v>
      </c>
      <c r="C413" s="34">
        <v>130158658000.0006</v>
      </c>
      <c r="D413" s="34">
        <v>3490184999.9994049</v>
      </c>
      <c r="E413" s="34">
        <v>121045173000</v>
      </c>
      <c r="F413" s="34">
        <v>4053638000</v>
      </c>
      <c r="G413" s="34">
        <v>116991535000</v>
      </c>
    </row>
    <row r="414" spans="1:7" x14ac:dyDescent="0.3">
      <c r="A414" s="34" t="str">
        <v>11/07/2024 13:28:37</v>
      </c>
      <c r="B414" s="34">
        <v>142387740000</v>
      </c>
      <c r="C414" s="34">
        <v>132606032000.00121</v>
      </c>
      <c r="D414" s="34">
        <v>9781707999.9987946</v>
      </c>
      <c r="E414" s="34">
        <v>122967260000</v>
      </c>
      <c r="F414" s="34">
        <v>4663262000</v>
      </c>
      <c r="G414" s="34">
        <v>118303998000</v>
      </c>
    </row>
    <row r="415" spans="1:7" x14ac:dyDescent="0.3">
      <c r="A415" s="34" t="str">
        <v>11/07/2024 13:42:32</v>
      </c>
      <c r="B415" s="34">
        <v>155606405000.00009</v>
      </c>
      <c r="C415" s="34">
        <v>134365637000.00121</v>
      </c>
      <c r="D415" s="34">
        <v>21240767999.99889</v>
      </c>
      <c r="E415" s="34">
        <v>124895825000</v>
      </c>
      <c r="F415" s="34">
        <v>4454867000</v>
      </c>
      <c r="G415" s="34">
        <v>120440958000</v>
      </c>
    </row>
    <row r="416" spans="1:7" x14ac:dyDescent="0.3">
      <c r="A416" s="34" t="str">
        <v>11/07/2024 13:54:08</v>
      </c>
      <c r="B416" s="34">
        <v>158282010000.00009</v>
      </c>
      <c r="C416" s="34">
        <v>139424788000.00119</v>
      </c>
      <c r="D416" s="34">
        <v>18857221999.998871</v>
      </c>
      <c r="E416" s="34">
        <v>126521350000</v>
      </c>
      <c r="F416" s="34">
        <v>5573368000</v>
      </c>
      <c r="G416" s="34">
        <v>120947982000</v>
      </c>
    </row>
    <row r="417" spans="1:7" x14ac:dyDescent="0.3">
      <c r="A417" s="34" t="str">
        <v>11/07/2024 14:25:16</v>
      </c>
      <c r="B417" s="34">
        <v>217260331999.99939</v>
      </c>
      <c r="C417" s="34">
        <v>177879402000.00131</v>
      </c>
      <c r="D417" s="34">
        <v>39380929999.998108</v>
      </c>
      <c r="E417" s="34">
        <v>140736672000</v>
      </c>
      <c r="F417" s="34">
        <v>34724752000</v>
      </c>
      <c r="G417" s="34">
        <v>106011920000</v>
      </c>
    </row>
    <row r="418" spans="1:7" x14ac:dyDescent="0.3">
      <c r="A418" s="34" t="str">
        <v>11/07/2024 14:27:34</v>
      </c>
      <c r="B418" s="34">
        <v>220658781999.9996</v>
      </c>
      <c r="C418" s="34">
        <v>179375987000.00131</v>
      </c>
      <c r="D418" s="34">
        <v>41282794999.998322</v>
      </c>
      <c r="E418" s="34">
        <v>140736672000</v>
      </c>
      <c r="F418" s="34">
        <v>36221337000</v>
      </c>
      <c r="G418" s="34">
        <v>104515335000</v>
      </c>
    </row>
    <row r="419" spans="1:7" x14ac:dyDescent="0.3">
      <c r="A419" s="34" t="str">
        <v>11/07/2024 14:34:53</v>
      </c>
      <c r="B419" s="34">
        <v>220789571999.9996</v>
      </c>
      <c r="C419" s="34">
        <v>182444372000.00131</v>
      </c>
      <c r="D419" s="34">
        <v>38345199999.998322</v>
      </c>
      <c r="E419" s="34">
        <v>140736672000</v>
      </c>
      <c r="F419" s="34">
        <v>39158802000</v>
      </c>
      <c r="G419" s="34">
        <v>101577870000</v>
      </c>
    </row>
    <row r="420" spans="1:7" x14ac:dyDescent="0.3">
      <c r="A420" s="34" t="str">
        <v>11/07/2024 14:36:54</v>
      </c>
      <c r="B420" s="34">
        <v>220789571999.9996</v>
      </c>
      <c r="C420" s="34">
        <v>203835972000.00131</v>
      </c>
      <c r="D420" s="34">
        <v>16953599999.99832</v>
      </c>
      <c r="E420" s="34">
        <v>140736672000</v>
      </c>
      <c r="F420" s="34">
        <v>60550402000</v>
      </c>
      <c r="G420" s="34">
        <v>80186270000</v>
      </c>
    </row>
    <row r="421" spans="1:7" x14ac:dyDescent="0.3">
      <c r="A421" s="34" t="str">
        <v>11/07/2024 14:37:17</v>
      </c>
      <c r="B421" s="34">
        <v>220789571999.9996</v>
      </c>
      <c r="C421" s="34">
        <v>203835972000.00131</v>
      </c>
      <c r="D421" s="34">
        <v>16953599999.99832</v>
      </c>
      <c r="E421" s="34">
        <v>140736672000</v>
      </c>
      <c r="F421" s="34">
        <v>60550402000</v>
      </c>
      <c r="G421" s="34">
        <v>80186270000</v>
      </c>
    </row>
    <row r="422" spans="1:7" x14ac:dyDescent="0.3">
      <c r="A422" s="34" t="str">
        <v>12/07/2024 10:12:22</v>
      </c>
      <c r="B422" s="34">
        <v>44092704999.9991</v>
      </c>
      <c r="C422" s="34">
        <v>44422561000.000198</v>
      </c>
      <c r="D422" s="34">
        <v>-329856000.00109857</v>
      </c>
      <c r="E422" s="34">
        <v>14175705000</v>
      </c>
      <c r="F422" s="34">
        <v>24398131000</v>
      </c>
      <c r="G422" s="34">
        <v>-10222426000</v>
      </c>
    </row>
    <row r="423" spans="1:7" x14ac:dyDescent="0.3">
      <c r="A423" s="34" t="str">
        <v>12/07/2024 10:41:25</v>
      </c>
      <c r="B423" s="34">
        <v>60843598999.9991</v>
      </c>
      <c r="C423" s="34">
        <v>60212161000.000198</v>
      </c>
      <c r="D423" s="34">
        <v>631437999.99890137</v>
      </c>
      <c r="E423" s="34">
        <v>30795869000</v>
      </c>
      <c r="F423" s="34">
        <v>24498111000</v>
      </c>
      <c r="G423" s="34">
        <v>6297758000</v>
      </c>
    </row>
    <row r="424" spans="1:7" x14ac:dyDescent="0.3">
      <c r="A424" s="34" t="str">
        <v>12/07/2024 11:04:37</v>
      </c>
      <c r="B424" s="34">
        <v>76943827000.000305</v>
      </c>
      <c r="C424" s="34">
        <v>71696101000.000198</v>
      </c>
      <c r="D424" s="34">
        <v>5247726000.0001068</v>
      </c>
      <c r="E424" s="34">
        <v>31995367000</v>
      </c>
      <c r="F424" s="34">
        <v>32188361000</v>
      </c>
      <c r="G424" s="34">
        <v>-192994000</v>
      </c>
    </row>
    <row r="425" spans="1:7" x14ac:dyDescent="0.3">
      <c r="A425" s="34" t="str">
        <v>12/07/2024 12:56:43</v>
      </c>
      <c r="B425" s="34">
        <v>82358220000.000305</v>
      </c>
      <c r="C425" s="34">
        <v>74801587000.000198</v>
      </c>
      <c r="D425" s="34">
        <v>7556633000.0001068</v>
      </c>
      <c r="E425" s="34">
        <v>34014350000</v>
      </c>
      <c r="F425" s="34">
        <v>32417667000</v>
      </c>
      <c r="G425" s="34">
        <v>1596683000</v>
      </c>
    </row>
    <row r="426" spans="1:7" x14ac:dyDescent="0.3">
      <c r="A426" s="34" t="str">
        <v>12/07/2024 13:03:43</v>
      </c>
      <c r="B426" s="34">
        <v>82488860000.000305</v>
      </c>
      <c r="C426" s="34">
        <v>76001679000.000198</v>
      </c>
      <c r="D426" s="34">
        <v>6487181000.0001068</v>
      </c>
      <c r="E426" s="34">
        <v>34014350000</v>
      </c>
      <c r="F426" s="34">
        <v>33617759000</v>
      </c>
      <c r="G426" s="34">
        <v>396591000</v>
      </c>
    </row>
    <row r="427" spans="1:7" x14ac:dyDescent="0.3">
      <c r="A427" s="34" t="str">
        <v>12/07/2024 13:38:44</v>
      </c>
      <c r="B427" s="34">
        <v>127860447000.0002</v>
      </c>
      <c r="C427" s="34">
        <v>112072635000.0002</v>
      </c>
      <c r="D427" s="34">
        <v>15787812000</v>
      </c>
      <c r="E427" s="34">
        <v>46166307000</v>
      </c>
      <c r="F427" s="34">
        <v>51407795000</v>
      </c>
      <c r="G427" s="34">
        <v>-5241488000</v>
      </c>
    </row>
    <row r="428" spans="1:7" x14ac:dyDescent="0.3">
      <c r="A428" s="34" t="str">
        <v>12/07/2024 14:10:59</v>
      </c>
      <c r="B428" s="34">
        <v>160909221999.99991</v>
      </c>
      <c r="C428" s="34">
        <v>131010488999.99969</v>
      </c>
      <c r="D428" s="34">
        <v>29898733000.000179</v>
      </c>
      <c r="E428" s="34">
        <v>62269252000</v>
      </c>
      <c r="F428" s="34">
        <v>55725319000</v>
      </c>
      <c r="G428" s="34">
        <v>6543933000</v>
      </c>
    </row>
    <row r="429" spans="1:7" x14ac:dyDescent="0.3">
      <c r="A429" s="34" t="str">
        <v>12/07/2024 14:11:58</v>
      </c>
      <c r="B429" s="34">
        <v>160909221999.99991</v>
      </c>
      <c r="C429" s="34">
        <v>131027430999.99969</v>
      </c>
      <c r="D429" s="34">
        <v>29881791000.000179</v>
      </c>
      <c r="E429" s="34">
        <v>62269252000</v>
      </c>
      <c r="F429" s="34">
        <v>55742261000</v>
      </c>
      <c r="G429" s="34">
        <v>6526991000</v>
      </c>
    </row>
    <row r="430" spans="1:7" x14ac:dyDescent="0.3">
      <c r="A430" s="34" t="str">
        <v>12/07/2024 14:17:48</v>
      </c>
      <c r="B430" s="34">
        <v>154447357999.99991</v>
      </c>
      <c r="C430" s="34">
        <v>174339682999.99969</v>
      </c>
      <c r="D430" s="34">
        <v>-19892324999.999821</v>
      </c>
      <c r="E430" s="34">
        <v>55677088000</v>
      </c>
      <c r="F430" s="34">
        <v>99054513000</v>
      </c>
      <c r="G430" s="34">
        <v>-43377425000</v>
      </c>
    </row>
    <row r="431" spans="1:7" x14ac:dyDescent="0.3">
      <c r="A431" s="34" t="str">
        <v>12/07/2024 14:44:15</v>
      </c>
      <c r="B431" s="34">
        <v>193580784999.99921</v>
      </c>
      <c r="C431" s="34">
        <v>191898367999.99969</v>
      </c>
      <c r="D431" s="34">
        <v>1682416999.999512</v>
      </c>
      <c r="E431" s="34">
        <v>79863355000</v>
      </c>
      <c r="F431" s="34">
        <v>112323078000</v>
      </c>
      <c r="G431" s="34">
        <v>-32459723000</v>
      </c>
    </row>
    <row r="432" spans="1:7" x14ac:dyDescent="0.3">
      <c r="A432" s="34" t="str">
        <v>12/07/2024 15:03:34</v>
      </c>
      <c r="B432" s="34">
        <v>194251090999.99921</v>
      </c>
      <c r="C432" s="34">
        <v>191935507999.99969</v>
      </c>
      <c r="D432" s="34">
        <v>2315582999.9995122</v>
      </c>
      <c r="E432" s="34">
        <v>80533661000</v>
      </c>
      <c r="F432" s="34">
        <v>112360218000</v>
      </c>
      <c r="G432" s="34">
        <v>-31826557000</v>
      </c>
    </row>
    <row r="433" spans="1:7" x14ac:dyDescent="0.3">
      <c r="A433" s="34" t="str">
        <v>15/07/2024 10:14:12</v>
      </c>
      <c r="B433" s="34">
        <v>77390109000.000305</v>
      </c>
      <c r="C433" s="34">
        <v>81759495000</v>
      </c>
      <c r="D433" s="34">
        <v>-4369385999.9996948</v>
      </c>
      <c r="E433" s="34">
        <v>68559000</v>
      </c>
      <c r="F433" s="34">
        <v>54494395000</v>
      </c>
      <c r="G433" s="34">
        <v>-54425836000</v>
      </c>
    </row>
    <row r="434" spans="1:7" x14ac:dyDescent="0.3">
      <c r="A434" s="34" t="str">
        <v>15/07/2024 10:35:07</v>
      </c>
      <c r="B434" s="34">
        <v>91858630000.000305</v>
      </c>
      <c r="C434" s="34">
        <v>95493463000.000397</v>
      </c>
      <c r="D434" s="34">
        <v>-3634833000.000092</v>
      </c>
      <c r="E434" s="34">
        <v>71870000</v>
      </c>
      <c r="F434" s="34">
        <v>57795133000</v>
      </c>
      <c r="G434" s="34">
        <v>-57723263000</v>
      </c>
    </row>
    <row r="435" spans="1:7" x14ac:dyDescent="0.3">
      <c r="A435" s="34" t="str">
        <v>15/07/2024 11:04:41</v>
      </c>
      <c r="B435" s="34">
        <v>110754360000.0015</v>
      </c>
      <c r="C435" s="34">
        <v>116751178000.0004</v>
      </c>
      <c r="D435" s="34">
        <v>-5996817999.9989014</v>
      </c>
      <c r="E435" s="34">
        <v>71870000</v>
      </c>
      <c r="F435" s="34">
        <v>60139338000</v>
      </c>
      <c r="G435" s="34">
        <v>-60067468000</v>
      </c>
    </row>
    <row r="436" spans="1:7" x14ac:dyDescent="0.3">
      <c r="A436" s="34" t="str">
        <v>15/07/2024 13:04:37</v>
      </c>
      <c r="B436" s="34">
        <v>146705430000.00171</v>
      </c>
      <c r="C436" s="34">
        <v>146515017000.00031</v>
      </c>
      <c r="D436" s="34">
        <v>190413000.00140381</v>
      </c>
      <c r="E436" s="34">
        <v>8534420000</v>
      </c>
      <c r="F436" s="34">
        <v>60823067000</v>
      </c>
      <c r="G436" s="34">
        <v>-52288647000</v>
      </c>
    </row>
    <row r="437" spans="1:7" x14ac:dyDescent="0.3">
      <c r="A437" s="34" t="str">
        <v>15/07/2024 13:05:09</v>
      </c>
      <c r="B437" s="34">
        <v>146705430000.00171</v>
      </c>
      <c r="C437" s="34">
        <v>146124363000.00031</v>
      </c>
      <c r="D437" s="34">
        <v>581067000.00140381</v>
      </c>
      <c r="E437" s="34">
        <v>8534420000</v>
      </c>
      <c r="F437" s="34">
        <v>60432413000</v>
      </c>
      <c r="G437" s="34">
        <v>-51897993000</v>
      </c>
    </row>
    <row r="438" spans="1:7" x14ac:dyDescent="0.3">
      <c r="A438" s="34" t="str">
        <v>15/07/2024 13:43:07</v>
      </c>
      <c r="B438" s="34">
        <v>190220751000.00171</v>
      </c>
      <c r="C438" s="34">
        <v>207795534999.9989</v>
      </c>
      <c r="D438" s="34">
        <v>-17574783999.997189</v>
      </c>
      <c r="E438" s="34">
        <v>19380281000</v>
      </c>
      <c r="F438" s="34">
        <v>80936935000</v>
      </c>
      <c r="G438" s="34">
        <v>-61556654000</v>
      </c>
    </row>
    <row r="439" spans="1:7" x14ac:dyDescent="0.3">
      <c r="A439" s="34" t="str">
        <v>15/07/2024 14:10:55</v>
      </c>
      <c r="B439" s="34">
        <v>237319281000.0018</v>
      </c>
      <c r="C439" s="34">
        <v>249120904000.00049</v>
      </c>
      <c r="D439" s="34">
        <v>-11801622999.99869</v>
      </c>
      <c r="E439" s="34">
        <v>38170361000</v>
      </c>
      <c r="F439" s="34">
        <v>94439984000</v>
      </c>
      <c r="G439" s="34">
        <v>-56269623000</v>
      </c>
    </row>
    <row r="440" spans="1:7" x14ac:dyDescent="0.3">
      <c r="A440" s="34" t="str">
        <v>15/07/2024 14:37:53</v>
      </c>
      <c r="B440" s="34">
        <v>282538416000.00171</v>
      </c>
      <c r="C440" s="34">
        <v>300032075000.00049</v>
      </c>
      <c r="D440" s="34">
        <v>-17493658999.998779</v>
      </c>
      <c r="E440" s="34">
        <v>38201276000</v>
      </c>
      <c r="F440" s="34">
        <v>137963245000</v>
      </c>
      <c r="G440" s="34">
        <v>-99761969000</v>
      </c>
    </row>
    <row r="441" spans="1:7" x14ac:dyDescent="0.3">
      <c r="A441" s="34" t="str">
        <v>16/07/2024 09:52:17</v>
      </c>
      <c r="B441" s="34">
        <v>10584136000</v>
      </c>
      <c r="C441" s="34">
        <v>5125788000</v>
      </c>
      <c r="D441" s="34">
        <v>5458348000</v>
      </c>
      <c r="E441" s="34">
        <v>7851246000</v>
      </c>
      <c r="F441" s="34">
        <v>434858000</v>
      </c>
      <c r="G441" s="34">
        <v>7416388000</v>
      </c>
    </row>
    <row r="442" spans="1:7" x14ac:dyDescent="0.3">
      <c r="A442" s="34" t="str">
        <v>16/07/2024 10:32:02</v>
      </c>
      <c r="B442" s="34">
        <v>39159093000.000397</v>
      </c>
      <c r="C442" s="34">
        <v>45917545999.999901</v>
      </c>
      <c r="D442" s="34">
        <v>-6758452999.9995041</v>
      </c>
      <c r="E442" s="34">
        <v>22074903000</v>
      </c>
      <c r="F442" s="34">
        <v>14067496000</v>
      </c>
      <c r="G442" s="34">
        <v>8007407000</v>
      </c>
    </row>
    <row r="443" spans="1:7" x14ac:dyDescent="0.3">
      <c r="A443" s="34" t="str">
        <v>16/07/2024 10:46:15</v>
      </c>
      <c r="B443" s="34">
        <v>61549590000.000397</v>
      </c>
      <c r="C443" s="34">
        <v>63306650999.999397</v>
      </c>
      <c r="D443" s="34">
        <v>-1757060999.999001</v>
      </c>
      <c r="E443" s="34">
        <v>44465400000</v>
      </c>
      <c r="F443" s="34">
        <v>14072351000</v>
      </c>
      <c r="G443" s="34">
        <v>30393049000</v>
      </c>
    </row>
    <row r="444" spans="1:7" x14ac:dyDescent="0.3">
      <c r="A444" s="34" t="str">
        <v>16/07/2024 11:20:47</v>
      </c>
      <c r="B444" s="34">
        <v>77090666000.000397</v>
      </c>
      <c r="C444" s="34">
        <v>77584485999.999908</v>
      </c>
      <c r="D444" s="34">
        <v>-493819999.99951172</v>
      </c>
      <c r="E444" s="34">
        <v>59614286000</v>
      </c>
      <c r="F444" s="34">
        <v>14628176000</v>
      </c>
      <c r="G444" s="34">
        <v>44986110000</v>
      </c>
    </row>
    <row r="445" spans="1:7" x14ac:dyDescent="0.3">
      <c r="A445" s="34" t="str">
        <v>16/07/2024 11:23:41</v>
      </c>
      <c r="B445" s="34">
        <v>77449876000.000397</v>
      </c>
      <c r="C445" s="34">
        <v>77517916999.999908</v>
      </c>
      <c r="D445" s="34">
        <v>-68040999.999511719</v>
      </c>
      <c r="E445" s="34">
        <v>59842796000</v>
      </c>
      <c r="F445" s="34">
        <v>14430757000</v>
      </c>
      <c r="G445" s="34">
        <v>45412039000</v>
      </c>
    </row>
    <row r="446" spans="1:7" x14ac:dyDescent="0.3">
      <c r="A446" s="34" t="str">
        <v>16/07/2024 13:41:30</v>
      </c>
      <c r="B446" s="34">
        <v>232841016000.00031</v>
      </c>
      <c r="C446" s="34">
        <v>229070807999.99799</v>
      </c>
      <c r="D446" s="34">
        <v>3770208000.0023189</v>
      </c>
      <c r="E446" s="34">
        <v>83023776000</v>
      </c>
      <c r="F446" s="34">
        <v>19111448000</v>
      </c>
      <c r="G446" s="34">
        <v>63912328000</v>
      </c>
    </row>
    <row r="447" spans="1:7" x14ac:dyDescent="0.3">
      <c r="A447" s="34" t="str">
        <v>16/07/2024 13:46:09</v>
      </c>
      <c r="B447" s="34">
        <v>242855406000.00031</v>
      </c>
      <c r="C447" s="34">
        <v>239252377999.99799</v>
      </c>
      <c r="D447" s="34">
        <v>3603028000.0023189</v>
      </c>
      <c r="E447" s="34">
        <v>87952656000</v>
      </c>
      <c r="F447" s="34">
        <v>19111448000</v>
      </c>
      <c r="G447" s="34">
        <v>68841208000</v>
      </c>
    </row>
    <row r="448" spans="1:7" x14ac:dyDescent="0.3">
      <c r="A448" s="34" t="str">
        <v>16/07/2024 14:06:15</v>
      </c>
      <c r="B448" s="34">
        <v>260581230999.99969</v>
      </c>
      <c r="C448" s="34">
        <v>256899233999.99799</v>
      </c>
      <c r="D448" s="34">
        <v>3681997000.001709</v>
      </c>
      <c r="E448" s="34">
        <v>87955971000</v>
      </c>
      <c r="F448" s="34">
        <v>21361084000</v>
      </c>
      <c r="G448" s="34">
        <v>66594887000</v>
      </c>
    </row>
    <row r="449" spans="1:7" x14ac:dyDescent="0.3">
      <c r="A449" s="34" t="str">
        <v>16/07/2024 14:12:36</v>
      </c>
      <c r="B449" s="34">
        <v>269426960999.99979</v>
      </c>
      <c r="C449" s="34">
        <v>270497676999.99759</v>
      </c>
      <c r="D449" s="34">
        <v>-1070715999.997803</v>
      </c>
      <c r="E449" s="34">
        <v>87955971000</v>
      </c>
      <c r="F449" s="34">
        <v>26229467000</v>
      </c>
      <c r="G449" s="34">
        <v>61726504000</v>
      </c>
    </row>
    <row r="450" spans="1:7" x14ac:dyDescent="0.3">
      <c r="A450" s="34" t="str">
        <v>16/07/2024 14:33:55</v>
      </c>
      <c r="B450" s="34">
        <v>302567173999.99988</v>
      </c>
      <c r="C450" s="34">
        <v>304208190999.99762</v>
      </c>
      <c r="D450" s="34">
        <v>-1641016999.9977419</v>
      </c>
      <c r="E450" s="34">
        <v>101845754000</v>
      </c>
      <c r="F450" s="34">
        <v>38725781000</v>
      </c>
      <c r="G450" s="34">
        <v>63119973000</v>
      </c>
    </row>
    <row r="451" spans="1:7" x14ac:dyDescent="0.3">
      <c r="A451" s="34" t="str">
        <v>16/07/2024 14:55:35</v>
      </c>
      <c r="B451" s="34">
        <v>302580467999.99988</v>
      </c>
      <c r="C451" s="34">
        <v>304209930999.99762</v>
      </c>
      <c r="D451" s="34">
        <v>-1629462999.9977419</v>
      </c>
      <c r="E451" s="34">
        <v>101859048000</v>
      </c>
      <c r="F451" s="34">
        <v>38727521000</v>
      </c>
      <c r="G451" s="34">
        <v>63131527000</v>
      </c>
    </row>
    <row r="452" spans="1:7" x14ac:dyDescent="0.3">
      <c r="A452" s="34" t="str">
        <v>17/07/2024 10:02:11</v>
      </c>
      <c r="B452" s="34">
        <v>104320537999.9985</v>
      </c>
      <c r="C452" s="34">
        <v>104053733000.0007</v>
      </c>
      <c r="D452" s="34">
        <v>266804999.9978027</v>
      </c>
      <c r="E452" s="34">
        <v>14867388000</v>
      </c>
      <c r="F452" s="34">
        <v>55859443000</v>
      </c>
      <c r="G452" s="34">
        <v>-40992055000</v>
      </c>
    </row>
    <row r="453" spans="1:7" x14ac:dyDescent="0.3">
      <c r="A453" s="34" t="str">
        <v>17/07/2024 10:27:13</v>
      </c>
      <c r="B453" s="34">
        <v>205290845999.9985</v>
      </c>
      <c r="C453" s="34">
        <v>200503918000.00259</v>
      </c>
      <c r="D453" s="34">
        <v>4786927999.9959106</v>
      </c>
      <c r="E453" s="34">
        <v>98231476000</v>
      </c>
      <c r="F453" s="34">
        <v>64622358000</v>
      </c>
      <c r="G453" s="34">
        <v>33609118000</v>
      </c>
    </row>
    <row r="454" spans="1:7" x14ac:dyDescent="0.3">
      <c r="A454" s="34" t="str">
        <v>17/07/2024 10:35:04</v>
      </c>
      <c r="B454" s="34">
        <v>217802645999.9985</v>
      </c>
      <c r="C454" s="34">
        <v>212754277000.0025</v>
      </c>
      <c r="D454" s="34">
        <v>5048368999.9960022</v>
      </c>
      <c r="E454" s="34">
        <v>98231476000</v>
      </c>
      <c r="F454" s="34">
        <v>64351687000</v>
      </c>
      <c r="G454" s="34">
        <v>33879789000</v>
      </c>
    </row>
    <row r="455" spans="1:7" x14ac:dyDescent="0.3">
      <c r="A455" s="34" t="str">
        <v>17/07/2024 10:49:18</v>
      </c>
      <c r="B455" s="34">
        <v>245558363999.9985</v>
      </c>
      <c r="C455" s="34">
        <v>238967412000.0025</v>
      </c>
      <c r="D455" s="34">
        <v>6590951999.9960022</v>
      </c>
      <c r="E455" s="34">
        <v>115825164000</v>
      </c>
      <c r="F455" s="34">
        <v>64893522000</v>
      </c>
      <c r="G455" s="34">
        <v>50931642000</v>
      </c>
    </row>
    <row r="456" spans="1:7" x14ac:dyDescent="0.3">
      <c r="A456" s="34" t="str">
        <v>17/07/2024 10:57:04</v>
      </c>
      <c r="B456" s="34">
        <v>247876486999.9985</v>
      </c>
      <c r="C456" s="34">
        <v>242521782000.0025</v>
      </c>
      <c r="D456" s="34">
        <v>5354704999.9960022</v>
      </c>
      <c r="E456" s="34">
        <v>118143287000</v>
      </c>
      <c r="F456" s="34">
        <v>64925472000</v>
      </c>
      <c r="G456" s="34">
        <v>53217815000</v>
      </c>
    </row>
    <row r="457" spans="1:7" x14ac:dyDescent="0.3">
      <c r="A457" s="34" t="str">
        <v>17/07/2024 12:57:40</v>
      </c>
      <c r="B457" s="34">
        <v>282791969999.99951</v>
      </c>
      <c r="C457" s="34">
        <v>279383074000.0025</v>
      </c>
      <c r="D457" s="34">
        <v>3408895999.9970088</v>
      </c>
      <c r="E457" s="34">
        <v>124725600000</v>
      </c>
      <c r="F457" s="34">
        <v>101786764000</v>
      </c>
      <c r="G457" s="34">
        <v>22938836000</v>
      </c>
    </row>
    <row r="458" spans="1:7" x14ac:dyDescent="0.3">
      <c r="A458" s="34" t="str">
        <v>17/07/2024 13:00:59</v>
      </c>
      <c r="B458" s="34">
        <v>283793747999.99951</v>
      </c>
      <c r="C458" s="34">
        <v>285454428000.00269</v>
      </c>
      <c r="D458" s="34">
        <v>-1660680000.0031741</v>
      </c>
      <c r="E458" s="34">
        <v>125727378000</v>
      </c>
      <c r="F458" s="34">
        <v>102244398000</v>
      </c>
      <c r="G458" s="34">
        <v>23482980000</v>
      </c>
    </row>
    <row r="459" spans="1:7" x14ac:dyDescent="0.3">
      <c r="A459" s="34" t="str">
        <v>17/07/2024 13:01:22</v>
      </c>
      <c r="B459" s="34">
        <v>284101011999.99951</v>
      </c>
      <c r="C459" s="34">
        <v>285454428000.00269</v>
      </c>
      <c r="D459" s="34">
        <v>-1353416000.0031741</v>
      </c>
      <c r="E459" s="34">
        <v>124728842000</v>
      </c>
      <c r="F459" s="34">
        <v>102244398000</v>
      </c>
      <c r="G459" s="34">
        <v>22484444000</v>
      </c>
    </row>
    <row r="460" spans="1:7" x14ac:dyDescent="0.3">
      <c r="A460" s="34" t="str">
        <v>17/07/2024 13:03:01</v>
      </c>
      <c r="B460" s="34">
        <v>285407311999.99951</v>
      </c>
      <c r="C460" s="34">
        <v>286498375000.00269</v>
      </c>
      <c r="D460" s="34">
        <v>-1091063000.0031741</v>
      </c>
      <c r="E460" s="34">
        <v>124728842000</v>
      </c>
      <c r="F460" s="34">
        <v>101850975000</v>
      </c>
      <c r="G460" s="34">
        <v>22877867000</v>
      </c>
    </row>
    <row r="461" spans="1:7" x14ac:dyDescent="0.3">
      <c r="A461" s="34" t="str">
        <v>17/07/2024 13:03:02</v>
      </c>
      <c r="B461" s="34">
        <v>285407311999.99951</v>
      </c>
      <c r="C461" s="34">
        <v>286498375000.00269</v>
      </c>
      <c r="D461" s="34">
        <v>-1091063000.0031741</v>
      </c>
      <c r="E461" s="34">
        <v>124728842000</v>
      </c>
      <c r="F461" s="34">
        <v>101850975000</v>
      </c>
      <c r="G461" s="34">
        <v>22877867000</v>
      </c>
    </row>
    <row r="462" spans="1:7" x14ac:dyDescent="0.3">
      <c r="A462" s="34" t="str">
        <v>17/07/2024 13:17:27</v>
      </c>
      <c r="B462" s="34">
        <v>295654196999.99951</v>
      </c>
      <c r="C462" s="34">
        <v>296169155000.00269</v>
      </c>
      <c r="D462" s="34">
        <v>-514958000.00317383</v>
      </c>
      <c r="E462" s="34">
        <v>134975727000</v>
      </c>
      <c r="F462" s="34">
        <v>101850975000</v>
      </c>
      <c r="G462" s="34">
        <v>33124752000</v>
      </c>
    </row>
    <row r="463" spans="1:7" x14ac:dyDescent="0.3">
      <c r="A463" s="34" t="str">
        <v>17/07/2024 13:28:21</v>
      </c>
      <c r="B463" s="34">
        <v>312511500999.99951</v>
      </c>
      <c r="C463" s="34">
        <v>307186560000.00269</v>
      </c>
      <c r="D463" s="34">
        <v>5324940999.9968262</v>
      </c>
      <c r="E463" s="34">
        <v>140363171000</v>
      </c>
      <c r="F463" s="34">
        <v>112868380000</v>
      </c>
      <c r="G463" s="34">
        <v>27494791000</v>
      </c>
    </row>
    <row r="464" spans="1:7" x14ac:dyDescent="0.3">
      <c r="A464" s="34" t="str">
        <v>17/07/2024 13:32:19</v>
      </c>
      <c r="B464" s="34">
        <v>317275964999.99951</v>
      </c>
      <c r="C464" s="34">
        <v>314438940000.00269</v>
      </c>
      <c r="D464" s="34">
        <v>2837024999.9968262</v>
      </c>
      <c r="E464" s="34">
        <v>145127635000</v>
      </c>
      <c r="F464" s="34">
        <v>119335770000</v>
      </c>
      <c r="G464" s="34">
        <v>25791865000</v>
      </c>
    </row>
    <row r="465" spans="1:7" x14ac:dyDescent="0.3">
      <c r="A465" s="34" t="str">
        <v>17/07/2024 13:34:27</v>
      </c>
      <c r="B465" s="34">
        <v>321420934999.99988</v>
      </c>
      <c r="C465" s="34">
        <v>318644940000.00269</v>
      </c>
      <c r="D465" s="34">
        <v>2775994999.9971919</v>
      </c>
      <c r="E465" s="34">
        <v>145216485000</v>
      </c>
      <c r="F465" s="34">
        <v>123541770000</v>
      </c>
      <c r="G465" s="34">
        <v>21674715000</v>
      </c>
    </row>
    <row r="466" spans="1:7" x14ac:dyDescent="0.3">
      <c r="A466" s="34" t="str">
        <v>17/07/2024 13:44:08</v>
      </c>
      <c r="B466" s="34">
        <v>338339413999.99988</v>
      </c>
      <c r="C466" s="34">
        <v>334202015000.00269</v>
      </c>
      <c r="D466" s="34">
        <v>4137398999.9971919</v>
      </c>
      <c r="E466" s="34">
        <v>151133764000</v>
      </c>
      <c r="F466" s="34">
        <v>133977965000</v>
      </c>
      <c r="G466" s="34">
        <v>17155799000</v>
      </c>
    </row>
    <row r="467" spans="1:7" x14ac:dyDescent="0.3">
      <c r="A467" s="34" t="str">
        <v>17/07/2024 13:45:48</v>
      </c>
      <c r="B467" s="34">
        <v>337502107999.99988</v>
      </c>
      <c r="C467" s="34">
        <v>334202015000.00269</v>
      </c>
      <c r="D467" s="34">
        <v>3300092999.9971919</v>
      </c>
      <c r="E467" s="34">
        <v>150296458000</v>
      </c>
      <c r="F467" s="34">
        <v>133977965000</v>
      </c>
      <c r="G467" s="34">
        <v>16318493000</v>
      </c>
    </row>
    <row r="468" spans="1:7" x14ac:dyDescent="0.3">
      <c r="A468" s="34" t="str">
        <v>17/07/2024 13:50:17</v>
      </c>
      <c r="B468" s="34">
        <v>338536129999.99988</v>
      </c>
      <c r="C468" s="34">
        <v>336704920000.00281</v>
      </c>
      <c r="D468" s="34">
        <v>1831209999.9970701</v>
      </c>
      <c r="E468" s="34">
        <v>150674650000</v>
      </c>
      <c r="F468" s="34">
        <v>133986890000</v>
      </c>
      <c r="G468" s="34">
        <v>16687760000</v>
      </c>
    </row>
    <row r="469" spans="1:7" x14ac:dyDescent="0.3">
      <c r="A469" s="34" t="str">
        <v>17/07/2024 13:50:48</v>
      </c>
      <c r="B469" s="34">
        <v>344819500999.99988</v>
      </c>
      <c r="C469" s="34">
        <v>342493830000.00281</v>
      </c>
      <c r="D469" s="34">
        <v>2325670999.9970698</v>
      </c>
      <c r="E469" s="34">
        <v>156958021000</v>
      </c>
      <c r="F469" s="34">
        <v>134001690000</v>
      </c>
      <c r="G469" s="34">
        <v>22956331000</v>
      </c>
    </row>
    <row r="470" spans="1:7" x14ac:dyDescent="0.3">
      <c r="A470" s="34" t="str">
        <v>17/07/2024 14:02:16</v>
      </c>
      <c r="B470" s="34">
        <v>368455021999.99908</v>
      </c>
      <c r="C470" s="34">
        <v>356702521000.00269</v>
      </c>
      <c r="D470" s="34">
        <v>11752500999.99646</v>
      </c>
      <c r="E470" s="34">
        <v>170347802000</v>
      </c>
      <c r="F470" s="34">
        <v>134003981000</v>
      </c>
      <c r="G470" s="34">
        <v>36343821000</v>
      </c>
    </row>
    <row r="471" spans="1:7" x14ac:dyDescent="0.3">
      <c r="A471" s="34" t="str">
        <v>17/07/2024 14:11:26</v>
      </c>
      <c r="B471" s="34">
        <v>400626147000.00012</v>
      </c>
      <c r="C471" s="34">
        <v>389250135000.00269</v>
      </c>
      <c r="D471" s="34">
        <v>11376011999.99744</v>
      </c>
      <c r="E471" s="34">
        <v>170456867000</v>
      </c>
      <c r="F471" s="34">
        <v>166287295000</v>
      </c>
      <c r="G471" s="34">
        <v>4169572000</v>
      </c>
    </row>
    <row r="472" spans="1:7" x14ac:dyDescent="0.3">
      <c r="A472" s="34" t="str">
        <v>17/07/2024 14:12:20</v>
      </c>
      <c r="B472" s="34">
        <v>400626147000.00012</v>
      </c>
      <c r="C472" s="34">
        <v>392724695000.00269</v>
      </c>
      <c r="D472" s="34">
        <v>7901451999.9974365</v>
      </c>
      <c r="E472" s="34">
        <v>170456867000</v>
      </c>
      <c r="F472" s="34">
        <v>169761855000</v>
      </c>
      <c r="G472" s="34">
        <v>695012000</v>
      </c>
    </row>
    <row r="473" spans="1:7" x14ac:dyDescent="0.3">
      <c r="A473" s="34" t="str">
        <v>17/07/2024 14:13:23</v>
      </c>
      <c r="B473" s="34">
        <v>409717417000.00012</v>
      </c>
      <c r="C473" s="34">
        <v>392724695000.00269</v>
      </c>
      <c r="D473" s="34">
        <v>16992721999.99744</v>
      </c>
      <c r="E473" s="34">
        <v>170456867000</v>
      </c>
      <c r="F473" s="34">
        <v>169761855000</v>
      </c>
      <c r="G473" s="34">
        <v>695012000</v>
      </c>
    </row>
    <row r="474" spans="1:7" x14ac:dyDescent="0.3">
      <c r="A474" s="34" t="str">
        <v>17/07/2024 14:26:12</v>
      </c>
      <c r="B474" s="34">
        <v>459117523000.00012</v>
      </c>
      <c r="C474" s="34">
        <v>408812060000.00269</v>
      </c>
      <c r="D474" s="34">
        <v>50305462999.997437</v>
      </c>
      <c r="E474" s="34">
        <v>209806293000</v>
      </c>
      <c r="F474" s="34">
        <v>170596420000</v>
      </c>
      <c r="G474" s="34">
        <v>39209873000</v>
      </c>
    </row>
    <row r="475" spans="1:7" x14ac:dyDescent="0.3">
      <c r="A475" s="34" t="str">
        <v>17/07/2024 14:27:52</v>
      </c>
      <c r="B475" s="34">
        <v>461721883000.00012</v>
      </c>
      <c r="C475" s="34">
        <v>410729600000.00269</v>
      </c>
      <c r="D475" s="34">
        <v>50992282999.997437</v>
      </c>
      <c r="E475" s="34">
        <v>212410653000</v>
      </c>
      <c r="F475" s="34">
        <v>172513960000</v>
      </c>
      <c r="G475" s="34">
        <v>39896693000</v>
      </c>
    </row>
    <row r="476" spans="1:7" x14ac:dyDescent="0.3">
      <c r="A476" s="34" t="str">
        <v>17/07/2024 14:44:06</v>
      </c>
      <c r="B476" s="34">
        <v>467159878000.00012</v>
      </c>
      <c r="C476" s="34">
        <v>432278200000.00269</v>
      </c>
      <c r="D476" s="34">
        <v>34881677999.997437</v>
      </c>
      <c r="E476" s="34">
        <v>217848648000</v>
      </c>
      <c r="F476" s="34">
        <v>192115560000</v>
      </c>
      <c r="G476" s="34">
        <v>25733088000</v>
      </c>
    </row>
    <row r="477" spans="1:7" x14ac:dyDescent="0.3">
      <c r="A477" s="34" t="str">
        <v>17/07/2024 14:45:30</v>
      </c>
      <c r="B477" s="34">
        <v>467159878000.00012</v>
      </c>
      <c r="C477" s="34">
        <v>432279065000.00269</v>
      </c>
      <c r="D477" s="34">
        <v>34880812999.997437</v>
      </c>
      <c r="E477" s="34">
        <v>217848648000</v>
      </c>
      <c r="F477" s="34">
        <v>192116425000</v>
      </c>
      <c r="G477" s="34">
        <v>25732223000</v>
      </c>
    </row>
    <row r="478" spans="1:7" x14ac:dyDescent="0.3">
      <c r="A478" s="34" t="str">
        <v>17/07/2024 14:46:29</v>
      </c>
      <c r="B478" s="34">
        <v>467159878000.00012</v>
      </c>
      <c r="C478" s="34">
        <v>432279065000.00269</v>
      </c>
      <c r="D478" s="34">
        <v>34880812999.997437</v>
      </c>
      <c r="E478" s="34">
        <v>217848648000</v>
      </c>
      <c r="F478" s="34">
        <v>192116425000</v>
      </c>
      <c r="G478" s="34">
        <v>25732223000</v>
      </c>
    </row>
    <row r="479" spans="1:7" x14ac:dyDescent="0.3">
      <c r="A479" s="34" t="str">
        <v>17/07/2024 14:46:56</v>
      </c>
      <c r="B479" s="34">
        <v>467159878000.00012</v>
      </c>
      <c r="C479" s="34">
        <v>432279065000.00269</v>
      </c>
      <c r="D479" s="34">
        <v>34880812999.997437</v>
      </c>
      <c r="E479" s="34">
        <v>217848648000</v>
      </c>
      <c r="F479" s="34">
        <v>192116425000</v>
      </c>
      <c r="G479" s="34">
        <v>25732223000</v>
      </c>
    </row>
    <row r="480" spans="1:7" x14ac:dyDescent="0.3">
      <c r="A480" s="34" t="str">
        <v>18/07/2024 09:37:52</v>
      </c>
      <c r="B480" s="34">
        <v>58231936999.999802</v>
      </c>
      <c r="C480" s="34">
        <v>62807338000.000298</v>
      </c>
      <c r="D480" s="34">
        <v>-4575401000.0004959</v>
      </c>
      <c r="E480" s="34">
        <v>22670637000</v>
      </c>
      <c r="F480" s="34">
        <v>35327208000</v>
      </c>
      <c r="G480" s="34">
        <v>-12656571000</v>
      </c>
    </row>
    <row r="481" spans="1:7" x14ac:dyDescent="0.3">
      <c r="A481" s="34" t="str">
        <v>18/07/2024 09:42:04</v>
      </c>
      <c r="B481" s="34">
        <v>87554096999.999496</v>
      </c>
      <c r="C481" s="34">
        <v>91701787000.000305</v>
      </c>
      <c r="D481" s="34">
        <v>-4147690000.0008092</v>
      </c>
      <c r="E481" s="34">
        <v>22670637000</v>
      </c>
      <c r="F481" s="34">
        <v>46625557000</v>
      </c>
      <c r="G481" s="34">
        <v>-23954920000</v>
      </c>
    </row>
    <row r="482" spans="1:7" x14ac:dyDescent="0.3">
      <c r="A482" s="34" t="str">
        <v>18/07/2024 09:52:37</v>
      </c>
      <c r="B482" s="34">
        <v>100448826999.99989</v>
      </c>
      <c r="C482" s="34">
        <v>104753678000.0006</v>
      </c>
      <c r="D482" s="34">
        <v>-4304851000.0007019</v>
      </c>
      <c r="E482" s="34">
        <v>22670637000</v>
      </c>
      <c r="F482" s="34">
        <v>46910898000</v>
      </c>
      <c r="G482" s="34">
        <v>-24240261000</v>
      </c>
    </row>
    <row r="483" spans="1:7" x14ac:dyDescent="0.3">
      <c r="A483" s="34" t="str">
        <v>18/07/2024 10:29:48</v>
      </c>
      <c r="B483" s="34">
        <v>167736520999.99951</v>
      </c>
      <c r="C483" s="34">
        <v>169520418999.99991</v>
      </c>
      <c r="D483" s="34">
        <v>-1783898000.000397</v>
      </c>
      <c r="E483" s="34">
        <v>32080411000</v>
      </c>
      <c r="F483" s="34">
        <v>50533169000</v>
      </c>
      <c r="G483" s="34">
        <v>-18452758000</v>
      </c>
    </row>
    <row r="484" spans="1:7" x14ac:dyDescent="0.3">
      <c r="A484" s="34" t="str">
        <v>18/07/2024 10:32:55</v>
      </c>
      <c r="B484" s="34">
        <v>167866790999.99951</v>
      </c>
      <c r="C484" s="34">
        <v>170715618999.99991</v>
      </c>
      <c r="D484" s="34">
        <v>-2848828000.0003972</v>
      </c>
      <c r="E484" s="34">
        <v>32080411000</v>
      </c>
      <c r="F484" s="34">
        <v>51728369000</v>
      </c>
      <c r="G484" s="34">
        <v>-19647958000</v>
      </c>
    </row>
    <row r="485" spans="1:7" x14ac:dyDescent="0.3">
      <c r="A485" s="34" t="str">
        <v>18/07/2024 11:10:36</v>
      </c>
      <c r="B485" s="34">
        <v>236872359999.99911</v>
      </c>
      <c r="C485" s="34">
        <v>239869125999.99969</v>
      </c>
      <c r="D485" s="34">
        <v>-2996766000.0006099</v>
      </c>
      <c r="E485" s="34">
        <v>37579720000</v>
      </c>
      <c r="F485" s="34">
        <v>51975306000</v>
      </c>
      <c r="G485" s="34">
        <v>-14395586000</v>
      </c>
    </row>
    <row r="486" spans="1:7" x14ac:dyDescent="0.3">
      <c r="A486" s="34" t="str">
        <v>18/07/2024 13:12:43</v>
      </c>
      <c r="B486" s="34">
        <v>311245854000.00031</v>
      </c>
      <c r="C486" s="34">
        <v>316112161999.99921</v>
      </c>
      <c r="D486" s="34">
        <v>-4866307999.9989014</v>
      </c>
      <c r="E486" s="34">
        <v>41656434000</v>
      </c>
      <c r="F486" s="34">
        <v>56250372000</v>
      </c>
      <c r="G486" s="34">
        <v>-14593938000</v>
      </c>
    </row>
    <row r="487" spans="1:7" x14ac:dyDescent="0.3">
      <c r="A487" s="34" t="str">
        <v>18/07/2024 13:18:56</v>
      </c>
      <c r="B487" s="34">
        <v>315132804000.00031</v>
      </c>
      <c r="C487" s="34">
        <v>316581206999.99921</v>
      </c>
      <c r="D487" s="34">
        <v>-1448402999.9989009</v>
      </c>
      <c r="E487" s="34">
        <v>41656434000</v>
      </c>
      <c r="F487" s="34">
        <v>56719417000</v>
      </c>
      <c r="G487" s="34">
        <v>-15062983000</v>
      </c>
    </row>
    <row r="488" spans="1:7" x14ac:dyDescent="0.3">
      <c r="A488" s="34" t="str">
        <v>18/07/2024 13:46:19</v>
      </c>
      <c r="B488" s="34">
        <v>376921187999.9986</v>
      </c>
      <c r="C488" s="34">
        <v>381652452999.99921</v>
      </c>
      <c r="D488" s="34">
        <v>-4731265000.0006104</v>
      </c>
      <c r="E488" s="34">
        <v>41664958000</v>
      </c>
      <c r="F488" s="34">
        <v>102835603000</v>
      </c>
      <c r="G488" s="34">
        <v>-61170645000</v>
      </c>
    </row>
    <row r="489" spans="1:7" x14ac:dyDescent="0.3">
      <c r="A489" s="34" t="str">
        <v>18/07/2024 13:53:31</v>
      </c>
      <c r="B489" s="34">
        <v>389477227999.9986</v>
      </c>
      <c r="C489" s="34">
        <v>397361454999.99921</v>
      </c>
      <c r="D489" s="34">
        <v>-7884227000.0006104</v>
      </c>
      <c r="E489" s="34">
        <v>41664958000</v>
      </c>
      <c r="F489" s="34">
        <v>110232305000</v>
      </c>
      <c r="G489" s="34">
        <v>-68567347000</v>
      </c>
    </row>
    <row r="490" spans="1:7" x14ac:dyDescent="0.3">
      <c r="A490" s="34" t="str">
        <v>18/07/2024 13:59:40</v>
      </c>
      <c r="B490" s="34">
        <v>409762967999.9986</v>
      </c>
      <c r="C490" s="34">
        <v>416502765999.99921</v>
      </c>
      <c r="D490" s="34">
        <v>-6739798000.0006104</v>
      </c>
      <c r="E490" s="34">
        <v>41664958000</v>
      </c>
      <c r="F490" s="34">
        <v>111343686000</v>
      </c>
      <c r="G490" s="34">
        <v>-69678728000</v>
      </c>
    </row>
    <row r="491" spans="1:7" x14ac:dyDescent="0.3">
      <c r="A491" s="34" t="str">
        <v>18/07/2024 14:06:58</v>
      </c>
      <c r="B491" s="34">
        <v>419812183999.9986</v>
      </c>
      <c r="C491" s="34">
        <v>423694453999.99921</v>
      </c>
      <c r="D491" s="34">
        <v>-3882270000.0006099</v>
      </c>
      <c r="E491" s="34">
        <v>47457704000</v>
      </c>
      <c r="F491" s="34">
        <v>113748334000</v>
      </c>
      <c r="G491" s="34">
        <v>-66290630000</v>
      </c>
    </row>
    <row r="492" spans="1:7" x14ac:dyDescent="0.3">
      <c r="A492" s="34" t="str">
        <v>18/07/2024 14:08:06</v>
      </c>
      <c r="B492" s="34">
        <v>419812183999.9986</v>
      </c>
      <c r="C492" s="34">
        <v>421989069999.99921</v>
      </c>
      <c r="D492" s="34">
        <v>-2176886000.0006099</v>
      </c>
      <c r="E492" s="34">
        <v>47457704000</v>
      </c>
      <c r="F492" s="34">
        <v>112042950000</v>
      </c>
      <c r="G492" s="34">
        <v>-64585246000</v>
      </c>
    </row>
    <row r="493" spans="1:7" x14ac:dyDescent="0.3">
      <c r="A493" s="34" t="str">
        <v>18/07/2024 14:11:42</v>
      </c>
      <c r="B493" s="34">
        <v>439720104000.00092</v>
      </c>
      <c r="C493" s="34">
        <v>442179892999.99921</v>
      </c>
      <c r="D493" s="34">
        <v>-2459788999.998291</v>
      </c>
      <c r="E493" s="34">
        <v>47457704000</v>
      </c>
      <c r="F493" s="34">
        <v>132233773000</v>
      </c>
      <c r="G493" s="34">
        <v>-84776069000</v>
      </c>
    </row>
    <row r="494" spans="1:7" x14ac:dyDescent="0.3">
      <c r="A494" s="34" t="str">
        <v>18/07/2024 14:29:51</v>
      </c>
      <c r="B494" s="34">
        <v>722561675000.00073</v>
      </c>
      <c r="C494" s="34">
        <v>455418351999.99921</v>
      </c>
      <c r="D494" s="34">
        <v>267143323000.0015</v>
      </c>
      <c r="E494" s="34">
        <v>320220335000</v>
      </c>
      <c r="F494" s="34">
        <v>142365662000</v>
      </c>
      <c r="G494" s="34">
        <v>177854673000</v>
      </c>
    </row>
    <row r="495" spans="1:7" x14ac:dyDescent="0.3">
      <c r="A495" s="34" t="str">
        <v>18/07/2024 14:40:27</v>
      </c>
      <c r="B495" s="34">
        <v>727094975000.00073</v>
      </c>
      <c r="C495" s="34">
        <v>487573651999.99921</v>
      </c>
      <c r="D495" s="34">
        <v>239521323000.0015</v>
      </c>
      <c r="E495" s="34">
        <v>324753635000</v>
      </c>
      <c r="F495" s="34">
        <v>174520962000</v>
      </c>
      <c r="G495" s="34">
        <v>150232673000</v>
      </c>
    </row>
    <row r="496" spans="1:7" x14ac:dyDescent="0.3">
      <c r="A496" s="34" t="str">
        <v>18/07/2024 14:50:24</v>
      </c>
      <c r="B496" s="34">
        <v>727345799000.00073</v>
      </c>
      <c r="C496" s="34">
        <v>489967265999.99921</v>
      </c>
      <c r="D496" s="34">
        <v>237378533000.0015</v>
      </c>
      <c r="E496" s="34">
        <v>325004459000</v>
      </c>
      <c r="F496" s="34">
        <v>176914576000</v>
      </c>
      <c r="G496" s="34">
        <v>148089883000</v>
      </c>
    </row>
    <row r="497" spans="1:7" x14ac:dyDescent="0.3">
      <c r="A497" s="34" t="str">
        <v>19/07/2024 09:24:20</v>
      </c>
      <c r="B497" s="34">
        <v>3396845000</v>
      </c>
      <c r="C497" s="34">
        <v>5670616000</v>
      </c>
      <c r="D497" s="34">
        <v>-2273771000</v>
      </c>
      <c r="E497" s="34">
        <v>10535000</v>
      </c>
      <c r="F497" s="34">
        <v>5670616000</v>
      </c>
      <c r="G497" s="34">
        <v>-5660081000</v>
      </c>
    </row>
    <row r="498" spans="1:7" x14ac:dyDescent="0.3">
      <c r="A498" s="34" t="str">
        <v>19/07/2024 09:29:18</v>
      </c>
      <c r="B498" s="34">
        <v>11922234000</v>
      </c>
      <c r="C498" s="34">
        <v>9885905000</v>
      </c>
      <c r="D498" s="34">
        <v>2036329000</v>
      </c>
      <c r="E498" s="34">
        <v>1226514000</v>
      </c>
      <c r="F498" s="34">
        <v>9231205000</v>
      </c>
      <c r="G498" s="34">
        <v>-8004691000</v>
      </c>
    </row>
    <row r="499" spans="1:7" x14ac:dyDescent="0.3">
      <c r="A499" s="34" t="str">
        <v>19/07/2024 09:31:36</v>
      </c>
      <c r="B499" s="34">
        <v>11922234000</v>
      </c>
      <c r="C499" s="34">
        <v>9914369000</v>
      </c>
      <c r="D499" s="34">
        <v>2007865000</v>
      </c>
      <c r="E499" s="34">
        <v>1226514000</v>
      </c>
      <c r="F499" s="34">
        <v>9259669000</v>
      </c>
      <c r="G499" s="34">
        <v>-8033155000</v>
      </c>
    </row>
    <row r="500" spans="1:7" x14ac:dyDescent="0.3">
      <c r="A500" s="34" t="str">
        <v>19/07/2024 10:41:52</v>
      </c>
      <c r="B500" s="34">
        <v>21775657000</v>
      </c>
      <c r="C500" s="34">
        <v>19177506000.001202</v>
      </c>
      <c r="D500" s="34">
        <v>2598150999.9988022</v>
      </c>
      <c r="E500" s="34">
        <v>10294827000</v>
      </c>
      <c r="F500" s="34">
        <v>10295316000</v>
      </c>
      <c r="G500" s="34">
        <v>-489000</v>
      </c>
    </row>
    <row r="501" spans="1:7" x14ac:dyDescent="0.3">
      <c r="A501" s="34" t="str">
        <v>19/07/2024 11:04:36</v>
      </c>
      <c r="B501" s="34">
        <v>21906077000</v>
      </c>
      <c r="C501" s="34">
        <v>22997245000.001202</v>
      </c>
      <c r="D501" s="34">
        <v>-1091168000.0011981</v>
      </c>
      <c r="E501" s="34">
        <v>10294827000</v>
      </c>
      <c r="F501" s="34">
        <v>14115055000</v>
      </c>
      <c r="G501" s="34">
        <v>-3820228000</v>
      </c>
    </row>
    <row r="502" spans="1:7" x14ac:dyDescent="0.3">
      <c r="A502" s="34" t="str">
        <v>19/07/2024 13:00:28</v>
      </c>
      <c r="B502" s="34">
        <v>22479569000</v>
      </c>
      <c r="C502" s="34">
        <v>24022673000.001202</v>
      </c>
      <c r="D502" s="34">
        <v>-1543104000.0011981</v>
      </c>
      <c r="E502" s="34">
        <v>9956589000</v>
      </c>
      <c r="F502" s="34">
        <v>15140483000</v>
      </c>
      <c r="G502" s="34">
        <v>-5183894000</v>
      </c>
    </row>
    <row r="503" spans="1:7" x14ac:dyDescent="0.3">
      <c r="A503" s="34" t="str">
        <v>19/07/2024 13:16:27</v>
      </c>
      <c r="B503" s="34">
        <v>46438464000</v>
      </c>
      <c r="C503" s="34">
        <v>42266198000.001198</v>
      </c>
      <c r="D503" s="34">
        <v>4172265999.9988022</v>
      </c>
      <c r="E503" s="34">
        <v>21556634000</v>
      </c>
      <c r="F503" s="34">
        <v>26480708000</v>
      </c>
      <c r="G503" s="34">
        <v>-4924074000</v>
      </c>
    </row>
    <row r="504" spans="1:7" x14ac:dyDescent="0.3">
      <c r="A504" s="34" t="str">
        <v>19/07/2024 14:25:59</v>
      </c>
      <c r="B504" s="34">
        <v>177003861000.00049</v>
      </c>
      <c r="C504" s="34">
        <v>173554488000.00189</v>
      </c>
      <c r="D504" s="34">
        <v>3449372999.9985962</v>
      </c>
      <c r="E504" s="34">
        <v>78843231000</v>
      </c>
      <c r="F504" s="34">
        <v>100946618000</v>
      </c>
      <c r="G504" s="34">
        <v>-22103387000</v>
      </c>
    </row>
    <row r="505" spans="1:7" x14ac:dyDescent="0.3">
      <c r="A505" s="34" t="str">
        <v>19/07/2024 14:52:39</v>
      </c>
      <c r="B505" s="34">
        <v>177546703000.00049</v>
      </c>
      <c r="C505" s="34">
        <v>173751186000.00189</v>
      </c>
      <c r="D505" s="34">
        <v>3795516999.9985962</v>
      </c>
      <c r="E505" s="34">
        <v>79125873000</v>
      </c>
      <c r="F505" s="34">
        <v>101143316000</v>
      </c>
      <c r="G505" s="34">
        <v>-22017443000</v>
      </c>
    </row>
    <row r="506" spans="1:7" x14ac:dyDescent="0.3">
      <c r="A506" s="34" t="str">
        <v>22/07/2024 10:48:10</v>
      </c>
      <c r="B506" s="34">
        <v>68849885000</v>
      </c>
      <c r="C506" s="34">
        <v>68587626000.000999</v>
      </c>
      <c r="D506" s="34">
        <v>262258999.99900049</v>
      </c>
      <c r="E506" s="34">
        <v>55100505000</v>
      </c>
      <c r="F506" s="34">
        <v>13791056000</v>
      </c>
      <c r="G506" s="34">
        <v>41309449000</v>
      </c>
    </row>
    <row r="507" spans="1:7" x14ac:dyDescent="0.3">
      <c r="A507" s="34" t="str">
        <v>22/07/2024 10:48:49</v>
      </c>
      <c r="B507" s="34">
        <v>68849885000</v>
      </c>
      <c r="C507" s="34">
        <v>69172470000.001007</v>
      </c>
      <c r="D507" s="34">
        <v>-322585000.00100708</v>
      </c>
      <c r="E507" s="34">
        <v>55100505000</v>
      </c>
      <c r="F507" s="34">
        <v>14375900000</v>
      </c>
      <c r="G507" s="34">
        <v>40724605000</v>
      </c>
    </row>
    <row r="508" spans="1:7" x14ac:dyDescent="0.3">
      <c r="A508" s="34" t="str">
        <v>22/07/2024 11:03:05</v>
      </c>
      <c r="B508" s="34">
        <v>86288281000</v>
      </c>
      <c r="C508" s="34">
        <v>86536628000.000992</v>
      </c>
      <c r="D508" s="34">
        <v>-248347000.00099179</v>
      </c>
      <c r="E508" s="34">
        <v>71502391000</v>
      </c>
      <c r="F508" s="34">
        <v>15290688000</v>
      </c>
      <c r="G508" s="34">
        <v>56211703000</v>
      </c>
    </row>
    <row r="509" spans="1:7" x14ac:dyDescent="0.3">
      <c r="A509" s="34" t="str">
        <v>22/07/2024 11:03:42</v>
      </c>
      <c r="B509" s="34">
        <v>86413561000</v>
      </c>
      <c r="C509" s="34">
        <v>87571068000.001007</v>
      </c>
      <c r="D509" s="34">
        <v>-1157507000.0010071</v>
      </c>
      <c r="E509" s="34">
        <v>71627671000</v>
      </c>
      <c r="F509" s="34">
        <v>14510868000</v>
      </c>
      <c r="G509" s="34">
        <v>57116803000</v>
      </c>
    </row>
    <row r="510" spans="1:7" x14ac:dyDescent="0.3">
      <c r="A510" s="34" t="str">
        <v>22/07/2024 11:11:07</v>
      </c>
      <c r="B510" s="34">
        <v>90988867000</v>
      </c>
      <c r="C510" s="34">
        <v>92311957000.001007</v>
      </c>
      <c r="D510" s="34">
        <v>-1323090000.0010071</v>
      </c>
      <c r="E510" s="34">
        <v>75295857000</v>
      </c>
      <c r="F510" s="34">
        <v>17566697000</v>
      </c>
      <c r="G510" s="34">
        <v>57729160000</v>
      </c>
    </row>
    <row r="511" spans="1:7" x14ac:dyDescent="0.3">
      <c r="A511" s="34" t="str">
        <v>22/07/2024 11:11:25</v>
      </c>
      <c r="B511" s="34">
        <v>91247807000</v>
      </c>
      <c r="C511" s="34">
        <v>90342283000.001007</v>
      </c>
      <c r="D511" s="34">
        <v>905523999.99899292</v>
      </c>
      <c r="E511" s="34">
        <v>75295857000</v>
      </c>
      <c r="F511" s="34">
        <v>15597023000</v>
      </c>
      <c r="G511" s="34">
        <v>59698834000</v>
      </c>
    </row>
    <row r="512" spans="1:7" x14ac:dyDescent="0.3">
      <c r="A512" s="34" t="str">
        <v>22/07/2024 11:12:42</v>
      </c>
      <c r="B512" s="34">
        <v>91636007000</v>
      </c>
      <c r="C512" s="34">
        <v>90583243000.001007</v>
      </c>
      <c r="D512" s="34">
        <v>1052763999.998993</v>
      </c>
      <c r="E512" s="34">
        <v>75295857000</v>
      </c>
      <c r="F512" s="34">
        <v>15837983000</v>
      </c>
      <c r="G512" s="34">
        <v>59457874000</v>
      </c>
    </row>
    <row r="513" spans="1:7" x14ac:dyDescent="0.3">
      <c r="A513" s="34" t="str">
        <v>22/07/2024 11:29:09</v>
      </c>
      <c r="B513" s="34">
        <v>109609696000</v>
      </c>
      <c r="C513" s="34">
        <v>107215431000.0016</v>
      </c>
      <c r="D513" s="34">
        <v>2394264999.9983978</v>
      </c>
      <c r="E513" s="34">
        <v>92493556000</v>
      </c>
      <c r="F513" s="34">
        <v>15657871000</v>
      </c>
      <c r="G513" s="34">
        <v>76835685000</v>
      </c>
    </row>
    <row r="514" spans="1:7" x14ac:dyDescent="0.3">
      <c r="A514" s="34" t="str">
        <v>22/07/2024 12:58:34</v>
      </c>
      <c r="B514" s="34">
        <v>109609696000</v>
      </c>
      <c r="C514" s="34">
        <v>107215431000.0016</v>
      </c>
      <c r="D514" s="34">
        <v>2394264999.9983978</v>
      </c>
      <c r="E514" s="34">
        <v>92493556000</v>
      </c>
      <c r="F514" s="34">
        <v>15657871000</v>
      </c>
      <c r="G514" s="34">
        <v>76835685000</v>
      </c>
    </row>
    <row r="515" spans="1:7" x14ac:dyDescent="0.3">
      <c r="A515" s="34" t="str">
        <v>22/07/2024 13:12:35</v>
      </c>
      <c r="B515" s="34">
        <v>146503947000</v>
      </c>
      <c r="C515" s="34">
        <v>131024491000.0016</v>
      </c>
      <c r="D515" s="34">
        <v>15479455999.9984</v>
      </c>
      <c r="E515" s="34">
        <v>129129047000</v>
      </c>
      <c r="F515" s="34">
        <v>16046401000</v>
      </c>
      <c r="G515" s="34">
        <v>113082646000</v>
      </c>
    </row>
    <row r="516" spans="1:7" x14ac:dyDescent="0.3">
      <c r="A516" s="34" t="str">
        <v>22/07/2024 13:21:41</v>
      </c>
      <c r="B516" s="34">
        <v>146779557000</v>
      </c>
      <c r="C516" s="34">
        <v>131257869000.0016</v>
      </c>
      <c r="D516" s="34">
        <v>15521687999.9984</v>
      </c>
      <c r="E516" s="34">
        <v>129145907000</v>
      </c>
      <c r="F516" s="34">
        <v>16279779000</v>
      </c>
      <c r="G516" s="34">
        <v>112866128000</v>
      </c>
    </row>
    <row r="517" spans="1:7" x14ac:dyDescent="0.3">
      <c r="A517" s="34" t="str">
        <v>22/07/2024 13:36:04</v>
      </c>
      <c r="B517" s="34">
        <v>169322366999.99951</v>
      </c>
      <c r="C517" s="34">
        <v>154098582000.00159</v>
      </c>
      <c r="D517" s="34">
        <v>15223784999.997919</v>
      </c>
      <c r="E517" s="34">
        <v>129145907000</v>
      </c>
      <c r="F517" s="34">
        <v>39120492000</v>
      </c>
      <c r="G517" s="34">
        <v>90025415000</v>
      </c>
    </row>
    <row r="518" spans="1:7" x14ac:dyDescent="0.3">
      <c r="A518" s="34" t="str">
        <v>22/07/2024 13:45:48</v>
      </c>
      <c r="B518" s="34">
        <v>243748486999.9996</v>
      </c>
      <c r="C518" s="34">
        <v>228468821000.00159</v>
      </c>
      <c r="D518" s="34">
        <v>15279665999.99802</v>
      </c>
      <c r="E518" s="34">
        <v>129145907000</v>
      </c>
      <c r="F518" s="34">
        <v>113490731000</v>
      </c>
      <c r="G518" s="34">
        <v>15655176000</v>
      </c>
    </row>
    <row r="519" spans="1:7" x14ac:dyDescent="0.3">
      <c r="A519" s="34" t="str">
        <v>22/07/2024 13:59:18</v>
      </c>
      <c r="B519" s="34">
        <v>251132301999.9996</v>
      </c>
      <c r="C519" s="34">
        <v>232513792000.00159</v>
      </c>
      <c r="D519" s="34">
        <v>18618509999.99802</v>
      </c>
      <c r="E519" s="34">
        <v>130188882000</v>
      </c>
      <c r="F519" s="34">
        <v>117405952000</v>
      </c>
      <c r="G519" s="34">
        <v>12782930000</v>
      </c>
    </row>
    <row r="520" spans="1:7" x14ac:dyDescent="0.3">
      <c r="A520" s="34" t="str">
        <v>22/07/2024 14:03:28</v>
      </c>
      <c r="B520" s="34">
        <v>251132301999.9996</v>
      </c>
      <c r="C520" s="34">
        <v>247298374000.00159</v>
      </c>
      <c r="D520" s="34">
        <v>3833927999.9980159</v>
      </c>
      <c r="E520" s="34">
        <v>130188882000</v>
      </c>
      <c r="F520" s="34">
        <v>132190534000</v>
      </c>
      <c r="G520" s="34">
        <v>-2001652000</v>
      </c>
    </row>
    <row r="521" spans="1:7" x14ac:dyDescent="0.3">
      <c r="A521" s="34" t="str">
        <v>22/07/2024 14:16:57</v>
      </c>
      <c r="B521" s="34">
        <v>297036310000.00061</v>
      </c>
      <c r="C521" s="34">
        <v>291622886000.00098</v>
      </c>
      <c r="D521" s="34">
        <v>5413423999.9996338</v>
      </c>
      <c r="E521" s="34">
        <v>136907610000</v>
      </c>
      <c r="F521" s="34">
        <v>169891426000</v>
      </c>
      <c r="G521" s="34">
        <v>-32983816000</v>
      </c>
    </row>
    <row r="522" spans="1:7" x14ac:dyDescent="0.3">
      <c r="A522" s="34" t="str">
        <v>22/07/2024 14:30:10</v>
      </c>
      <c r="B522" s="34">
        <v>324849392000.00189</v>
      </c>
      <c r="C522" s="34">
        <v>319749495000.00098</v>
      </c>
      <c r="D522" s="34">
        <v>5099897000.0009155</v>
      </c>
      <c r="E522" s="34">
        <v>140028032000</v>
      </c>
      <c r="F522" s="34">
        <v>194239725000</v>
      </c>
      <c r="G522" s="34">
        <v>-54211693000</v>
      </c>
    </row>
    <row r="523" spans="1:7" x14ac:dyDescent="0.3">
      <c r="A523" s="34" t="str">
        <v>22/07/2024 15:15:06</v>
      </c>
      <c r="B523" s="34">
        <v>324869111000.00189</v>
      </c>
      <c r="C523" s="34">
        <v>320399495000.00098</v>
      </c>
      <c r="D523" s="34">
        <v>4469616000.0009155</v>
      </c>
      <c r="E523" s="34">
        <v>140047751000</v>
      </c>
      <c r="F523" s="34">
        <v>194239725000</v>
      </c>
      <c r="G523" s="34">
        <v>-54191974000</v>
      </c>
    </row>
    <row r="524" spans="1:7" x14ac:dyDescent="0.3">
      <c r="A524" s="34" t="str">
        <v>23/07/2024 10:05:40</v>
      </c>
      <c r="B524" s="34">
        <v>43193406000</v>
      </c>
      <c r="C524" s="34">
        <v>44572535999.999001</v>
      </c>
      <c r="D524" s="34">
        <v>-1379129999.999001</v>
      </c>
      <c r="E524" s="34">
        <v>24710576000</v>
      </c>
      <c r="F524" s="34">
        <v>18415596000</v>
      </c>
      <c r="G524" s="34">
        <v>6294980000</v>
      </c>
    </row>
    <row r="525" spans="1:7" x14ac:dyDescent="0.3">
      <c r="A525" s="34" t="str">
        <v>23/07/2024 10:53:59</v>
      </c>
      <c r="B525" s="34">
        <v>102866398000</v>
      </c>
      <c r="C525" s="34">
        <v>108409214999.9993</v>
      </c>
      <c r="D525" s="34">
        <v>-5542816999.9992981</v>
      </c>
      <c r="E525" s="34">
        <v>81912558000</v>
      </c>
      <c r="F525" s="34">
        <v>20650885000</v>
      </c>
      <c r="G525" s="34">
        <v>61261673000</v>
      </c>
    </row>
    <row r="526" spans="1:7" x14ac:dyDescent="0.3">
      <c r="A526" s="34" t="str">
        <v>23/07/2024 11:04:28</v>
      </c>
      <c r="B526" s="34">
        <v>106305653000</v>
      </c>
      <c r="C526" s="34">
        <v>112316431999.9993</v>
      </c>
      <c r="D526" s="34">
        <v>-6010778999.9992981</v>
      </c>
      <c r="E526" s="34">
        <v>85351813000</v>
      </c>
      <c r="F526" s="34">
        <v>20656152000</v>
      </c>
      <c r="G526" s="34">
        <v>64695661000</v>
      </c>
    </row>
    <row r="527" spans="1:7" x14ac:dyDescent="0.3">
      <c r="A527" s="34" t="str">
        <v>23/07/2024 11:19:12</v>
      </c>
      <c r="B527" s="34">
        <v>110017668000</v>
      </c>
      <c r="C527" s="34">
        <v>116271614999.9993</v>
      </c>
      <c r="D527" s="34">
        <v>-6253946999.9992981</v>
      </c>
      <c r="E527" s="34">
        <v>89063828000</v>
      </c>
      <c r="F527" s="34">
        <v>20712985000</v>
      </c>
      <c r="G527" s="34">
        <v>68350843000</v>
      </c>
    </row>
    <row r="528" spans="1:7" x14ac:dyDescent="0.3">
      <c r="A528" s="34" t="str">
        <v>23/07/2024 11:28:46</v>
      </c>
      <c r="B528" s="34">
        <v>123546294000</v>
      </c>
      <c r="C528" s="34">
        <v>124346742999.9998</v>
      </c>
      <c r="D528" s="34">
        <v>-800448999.99980164</v>
      </c>
      <c r="E528" s="34">
        <v>102592454000</v>
      </c>
      <c r="F528" s="34">
        <v>20722383000</v>
      </c>
      <c r="G528" s="34">
        <v>81870071000</v>
      </c>
    </row>
    <row r="529" spans="1:7" x14ac:dyDescent="0.3">
      <c r="A529" s="34" t="str">
        <v>23/07/2024 13:17:54</v>
      </c>
      <c r="B529" s="34">
        <v>143210540000</v>
      </c>
      <c r="C529" s="34">
        <v>148856780999.99979</v>
      </c>
      <c r="D529" s="34">
        <v>-5646240999.9998169</v>
      </c>
      <c r="E529" s="34">
        <v>122256700000</v>
      </c>
      <c r="F529" s="34">
        <v>20760061000</v>
      </c>
      <c r="G529" s="34">
        <v>101496639000</v>
      </c>
    </row>
    <row r="530" spans="1:7" x14ac:dyDescent="0.3">
      <c r="A530" s="34" t="str">
        <v>23/07/2024 13:33:04</v>
      </c>
      <c r="B530" s="34">
        <v>169096067999.99899</v>
      </c>
      <c r="C530" s="34">
        <v>166852764999.99979</v>
      </c>
      <c r="D530" s="34">
        <v>2243302999.999176</v>
      </c>
      <c r="E530" s="34">
        <v>129549388000</v>
      </c>
      <c r="F530" s="34">
        <v>36282905000</v>
      </c>
      <c r="G530" s="34">
        <v>93266483000</v>
      </c>
    </row>
    <row r="531" spans="1:7" x14ac:dyDescent="0.3">
      <c r="A531" s="34" t="str">
        <v>23/07/2024 13:33:19</v>
      </c>
      <c r="B531" s="34">
        <v>169096067999.99899</v>
      </c>
      <c r="C531" s="34">
        <v>166852764999.99979</v>
      </c>
      <c r="D531" s="34">
        <v>2243302999.999176</v>
      </c>
      <c r="E531" s="34">
        <v>129549388000</v>
      </c>
      <c r="F531" s="34">
        <v>36282905000</v>
      </c>
      <c r="G531" s="34">
        <v>93266483000</v>
      </c>
    </row>
    <row r="532" spans="1:7" x14ac:dyDescent="0.3">
      <c r="A532" s="34" t="str">
        <v>23/07/2024 13:43:35</v>
      </c>
      <c r="B532" s="34">
        <v>177341951999.99939</v>
      </c>
      <c r="C532" s="34">
        <v>176874599000.00021</v>
      </c>
      <c r="D532" s="34">
        <v>467352999.99917603</v>
      </c>
      <c r="E532" s="34">
        <v>135977812000</v>
      </c>
      <c r="F532" s="34">
        <v>39427859000</v>
      </c>
      <c r="G532" s="34">
        <v>96549953000</v>
      </c>
    </row>
    <row r="533" spans="1:7" x14ac:dyDescent="0.3">
      <c r="A533" s="34" t="str">
        <v>23/07/2024 14:05:28</v>
      </c>
      <c r="B533" s="34">
        <v>225743185999.99939</v>
      </c>
      <c r="C533" s="34">
        <v>200904610000.00101</v>
      </c>
      <c r="D533" s="34">
        <v>24838575999.998379</v>
      </c>
      <c r="E533" s="34">
        <v>183860796000</v>
      </c>
      <c r="F533" s="34">
        <v>39876440000</v>
      </c>
      <c r="G533" s="34">
        <v>143984356000</v>
      </c>
    </row>
    <row r="534" spans="1:7" x14ac:dyDescent="0.3">
      <c r="A534" s="34" t="str">
        <v>23/07/2024 14:09:10</v>
      </c>
      <c r="B534" s="34">
        <v>232225185999.99939</v>
      </c>
      <c r="C534" s="34">
        <v>207404610000.00101</v>
      </c>
      <c r="D534" s="34">
        <v>24820575999.998379</v>
      </c>
      <c r="E534" s="34">
        <v>183860796000</v>
      </c>
      <c r="F534" s="34">
        <v>46376440000</v>
      </c>
      <c r="G534" s="34">
        <v>137484356000</v>
      </c>
    </row>
    <row r="535" spans="1:7" x14ac:dyDescent="0.3">
      <c r="A535" s="34" t="str">
        <v>23/07/2024 14:13:40</v>
      </c>
      <c r="B535" s="34">
        <v>248422465999.99991</v>
      </c>
      <c r="C535" s="34">
        <v>223376317000.00101</v>
      </c>
      <c r="D535" s="34">
        <v>25046148999.998901</v>
      </c>
      <c r="E535" s="34">
        <v>183860796000</v>
      </c>
      <c r="F535" s="34">
        <v>62348147000</v>
      </c>
      <c r="G535" s="34">
        <v>121512649000</v>
      </c>
    </row>
    <row r="536" spans="1:7" x14ac:dyDescent="0.3">
      <c r="A536" s="34" t="str">
        <v>23/07/2024 14:17:06</v>
      </c>
      <c r="B536" s="34">
        <v>266289216000.0015</v>
      </c>
      <c r="C536" s="34">
        <v>241595569000.00101</v>
      </c>
      <c r="D536" s="34">
        <v>24693647000.000488</v>
      </c>
      <c r="E536" s="34">
        <v>183860796000</v>
      </c>
      <c r="F536" s="34">
        <v>80567399000</v>
      </c>
      <c r="G536" s="34">
        <v>103293397000</v>
      </c>
    </row>
    <row r="537" spans="1:7" x14ac:dyDescent="0.3">
      <c r="A537" s="34" t="str">
        <v>23/07/2024 14:28:16</v>
      </c>
      <c r="B537" s="34">
        <v>318210301000.00098</v>
      </c>
      <c r="C537" s="34">
        <v>268711731000.00119</v>
      </c>
      <c r="D537" s="34">
        <v>49498569999.999786</v>
      </c>
      <c r="E537" s="34">
        <v>213368371000</v>
      </c>
      <c r="F537" s="34">
        <v>100350851000</v>
      </c>
      <c r="G537" s="34">
        <v>113017520000</v>
      </c>
    </row>
    <row r="538" spans="1:7" x14ac:dyDescent="0.3">
      <c r="A538" s="34" t="str">
        <v>23/07/2024 14:29:30</v>
      </c>
      <c r="B538" s="34">
        <v>327717268000.00098</v>
      </c>
      <c r="C538" s="34">
        <v>278276415000.00122</v>
      </c>
      <c r="D538" s="34">
        <v>49440852999.999763</v>
      </c>
      <c r="E538" s="34">
        <v>222875338000</v>
      </c>
      <c r="F538" s="34">
        <v>100132915000</v>
      </c>
      <c r="G538" s="34">
        <v>122742423000</v>
      </c>
    </row>
    <row r="539" spans="1:7" x14ac:dyDescent="0.3">
      <c r="A539" s="34" t="str">
        <v>23/07/2024 14:54:47</v>
      </c>
      <c r="B539" s="34">
        <v>330293170000.00098</v>
      </c>
      <c r="C539" s="34">
        <v>278280432000.00122</v>
      </c>
      <c r="D539" s="34">
        <v>52012737999.999763</v>
      </c>
      <c r="E539" s="34">
        <v>225451240000</v>
      </c>
      <c r="F539" s="34">
        <v>100136932000</v>
      </c>
      <c r="G539" s="34">
        <v>125314308000</v>
      </c>
    </row>
    <row r="540" spans="1:7" x14ac:dyDescent="0.3">
      <c r="A540" s="34" t="str">
        <v>24/07/2024 09:45:21</v>
      </c>
      <c r="B540" s="34">
        <v>66827465000</v>
      </c>
      <c r="C540" s="34">
        <v>45251465000</v>
      </c>
      <c r="D540" s="34">
        <v>21576000000</v>
      </c>
      <c r="E540" s="34">
        <v>60410025000</v>
      </c>
      <c r="F540" s="34">
        <v>10731765000</v>
      </c>
      <c r="G540" s="34">
        <v>49678260000</v>
      </c>
    </row>
    <row r="541" spans="1:7" x14ac:dyDescent="0.3">
      <c r="A541" s="34" t="str">
        <v>24/07/2024 10:06:09</v>
      </c>
      <c r="B541" s="34">
        <v>94393446000</v>
      </c>
      <c r="C541" s="34">
        <v>75786167999.999603</v>
      </c>
      <c r="D541" s="34">
        <v>18607278000.000401</v>
      </c>
      <c r="E541" s="34">
        <v>85674646000</v>
      </c>
      <c r="F541" s="34">
        <v>11954818000</v>
      </c>
      <c r="G541" s="34">
        <v>73719828000</v>
      </c>
    </row>
    <row r="542" spans="1:7" x14ac:dyDescent="0.3">
      <c r="A542" s="34" t="str">
        <v>24/07/2024 10:06:53</v>
      </c>
      <c r="B542" s="34">
        <v>94393446000</v>
      </c>
      <c r="C542" s="34">
        <v>76175605999.999603</v>
      </c>
      <c r="D542" s="34">
        <v>18217840000.000401</v>
      </c>
      <c r="E542" s="34">
        <v>85674646000</v>
      </c>
      <c r="F542" s="34">
        <v>12344256000</v>
      </c>
      <c r="G542" s="34">
        <v>73330390000</v>
      </c>
    </row>
    <row r="543" spans="1:7" x14ac:dyDescent="0.3">
      <c r="A543" s="34" t="str">
        <v>24/07/2024 10:34:17</v>
      </c>
      <c r="B543" s="34">
        <v>199475468000</v>
      </c>
      <c r="C543" s="34">
        <v>156695058999.9971</v>
      </c>
      <c r="D543" s="34">
        <v>42780409000.002899</v>
      </c>
      <c r="E543" s="34">
        <v>188458028000</v>
      </c>
      <c r="F543" s="34">
        <v>13077599000</v>
      </c>
      <c r="G543" s="34">
        <v>175380429000</v>
      </c>
    </row>
    <row r="544" spans="1:7" x14ac:dyDescent="0.3">
      <c r="A544" s="34" t="str">
        <v>24/07/2024 10:36:52</v>
      </c>
      <c r="B544" s="34">
        <v>199618736000</v>
      </c>
      <c r="C544" s="34">
        <v>158484588999.9971</v>
      </c>
      <c r="D544" s="34">
        <v>41134147000.002899</v>
      </c>
      <c r="E544" s="34">
        <v>188601296000</v>
      </c>
      <c r="F544" s="34">
        <v>13079189000</v>
      </c>
      <c r="G544" s="34">
        <v>175522107000</v>
      </c>
    </row>
    <row r="545" spans="1:7" x14ac:dyDescent="0.3">
      <c r="A545" s="34" t="str">
        <v>24/07/2024 10:44:00</v>
      </c>
      <c r="B545" s="34">
        <v>208471251000</v>
      </c>
      <c r="C545" s="34">
        <v>165841851999.9971</v>
      </c>
      <c r="D545" s="34">
        <v>42629399000.002899</v>
      </c>
      <c r="E545" s="34">
        <v>195922141000</v>
      </c>
      <c r="F545" s="34">
        <v>14559352000</v>
      </c>
      <c r="G545" s="34">
        <v>181362789000</v>
      </c>
    </row>
    <row r="546" spans="1:7" x14ac:dyDescent="0.3">
      <c r="A546" s="34" t="str">
        <v>24/07/2024 11:16:15</v>
      </c>
      <c r="B546" s="34">
        <v>266180096000</v>
      </c>
      <c r="C546" s="34">
        <v>323492748999.99707</v>
      </c>
      <c r="D546" s="34">
        <v>-57312652999.99707</v>
      </c>
      <c r="E546" s="34">
        <v>252477126000</v>
      </c>
      <c r="F546" s="34">
        <v>145427349000</v>
      </c>
      <c r="G546" s="34">
        <v>107049777000</v>
      </c>
    </row>
    <row r="547" spans="1:7" x14ac:dyDescent="0.3">
      <c r="A547" s="34" t="str">
        <v>24/07/2024 11:19:03</v>
      </c>
      <c r="B547" s="34">
        <v>268452186000</v>
      </c>
      <c r="C547" s="34">
        <v>323504291999.99707</v>
      </c>
      <c r="D547" s="34">
        <v>-55052105999.99707</v>
      </c>
      <c r="E547" s="34">
        <v>254749216000</v>
      </c>
      <c r="F547" s="34">
        <v>145438892000</v>
      </c>
      <c r="G547" s="34">
        <v>109310324000</v>
      </c>
    </row>
    <row r="548" spans="1:7" x14ac:dyDescent="0.3">
      <c r="A548" s="34" t="str">
        <v>24/07/2024 13:01:35</v>
      </c>
      <c r="B548" s="34">
        <v>269620768000</v>
      </c>
      <c r="C548" s="34">
        <v>326135042999.99707</v>
      </c>
      <c r="D548" s="34">
        <v>-56514274999.99707</v>
      </c>
      <c r="E548" s="34">
        <v>255533868000</v>
      </c>
      <c r="F548" s="34">
        <v>144868893000</v>
      </c>
      <c r="G548" s="34">
        <v>110664975000</v>
      </c>
    </row>
    <row r="549" spans="1:7" x14ac:dyDescent="0.3">
      <c r="A549" s="34" t="str">
        <v>24/07/2024 13:25:33</v>
      </c>
      <c r="B549" s="34">
        <v>281209053000</v>
      </c>
      <c r="C549" s="34">
        <v>337371039999.99768</v>
      </c>
      <c r="D549" s="34">
        <v>-56161986999.997681</v>
      </c>
      <c r="E549" s="34">
        <v>266993953000</v>
      </c>
      <c r="F549" s="34">
        <v>144574440000</v>
      </c>
      <c r="G549" s="34">
        <v>122419513000</v>
      </c>
    </row>
    <row r="550" spans="1:7" x14ac:dyDescent="0.3">
      <c r="A550" s="34" t="str">
        <v>24/07/2024 13:31:52</v>
      </c>
      <c r="B550" s="34">
        <v>290184013000.00049</v>
      </c>
      <c r="C550" s="34">
        <v>343159017999.99768</v>
      </c>
      <c r="D550" s="34">
        <v>-52975004999.997192</v>
      </c>
      <c r="E550" s="34">
        <v>270190153000</v>
      </c>
      <c r="F550" s="34">
        <v>150362418000</v>
      </c>
      <c r="G550" s="34">
        <v>119827735000</v>
      </c>
    </row>
    <row r="551" spans="1:7" x14ac:dyDescent="0.3">
      <c r="A551" s="34" t="str">
        <v>24/07/2024 13:47:33</v>
      </c>
      <c r="B551" s="34">
        <v>292413513000.00049</v>
      </c>
      <c r="C551" s="34">
        <v>346796866999.99768</v>
      </c>
      <c r="D551" s="34">
        <v>-54383353999.997192</v>
      </c>
      <c r="E551" s="34">
        <v>270367953000</v>
      </c>
      <c r="F551" s="34">
        <v>152589967000</v>
      </c>
      <c r="G551" s="34">
        <v>117777986000</v>
      </c>
    </row>
    <row r="552" spans="1:7" x14ac:dyDescent="0.3">
      <c r="A552" s="34" t="str">
        <v>24/07/2024 14:29:23</v>
      </c>
      <c r="B552" s="34">
        <v>352045577999.99988</v>
      </c>
      <c r="C552" s="34">
        <v>406254206999.99829</v>
      </c>
      <c r="D552" s="34">
        <v>-54208628999.998413</v>
      </c>
      <c r="E552" s="34">
        <v>280698328000</v>
      </c>
      <c r="F552" s="34">
        <v>200108667000</v>
      </c>
      <c r="G552" s="34">
        <v>80589661000</v>
      </c>
    </row>
    <row r="553" spans="1:7" x14ac:dyDescent="0.3">
      <c r="A553" s="34" t="str">
        <v>24/07/2024 14:37:30</v>
      </c>
      <c r="B553" s="34">
        <v>355111427999.99988</v>
      </c>
      <c r="C553" s="34">
        <v>406254206999.99829</v>
      </c>
      <c r="D553" s="34">
        <v>-51142778999.998413</v>
      </c>
      <c r="E553" s="34">
        <v>283764178000</v>
      </c>
      <c r="F553" s="34">
        <v>200108667000</v>
      </c>
      <c r="G553" s="34">
        <v>83655511000</v>
      </c>
    </row>
    <row r="554" spans="1:7" x14ac:dyDescent="0.3">
      <c r="A554" s="34" t="str">
        <v>25/07/2024 13:03:50</v>
      </c>
      <c r="B554" s="34">
        <v>80374235000.000092</v>
      </c>
      <c r="C554" s="34">
        <v>92744529000.000702</v>
      </c>
      <c r="D554" s="34">
        <v>-12370294000.00061</v>
      </c>
      <c r="E554" s="34">
        <v>30391575000</v>
      </c>
      <c r="F554" s="34">
        <v>48053599000</v>
      </c>
      <c r="G554" s="34">
        <v>-17662024000</v>
      </c>
    </row>
    <row r="555" spans="1:7" x14ac:dyDescent="0.3">
      <c r="A555" s="34" t="str">
        <v>25/07/2024 13:05:49</v>
      </c>
      <c r="B555" s="34">
        <v>84093220000.000092</v>
      </c>
      <c r="C555" s="34">
        <v>96436399000.000702</v>
      </c>
      <c r="D555" s="34">
        <v>-12343179000.00061</v>
      </c>
      <c r="E555" s="34">
        <v>34110560000</v>
      </c>
      <c r="F555" s="34">
        <v>48053599000</v>
      </c>
      <c r="G555" s="34">
        <v>-13943039000</v>
      </c>
    </row>
    <row r="556" spans="1:7" x14ac:dyDescent="0.3">
      <c r="A556" s="34" t="str">
        <v>25/07/2024 13:26:54</v>
      </c>
      <c r="B556" s="34">
        <v>104042620000.00011</v>
      </c>
      <c r="C556" s="34">
        <v>104993495000.0007</v>
      </c>
      <c r="D556" s="34">
        <v>-950875000.00061035</v>
      </c>
      <c r="E556" s="34">
        <v>54059960000</v>
      </c>
      <c r="F556" s="34">
        <v>56610695000</v>
      </c>
      <c r="G556" s="34">
        <v>-2550735000</v>
      </c>
    </row>
    <row r="557" spans="1:7" x14ac:dyDescent="0.3">
      <c r="A557" s="34" t="str">
        <v>25/07/2024 14:03:00</v>
      </c>
      <c r="B557" s="34">
        <v>116497390000.00011</v>
      </c>
      <c r="C557" s="34">
        <v>121724752000.00079</v>
      </c>
      <c r="D557" s="34">
        <v>-5227362000.0007019</v>
      </c>
      <c r="E557" s="34">
        <v>58612510000</v>
      </c>
      <c r="F557" s="34">
        <v>64289732000</v>
      </c>
      <c r="G557" s="34">
        <v>-5677222000</v>
      </c>
    </row>
    <row r="558" spans="1:7" x14ac:dyDescent="0.3">
      <c r="A558" s="34" t="str">
        <v>25/07/2024 14:27:13</v>
      </c>
      <c r="B558" s="34">
        <v>167086789999.99979</v>
      </c>
      <c r="C558" s="34">
        <v>162353584000.00061</v>
      </c>
      <c r="D558" s="34">
        <v>4733205999.9992065</v>
      </c>
      <c r="E558" s="34">
        <v>80123910000</v>
      </c>
      <c r="F558" s="34">
        <v>93939914000</v>
      </c>
      <c r="G558" s="34">
        <v>-13816004000</v>
      </c>
    </row>
    <row r="559" spans="1:7" x14ac:dyDescent="0.3">
      <c r="A559" s="34" t="str">
        <v>25/07/2024 14:35:39</v>
      </c>
      <c r="B559" s="34">
        <v>175484440000.00031</v>
      </c>
      <c r="C559" s="34">
        <v>167990804000.00061</v>
      </c>
      <c r="D559" s="34">
        <v>7493635999.9996948</v>
      </c>
      <c r="E559" s="34">
        <v>82784950000</v>
      </c>
      <c r="F559" s="34">
        <v>99577134000</v>
      </c>
      <c r="G559" s="34">
        <v>-16792184000</v>
      </c>
    </row>
    <row r="560" spans="1:7" x14ac:dyDescent="0.3">
      <c r="A560" s="34" t="str">
        <v>26/07/2024 10:09:12</v>
      </c>
      <c r="B560" s="34">
        <v>43985314999.999001</v>
      </c>
      <c r="C560" s="34">
        <v>47977102000</v>
      </c>
      <c r="D560" s="34">
        <v>-3991787000.000999</v>
      </c>
      <c r="E560" s="34">
        <v>15861495000</v>
      </c>
      <c r="F560" s="34">
        <v>22936432000</v>
      </c>
      <c r="G560" s="34">
        <v>-7074937000</v>
      </c>
    </row>
    <row r="561" spans="1:7" x14ac:dyDescent="0.3">
      <c r="A561" s="34" t="str">
        <v>26/07/2024 10:09:38</v>
      </c>
      <c r="B561" s="34">
        <v>43985314999.999001</v>
      </c>
      <c r="C561" s="34">
        <v>47977102000</v>
      </c>
      <c r="D561" s="34">
        <v>-3991787000.000999</v>
      </c>
      <c r="E561" s="34">
        <v>15861495000</v>
      </c>
      <c r="F561" s="34">
        <v>22936432000</v>
      </c>
      <c r="G561" s="34">
        <v>-7074937000</v>
      </c>
    </row>
    <row r="562" spans="1:7" x14ac:dyDescent="0.3">
      <c r="A562" s="34" t="str">
        <v>26/07/2024 13:01:56</v>
      </c>
      <c r="B562" s="34">
        <v>68455514999.998802</v>
      </c>
      <c r="C562" s="34">
        <v>68325887000.000504</v>
      </c>
      <c r="D562" s="34">
        <v>129627999.9982986</v>
      </c>
      <c r="E562" s="34">
        <v>23716245000</v>
      </c>
      <c r="F562" s="34">
        <v>35737597000</v>
      </c>
      <c r="G562" s="34">
        <v>-12021352000</v>
      </c>
    </row>
    <row r="563" spans="1:7" x14ac:dyDescent="0.3">
      <c r="A563" s="34" t="str">
        <v>26/07/2024 13:08:42</v>
      </c>
      <c r="B563" s="34">
        <v>69640479999.99881</v>
      </c>
      <c r="C563" s="34">
        <v>72159232000.001007</v>
      </c>
      <c r="D563" s="34">
        <v>-2518752000.0021968</v>
      </c>
      <c r="E563" s="34">
        <v>24901210000</v>
      </c>
      <c r="F563" s="34">
        <v>35734982000</v>
      </c>
      <c r="G563" s="34">
        <v>-10833772000</v>
      </c>
    </row>
    <row r="564" spans="1:7" x14ac:dyDescent="0.3">
      <c r="A564" s="34" t="str">
        <v>26/07/2024 13:25:49</v>
      </c>
      <c r="B564" s="34">
        <v>101200959999.99879</v>
      </c>
      <c r="C564" s="34">
        <v>83269876000.000504</v>
      </c>
      <c r="D564" s="34">
        <v>17931083999.99831</v>
      </c>
      <c r="E564" s="34">
        <v>56461690000</v>
      </c>
      <c r="F564" s="34">
        <v>37243506000</v>
      </c>
      <c r="G564" s="34">
        <v>19218184000</v>
      </c>
    </row>
    <row r="565" spans="1:7" x14ac:dyDescent="0.3">
      <c r="A565" s="34" t="str">
        <v>26/07/2024 13:30:40</v>
      </c>
      <c r="B565" s="34">
        <v>101328899999.99879</v>
      </c>
      <c r="C565" s="34">
        <v>85361473000.000504</v>
      </c>
      <c r="D565" s="34">
        <v>15967426999.99831</v>
      </c>
      <c r="E565" s="34">
        <v>56461690000</v>
      </c>
      <c r="F565" s="34">
        <v>37415703000</v>
      </c>
      <c r="G565" s="34">
        <v>19045987000</v>
      </c>
    </row>
    <row r="566" spans="1:7" x14ac:dyDescent="0.3">
      <c r="A566" s="34" t="str">
        <v>26/07/2024 13:34:37</v>
      </c>
      <c r="B566" s="34">
        <v>108927334999.99879</v>
      </c>
      <c r="C566" s="34">
        <v>101108178000.00031</v>
      </c>
      <c r="D566" s="34">
        <v>7819156999.9985046</v>
      </c>
      <c r="E566" s="34">
        <v>63932095000</v>
      </c>
      <c r="F566" s="34">
        <v>37417428000</v>
      </c>
      <c r="G566" s="34">
        <v>26514667000</v>
      </c>
    </row>
    <row r="567" spans="1:7" x14ac:dyDescent="0.3">
      <c r="A567" s="34" t="str">
        <v>26/07/2024 13:50:23</v>
      </c>
      <c r="B567" s="34">
        <v>109190354999.99879</v>
      </c>
      <c r="C567" s="34">
        <v>118135426000.00031</v>
      </c>
      <c r="D567" s="34">
        <v>-8945071000.0014954</v>
      </c>
      <c r="E567" s="34">
        <v>63939255000</v>
      </c>
      <c r="F567" s="34">
        <v>45105386000</v>
      </c>
      <c r="G567" s="34">
        <v>18833869000</v>
      </c>
    </row>
    <row r="568" spans="1:7" x14ac:dyDescent="0.3">
      <c r="A568" s="34" t="str">
        <v>26/07/2024 14:20:52</v>
      </c>
      <c r="B568" s="34">
        <v>144882819999.9978</v>
      </c>
      <c r="C568" s="34">
        <v>154673745000.00031</v>
      </c>
      <c r="D568" s="34">
        <v>-9790925000.0025024</v>
      </c>
      <c r="E568" s="34">
        <v>70442640000</v>
      </c>
      <c r="F568" s="34">
        <v>77291025000</v>
      </c>
      <c r="G568" s="34">
        <v>-6848385000</v>
      </c>
    </row>
    <row r="569" spans="1:7" x14ac:dyDescent="0.3">
      <c r="A569" s="34" t="str">
        <v>29/07/2024 10:04:02</v>
      </c>
      <c r="B569" s="34">
        <v>41443919000.000999</v>
      </c>
      <c r="C569" s="34">
        <v>44385842000</v>
      </c>
      <c r="D569" s="34">
        <v>-2941922999.999001</v>
      </c>
      <c r="E569" s="34">
        <v>7589929000</v>
      </c>
      <c r="F569" s="34">
        <v>44256492000</v>
      </c>
      <c r="G569" s="34">
        <v>-36666563000</v>
      </c>
    </row>
    <row r="570" spans="1:7" x14ac:dyDescent="0.3">
      <c r="A570" s="34" t="str">
        <v>29/07/2024 10:38:46</v>
      </c>
      <c r="B570" s="34">
        <v>56356079000.000999</v>
      </c>
      <c r="C570" s="34">
        <v>57131471000</v>
      </c>
      <c r="D570" s="34">
        <v>-775391999.99900055</v>
      </c>
      <c r="E570" s="34">
        <v>12806839000</v>
      </c>
      <c r="F570" s="34">
        <v>51441991000</v>
      </c>
      <c r="G570" s="34">
        <v>-38635152000</v>
      </c>
    </row>
    <row r="571" spans="1:7" x14ac:dyDescent="0.3">
      <c r="A571" s="34" t="str">
        <v>29/07/2024 10:40:25</v>
      </c>
      <c r="B571" s="34">
        <v>57906959000.000999</v>
      </c>
      <c r="C571" s="34">
        <v>57131471000</v>
      </c>
      <c r="D571" s="34">
        <v>775488000.00099945</v>
      </c>
      <c r="E571" s="34">
        <v>12806839000</v>
      </c>
      <c r="F571" s="34">
        <v>51441991000</v>
      </c>
      <c r="G571" s="34">
        <v>-38635152000</v>
      </c>
    </row>
    <row r="572" spans="1:7" x14ac:dyDescent="0.3">
      <c r="A572" s="34" t="str">
        <v>29/07/2024 10:40:48</v>
      </c>
      <c r="B572" s="34">
        <v>57906959000.000999</v>
      </c>
      <c r="C572" s="34">
        <v>57131471000</v>
      </c>
      <c r="D572" s="34">
        <v>775488000.00099945</v>
      </c>
      <c r="E572" s="34">
        <v>12806839000</v>
      </c>
      <c r="F572" s="34">
        <v>51441991000</v>
      </c>
      <c r="G572" s="34">
        <v>-38635152000</v>
      </c>
    </row>
    <row r="573" spans="1:7" x14ac:dyDescent="0.3">
      <c r="A573" s="34" t="str">
        <v>29/07/2024 10:41:22</v>
      </c>
      <c r="B573" s="34">
        <v>51438994000.000999</v>
      </c>
      <c r="C573" s="34">
        <v>57143371000</v>
      </c>
      <c r="D573" s="34">
        <v>-5704376999.9990005</v>
      </c>
      <c r="E573" s="34">
        <v>6338874000</v>
      </c>
      <c r="F573" s="34">
        <v>51453891000</v>
      </c>
      <c r="G573" s="34">
        <v>-45115017000</v>
      </c>
    </row>
    <row r="574" spans="1:7" x14ac:dyDescent="0.3">
      <c r="A574" s="34" t="str">
        <v>29/07/2024 10:41:37</v>
      </c>
      <c r="B574" s="34">
        <v>51438994000.000999</v>
      </c>
      <c r="C574" s="34">
        <v>57143371000</v>
      </c>
      <c r="D574" s="34">
        <v>-5704376999.9990005</v>
      </c>
      <c r="E574" s="34">
        <v>6338874000</v>
      </c>
      <c r="F574" s="34">
        <v>51453891000</v>
      </c>
      <c r="G574" s="34">
        <v>-45115017000</v>
      </c>
    </row>
    <row r="575" spans="1:7" x14ac:dyDescent="0.3">
      <c r="A575" s="34" t="str">
        <v>29/07/2024 10:42:35</v>
      </c>
      <c r="B575" s="34">
        <v>52474688000.000999</v>
      </c>
      <c r="C575" s="34">
        <v>57143371000</v>
      </c>
      <c r="D575" s="34">
        <v>-4668682999.9990005</v>
      </c>
      <c r="E575" s="34">
        <v>7374568000</v>
      </c>
      <c r="F575" s="34">
        <v>51453891000</v>
      </c>
      <c r="G575" s="34">
        <v>-44079323000</v>
      </c>
    </row>
    <row r="576" spans="1:7" x14ac:dyDescent="0.3">
      <c r="A576" s="34" t="str">
        <v>29/07/2024 10:43:22</v>
      </c>
      <c r="B576" s="34">
        <v>52474688000.000999</v>
      </c>
      <c r="C576" s="34">
        <v>58150111000</v>
      </c>
      <c r="D576" s="34">
        <v>-5675422999.9990005</v>
      </c>
      <c r="E576" s="34">
        <v>7374568000</v>
      </c>
      <c r="F576" s="34">
        <v>52460631000</v>
      </c>
      <c r="G576" s="34">
        <v>-45086063000</v>
      </c>
    </row>
    <row r="577" spans="1:7" x14ac:dyDescent="0.3">
      <c r="A577" s="34" t="str">
        <v>29/07/2024 10:44:15</v>
      </c>
      <c r="B577" s="34">
        <v>52474688000.000999</v>
      </c>
      <c r="C577" s="34">
        <v>57145751000</v>
      </c>
      <c r="D577" s="34">
        <v>-4671062999.9990005</v>
      </c>
      <c r="E577" s="34">
        <v>7374568000</v>
      </c>
      <c r="F577" s="34">
        <v>51456271000</v>
      </c>
      <c r="G577" s="34">
        <v>-44081703000</v>
      </c>
    </row>
    <row r="578" spans="1:7" x14ac:dyDescent="0.3">
      <c r="A578" s="34" t="str">
        <v>29/07/2024 10:45:27</v>
      </c>
      <c r="B578" s="34">
        <v>52474688000.000999</v>
      </c>
      <c r="C578" s="34">
        <v>57145751000</v>
      </c>
      <c r="D578" s="34">
        <v>-4671062999.9990005</v>
      </c>
      <c r="E578" s="34">
        <v>7374568000</v>
      </c>
      <c r="F578" s="34">
        <v>51456271000</v>
      </c>
      <c r="G578" s="34">
        <v>-44081703000</v>
      </c>
    </row>
    <row r="579" spans="1:7" x14ac:dyDescent="0.3">
      <c r="A579" s="34" t="str">
        <v>29/07/2024 10:45:44</v>
      </c>
      <c r="B579" s="34">
        <v>52474688000.000999</v>
      </c>
      <c r="C579" s="34">
        <v>57145751000</v>
      </c>
      <c r="D579" s="34">
        <v>-4671062999.9990005</v>
      </c>
      <c r="E579" s="34">
        <v>7374568000</v>
      </c>
      <c r="F579" s="34">
        <v>51456271000</v>
      </c>
      <c r="G579" s="34">
        <v>-44081703000</v>
      </c>
    </row>
    <row r="580" spans="1:7" x14ac:dyDescent="0.3">
      <c r="A580" s="34" t="str">
        <v>29/07/2024 10:46:04</v>
      </c>
      <c r="B580" s="34">
        <v>52474688000.000999</v>
      </c>
      <c r="C580" s="34">
        <v>57145751000</v>
      </c>
      <c r="D580" s="34">
        <v>-4671062999.9990005</v>
      </c>
      <c r="E580" s="34">
        <v>7374568000</v>
      </c>
      <c r="F580" s="34">
        <v>51456271000</v>
      </c>
      <c r="G580" s="34">
        <v>-44081703000</v>
      </c>
    </row>
    <row r="581" spans="1:7" x14ac:dyDescent="0.3">
      <c r="A581" s="34" t="str">
        <v>29/07/2024 10:51:03</v>
      </c>
      <c r="B581" s="34">
        <v>53509512000.000999</v>
      </c>
      <c r="C581" s="34">
        <v>57149438000</v>
      </c>
      <c r="D581" s="34">
        <v>-3639925999.999001</v>
      </c>
      <c r="E581" s="34">
        <v>8409392000</v>
      </c>
      <c r="F581" s="34">
        <v>51459958000</v>
      </c>
      <c r="G581" s="34">
        <v>-43050566000</v>
      </c>
    </row>
    <row r="582" spans="1:7" x14ac:dyDescent="0.3">
      <c r="A582" s="34" t="str">
        <v>29/07/2024 10:56:43</v>
      </c>
      <c r="B582" s="34">
        <v>54989292000.000999</v>
      </c>
      <c r="C582" s="34">
        <v>57151178000</v>
      </c>
      <c r="D582" s="34">
        <v>-2161885999.999001</v>
      </c>
      <c r="E582" s="34">
        <v>9889172000</v>
      </c>
      <c r="F582" s="34">
        <v>51461698000</v>
      </c>
      <c r="G582" s="34">
        <v>-41572526000</v>
      </c>
    </row>
    <row r="583" spans="1:7" x14ac:dyDescent="0.3">
      <c r="A583" s="34" t="str">
        <v>29/07/2024 11:21:48</v>
      </c>
      <c r="B583" s="34">
        <v>57589032000.000999</v>
      </c>
      <c r="C583" s="34">
        <v>59782048000</v>
      </c>
      <c r="D583" s="34">
        <v>-2193015999.999001</v>
      </c>
      <c r="E583" s="34">
        <v>12359772000</v>
      </c>
      <c r="F583" s="34">
        <v>51510058000</v>
      </c>
      <c r="G583" s="34">
        <v>-39150286000</v>
      </c>
    </row>
    <row r="584" spans="1:7" x14ac:dyDescent="0.3">
      <c r="A584" s="34" t="str">
        <v>29/07/2024 12:55:00</v>
      </c>
      <c r="B584" s="34">
        <v>57589032000.000999</v>
      </c>
      <c r="C584" s="34">
        <v>59785528000</v>
      </c>
      <c r="D584" s="34">
        <v>-2196495999.999001</v>
      </c>
      <c r="E584" s="34">
        <v>12359772000</v>
      </c>
      <c r="F584" s="34">
        <v>51513538000</v>
      </c>
      <c r="G584" s="34">
        <v>-39153766000</v>
      </c>
    </row>
    <row r="585" spans="1:7" x14ac:dyDescent="0.3">
      <c r="A585" s="34" t="str">
        <v>29/07/2024 13:32:20</v>
      </c>
      <c r="B585" s="34">
        <v>58548134000.000999</v>
      </c>
      <c r="C585" s="34">
        <v>62694779000</v>
      </c>
      <c r="D585" s="34">
        <v>-4146644999.999001</v>
      </c>
      <c r="E585" s="34">
        <v>13318874000</v>
      </c>
      <c r="F585" s="34">
        <v>52486439000</v>
      </c>
      <c r="G585" s="34">
        <v>-39167565000</v>
      </c>
    </row>
    <row r="586" spans="1:7" x14ac:dyDescent="0.3">
      <c r="A586" s="34" t="str">
        <v>29/07/2024 14:20:10</v>
      </c>
      <c r="B586" s="34">
        <v>73392121000.001007</v>
      </c>
      <c r="C586" s="34">
        <v>73716162999.999802</v>
      </c>
      <c r="D586" s="34">
        <v>-324041999.99879462</v>
      </c>
      <c r="E586" s="34">
        <v>27904401000</v>
      </c>
      <c r="F586" s="34">
        <v>51749153000</v>
      </c>
      <c r="G586" s="34">
        <v>-23844752000</v>
      </c>
    </row>
    <row r="587" spans="1:7" x14ac:dyDescent="0.3">
      <c r="A587" s="34" t="str">
        <v>29/07/2024 14:24:38</v>
      </c>
      <c r="B587" s="34">
        <v>73392121000.001007</v>
      </c>
      <c r="C587" s="34">
        <v>77827729999.999802</v>
      </c>
      <c r="D587" s="34">
        <v>-4435608999.9987946</v>
      </c>
      <c r="E587" s="34">
        <v>27904401000</v>
      </c>
      <c r="F587" s="34">
        <v>55860720000</v>
      </c>
      <c r="G587" s="34">
        <v>-27956319000</v>
      </c>
    </row>
    <row r="588" spans="1:7" x14ac:dyDescent="0.3">
      <c r="A588" s="34" t="str">
        <v>29/07/2024 14:34:45</v>
      </c>
      <c r="B588" s="34">
        <v>81131401000.001007</v>
      </c>
      <c r="C588" s="34">
        <v>83508682999.999802</v>
      </c>
      <c r="D588" s="34">
        <v>-2377281999.998795</v>
      </c>
      <c r="E588" s="34">
        <v>27904401000</v>
      </c>
      <c r="F588" s="34">
        <v>61541673000</v>
      </c>
      <c r="G588" s="34">
        <v>-33637272000</v>
      </c>
    </row>
    <row r="589" spans="1:7" x14ac:dyDescent="0.3">
      <c r="A589" s="34" t="str">
        <v>30/07/2024 09:31:51</v>
      </c>
      <c r="B589" s="34">
        <v>18127190000</v>
      </c>
      <c r="C589" s="34">
        <v>19762023000</v>
      </c>
      <c r="D589" s="34">
        <v>-1634833000</v>
      </c>
      <c r="E589" s="34">
        <v>2319260000</v>
      </c>
      <c r="F589" s="34">
        <v>17576653000</v>
      </c>
      <c r="G589" s="34">
        <v>-15257393000</v>
      </c>
    </row>
    <row r="590" spans="1:7" x14ac:dyDescent="0.3">
      <c r="A590" s="34" t="str">
        <v>30/07/2024 09:33:43</v>
      </c>
      <c r="B590" s="34">
        <v>18127190000</v>
      </c>
      <c r="C590" s="34">
        <v>17024726000</v>
      </c>
      <c r="D590" s="34">
        <v>1102464000</v>
      </c>
      <c r="E590" s="34">
        <v>2319260000</v>
      </c>
      <c r="F590" s="34">
        <v>14839356000</v>
      </c>
      <c r="G590" s="34">
        <v>-12520096000</v>
      </c>
    </row>
    <row r="591" spans="1:7" x14ac:dyDescent="0.3">
      <c r="A591" s="34" t="str">
        <v>30/07/2024 09:34:09</v>
      </c>
      <c r="B591" s="34">
        <v>18127190000</v>
      </c>
      <c r="C591" s="34">
        <v>17024726000</v>
      </c>
      <c r="D591" s="34">
        <v>1102464000</v>
      </c>
      <c r="E591" s="34">
        <v>2319260000</v>
      </c>
      <c r="F591" s="34">
        <v>14839356000</v>
      </c>
      <c r="G591" s="34">
        <v>-12520096000</v>
      </c>
    </row>
    <row r="592" spans="1:7" x14ac:dyDescent="0.3">
      <c r="A592" s="34" t="str">
        <v>30/07/2024 13:51:56</v>
      </c>
      <c r="B592" s="34">
        <v>103514414000</v>
      </c>
      <c r="C592" s="34">
        <v>104516055999.99921</v>
      </c>
      <c r="D592" s="34">
        <v>-1001641999.999207</v>
      </c>
      <c r="E592" s="34">
        <v>54238604000</v>
      </c>
      <c r="F592" s="34">
        <v>74216846000</v>
      </c>
      <c r="G592" s="34">
        <v>-19978242000</v>
      </c>
    </row>
    <row r="593" spans="1:7" x14ac:dyDescent="0.3">
      <c r="A593" s="34" t="str">
        <v>30/07/2024 14:15:15</v>
      </c>
      <c r="B593" s="34">
        <v>146356540000</v>
      </c>
      <c r="C593" s="34">
        <v>146842123999.99969</v>
      </c>
      <c r="D593" s="34">
        <v>-485583999.99969482</v>
      </c>
      <c r="E593" s="34">
        <v>78296300000</v>
      </c>
      <c r="F593" s="34">
        <v>100601384000</v>
      </c>
      <c r="G593" s="34">
        <v>-22305084000</v>
      </c>
    </row>
    <row r="594" spans="1:7" x14ac:dyDescent="0.3">
      <c r="A594" s="34" t="str">
        <v>30/07/2024 14:33:38</v>
      </c>
      <c r="B594" s="34">
        <v>163727748000.00049</v>
      </c>
      <c r="C594" s="34">
        <v>166115897000.00021</v>
      </c>
      <c r="D594" s="34">
        <v>-2388148999.9996948</v>
      </c>
      <c r="E594" s="34">
        <v>84077028000</v>
      </c>
      <c r="F594" s="34">
        <v>111493827000</v>
      </c>
      <c r="G594" s="34">
        <v>-27416799000</v>
      </c>
    </row>
    <row r="595" spans="1:7" x14ac:dyDescent="0.3">
      <c r="A595" s="34" t="str">
        <v>30/07/2024 14:46:36</v>
      </c>
      <c r="B595" s="34">
        <v>166657926000.00049</v>
      </c>
      <c r="C595" s="34">
        <v>166129414000.00021</v>
      </c>
      <c r="D595" s="34">
        <v>528512000.00030518</v>
      </c>
      <c r="E595" s="34">
        <v>87007206000</v>
      </c>
      <c r="F595" s="34">
        <v>111507344000</v>
      </c>
      <c r="G595" s="34">
        <v>-24500138000</v>
      </c>
    </row>
    <row r="596" spans="1:7" x14ac:dyDescent="0.3">
      <c r="A596" s="34" t="str">
        <v>31/07/2024 10:03:46</v>
      </c>
      <c r="B596" s="34">
        <v>50192962000.000504</v>
      </c>
      <c r="C596" s="34">
        <v>40883626000</v>
      </c>
      <c r="D596" s="34">
        <v>9309336000.0005035</v>
      </c>
      <c r="E596" s="34">
        <v>3404072000</v>
      </c>
      <c r="F596" s="34">
        <v>36865586000</v>
      </c>
      <c r="G596" s="34">
        <v>-33461514000</v>
      </c>
    </row>
    <row r="597" spans="1:7" x14ac:dyDescent="0.3">
      <c r="A597" s="34" t="str">
        <v>31/07/2024 10:17:51</v>
      </c>
      <c r="B597" s="34">
        <v>71645846999.999802</v>
      </c>
      <c r="C597" s="34">
        <v>67498477000</v>
      </c>
      <c r="D597" s="34">
        <v>4147369999.9998021</v>
      </c>
      <c r="E597" s="34">
        <v>3452427000</v>
      </c>
      <c r="F597" s="34">
        <v>63350647000</v>
      </c>
      <c r="G597" s="34">
        <v>-59898220000</v>
      </c>
    </row>
    <row r="598" spans="1:7" x14ac:dyDescent="0.3">
      <c r="A598" s="34" t="str">
        <v>31/07/2024 10:19:04</v>
      </c>
      <c r="B598" s="34">
        <v>71645846999.999802</v>
      </c>
      <c r="C598" s="34">
        <v>67713052000</v>
      </c>
      <c r="D598" s="34">
        <v>3932794999.9998021</v>
      </c>
      <c r="E598" s="34">
        <v>3452427000</v>
      </c>
      <c r="F598" s="34">
        <v>63565222000</v>
      </c>
      <c r="G598" s="34">
        <v>-60112795000</v>
      </c>
    </row>
    <row r="599" spans="1:7" x14ac:dyDescent="0.3">
      <c r="A599" s="34" t="str">
        <v>31/07/2024 10:33:23</v>
      </c>
      <c r="B599" s="34">
        <v>75018988999.999802</v>
      </c>
      <c r="C599" s="34">
        <v>72451078000</v>
      </c>
      <c r="D599" s="34">
        <v>2567910999.9998021</v>
      </c>
      <c r="E599" s="34">
        <v>3454149000</v>
      </c>
      <c r="F599" s="34">
        <v>68303248000</v>
      </c>
      <c r="G599" s="34">
        <v>-64849099000</v>
      </c>
    </row>
    <row r="600" spans="1:7" x14ac:dyDescent="0.3">
      <c r="A600" s="34" t="str">
        <v>31/07/2024 10:41:58</v>
      </c>
      <c r="B600" s="34">
        <v>75030272999.999802</v>
      </c>
      <c r="C600" s="34">
        <v>75606069000</v>
      </c>
      <c r="D600" s="34">
        <v>-575796000.00019836</v>
      </c>
      <c r="E600" s="34">
        <v>3465433000</v>
      </c>
      <c r="F600" s="34">
        <v>71458239000</v>
      </c>
      <c r="G600" s="34">
        <v>-67992806000</v>
      </c>
    </row>
    <row r="601" spans="1:7" x14ac:dyDescent="0.3">
      <c r="A601" s="34" t="str">
        <v>31/07/2024 11:08:17</v>
      </c>
      <c r="B601" s="34">
        <v>95204767999.999405</v>
      </c>
      <c r="C601" s="34">
        <v>92149541000</v>
      </c>
      <c r="D601" s="34">
        <v>3055226999.9994049</v>
      </c>
      <c r="E601" s="34">
        <v>3499308000</v>
      </c>
      <c r="F601" s="34">
        <v>88001711000</v>
      </c>
      <c r="G601" s="34">
        <v>-84502403000</v>
      </c>
    </row>
    <row r="602" spans="1:7" x14ac:dyDescent="0.3">
      <c r="A602" s="34" t="str">
        <v>31/07/2024 11:19:00</v>
      </c>
      <c r="B602" s="34">
        <v>102482714000</v>
      </c>
      <c r="C602" s="34">
        <v>101677073000</v>
      </c>
      <c r="D602" s="34">
        <v>805641000</v>
      </c>
      <c r="E602" s="34">
        <v>3502534000</v>
      </c>
      <c r="F602" s="34">
        <v>97529243000</v>
      </c>
      <c r="G602" s="34">
        <v>-94026709000</v>
      </c>
    </row>
    <row r="603" spans="1:7" x14ac:dyDescent="0.3">
      <c r="A603" s="34" t="str">
        <v>31/07/2024 11:24:29</v>
      </c>
      <c r="B603" s="34">
        <v>102482714000</v>
      </c>
      <c r="C603" s="34">
        <v>104389830000</v>
      </c>
      <c r="D603" s="34">
        <v>-1907116000</v>
      </c>
      <c r="E603" s="34">
        <v>3502534000</v>
      </c>
      <c r="F603" s="34">
        <v>100242000000</v>
      </c>
      <c r="G603" s="34">
        <v>-96739466000</v>
      </c>
    </row>
    <row r="604" spans="1:7" x14ac:dyDescent="0.3">
      <c r="A604" s="34" t="str">
        <v>31/07/2024 13:12:16</v>
      </c>
      <c r="B604" s="34">
        <v>109863929000</v>
      </c>
      <c r="C604" s="34">
        <v>110184975000</v>
      </c>
      <c r="D604" s="34">
        <v>-321046000</v>
      </c>
      <c r="E604" s="34">
        <v>5289189000</v>
      </c>
      <c r="F604" s="34">
        <v>104605305000</v>
      </c>
      <c r="G604" s="34">
        <v>-99316116000</v>
      </c>
    </row>
    <row r="605" spans="1:7" x14ac:dyDescent="0.3">
      <c r="A605" s="34" t="str">
        <v>31/07/2024 13:25:44</v>
      </c>
      <c r="B605" s="34">
        <v>117052810000.0005</v>
      </c>
      <c r="C605" s="34">
        <v>118762722000</v>
      </c>
      <c r="D605" s="34">
        <v>-1709911999.999496</v>
      </c>
      <c r="E605" s="34">
        <v>6496060000</v>
      </c>
      <c r="F605" s="34">
        <v>112272632000</v>
      </c>
      <c r="G605" s="34">
        <v>-105776572000</v>
      </c>
    </row>
    <row r="606" spans="1:7" x14ac:dyDescent="0.3">
      <c r="A606" s="34" t="str">
        <v>31/07/2024 13:55:44</v>
      </c>
      <c r="B606" s="34">
        <v>139801963000.00031</v>
      </c>
      <c r="C606" s="34">
        <v>141594166000</v>
      </c>
      <c r="D606" s="34">
        <v>-1792202999.9996951</v>
      </c>
      <c r="E606" s="34">
        <v>8700513000</v>
      </c>
      <c r="F606" s="34">
        <v>133021836000</v>
      </c>
      <c r="G606" s="34">
        <v>-124321323000</v>
      </c>
    </row>
    <row r="607" spans="1:7" x14ac:dyDescent="0.3">
      <c r="A607" s="34" t="str">
        <v>31/07/2024 14:09:19</v>
      </c>
      <c r="B607" s="34">
        <v>144113218000.00031</v>
      </c>
      <c r="C607" s="34">
        <v>147454531000</v>
      </c>
      <c r="D607" s="34">
        <v>-3341312999.9996948</v>
      </c>
      <c r="E607" s="34">
        <v>12752248000</v>
      </c>
      <c r="F607" s="34">
        <v>133946971000</v>
      </c>
      <c r="G607" s="34">
        <v>-121194723000</v>
      </c>
    </row>
    <row r="608" spans="1:7" x14ac:dyDescent="0.3">
      <c r="A608" s="34" t="str">
        <v>31/07/2024 14:09:35</v>
      </c>
      <c r="B608" s="34">
        <v>144113218000.00031</v>
      </c>
      <c r="C608" s="34">
        <v>147454531000</v>
      </c>
      <c r="D608" s="34">
        <v>-3341312999.9996948</v>
      </c>
      <c r="E608" s="34">
        <v>12752248000</v>
      </c>
      <c r="F608" s="34">
        <v>133946971000</v>
      </c>
      <c r="G608" s="34">
        <v>-121194723000</v>
      </c>
    </row>
    <row r="609" spans="1:7" x14ac:dyDescent="0.3">
      <c r="A609" s="34" t="str">
        <v>31/07/2024 14:24:46</v>
      </c>
      <c r="B609" s="34">
        <v>154865278000.00049</v>
      </c>
      <c r="C609" s="34">
        <v>158496472000.0004</v>
      </c>
      <c r="D609" s="34">
        <v>-3631193999.999908</v>
      </c>
      <c r="E609" s="34">
        <v>17655058000</v>
      </c>
      <c r="F609" s="34">
        <v>139536352000</v>
      </c>
      <c r="G609" s="34">
        <v>-121881294000</v>
      </c>
    </row>
    <row r="610" spans="1:7" x14ac:dyDescent="0.3">
      <c r="A610" s="34" t="str">
        <v>01/08/2024 10:33:04</v>
      </c>
      <c r="B610" s="34">
        <v>65152694000</v>
      </c>
      <c r="C610" s="34">
        <v>47556832000.000999</v>
      </c>
      <c r="D610" s="34">
        <v>17595861999.999001</v>
      </c>
      <c r="E610" s="34">
        <v>59685974000</v>
      </c>
      <c r="F610" s="34">
        <v>2758872000</v>
      </c>
      <c r="G610" s="34">
        <v>56927102000</v>
      </c>
    </row>
    <row r="611" spans="1:7" x14ac:dyDescent="0.3">
      <c r="A611" s="34" t="str">
        <v>01/08/2024 11:16:32</v>
      </c>
      <c r="B611" s="34">
        <v>103995594000</v>
      </c>
      <c r="C611" s="34">
        <v>80941646000.001999</v>
      </c>
      <c r="D611" s="34">
        <v>23053947999.998001</v>
      </c>
      <c r="E611" s="34">
        <v>98138844000</v>
      </c>
      <c r="F611" s="34">
        <v>2466886000</v>
      </c>
      <c r="G611" s="34">
        <v>95671958000</v>
      </c>
    </row>
    <row r="612" spans="1:7" x14ac:dyDescent="0.3">
      <c r="A612" s="34" t="str">
        <v>01/08/2024 13:42:50</v>
      </c>
      <c r="B612" s="34">
        <v>188972226000</v>
      </c>
      <c r="C612" s="34">
        <v>192395693000</v>
      </c>
      <c r="D612" s="34">
        <v>-3423467000</v>
      </c>
      <c r="E612" s="34">
        <v>181818876000</v>
      </c>
      <c r="F612" s="34">
        <v>39317683000</v>
      </c>
      <c r="G612" s="34">
        <v>142501193000</v>
      </c>
    </row>
    <row r="613" spans="1:7" x14ac:dyDescent="0.3">
      <c r="A613" s="34" t="str">
        <v>01/08/2024 13:46:46</v>
      </c>
      <c r="B613" s="34">
        <v>189230916000</v>
      </c>
      <c r="C613" s="34">
        <v>189704168000</v>
      </c>
      <c r="D613" s="34">
        <v>-473252000</v>
      </c>
      <c r="E613" s="34">
        <v>181818876000</v>
      </c>
      <c r="F613" s="34">
        <v>36626158000</v>
      </c>
      <c r="G613" s="34">
        <v>145192718000</v>
      </c>
    </row>
    <row r="614" spans="1:7" x14ac:dyDescent="0.3">
      <c r="A614" s="34" t="str">
        <v>01/08/2024 14:11:07</v>
      </c>
      <c r="B614" s="34">
        <v>284158900999.99902</v>
      </c>
      <c r="C614" s="34">
        <v>266165679999.9996</v>
      </c>
      <c r="D614" s="34">
        <v>17993220999.999451</v>
      </c>
      <c r="E614" s="34">
        <v>234698941000</v>
      </c>
      <c r="F614" s="34">
        <v>76817460000</v>
      </c>
      <c r="G614" s="34">
        <v>157881481000</v>
      </c>
    </row>
    <row r="615" spans="1:7" x14ac:dyDescent="0.3">
      <c r="A615" s="34" t="str">
        <v>01/08/2024 14:11:25</v>
      </c>
      <c r="B615" s="34">
        <v>284286700999.99902</v>
      </c>
      <c r="C615" s="34">
        <v>266207055999.9996</v>
      </c>
      <c r="D615" s="34">
        <v>18079644999.999451</v>
      </c>
      <c r="E615" s="34">
        <v>234698941000</v>
      </c>
      <c r="F615" s="34">
        <v>76858836000</v>
      </c>
      <c r="G615" s="34">
        <v>157840105000</v>
      </c>
    </row>
    <row r="616" spans="1:7" x14ac:dyDescent="0.3">
      <c r="A616" s="34" t="str">
        <v>01/08/2024 14:16:06</v>
      </c>
      <c r="B616" s="34">
        <v>314237430999.99799</v>
      </c>
      <c r="C616" s="34">
        <v>287387076999.99957</v>
      </c>
      <c r="D616" s="34">
        <v>26850353999.998409</v>
      </c>
      <c r="E616" s="34">
        <v>234706801000</v>
      </c>
      <c r="F616" s="34">
        <v>95995657000</v>
      </c>
      <c r="G616" s="34">
        <v>138711144000</v>
      </c>
    </row>
    <row r="617" spans="1:7" x14ac:dyDescent="0.3">
      <c r="A617" s="34" t="str">
        <v>01/08/2024 14:29:23</v>
      </c>
      <c r="B617" s="34">
        <v>379166123999.99847</v>
      </c>
      <c r="C617" s="34">
        <v>347054032999.99908</v>
      </c>
      <c r="D617" s="34">
        <v>32112090999.999451</v>
      </c>
      <c r="E617" s="34">
        <v>248962034000</v>
      </c>
      <c r="F617" s="34">
        <v>139442003000</v>
      </c>
      <c r="G617" s="34">
        <v>109520031000</v>
      </c>
    </row>
    <row r="618" spans="1:7" x14ac:dyDescent="0.3">
      <c r="A618" s="34" t="str">
        <v>01/08/2024 14:35:14</v>
      </c>
      <c r="B618" s="34">
        <v>379166123999.99847</v>
      </c>
      <c r="C618" s="34">
        <v>350263732999.99908</v>
      </c>
      <c r="D618" s="34">
        <v>28902390999.999451</v>
      </c>
      <c r="E618" s="34">
        <v>248962034000</v>
      </c>
      <c r="F618" s="34">
        <v>142651703000</v>
      </c>
      <c r="G618" s="34">
        <v>106310331000</v>
      </c>
    </row>
    <row r="619" spans="1:7" x14ac:dyDescent="0.3">
      <c r="A619" s="34" t="str">
        <v>01/08/2024 14:35:55</v>
      </c>
      <c r="B619" s="34">
        <v>379166123999.99847</v>
      </c>
      <c r="C619" s="34">
        <v>377053732999.99908</v>
      </c>
      <c r="D619" s="34">
        <v>2112390999.9994509</v>
      </c>
      <c r="E619" s="34">
        <v>248962034000</v>
      </c>
      <c r="F619" s="34">
        <v>169441703000</v>
      </c>
      <c r="G619" s="34">
        <v>79520331000</v>
      </c>
    </row>
    <row r="620" spans="1:7" x14ac:dyDescent="0.3">
      <c r="A620" s="34" t="str">
        <v>01/08/2024 14:46:49</v>
      </c>
      <c r="B620" s="34">
        <v>381510297999.99847</v>
      </c>
      <c r="C620" s="34">
        <v>377053732999.99908</v>
      </c>
      <c r="D620" s="34">
        <v>4456564999.9994507</v>
      </c>
      <c r="E620" s="34">
        <v>251306208000</v>
      </c>
      <c r="F620" s="34">
        <v>169441703000</v>
      </c>
      <c r="G620" s="34">
        <v>81864505000</v>
      </c>
    </row>
    <row r="621" spans="1:7" x14ac:dyDescent="0.3">
      <c r="A621" s="34" t="str">
        <v>02/08/2024 11:15:17</v>
      </c>
      <c r="B621" s="34">
        <v>72309977999.99881</v>
      </c>
      <c r="C621" s="34">
        <v>62384102999.999397</v>
      </c>
      <c r="D621" s="34">
        <v>9925874999.9994125</v>
      </c>
      <c r="E621" s="34">
        <v>6319118000</v>
      </c>
      <c r="F621" s="34">
        <v>48486373000</v>
      </c>
      <c r="G621" s="34">
        <v>-42167255000</v>
      </c>
    </row>
    <row r="622" spans="1:7" x14ac:dyDescent="0.3">
      <c r="A622" s="34" t="str">
        <v>02/08/2024 13:40:49</v>
      </c>
      <c r="B622" s="34">
        <v>117314620999.9993</v>
      </c>
      <c r="C622" s="34">
        <v>108817077999.99899</v>
      </c>
      <c r="D622" s="34">
        <v>8497543000.0003052</v>
      </c>
      <c r="E622" s="34">
        <v>31022001000</v>
      </c>
      <c r="F622" s="34">
        <v>71464578000</v>
      </c>
      <c r="G622" s="34">
        <v>-40442577000</v>
      </c>
    </row>
    <row r="623" spans="1:7" x14ac:dyDescent="0.3">
      <c r="A623" s="34" t="str">
        <v>02/08/2024 13:41:05</v>
      </c>
      <c r="B623" s="34">
        <v>117314620999.9993</v>
      </c>
      <c r="C623" s="34">
        <v>108891787999.99899</v>
      </c>
      <c r="D623" s="34">
        <v>8422833000.0003052</v>
      </c>
      <c r="E623" s="34">
        <v>31022001000</v>
      </c>
      <c r="F623" s="34">
        <v>71539288000</v>
      </c>
      <c r="G623" s="34">
        <v>-40517287000</v>
      </c>
    </row>
    <row r="624" spans="1:7" x14ac:dyDescent="0.3">
      <c r="A624" s="34" t="str">
        <v>02/08/2024 13:44:55</v>
      </c>
      <c r="B624" s="34">
        <v>121094090999.9993</v>
      </c>
      <c r="C624" s="34">
        <v>116859010999.99899</v>
      </c>
      <c r="D624" s="34">
        <v>4235080000.0003052</v>
      </c>
      <c r="E624" s="34">
        <v>31022001000</v>
      </c>
      <c r="F624" s="34">
        <v>79506511000</v>
      </c>
      <c r="G624" s="34">
        <v>-48484510000</v>
      </c>
    </row>
    <row r="625" spans="1:7" x14ac:dyDescent="0.3">
      <c r="A625" s="34" t="str">
        <v>02/08/2024 13:58:38</v>
      </c>
      <c r="B625" s="34">
        <v>147626466999.99979</v>
      </c>
      <c r="C625" s="34">
        <v>152321671999.99899</v>
      </c>
      <c r="D625" s="34">
        <v>-4695204999.999176</v>
      </c>
      <c r="E625" s="34">
        <v>34710027000</v>
      </c>
      <c r="F625" s="34">
        <v>100840122000</v>
      </c>
      <c r="G625" s="34">
        <v>-66130095000</v>
      </c>
    </row>
    <row r="626" spans="1:7" x14ac:dyDescent="0.3">
      <c r="A626" s="34" t="str">
        <v>02/08/2024 13:59:17</v>
      </c>
      <c r="B626" s="34">
        <v>148183456999.99979</v>
      </c>
      <c r="C626" s="34">
        <v>153303169999.99899</v>
      </c>
      <c r="D626" s="34">
        <v>-5119712999.999176</v>
      </c>
      <c r="E626" s="34">
        <v>34256297000</v>
      </c>
      <c r="F626" s="34">
        <v>101821620000</v>
      </c>
      <c r="G626" s="34">
        <v>-67565323000</v>
      </c>
    </row>
    <row r="627" spans="1:7" x14ac:dyDescent="0.3">
      <c r="A627" s="34" t="str">
        <v>02/08/2024 14:23:23</v>
      </c>
      <c r="B627" s="34">
        <v>183262132999.99979</v>
      </c>
      <c r="C627" s="34">
        <v>176046994999.99899</v>
      </c>
      <c r="D627" s="34">
        <v>7215138000.000824</v>
      </c>
      <c r="E627" s="34">
        <v>55526983000</v>
      </c>
      <c r="F627" s="34">
        <v>111330485000</v>
      </c>
      <c r="G627" s="34">
        <v>-55803502000</v>
      </c>
    </row>
    <row r="628" spans="1:7" x14ac:dyDescent="0.3">
      <c r="A628" s="34" t="str">
        <v>02/08/2024 14:39:22</v>
      </c>
      <c r="B628" s="34">
        <v>191059882999.99979</v>
      </c>
      <c r="C628" s="34">
        <v>181890833999.99899</v>
      </c>
      <c r="D628" s="34">
        <v>9169049000.000824</v>
      </c>
      <c r="E628" s="34">
        <v>63197283000</v>
      </c>
      <c r="F628" s="34">
        <v>111812684000</v>
      </c>
      <c r="G628" s="34">
        <v>-48615401000</v>
      </c>
    </row>
    <row r="629" spans="1:7" x14ac:dyDescent="0.3">
      <c r="A629" s="34" t="str">
        <v>05/08/2024 10:51:35</v>
      </c>
      <c r="B629" s="34">
        <v>71215298000</v>
      </c>
      <c r="C629" s="34">
        <v>47881994000</v>
      </c>
      <c r="D629" s="34">
        <v>23333304000</v>
      </c>
      <c r="E629" s="34">
        <v>32858238000</v>
      </c>
      <c r="F629" s="34">
        <v>45111034000</v>
      </c>
      <c r="G629" s="34">
        <v>-12252796000</v>
      </c>
    </row>
    <row r="630" spans="1:7" x14ac:dyDescent="0.3">
      <c r="A630" s="34" t="str">
        <v>05/08/2024 11:01:09</v>
      </c>
      <c r="B630" s="34">
        <v>72600592000</v>
      </c>
      <c r="C630" s="34">
        <v>52185109000</v>
      </c>
      <c r="D630" s="34">
        <v>20415483000</v>
      </c>
      <c r="E630" s="34">
        <v>32862212000</v>
      </c>
      <c r="F630" s="34">
        <v>49161569000</v>
      </c>
      <c r="G630" s="34">
        <v>-16299357000</v>
      </c>
    </row>
    <row r="631" spans="1:7" x14ac:dyDescent="0.3">
      <c r="A631" s="34" t="str">
        <v>05/08/2024 11:18:49</v>
      </c>
      <c r="B631" s="34">
        <v>97168457999.999512</v>
      </c>
      <c r="C631" s="34">
        <v>74653217000</v>
      </c>
      <c r="D631" s="34">
        <v>22515240999.999512</v>
      </c>
      <c r="E631" s="34">
        <v>37214278000</v>
      </c>
      <c r="F631" s="34">
        <v>71254017000</v>
      </c>
      <c r="G631" s="34">
        <v>-34039739000</v>
      </c>
    </row>
    <row r="632" spans="1:7" x14ac:dyDescent="0.3">
      <c r="A632" s="34" t="str">
        <v>05/08/2024 11:29:36</v>
      </c>
      <c r="B632" s="34">
        <v>94771520999.999512</v>
      </c>
      <c r="C632" s="34">
        <v>76310455000</v>
      </c>
      <c r="D632" s="34">
        <v>18461065999.999512</v>
      </c>
      <c r="E632" s="34">
        <v>33315661000</v>
      </c>
      <c r="F632" s="34">
        <v>72911255000</v>
      </c>
      <c r="G632" s="34">
        <v>-39595594000</v>
      </c>
    </row>
    <row r="633" spans="1:7" x14ac:dyDescent="0.3">
      <c r="A633" s="34" t="str">
        <v>05/08/2024 13:05:26</v>
      </c>
      <c r="B633" s="34">
        <v>111276423999.9995</v>
      </c>
      <c r="C633" s="34">
        <v>97828678000.001602</v>
      </c>
      <c r="D633" s="34">
        <v>13447745999.99789</v>
      </c>
      <c r="E633" s="34">
        <v>40994254000</v>
      </c>
      <c r="F633" s="34">
        <v>83741508000</v>
      </c>
      <c r="G633" s="34">
        <v>-42747254000</v>
      </c>
    </row>
    <row r="634" spans="1:7" x14ac:dyDescent="0.3">
      <c r="A634" s="34" t="str">
        <v>05/08/2024 13:33:01</v>
      </c>
      <c r="B634" s="34">
        <v>133127702999.9991</v>
      </c>
      <c r="C634" s="34">
        <v>149269187000.0014</v>
      </c>
      <c r="D634" s="34">
        <v>-16141484000.0023</v>
      </c>
      <c r="E634" s="34">
        <v>43253523000</v>
      </c>
      <c r="F634" s="34">
        <v>109127077000</v>
      </c>
      <c r="G634" s="34">
        <v>-65873554000</v>
      </c>
    </row>
    <row r="635" spans="1:7" x14ac:dyDescent="0.3">
      <c r="A635" s="34" t="str">
        <v>05/08/2024 14:11:24</v>
      </c>
      <c r="B635" s="34">
        <v>268908597000.00061</v>
      </c>
      <c r="C635" s="34">
        <v>258754714999.99991</v>
      </c>
      <c r="D635" s="34">
        <v>10153882000.000731</v>
      </c>
      <c r="E635" s="34">
        <v>110315517000</v>
      </c>
      <c r="F635" s="34">
        <v>177733045000</v>
      </c>
      <c r="G635" s="34">
        <v>-67417528000</v>
      </c>
    </row>
    <row r="636" spans="1:7" x14ac:dyDescent="0.3">
      <c r="A636" s="34" t="str">
        <v>05/08/2024 14:16:26</v>
      </c>
      <c r="B636" s="34">
        <v>296942703000.00012</v>
      </c>
      <c r="C636" s="34">
        <v>292822961999.99988</v>
      </c>
      <c r="D636" s="34">
        <v>4119741000.0002441</v>
      </c>
      <c r="E636" s="34">
        <v>122196653000</v>
      </c>
      <c r="F636" s="34">
        <v>206729842000</v>
      </c>
      <c r="G636" s="34">
        <v>-84533189000</v>
      </c>
    </row>
    <row r="637" spans="1:7" x14ac:dyDescent="0.3">
      <c r="A637" s="34" t="str">
        <v>05/08/2024 14:20:22</v>
      </c>
      <c r="B637" s="34">
        <v>302722363000.00012</v>
      </c>
      <c r="C637" s="34">
        <v>294843905999.99988</v>
      </c>
      <c r="D637" s="34">
        <v>7878457000.0002441</v>
      </c>
      <c r="E637" s="34">
        <v>122423913000</v>
      </c>
      <c r="F637" s="34">
        <v>208750786000</v>
      </c>
      <c r="G637" s="34">
        <v>-86326873000</v>
      </c>
    </row>
    <row r="638" spans="1:7" x14ac:dyDescent="0.3">
      <c r="A638" s="34" t="str">
        <v>05/08/2024 14:41:00</v>
      </c>
      <c r="B638" s="34">
        <v>343769798000.00012</v>
      </c>
      <c r="C638" s="34">
        <v>316256992999.99988</v>
      </c>
      <c r="D638" s="34">
        <v>27512805000.00024</v>
      </c>
      <c r="E638" s="34">
        <v>160148398000</v>
      </c>
      <c r="F638" s="34">
        <v>209334713000</v>
      </c>
      <c r="G638" s="34">
        <v>-49186315000</v>
      </c>
    </row>
    <row r="639" spans="1:7" x14ac:dyDescent="0.3">
      <c r="A639" s="34" t="str">
        <v>05/08/2024 14:45:47</v>
      </c>
      <c r="B639" s="34">
        <v>344332582000.00012</v>
      </c>
      <c r="C639" s="34">
        <v>316256992999.99988</v>
      </c>
      <c r="D639" s="34">
        <v>28075589000.00024</v>
      </c>
      <c r="E639" s="34">
        <v>160711182000</v>
      </c>
      <c r="F639" s="34">
        <v>209334713000</v>
      </c>
      <c r="G639" s="34">
        <v>-48623531000</v>
      </c>
    </row>
    <row r="640" spans="1:7" x14ac:dyDescent="0.3">
      <c r="A640" s="34" t="str">
        <v>06/08/2024 10:37:12</v>
      </c>
      <c r="B640" s="34">
        <v>83068530000</v>
      </c>
      <c r="C640" s="34">
        <v>116998407999.9978</v>
      </c>
      <c r="D640" s="34">
        <v>-33929877999.997799</v>
      </c>
      <c r="E640" s="34">
        <v>80582740000</v>
      </c>
      <c r="F640" s="34">
        <v>3104728000</v>
      </c>
      <c r="G640" s="34">
        <v>77478012000</v>
      </c>
    </row>
    <row r="641" spans="1:7" x14ac:dyDescent="0.3">
      <c r="A641" s="34" t="str">
        <v>06/08/2024 10:44:30</v>
      </c>
      <c r="B641" s="34">
        <v>83690170000</v>
      </c>
      <c r="C641" s="34">
        <v>118143159999.9978</v>
      </c>
      <c r="D641" s="34">
        <v>-34452989999.997803</v>
      </c>
      <c r="E641" s="34">
        <v>80582740000</v>
      </c>
      <c r="F641" s="34">
        <v>4249480000</v>
      </c>
      <c r="G641" s="34">
        <v>76333260000</v>
      </c>
    </row>
    <row r="642" spans="1:7" x14ac:dyDescent="0.3">
      <c r="A642" s="34" t="str">
        <v>06/08/2024 13:20:46</v>
      </c>
      <c r="B642" s="34">
        <v>188933529000</v>
      </c>
      <c r="C642" s="34">
        <v>201328197999.9978</v>
      </c>
      <c r="D642" s="34">
        <v>-12394668999.997801</v>
      </c>
      <c r="E642" s="34">
        <v>135560089000</v>
      </c>
      <c r="F642" s="34">
        <v>66100168000</v>
      </c>
      <c r="G642" s="34">
        <v>69459921000</v>
      </c>
    </row>
    <row r="643" spans="1:7" x14ac:dyDescent="0.3">
      <c r="A643" s="34" t="str">
        <v>06/08/2024 13:30:26</v>
      </c>
      <c r="B643" s="34">
        <v>216913942999.99979</v>
      </c>
      <c r="C643" s="34">
        <v>228900256999.9978</v>
      </c>
      <c r="D643" s="34">
        <v>-11986313999.99799</v>
      </c>
      <c r="E643" s="34">
        <v>135563793000</v>
      </c>
      <c r="F643" s="34">
        <v>93672227000</v>
      </c>
      <c r="G643" s="34">
        <v>41891566000</v>
      </c>
    </row>
    <row r="644" spans="1:7" x14ac:dyDescent="0.3">
      <c r="A644" s="34" t="str">
        <v>06/08/2024 13:40:40</v>
      </c>
      <c r="B644" s="34">
        <v>225145702999.9993</v>
      </c>
      <c r="C644" s="34">
        <v>236268031999.9978</v>
      </c>
      <c r="D644" s="34">
        <v>-11122328999.998501</v>
      </c>
      <c r="E644" s="34">
        <v>136304593000</v>
      </c>
      <c r="F644" s="34">
        <v>101040002000</v>
      </c>
      <c r="G644" s="34">
        <v>35264591000</v>
      </c>
    </row>
    <row r="645" spans="1:7" x14ac:dyDescent="0.3">
      <c r="A645" s="34" t="str">
        <v>06/08/2024 13:50:40</v>
      </c>
      <c r="B645" s="34">
        <v>252804184999.9989</v>
      </c>
      <c r="C645" s="34">
        <v>264191544999.99731</v>
      </c>
      <c r="D645" s="34">
        <v>-11387359999.998409</v>
      </c>
      <c r="E645" s="34">
        <v>141343345000</v>
      </c>
      <c r="F645" s="34">
        <v>123083345000</v>
      </c>
      <c r="G645" s="34">
        <v>18260000000</v>
      </c>
    </row>
    <row r="646" spans="1:7" x14ac:dyDescent="0.3">
      <c r="A646" s="34" t="str">
        <v>06/08/2024 13:59:46</v>
      </c>
      <c r="B646" s="34">
        <v>258183869999.9989</v>
      </c>
      <c r="C646" s="34">
        <v>269466207999.99731</v>
      </c>
      <c r="D646" s="34">
        <v>-11282337999.998409</v>
      </c>
      <c r="E646" s="34">
        <v>141354460000</v>
      </c>
      <c r="F646" s="34">
        <v>128358008000</v>
      </c>
      <c r="G646" s="34">
        <v>12996452000</v>
      </c>
    </row>
    <row r="647" spans="1:7" x14ac:dyDescent="0.3">
      <c r="A647" s="34" t="str">
        <v>06/08/2024 14:13:35</v>
      </c>
      <c r="B647" s="34">
        <v>266308573999.9989</v>
      </c>
      <c r="C647" s="34">
        <v>274332200999.99731</v>
      </c>
      <c r="D647" s="34">
        <v>-8023626999.9984131</v>
      </c>
      <c r="E647" s="34">
        <v>145731044000</v>
      </c>
      <c r="F647" s="34">
        <v>133224001000</v>
      </c>
      <c r="G647" s="34">
        <v>12507043000</v>
      </c>
    </row>
    <row r="648" spans="1:7" x14ac:dyDescent="0.3">
      <c r="A648" s="34" t="str">
        <v>06/08/2024 14:34:52</v>
      </c>
      <c r="B648" s="34">
        <v>279254497999.9989</v>
      </c>
      <c r="C648" s="34">
        <v>287992515999.99731</v>
      </c>
      <c r="D648" s="34">
        <v>-8738017999.9984131</v>
      </c>
      <c r="E648" s="34">
        <v>152660628000</v>
      </c>
      <c r="F648" s="34">
        <v>144501266000</v>
      </c>
      <c r="G648" s="34">
        <v>8159362000</v>
      </c>
    </row>
    <row r="649" spans="1:7" x14ac:dyDescent="0.3">
      <c r="A649" s="34" t="str">
        <v>07/08/2024 11:13:07</v>
      </c>
      <c r="B649" s="34">
        <v>51973585999.999702</v>
      </c>
      <c r="C649" s="34">
        <v>73178890999.999603</v>
      </c>
      <c r="D649" s="34">
        <v>-21205304999.999901</v>
      </c>
      <c r="E649" s="34">
        <v>11169666000</v>
      </c>
      <c r="F649" s="34">
        <v>47677921000</v>
      </c>
      <c r="G649" s="34">
        <v>-36508255000</v>
      </c>
    </row>
    <row r="650" spans="1:7" x14ac:dyDescent="0.3">
      <c r="A650" s="34" t="str">
        <v>07/08/2024 11:29:09</v>
      </c>
      <c r="B650" s="34">
        <v>70732235999.999695</v>
      </c>
      <c r="C650" s="34">
        <v>73224218999.999603</v>
      </c>
      <c r="D650" s="34">
        <v>-2491982999.999908</v>
      </c>
      <c r="E650" s="34">
        <v>29928316000</v>
      </c>
      <c r="F650" s="34">
        <v>47723249000</v>
      </c>
      <c r="G650" s="34">
        <v>-17794933000</v>
      </c>
    </row>
    <row r="651" spans="1:7" x14ac:dyDescent="0.3">
      <c r="A651" s="34" t="str">
        <v>07/08/2024 13:18:16</v>
      </c>
      <c r="B651" s="34">
        <v>86197557999.999695</v>
      </c>
      <c r="C651" s="34">
        <v>90300199999.999603</v>
      </c>
      <c r="D651" s="34">
        <v>-4102641999.999908</v>
      </c>
      <c r="E651" s="34">
        <v>45268818000</v>
      </c>
      <c r="F651" s="34">
        <v>47829080000</v>
      </c>
      <c r="G651" s="34">
        <v>-2560262000</v>
      </c>
    </row>
    <row r="652" spans="1:7" x14ac:dyDescent="0.3">
      <c r="A652" s="34" t="str">
        <v>07/08/2024 14:14:55</v>
      </c>
      <c r="B652" s="34">
        <v>127289477999.99969</v>
      </c>
      <c r="C652" s="34">
        <v>135959984999.99921</v>
      </c>
      <c r="D652" s="34">
        <v>-8670506999.9995117</v>
      </c>
      <c r="E652" s="34">
        <v>84485448000</v>
      </c>
      <c r="F652" s="34">
        <v>70086015000</v>
      </c>
      <c r="G652" s="34">
        <v>14399433000</v>
      </c>
    </row>
    <row r="653" spans="1:7" x14ac:dyDescent="0.3">
      <c r="A653" s="34" t="str">
        <v>07/08/2024 15:48:52</v>
      </c>
      <c r="B653" s="34">
        <v>136926257999.99969</v>
      </c>
      <c r="C653" s="34">
        <v>138611794999.99921</v>
      </c>
      <c r="D653" s="34">
        <v>-1685536999.999512</v>
      </c>
      <c r="E653" s="34">
        <v>93621888000</v>
      </c>
      <c r="F653" s="34">
        <v>68356255000</v>
      </c>
      <c r="G653" s="34">
        <v>25265633000</v>
      </c>
    </row>
    <row r="654" spans="1:7" x14ac:dyDescent="0.3">
      <c r="A654" s="34" t="str">
        <v>08/08/2024 10:23:59</v>
      </c>
      <c r="B654" s="34">
        <v>19308161000</v>
      </c>
      <c r="C654" s="34">
        <v>22335983000.001499</v>
      </c>
      <c r="D654" s="34">
        <v>-3027822000.001503</v>
      </c>
      <c r="E654" s="34">
        <v>5724851000</v>
      </c>
      <c r="F654" s="34">
        <v>13013583000</v>
      </c>
      <c r="G654" s="34">
        <v>-7288732000</v>
      </c>
    </row>
    <row r="655" spans="1:7" x14ac:dyDescent="0.3">
      <c r="A655" s="34" t="str">
        <v>08/08/2024 10:27:55</v>
      </c>
      <c r="B655" s="34">
        <v>24661231000</v>
      </c>
      <c r="C655" s="34">
        <v>29908216000.001499</v>
      </c>
      <c r="D655" s="34">
        <v>-5246985000.001503</v>
      </c>
      <c r="E655" s="34">
        <v>5724851000</v>
      </c>
      <c r="F655" s="34">
        <v>20585816000</v>
      </c>
      <c r="G655" s="34">
        <v>-14860965000</v>
      </c>
    </row>
    <row r="656" spans="1:7" x14ac:dyDescent="0.3">
      <c r="A656" s="34" t="str">
        <v>08/08/2024 10:33:54</v>
      </c>
      <c r="B656" s="34">
        <v>24661231000</v>
      </c>
      <c r="C656" s="34">
        <v>30895159000.001499</v>
      </c>
      <c r="D656" s="34">
        <v>-6233928000.001503</v>
      </c>
      <c r="E656" s="34">
        <v>5724851000</v>
      </c>
      <c r="F656" s="34">
        <v>21572759000</v>
      </c>
      <c r="G656" s="34">
        <v>-15847908000</v>
      </c>
    </row>
    <row r="657" spans="1:7" x14ac:dyDescent="0.3">
      <c r="A657" s="34" t="str">
        <v>08/08/2024 10:39:39</v>
      </c>
      <c r="B657" s="34">
        <v>24661231000</v>
      </c>
      <c r="C657" s="34">
        <v>31945007000.001499</v>
      </c>
      <c r="D657" s="34">
        <v>-7283776000.001503</v>
      </c>
      <c r="E657" s="34">
        <v>5724851000</v>
      </c>
      <c r="F657" s="34">
        <v>22622607000</v>
      </c>
      <c r="G657" s="34">
        <v>-16897756000</v>
      </c>
    </row>
    <row r="658" spans="1:7" x14ac:dyDescent="0.3">
      <c r="A658" s="34" t="str">
        <v>08/08/2024 10:41:28</v>
      </c>
      <c r="B658" s="34">
        <v>32272281000</v>
      </c>
      <c r="C658" s="34">
        <v>32010473000.001499</v>
      </c>
      <c r="D658" s="34">
        <v>261807999.99849701</v>
      </c>
      <c r="E658" s="34">
        <v>13335901000</v>
      </c>
      <c r="F658" s="34">
        <v>22688073000</v>
      </c>
      <c r="G658" s="34">
        <v>-9352172000</v>
      </c>
    </row>
    <row r="659" spans="1:7" x14ac:dyDescent="0.3">
      <c r="A659" s="34" t="str">
        <v>08/08/2024 10:42:09</v>
      </c>
      <c r="B659" s="34">
        <v>34444181000</v>
      </c>
      <c r="C659" s="34">
        <v>32746913000.001499</v>
      </c>
      <c r="D659" s="34">
        <v>1697267999.998497</v>
      </c>
      <c r="E659" s="34">
        <v>15507801000</v>
      </c>
      <c r="F659" s="34">
        <v>23424513000</v>
      </c>
      <c r="G659" s="34">
        <v>-7916712000</v>
      </c>
    </row>
    <row r="660" spans="1:7" x14ac:dyDescent="0.3">
      <c r="A660" s="34" t="str">
        <v>08/08/2024 10:44:06</v>
      </c>
      <c r="B660" s="34">
        <v>34444181000</v>
      </c>
      <c r="C660" s="34">
        <v>34855693000.001503</v>
      </c>
      <c r="D660" s="34">
        <v>-411512000.00150299</v>
      </c>
      <c r="E660" s="34">
        <v>15507801000</v>
      </c>
      <c r="F660" s="34">
        <v>23416113000</v>
      </c>
      <c r="G660" s="34">
        <v>-7908312000</v>
      </c>
    </row>
    <row r="661" spans="1:7" x14ac:dyDescent="0.3">
      <c r="A661" s="34" t="str">
        <v>08/08/2024 10:49:07</v>
      </c>
      <c r="B661" s="34">
        <v>34568771000</v>
      </c>
      <c r="C661" s="34">
        <v>38713970000.001503</v>
      </c>
      <c r="D661" s="34">
        <v>-4145199000.001503</v>
      </c>
      <c r="E661" s="34">
        <v>15507801000</v>
      </c>
      <c r="F661" s="34">
        <v>26278130000</v>
      </c>
      <c r="G661" s="34">
        <v>-10770329000</v>
      </c>
    </row>
    <row r="662" spans="1:7" x14ac:dyDescent="0.3">
      <c r="A662" s="34" t="str">
        <v>08/08/2024 10:49:31</v>
      </c>
      <c r="B662" s="34">
        <v>34568771000</v>
      </c>
      <c r="C662" s="34">
        <v>38981292000.001503</v>
      </c>
      <c r="D662" s="34">
        <v>-4412521000.001503</v>
      </c>
      <c r="E662" s="34">
        <v>15507801000</v>
      </c>
      <c r="F662" s="34">
        <v>26545452000</v>
      </c>
      <c r="G662" s="34">
        <v>-11037651000</v>
      </c>
    </row>
    <row r="663" spans="1:7" x14ac:dyDescent="0.3">
      <c r="A663" s="34" t="str">
        <v>08/08/2024 10:50:02</v>
      </c>
      <c r="B663" s="34">
        <v>34568771000</v>
      </c>
      <c r="C663" s="34">
        <v>39335352000.001503</v>
      </c>
      <c r="D663" s="34">
        <v>-4766581000.001503</v>
      </c>
      <c r="E663" s="34">
        <v>15507801000</v>
      </c>
      <c r="F663" s="34">
        <v>26899512000</v>
      </c>
      <c r="G663" s="34">
        <v>-11391711000</v>
      </c>
    </row>
    <row r="664" spans="1:7" x14ac:dyDescent="0.3">
      <c r="A664" s="34" t="str">
        <v>08/08/2024 10:50:59</v>
      </c>
      <c r="B664" s="34">
        <v>34568771000</v>
      </c>
      <c r="C664" s="34">
        <v>39726438000.001503</v>
      </c>
      <c r="D664" s="34">
        <v>-5157667000.001503</v>
      </c>
      <c r="E664" s="34">
        <v>15507801000</v>
      </c>
      <c r="F664" s="34">
        <v>27290598000</v>
      </c>
      <c r="G664" s="34">
        <v>-11782797000</v>
      </c>
    </row>
    <row r="665" spans="1:7" x14ac:dyDescent="0.3">
      <c r="A665" s="34" t="str">
        <v>08/08/2024 10:51:33</v>
      </c>
      <c r="B665" s="34">
        <v>34568771000</v>
      </c>
      <c r="C665" s="34">
        <v>41247438000.001503</v>
      </c>
      <c r="D665" s="34">
        <v>-6678667000.001503</v>
      </c>
      <c r="E665" s="34">
        <v>15507801000</v>
      </c>
      <c r="F665" s="34">
        <v>28811598000</v>
      </c>
      <c r="G665" s="34">
        <v>-13303797000</v>
      </c>
    </row>
    <row r="666" spans="1:7" x14ac:dyDescent="0.3">
      <c r="A666" s="34" t="str">
        <v>08/08/2024 10:55:41</v>
      </c>
      <c r="B666" s="34">
        <v>34568771000</v>
      </c>
      <c r="C666" s="34">
        <v>42236457000.001503</v>
      </c>
      <c r="D666" s="34">
        <v>-7667686000.001503</v>
      </c>
      <c r="E666" s="34">
        <v>15507801000</v>
      </c>
      <c r="F666" s="34">
        <v>29800617000</v>
      </c>
      <c r="G666" s="34">
        <v>-14292816000</v>
      </c>
    </row>
    <row r="667" spans="1:7" x14ac:dyDescent="0.3">
      <c r="A667" s="34" t="str">
        <v>08/08/2024 11:02:55</v>
      </c>
      <c r="B667" s="34">
        <v>35317801000</v>
      </c>
      <c r="C667" s="34">
        <v>45791563000.001503</v>
      </c>
      <c r="D667" s="34">
        <v>-10473762000.001499</v>
      </c>
      <c r="E667" s="34">
        <v>16132001000</v>
      </c>
      <c r="F667" s="34">
        <v>32731173000</v>
      </c>
      <c r="G667" s="34">
        <v>-16599172000</v>
      </c>
    </row>
    <row r="668" spans="1:7" x14ac:dyDescent="0.3">
      <c r="A668" s="34" t="str">
        <v>08/08/2024 11:04:49</v>
      </c>
      <c r="B668" s="34">
        <v>35317801000</v>
      </c>
      <c r="C668" s="34">
        <v>46017789000.001503</v>
      </c>
      <c r="D668" s="34">
        <v>-10699988000.001499</v>
      </c>
      <c r="E668" s="34">
        <v>16132001000</v>
      </c>
      <c r="F668" s="34">
        <v>32957399000</v>
      </c>
      <c r="G668" s="34">
        <v>-16825398000</v>
      </c>
    </row>
    <row r="669" spans="1:7" x14ac:dyDescent="0.3">
      <c r="A669" s="34" t="str">
        <v>08/08/2024 11:05:50</v>
      </c>
      <c r="B669" s="34">
        <v>35317801000</v>
      </c>
      <c r="C669" s="34">
        <v>49138959000.001503</v>
      </c>
      <c r="D669" s="34">
        <v>-13821158000.001499</v>
      </c>
      <c r="E669" s="34">
        <v>16132001000</v>
      </c>
      <c r="F669" s="34">
        <v>32957399000</v>
      </c>
      <c r="G669" s="34">
        <v>-16825398000</v>
      </c>
    </row>
    <row r="670" spans="1:7" x14ac:dyDescent="0.3">
      <c r="A670" s="34" t="str">
        <v>08/08/2024 11:22:02</v>
      </c>
      <c r="B670" s="34">
        <v>37373943000</v>
      </c>
      <c r="C670" s="34">
        <v>52713968000.001503</v>
      </c>
      <c r="D670" s="34">
        <v>-15340025000.001499</v>
      </c>
      <c r="E670" s="34">
        <v>16187823000</v>
      </c>
      <c r="F670" s="34">
        <v>35532088000</v>
      </c>
      <c r="G670" s="34">
        <v>-19344265000</v>
      </c>
    </row>
    <row r="671" spans="1:7" x14ac:dyDescent="0.3">
      <c r="A671" s="34" t="str">
        <v>08/08/2024 13:44:06</v>
      </c>
      <c r="B671" s="34">
        <v>77515348999.999496</v>
      </c>
      <c r="C671" s="34">
        <v>85300508000.001495</v>
      </c>
      <c r="D671" s="34">
        <v>-7785159000.0019989</v>
      </c>
      <c r="E671" s="34">
        <v>24388389000</v>
      </c>
      <c r="F671" s="34">
        <v>66496838000</v>
      </c>
      <c r="G671" s="34">
        <v>-42108449000</v>
      </c>
    </row>
    <row r="672" spans="1:7" x14ac:dyDescent="0.3">
      <c r="A672" s="34" t="str">
        <v>08/08/2024 13:45:43</v>
      </c>
      <c r="B672" s="34">
        <v>77515348999.999496</v>
      </c>
      <c r="C672" s="34">
        <v>84451166000.001495</v>
      </c>
      <c r="D672" s="34">
        <v>-6935817000.0019989</v>
      </c>
      <c r="E672" s="34">
        <v>24388389000</v>
      </c>
      <c r="F672" s="34">
        <v>65647496000</v>
      </c>
      <c r="G672" s="34">
        <v>-41259107000</v>
      </c>
    </row>
    <row r="673" spans="1:7" x14ac:dyDescent="0.3">
      <c r="A673" s="34" t="str">
        <v>08/08/2024 14:21:43</v>
      </c>
      <c r="B673" s="34">
        <v>95627538999.999802</v>
      </c>
      <c r="C673" s="34">
        <v>123667988000.0011</v>
      </c>
      <c r="D673" s="34">
        <v>-28040449000.001301</v>
      </c>
      <c r="E673" s="34">
        <v>30462729000</v>
      </c>
      <c r="F673" s="34">
        <v>88712988000</v>
      </c>
      <c r="G673" s="34">
        <v>-58250259000</v>
      </c>
    </row>
    <row r="674" spans="1:7" x14ac:dyDescent="0.3">
      <c r="A674" s="34" t="str">
        <v>09/08/2024 10:44:33</v>
      </c>
      <c r="B674" s="34">
        <v>19718139999.9995</v>
      </c>
      <c r="C674" s="34">
        <v>21931207000.000099</v>
      </c>
      <c r="D674" s="34">
        <v>-2213067000.0005989</v>
      </c>
      <c r="E674" s="34">
        <v>2422910000</v>
      </c>
      <c r="F674" s="34">
        <v>17925077000</v>
      </c>
      <c r="G674" s="34">
        <v>-15502167000</v>
      </c>
    </row>
    <row r="675" spans="1:7" x14ac:dyDescent="0.3">
      <c r="A675" s="34" t="str">
        <v>09/08/2024 10:51:00</v>
      </c>
      <c r="B675" s="34">
        <v>27455449999.9995</v>
      </c>
      <c r="C675" s="34">
        <v>28346468000.000099</v>
      </c>
      <c r="D675" s="34">
        <v>-891018000.00059891</v>
      </c>
      <c r="E675" s="34">
        <v>2653980000</v>
      </c>
      <c r="F675" s="34">
        <v>24340338000</v>
      </c>
      <c r="G675" s="34">
        <v>-21686358000</v>
      </c>
    </row>
    <row r="676" spans="1:7" x14ac:dyDescent="0.3">
      <c r="A676" s="34" t="str">
        <v>09/08/2024 13:25:36</v>
      </c>
      <c r="B676" s="34">
        <v>71272762999.999207</v>
      </c>
      <c r="C676" s="34">
        <v>74120321000.000092</v>
      </c>
      <c r="D676" s="34">
        <v>-2847558000.000885</v>
      </c>
      <c r="E676" s="34">
        <v>19455953000</v>
      </c>
      <c r="F676" s="34">
        <v>49197721000</v>
      </c>
      <c r="G676" s="34">
        <v>-29741768000</v>
      </c>
    </row>
    <row r="677" spans="1:7" x14ac:dyDescent="0.3">
      <c r="A677" s="34" t="str">
        <v>09/08/2024 13:54:07</v>
      </c>
      <c r="B677" s="34">
        <v>91318652999.999207</v>
      </c>
      <c r="C677" s="34">
        <v>89936669000.000092</v>
      </c>
      <c r="D677" s="34">
        <v>1381983999.999115</v>
      </c>
      <c r="E677" s="34">
        <v>29696553000</v>
      </c>
      <c r="F677" s="34">
        <v>58588199000</v>
      </c>
      <c r="G677" s="34">
        <v>-28891646000</v>
      </c>
    </row>
    <row r="678" spans="1:7" x14ac:dyDescent="0.3">
      <c r="A678" s="34" t="str">
        <v>09/08/2024 14:06:04</v>
      </c>
      <c r="B678" s="34">
        <v>96010122999.999207</v>
      </c>
      <c r="C678" s="34">
        <v>96525594000.000092</v>
      </c>
      <c r="D678" s="34">
        <v>-515471000.00088501</v>
      </c>
      <c r="E678" s="34">
        <v>29714763000</v>
      </c>
      <c r="F678" s="34">
        <v>65177124000</v>
      </c>
      <c r="G678" s="34">
        <v>-35462361000</v>
      </c>
    </row>
    <row r="679" spans="1:7" x14ac:dyDescent="0.3">
      <c r="A679" s="34" t="str">
        <v>09/08/2024 14:16:09</v>
      </c>
      <c r="B679" s="34">
        <v>100573403000</v>
      </c>
      <c r="C679" s="34">
        <v>103310124000.00011</v>
      </c>
      <c r="D679" s="34">
        <v>-2736721000.000092</v>
      </c>
      <c r="E679" s="34">
        <v>29860363000</v>
      </c>
      <c r="F679" s="34">
        <v>71835364000</v>
      </c>
      <c r="G679" s="34">
        <v>-41975001000</v>
      </c>
    </row>
    <row r="680" spans="1:7" x14ac:dyDescent="0.3">
      <c r="A680" s="34" t="str">
        <v>12/08/2024 10:23:11</v>
      </c>
      <c r="B680" s="34">
        <v>71186925000.000397</v>
      </c>
      <c r="C680" s="34">
        <v>75969381800</v>
      </c>
      <c r="D680" s="34">
        <v>-4782456799.9996033</v>
      </c>
      <c r="E680" s="34">
        <v>154995000</v>
      </c>
      <c r="F680" s="34">
        <v>70663201800</v>
      </c>
      <c r="G680" s="34">
        <v>-70508206800</v>
      </c>
    </row>
    <row r="681" spans="1:7" x14ac:dyDescent="0.3">
      <c r="A681" s="34" t="str">
        <v>12/08/2024 11:17:20</v>
      </c>
      <c r="B681" s="34">
        <v>94376223000.001007</v>
      </c>
      <c r="C681" s="34">
        <v>99429016800</v>
      </c>
      <c r="D681" s="34">
        <v>-5052793799.9989929</v>
      </c>
      <c r="E681" s="34">
        <v>4162133000</v>
      </c>
      <c r="F681" s="34">
        <v>81723056800</v>
      </c>
      <c r="G681" s="34">
        <v>-77560923800</v>
      </c>
    </row>
    <row r="682" spans="1:7" x14ac:dyDescent="0.3">
      <c r="A682" s="34" t="str">
        <v>12/08/2024 11:29:49</v>
      </c>
      <c r="B682" s="34">
        <v>98811742000.001007</v>
      </c>
      <c r="C682" s="34">
        <v>99429016800</v>
      </c>
      <c r="D682" s="34">
        <v>-617274799.99899292</v>
      </c>
      <c r="E682" s="34">
        <v>8597652000</v>
      </c>
      <c r="F682" s="34">
        <v>81723056800</v>
      </c>
      <c r="G682" s="34">
        <v>-73125404800</v>
      </c>
    </row>
    <row r="683" spans="1:7" x14ac:dyDescent="0.3">
      <c r="A683" s="34" t="str">
        <v>12/08/2024 13:01:07</v>
      </c>
      <c r="B683" s="34">
        <v>99950832000.001404</v>
      </c>
      <c r="C683" s="34">
        <v>100581241800</v>
      </c>
      <c r="D683" s="34">
        <v>-630409799.99859619</v>
      </c>
      <c r="E683" s="34">
        <v>8597652000</v>
      </c>
      <c r="F683" s="34">
        <v>81734081800</v>
      </c>
      <c r="G683" s="34">
        <v>-73136429800</v>
      </c>
    </row>
    <row r="684" spans="1:7" x14ac:dyDescent="0.3">
      <c r="A684" s="34" t="str">
        <v>12/08/2024 14:15:32</v>
      </c>
      <c r="B684" s="34">
        <v>195198115000.00159</v>
      </c>
      <c r="C684" s="34">
        <v>202695666800</v>
      </c>
      <c r="D684" s="34">
        <v>-7497551799.9984131</v>
      </c>
      <c r="E684" s="34">
        <v>31344735000</v>
      </c>
      <c r="F684" s="34">
        <v>133457006800</v>
      </c>
      <c r="G684" s="34">
        <v>-102112271800</v>
      </c>
    </row>
    <row r="685" spans="1:7" x14ac:dyDescent="0.3">
      <c r="A685" s="34" t="str">
        <v>12/08/2024 14:16:31</v>
      </c>
      <c r="B685" s="34">
        <v>195198115000.00159</v>
      </c>
      <c r="C685" s="34">
        <v>202726986800</v>
      </c>
      <c r="D685" s="34">
        <v>-7528871799.9984131</v>
      </c>
      <c r="E685" s="34">
        <v>31344735000</v>
      </c>
      <c r="F685" s="34">
        <v>133488326800</v>
      </c>
      <c r="G685" s="34">
        <v>-102143591800</v>
      </c>
    </row>
    <row r="686" spans="1:7" x14ac:dyDescent="0.3">
      <c r="A686" s="34" t="str">
        <v>12/08/2024 14:21:57</v>
      </c>
      <c r="B686" s="34">
        <v>196819874000.00159</v>
      </c>
      <c r="C686" s="34">
        <v>206032513800.00009</v>
      </c>
      <c r="D686" s="34">
        <v>-9212639799.9985352</v>
      </c>
      <c r="E686" s="34">
        <v>32966494000</v>
      </c>
      <c r="F686" s="34">
        <v>133110823800</v>
      </c>
      <c r="G686" s="34">
        <v>-100144329800</v>
      </c>
    </row>
    <row r="687" spans="1:7" x14ac:dyDescent="0.3">
      <c r="A687" s="34" t="str">
        <v>12/08/2024 14:23:53</v>
      </c>
      <c r="B687" s="34">
        <v>198955319000.00159</v>
      </c>
      <c r="C687" s="34">
        <v>206037093800.00009</v>
      </c>
      <c r="D687" s="34">
        <v>-7081774799.9985352</v>
      </c>
      <c r="E687" s="34">
        <v>35101939000</v>
      </c>
      <c r="F687" s="34">
        <v>133115403800</v>
      </c>
      <c r="G687" s="34">
        <v>-98013464800</v>
      </c>
    </row>
    <row r="688" spans="1:7" x14ac:dyDescent="0.3">
      <c r="A688" s="34" t="str">
        <v>12/08/2024 14:25:39</v>
      </c>
      <c r="B688" s="34">
        <v>200859299000.00159</v>
      </c>
      <c r="C688" s="34">
        <v>208291473800.00009</v>
      </c>
      <c r="D688" s="34">
        <v>-7432174799.9985352</v>
      </c>
      <c r="E688" s="34">
        <v>35101939000</v>
      </c>
      <c r="F688" s="34">
        <v>135369783800</v>
      </c>
      <c r="G688" s="34">
        <v>-100267844800</v>
      </c>
    </row>
    <row r="689" spans="1:7" x14ac:dyDescent="0.3">
      <c r="A689" s="34" t="str">
        <v>12/08/2024 14:29:56</v>
      </c>
      <c r="B689" s="34">
        <v>205938599000.00159</v>
      </c>
      <c r="C689" s="34">
        <v>212772612800.00009</v>
      </c>
      <c r="D689" s="34">
        <v>-6834013799.9985352</v>
      </c>
      <c r="E689" s="34">
        <v>35101939000</v>
      </c>
      <c r="F689" s="34">
        <v>139850922800</v>
      </c>
      <c r="G689" s="34">
        <v>-104748983800</v>
      </c>
    </row>
    <row r="690" spans="1:7" x14ac:dyDescent="0.3">
      <c r="A690" s="34" t="str">
        <v>12/08/2024 14:46:16</v>
      </c>
      <c r="B690" s="34">
        <v>206813509000.00159</v>
      </c>
      <c r="C690" s="34">
        <v>212772612800.00009</v>
      </c>
      <c r="D690" s="34">
        <v>-5959103799.9985352</v>
      </c>
      <c r="E690" s="34">
        <v>35976849000</v>
      </c>
      <c r="F690" s="34">
        <v>139850922800</v>
      </c>
      <c r="G690" s="34">
        <v>-103874073800</v>
      </c>
    </row>
    <row r="691" spans="1:7" x14ac:dyDescent="0.3">
      <c r="A691" s="34" t="str">
        <v>12/08/2024 15:04:42</v>
      </c>
      <c r="B691" s="34">
        <v>206561559000.00159</v>
      </c>
      <c r="C691" s="34">
        <v>212772612800.00009</v>
      </c>
      <c r="D691" s="34">
        <v>-6211053799.9985352</v>
      </c>
      <c r="E691" s="34">
        <v>35724899000</v>
      </c>
      <c r="F691" s="34">
        <v>139850922800</v>
      </c>
      <c r="G691" s="34">
        <v>-104126023800</v>
      </c>
    </row>
    <row r="692" spans="1:7" x14ac:dyDescent="0.3">
      <c r="A692" s="34" t="str">
        <v>13/08/2024 09:38:52</v>
      </c>
      <c r="B692" s="34">
        <v>30482040000.000301</v>
      </c>
      <c r="C692" s="34">
        <v>29449997000</v>
      </c>
      <c r="D692" s="34">
        <v>1032043000.000301</v>
      </c>
      <c r="E692" s="34">
        <v>1466670000</v>
      </c>
      <c r="F692" s="34">
        <v>27802117000</v>
      </c>
      <c r="G692" s="34">
        <v>-26335447000</v>
      </c>
    </row>
    <row r="693" spans="1:7" x14ac:dyDescent="0.3">
      <c r="A693" s="34" t="str">
        <v>13/08/2024 10:35:22</v>
      </c>
      <c r="B693" s="34">
        <v>84421423000.001007</v>
      </c>
      <c r="C693" s="34">
        <v>81771264000.000504</v>
      </c>
      <c r="D693" s="34">
        <v>2650159000.000504</v>
      </c>
      <c r="E693" s="34">
        <v>17727523000</v>
      </c>
      <c r="F693" s="34">
        <v>59310654000</v>
      </c>
      <c r="G693" s="34">
        <v>-41583131000</v>
      </c>
    </row>
    <row r="694" spans="1:7" x14ac:dyDescent="0.3">
      <c r="A694" s="34" t="str">
        <v>13/08/2024 10:43:31</v>
      </c>
      <c r="B694" s="34">
        <v>86388131000.001007</v>
      </c>
      <c r="C694" s="34">
        <v>84311551000.000504</v>
      </c>
      <c r="D694" s="34">
        <v>2076580000.000504</v>
      </c>
      <c r="E694" s="34">
        <v>19694231000</v>
      </c>
      <c r="F694" s="34">
        <v>59314531000</v>
      </c>
      <c r="G694" s="34">
        <v>-39620300000</v>
      </c>
    </row>
    <row r="695" spans="1:7" x14ac:dyDescent="0.3">
      <c r="A695" s="34" t="str">
        <v>13/08/2024 11:04:17</v>
      </c>
      <c r="B695" s="34">
        <v>114322717000.0011</v>
      </c>
      <c r="C695" s="34">
        <v>114858136000.0005</v>
      </c>
      <c r="D695" s="34">
        <v>-535418999.99940491</v>
      </c>
      <c r="E695" s="34">
        <v>43073127000</v>
      </c>
      <c r="F695" s="34">
        <v>63617356000</v>
      </c>
      <c r="G695" s="34">
        <v>-20544229000</v>
      </c>
    </row>
    <row r="696" spans="1:7" x14ac:dyDescent="0.3">
      <c r="A696" s="34" t="str">
        <v>13/08/2024 11:11:41</v>
      </c>
      <c r="B696" s="34">
        <v>119817008000.0011</v>
      </c>
      <c r="C696" s="34">
        <v>122082486000.0005</v>
      </c>
      <c r="D696" s="34">
        <v>-2265477999.9993901</v>
      </c>
      <c r="E696" s="34">
        <v>48567418000</v>
      </c>
      <c r="F696" s="34">
        <v>63617356000</v>
      </c>
      <c r="G696" s="34">
        <v>-15049938000</v>
      </c>
    </row>
    <row r="697" spans="1:7" x14ac:dyDescent="0.3">
      <c r="A697" s="34" t="str">
        <v>13/08/2024 11:30:13</v>
      </c>
      <c r="B697" s="34">
        <v>136900637000.0011</v>
      </c>
      <c r="C697" s="34">
        <v>136157138000.0005</v>
      </c>
      <c r="D697" s="34">
        <v>743499000.00061035</v>
      </c>
      <c r="E697" s="34">
        <v>65651047000</v>
      </c>
      <c r="F697" s="34">
        <v>64257538000</v>
      </c>
      <c r="G697" s="34">
        <v>1393509000</v>
      </c>
    </row>
    <row r="698" spans="1:7" x14ac:dyDescent="0.3">
      <c r="A698" s="34" t="str">
        <v>13/08/2024 13:14:45</v>
      </c>
      <c r="B698" s="34">
        <v>161599892000.0011</v>
      </c>
      <c r="C698" s="34">
        <v>153447747999.99991</v>
      </c>
      <c r="D698" s="34">
        <v>8152144000.0012207</v>
      </c>
      <c r="E698" s="34">
        <v>87310792000</v>
      </c>
      <c r="F698" s="34">
        <v>66848778000</v>
      </c>
      <c r="G698" s="34">
        <v>20462014000</v>
      </c>
    </row>
    <row r="699" spans="1:7" x14ac:dyDescent="0.3">
      <c r="A699" s="34" t="str">
        <v>13/08/2024 13:15:09</v>
      </c>
      <c r="B699" s="34">
        <v>161599892000.0011</v>
      </c>
      <c r="C699" s="34">
        <v>155223927999.99991</v>
      </c>
      <c r="D699" s="34">
        <v>6375964000.0012207</v>
      </c>
      <c r="E699" s="34">
        <v>87310792000</v>
      </c>
      <c r="F699" s="34">
        <v>66848778000</v>
      </c>
      <c r="G699" s="34">
        <v>20462014000</v>
      </c>
    </row>
    <row r="700" spans="1:7" x14ac:dyDescent="0.3">
      <c r="A700" s="34" t="str">
        <v>13/08/2024 13:15:42</v>
      </c>
      <c r="B700" s="34">
        <v>161599892000.0011</v>
      </c>
      <c r="C700" s="34">
        <v>155223927999.99991</v>
      </c>
      <c r="D700" s="34">
        <v>6375964000.0012207</v>
      </c>
      <c r="E700" s="34">
        <v>87310792000</v>
      </c>
      <c r="F700" s="34">
        <v>66848778000</v>
      </c>
      <c r="G700" s="34">
        <v>20462014000</v>
      </c>
    </row>
    <row r="701" spans="1:7" x14ac:dyDescent="0.3">
      <c r="A701" s="34" t="str">
        <v>13/08/2024 13:16:22</v>
      </c>
      <c r="B701" s="34">
        <v>155359746000.0011</v>
      </c>
      <c r="C701" s="34">
        <v>155223927999.99991</v>
      </c>
      <c r="D701" s="34">
        <v>135818000.0012207</v>
      </c>
      <c r="E701" s="34">
        <v>81070646000</v>
      </c>
      <c r="F701" s="34">
        <v>66848778000</v>
      </c>
      <c r="G701" s="34">
        <v>14221868000</v>
      </c>
    </row>
    <row r="702" spans="1:7" x14ac:dyDescent="0.3">
      <c r="A702" s="34" t="str">
        <v>13/08/2024 13:35:45</v>
      </c>
      <c r="B702" s="34">
        <v>165100911000.0011</v>
      </c>
      <c r="C702" s="34">
        <v>163218677999.99991</v>
      </c>
      <c r="D702" s="34">
        <v>1882233000.0012209</v>
      </c>
      <c r="E702" s="34">
        <v>90811811000</v>
      </c>
      <c r="F702" s="34">
        <v>66848778000</v>
      </c>
      <c r="G702" s="34">
        <v>23963033000</v>
      </c>
    </row>
    <row r="703" spans="1:7" x14ac:dyDescent="0.3">
      <c r="A703" s="34" t="str">
        <v>13/08/2024 13:41:15</v>
      </c>
      <c r="B703" s="34">
        <v>163454797000.0011</v>
      </c>
      <c r="C703" s="34">
        <v>163218677999.99991</v>
      </c>
      <c r="D703" s="34">
        <v>236119000.0012207</v>
      </c>
      <c r="E703" s="34">
        <v>89165697000</v>
      </c>
      <c r="F703" s="34">
        <v>66848778000</v>
      </c>
      <c r="G703" s="34">
        <v>22316919000</v>
      </c>
    </row>
    <row r="704" spans="1:7" x14ac:dyDescent="0.3">
      <c r="A704" s="34" t="str">
        <v>13/08/2024 14:14:58</v>
      </c>
      <c r="B704" s="34">
        <v>215029228000.00061</v>
      </c>
      <c r="C704" s="34">
        <v>211078895999.99991</v>
      </c>
      <c r="D704" s="34">
        <v>3950332000.0007319</v>
      </c>
      <c r="E704" s="34">
        <v>95863438000</v>
      </c>
      <c r="F704" s="34">
        <v>86706006000</v>
      </c>
      <c r="G704" s="34">
        <v>9157432000</v>
      </c>
    </row>
    <row r="705" spans="1:7" x14ac:dyDescent="0.3">
      <c r="A705" s="34" t="str">
        <v>13/08/2024 14:29:44</v>
      </c>
      <c r="B705" s="34">
        <v>227557218000.00101</v>
      </c>
      <c r="C705" s="34">
        <v>225168177999.99991</v>
      </c>
      <c r="D705" s="34">
        <v>2389040000.0011292</v>
      </c>
      <c r="E705" s="34">
        <v>95866628000</v>
      </c>
      <c r="F705" s="34">
        <v>96106538000</v>
      </c>
      <c r="G705" s="34">
        <v>-239910000</v>
      </c>
    </row>
    <row r="706" spans="1:7" x14ac:dyDescent="0.3">
      <c r="A706" s="34" t="str">
        <v>14/08/2024 09:41:05</v>
      </c>
      <c r="B706" s="34">
        <v>731447000</v>
      </c>
      <c r="C706" s="34">
        <v>2091058000</v>
      </c>
      <c r="D706" s="34">
        <v>-1359611000</v>
      </c>
      <c r="E706" s="34">
        <v>222907000</v>
      </c>
      <c r="F706" s="34">
        <v>1963838000</v>
      </c>
      <c r="G706" s="34">
        <v>-1740931000</v>
      </c>
    </row>
    <row r="707" spans="1:7" x14ac:dyDescent="0.3">
      <c r="A707" s="34" t="str">
        <v>14/08/2024 09:52:40</v>
      </c>
      <c r="B707" s="34">
        <v>1022541000</v>
      </c>
      <c r="C707" s="34">
        <v>3950568000</v>
      </c>
      <c r="D707" s="34">
        <v>-2928027000</v>
      </c>
      <c r="E707" s="34">
        <v>514001000</v>
      </c>
      <c r="F707" s="34">
        <v>3696128000</v>
      </c>
      <c r="G707" s="34">
        <v>-3182127000</v>
      </c>
    </row>
    <row r="708" spans="1:7" x14ac:dyDescent="0.3">
      <c r="A708" s="34" t="str">
        <v>14/08/2024 09:53:19</v>
      </c>
      <c r="B708" s="34">
        <v>1022541000</v>
      </c>
      <c r="C708" s="34">
        <v>3950568000</v>
      </c>
      <c r="D708" s="34">
        <v>-2928027000</v>
      </c>
      <c r="E708" s="34">
        <v>514001000</v>
      </c>
      <c r="F708" s="34">
        <v>3696128000</v>
      </c>
      <c r="G708" s="34">
        <v>-3182127000</v>
      </c>
    </row>
    <row r="709" spans="1:7" x14ac:dyDescent="0.3">
      <c r="A709" s="34" t="str">
        <v>14/08/2024 09:53:30</v>
      </c>
      <c r="B709" s="34">
        <v>1022541000</v>
      </c>
      <c r="C709" s="34">
        <v>3950568000</v>
      </c>
      <c r="D709" s="34">
        <v>-2928027000</v>
      </c>
      <c r="E709" s="34">
        <v>514001000</v>
      </c>
      <c r="F709" s="34">
        <v>3696128000</v>
      </c>
      <c r="G709" s="34">
        <v>-3182127000</v>
      </c>
    </row>
    <row r="710" spans="1:7" x14ac:dyDescent="0.3">
      <c r="A710" s="34" t="str">
        <v>14/08/2024 09:57:08</v>
      </c>
      <c r="B710" s="34">
        <v>1276761000</v>
      </c>
      <c r="C710" s="34">
        <v>5000248000</v>
      </c>
      <c r="D710" s="34">
        <v>-3723487000</v>
      </c>
      <c r="E710" s="34">
        <v>514001000</v>
      </c>
      <c r="F710" s="34">
        <v>4745808000</v>
      </c>
      <c r="G710" s="34">
        <v>-4231807000</v>
      </c>
    </row>
    <row r="711" spans="1:7" x14ac:dyDescent="0.3">
      <c r="A711" s="34" t="str">
        <v>14/08/2024 10:18:50</v>
      </c>
      <c r="B711" s="34">
        <v>1388194000</v>
      </c>
      <c r="C711" s="34">
        <v>5398938000</v>
      </c>
      <c r="D711" s="34">
        <v>-4010744000</v>
      </c>
      <c r="E711" s="34">
        <v>625434000</v>
      </c>
      <c r="F711" s="34">
        <v>5144498000</v>
      </c>
      <c r="G711" s="34">
        <v>-4519064000</v>
      </c>
    </row>
    <row r="712" spans="1:7" x14ac:dyDescent="0.3">
      <c r="A712" s="34" t="str">
        <v>14/08/2024 10:19:26</v>
      </c>
      <c r="B712" s="34">
        <v>1515334000</v>
      </c>
      <c r="C712" s="34">
        <v>5763438000</v>
      </c>
      <c r="D712" s="34">
        <v>-4248104000</v>
      </c>
      <c r="E712" s="34">
        <v>625434000</v>
      </c>
      <c r="F712" s="34">
        <v>5508998000</v>
      </c>
      <c r="G712" s="34">
        <v>-4883564000</v>
      </c>
    </row>
    <row r="713" spans="1:7" x14ac:dyDescent="0.3">
      <c r="A713" s="34" t="str">
        <v>14/08/2024 10:26:26</v>
      </c>
      <c r="B713" s="34">
        <v>1769684000</v>
      </c>
      <c r="C713" s="34">
        <v>5820138000</v>
      </c>
      <c r="D713" s="34">
        <v>-4050454000</v>
      </c>
      <c r="E713" s="34">
        <v>625434000</v>
      </c>
      <c r="F713" s="34">
        <v>5565698000</v>
      </c>
      <c r="G713" s="34">
        <v>-4940264000</v>
      </c>
    </row>
    <row r="714" spans="1:7" x14ac:dyDescent="0.3">
      <c r="A714" s="34" t="str">
        <v>14/08/2024 10:27:25</v>
      </c>
      <c r="B714" s="34">
        <v>1896834000</v>
      </c>
      <c r="C714" s="34">
        <v>6015838000</v>
      </c>
      <c r="D714" s="34">
        <v>-4119004000</v>
      </c>
      <c r="E714" s="34">
        <v>625434000</v>
      </c>
      <c r="F714" s="34">
        <v>5761398000</v>
      </c>
      <c r="G714" s="34">
        <v>-5135964000</v>
      </c>
    </row>
    <row r="715" spans="1:7" x14ac:dyDescent="0.3">
      <c r="A715" s="34" t="str">
        <v>14/08/2024 10:29:54</v>
      </c>
      <c r="B715" s="34">
        <v>2023974000</v>
      </c>
      <c r="C715" s="34">
        <v>6230068000</v>
      </c>
      <c r="D715" s="34">
        <v>-4206094000</v>
      </c>
      <c r="E715" s="34">
        <v>625434000</v>
      </c>
      <c r="F715" s="34">
        <v>5975628000</v>
      </c>
      <c r="G715" s="34">
        <v>-5350194000</v>
      </c>
    </row>
    <row r="716" spans="1:7" x14ac:dyDescent="0.3">
      <c r="A716" s="34" t="str">
        <v>14/08/2024 10:32:29</v>
      </c>
      <c r="B716" s="34">
        <v>2151094000</v>
      </c>
      <c r="C716" s="34">
        <v>6395468000</v>
      </c>
      <c r="D716" s="34">
        <v>-4244374000</v>
      </c>
      <c r="E716" s="34">
        <v>625434000</v>
      </c>
      <c r="F716" s="34">
        <v>6141028000</v>
      </c>
      <c r="G716" s="34">
        <v>-5515594000</v>
      </c>
    </row>
    <row r="717" spans="1:7" x14ac:dyDescent="0.3">
      <c r="A717" s="34" t="str">
        <v>14/08/2024 10:34:03</v>
      </c>
      <c r="B717" s="34">
        <v>2278174000</v>
      </c>
      <c r="C717" s="34">
        <v>6648578000</v>
      </c>
      <c r="D717" s="34">
        <v>-4370404000</v>
      </c>
      <c r="E717" s="34">
        <v>625434000</v>
      </c>
      <c r="F717" s="34">
        <v>6394138000</v>
      </c>
      <c r="G717" s="34">
        <v>-5768704000</v>
      </c>
    </row>
    <row r="718" spans="1:7" x14ac:dyDescent="0.3">
      <c r="A718" s="34" t="str">
        <v>14/08/2024 10:41:52</v>
      </c>
      <c r="B718" s="34">
        <v>2914444000</v>
      </c>
      <c r="C718" s="34">
        <v>13548001000</v>
      </c>
      <c r="D718" s="34">
        <v>-10633557000</v>
      </c>
      <c r="E718" s="34">
        <v>880634000</v>
      </c>
      <c r="F718" s="34">
        <v>6930981000</v>
      </c>
      <c r="G718" s="34">
        <v>-6050347000</v>
      </c>
    </row>
    <row r="719" spans="1:7" x14ac:dyDescent="0.3">
      <c r="A719" s="34" t="str">
        <v>14/08/2024 10:47:16</v>
      </c>
      <c r="B719" s="34">
        <v>9314244000</v>
      </c>
      <c r="C719" s="34">
        <v>13548001000</v>
      </c>
      <c r="D719" s="34">
        <v>-4233757000</v>
      </c>
      <c r="E719" s="34">
        <v>7280434000</v>
      </c>
      <c r="F719" s="34">
        <v>6930981000</v>
      </c>
      <c r="G719" s="34">
        <v>349453000</v>
      </c>
    </row>
    <row r="720" spans="1:7" x14ac:dyDescent="0.3">
      <c r="A720" s="34" t="str">
        <v>14/08/2024 11:08:06</v>
      </c>
      <c r="B720" s="34">
        <v>24584327000</v>
      </c>
      <c r="C720" s="34">
        <v>21437701000</v>
      </c>
      <c r="D720" s="34">
        <v>3146626000</v>
      </c>
      <c r="E720" s="34">
        <v>22296477000</v>
      </c>
      <c r="F720" s="34">
        <v>6932181000</v>
      </c>
      <c r="G720" s="34">
        <v>15364296000</v>
      </c>
    </row>
    <row r="721" spans="1:7" x14ac:dyDescent="0.3">
      <c r="A721" s="34" t="str">
        <v>14/08/2024 13:10:52</v>
      </c>
      <c r="B721" s="34">
        <v>44487451999.999802</v>
      </c>
      <c r="C721" s="34">
        <v>39229370000</v>
      </c>
      <c r="D721" s="34">
        <v>5258081999.9998016</v>
      </c>
      <c r="E721" s="34">
        <v>22895532000</v>
      </c>
      <c r="F721" s="34">
        <v>12511950000</v>
      </c>
      <c r="G721" s="34">
        <v>10383582000</v>
      </c>
    </row>
    <row r="722" spans="1:7" x14ac:dyDescent="0.3">
      <c r="A722" s="34" t="str">
        <v>14/08/2024 13:25:43</v>
      </c>
      <c r="B722" s="34">
        <v>50035888999.999802</v>
      </c>
      <c r="C722" s="34">
        <v>51962070000</v>
      </c>
      <c r="D722" s="34">
        <v>-1926181000.0001979</v>
      </c>
      <c r="E722" s="34">
        <v>23487079000</v>
      </c>
      <c r="F722" s="34">
        <v>13907270000</v>
      </c>
      <c r="G722" s="34">
        <v>9579809000</v>
      </c>
    </row>
    <row r="723" spans="1:7" x14ac:dyDescent="0.3">
      <c r="A723" s="34" t="str">
        <v>14/08/2024 13:36:35</v>
      </c>
      <c r="B723" s="34">
        <v>66905245999.999802</v>
      </c>
      <c r="C723" s="34">
        <v>65933620000</v>
      </c>
      <c r="D723" s="34">
        <v>971625999.99980164</v>
      </c>
      <c r="E723" s="34">
        <v>27006066000</v>
      </c>
      <c r="F723" s="34">
        <v>14374280000</v>
      </c>
      <c r="G723" s="34">
        <v>12631786000</v>
      </c>
    </row>
    <row r="724" spans="1:7" x14ac:dyDescent="0.3">
      <c r="A724" s="34" t="str">
        <v>14/08/2024 13:57:58</v>
      </c>
      <c r="B724" s="34">
        <v>132300044000.0007</v>
      </c>
      <c r="C724" s="34">
        <v>128387049999.9995</v>
      </c>
      <c r="D724" s="34">
        <v>3912994000.001205</v>
      </c>
      <c r="E724" s="34">
        <v>33883814000</v>
      </c>
      <c r="F724" s="34">
        <v>14880360000</v>
      </c>
      <c r="G724" s="34">
        <v>19003454000</v>
      </c>
    </row>
    <row r="725" spans="1:7" x14ac:dyDescent="0.3">
      <c r="A725" s="34" t="str">
        <v>14/08/2024 14:09:50</v>
      </c>
      <c r="B725" s="34">
        <v>153949931000.00061</v>
      </c>
      <c r="C725" s="34">
        <v>151999395999.99951</v>
      </c>
      <c r="D725" s="34">
        <v>1950535000.0010991</v>
      </c>
      <c r="E725" s="34">
        <v>35852311000</v>
      </c>
      <c r="F725" s="34">
        <v>36455856000</v>
      </c>
      <c r="G725" s="34">
        <v>-603545000</v>
      </c>
    </row>
    <row r="726" spans="1:7" x14ac:dyDescent="0.3">
      <c r="A726" s="34" t="str">
        <v>14/08/2024 14:23:32</v>
      </c>
      <c r="B726" s="34">
        <v>169237897000.00061</v>
      </c>
      <c r="C726" s="34">
        <v>167776243999.9985</v>
      </c>
      <c r="D726" s="34">
        <v>1461653000.002106</v>
      </c>
      <c r="E726" s="34">
        <v>50886337000</v>
      </c>
      <c r="F726" s="34">
        <v>36956424000</v>
      </c>
      <c r="G726" s="34">
        <v>13929913000</v>
      </c>
    </row>
    <row r="727" spans="1:7" x14ac:dyDescent="0.3">
      <c r="A727" s="34" t="str">
        <v>14/08/2024 14:27:12</v>
      </c>
      <c r="B727" s="34">
        <v>173485881000.00061</v>
      </c>
      <c r="C727" s="34">
        <v>173762873999.9985</v>
      </c>
      <c r="D727" s="34">
        <v>-276992999.99789429</v>
      </c>
      <c r="E727" s="34">
        <v>55134321000</v>
      </c>
      <c r="F727" s="34">
        <v>36956424000</v>
      </c>
      <c r="G727" s="34">
        <v>18177897000</v>
      </c>
    </row>
    <row r="728" spans="1:7" x14ac:dyDescent="0.3">
      <c r="A728" s="34" t="str">
        <v>14/08/2024 14:32:37</v>
      </c>
      <c r="B728" s="34">
        <v>173133318000.00061</v>
      </c>
      <c r="C728" s="34">
        <v>173762873999.9985</v>
      </c>
      <c r="D728" s="34">
        <v>-629555999.99789429</v>
      </c>
      <c r="E728" s="34">
        <v>54781758000</v>
      </c>
      <c r="F728" s="34">
        <v>36956424000</v>
      </c>
      <c r="G728" s="34">
        <v>17825334000</v>
      </c>
    </row>
    <row r="729" spans="1:7" x14ac:dyDescent="0.3">
      <c r="A729" s="34" t="str">
        <v>14/08/2024 14:45:50</v>
      </c>
      <c r="B729" s="34">
        <v>173405368000.00061</v>
      </c>
      <c r="C729" s="34">
        <v>173762873999.9985</v>
      </c>
      <c r="D729" s="34">
        <v>-357505999.99789429</v>
      </c>
      <c r="E729" s="34">
        <v>55053808000</v>
      </c>
      <c r="F729" s="34">
        <v>36956424000</v>
      </c>
      <c r="G729" s="34">
        <v>18097384000</v>
      </c>
    </row>
    <row r="730" spans="1:7" x14ac:dyDescent="0.3">
      <c r="A730" s="34" t="str">
        <v>15/08/2024 09:25:10</v>
      </c>
      <c r="B730" s="34">
        <v>3045900000</v>
      </c>
      <c r="C730" s="34">
        <v>5034341000</v>
      </c>
      <c r="D730" s="34">
        <v>-1988441000</v>
      </c>
      <c r="E730" s="34">
        <v>0</v>
      </c>
      <c r="F730" s="34">
        <v>5034341000</v>
      </c>
      <c r="G730" s="34">
        <v>-5034341000</v>
      </c>
    </row>
    <row r="731" spans="1:7" x14ac:dyDescent="0.3">
      <c r="A731" s="34" t="str">
        <v>15/08/2024 09:27:21</v>
      </c>
      <c r="B731" s="34">
        <v>3230935000</v>
      </c>
      <c r="C731" s="34">
        <v>5090541000</v>
      </c>
      <c r="D731" s="34">
        <v>-1859606000</v>
      </c>
      <c r="E731" s="34">
        <v>185035000</v>
      </c>
      <c r="F731" s="34">
        <v>5090541000</v>
      </c>
      <c r="G731" s="34">
        <v>-4905506000</v>
      </c>
    </row>
    <row r="732" spans="1:7" x14ac:dyDescent="0.3">
      <c r="A732" s="34" t="str">
        <v>15/08/2024 09:31:38</v>
      </c>
      <c r="B732" s="34">
        <v>3484585000</v>
      </c>
      <c r="C732" s="34">
        <v>5547436000</v>
      </c>
      <c r="D732" s="34">
        <v>-2062851000</v>
      </c>
      <c r="E732" s="34">
        <v>185035000</v>
      </c>
      <c r="F732" s="34">
        <v>5547436000</v>
      </c>
      <c r="G732" s="34">
        <v>-5362401000</v>
      </c>
    </row>
    <row r="733" spans="1:7" x14ac:dyDescent="0.3">
      <c r="A733" s="34" t="str">
        <v>15/08/2024 09:32:37</v>
      </c>
      <c r="B733" s="34">
        <v>4120849000</v>
      </c>
      <c r="C733" s="34">
        <v>5547436000</v>
      </c>
      <c r="D733" s="34">
        <v>-1426587000</v>
      </c>
      <c r="E733" s="34">
        <v>187299000</v>
      </c>
      <c r="F733" s="34">
        <v>5547436000</v>
      </c>
      <c r="G733" s="34">
        <v>-5360137000</v>
      </c>
    </row>
    <row r="734" spans="1:7" x14ac:dyDescent="0.3">
      <c r="A734" s="34" t="str">
        <v>15/08/2024 10:50:59</v>
      </c>
      <c r="B734" s="34">
        <v>28582030000</v>
      </c>
      <c r="C734" s="34">
        <v>29584723000</v>
      </c>
      <c r="D734" s="34">
        <v>-1002693000</v>
      </c>
      <c r="E734" s="34">
        <v>16783790000</v>
      </c>
      <c r="F734" s="34">
        <v>11690143000</v>
      </c>
      <c r="G734" s="34">
        <v>5093647000</v>
      </c>
    </row>
    <row r="735" spans="1:7" x14ac:dyDescent="0.3">
      <c r="A735" s="34" t="str">
        <v>15/08/2024 13:03:37</v>
      </c>
      <c r="B735" s="34">
        <v>44840691000</v>
      </c>
      <c r="C735" s="34">
        <v>45991526999.999496</v>
      </c>
      <c r="D735" s="34">
        <v>-1150835999.999496</v>
      </c>
      <c r="E735" s="34">
        <v>33042451000</v>
      </c>
      <c r="F735" s="34">
        <v>11725187000</v>
      </c>
      <c r="G735" s="34">
        <v>21317264000</v>
      </c>
    </row>
    <row r="736" spans="1:7" x14ac:dyDescent="0.3">
      <c r="A736" s="34" t="str">
        <v>15/08/2024 13:55:07</v>
      </c>
      <c r="B736" s="34">
        <v>61634252999.999901</v>
      </c>
      <c r="C736" s="34">
        <v>62727233999.999496</v>
      </c>
      <c r="D736" s="34">
        <v>-1092980999.9995961</v>
      </c>
      <c r="E736" s="34">
        <v>36261363000</v>
      </c>
      <c r="F736" s="34">
        <v>24403054000</v>
      </c>
      <c r="G736" s="34">
        <v>11858309000</v>
      </c>
    </row>
    <row r="737" spans="1:7" x14ac:dyDescent="0.3">
      <c r="A737" s="34" t="str">
        <v>15/08/2024 14:02:26</v>
      </c>
      <c r="B737" s="34">
        <v>67846012999.999901</v>
      </c>
      <c r="C737" s="34">
        <v>68777356999.999496</v>
      </c>
      <c r="D737" s="34">
        <v>-931343999.99959564</v>
      </c>
      <c r="E737" s="34">
        <v>36261363000</v>
      </c>
      <c r="F737" s="34">
        <v>30453177000</v>
      </c>
      <c r="G737" s="34">
        <v>5808186000</v>
      </c>
    </row>
    <row r="738" spans="1:7" x14ac:dyDescent="0.3">
      <c r="A738" s="34" t="str">
        <v>15/08/2024 14:41:24</v>
      </c>
      <c r="B738" s="34">
        <v>76088458999.999207</v>
      </c>
      <c r="C738" s="34">
        <v>185764034999.99951</v>
      </c>
      <c r="D738" s="34">
        <v>-109675576000.00031</v>
      </c>
      <c r="E738" s="34">
        <v>36267719000</v>
      </c>
      <c r="F738" s="34">
        <v>147439855000</v>
      </c>
      <c r="G738" s="34">
        <v>-111172136000</v>
      </c>
    </row>
    <row r="739" spans="1:7" x14ac:dyDescent="0.3">
      <c r="A739" s="34" t="str">
        <v>15/08/2024 14:46:11</v>
      </c>
      <c r="B739" s="34">
        <v>76758653999.999207</v>
      </c>
      <c r="C739" s="34">
        <v>185769986999.99951</v>
      </c>
      <c r="D739" s="34">
        <v>-109011333000.00031</v>
      </c>
      <c r="E739" s="34">
        <v>36937914000</v>
      </c>
      <c r="F739" s="34">
        <v>147445807000</v>
      </c>
      <c r="G739" s="34">
        <v>-110507893000</v>
      </c>
    </row>
    <row r="740" spans="1:7" x14ac:dyDescent="0.3">
      <c r="A740" s="34" t="str">
        <v>16/08/2024 09:25:10</v>
      </c>
      <c r="B740" s="34">
        <v>9778489999.9998989</v>
      </c>
      <c r="C740" s="34">
        <v>17715337000</v>
      </c>
      <c r="D740" s="34">
        <v>-7936847000.0001011</v>
      </c>
      <c r="E740" s="34">
        <v>0</v>
      </c>
      <c r="F740" s="34">
        <v>15047837000</v>
      </c>
      <c r="G740" s="34">
        <v>-15047837000</v>
      </c>
    </row>
    <row r="741" spans="1:7" x14ac:dyDescent="0.3">
      <c r="A741" s="34" t="str">
        <v>16/08/2024 09:36:39</v>
      </c>
      <c r="B741" s="34">
        <v>9778489999.9998989</v>
      </c>
      <c r="C741" s="34">
        <v>18993569000</v>
      </c>
      <c r="D741" s="34">
        <v>-9215079000.0001011</v>
      </c>
      <c r="E741" s="34">
        <v>0</v>
      </c>
      <c r="F741" s="34">
        <v>16326069000</v>
      </c>
      <c r="G741" s="34">
        <v>-16326069000</v>
      </c>
    </row>
    <row r="742" spans="1:7" x14ac:dyDescent="0.3">
      <c r="A742" s="34" t="str">
        <v>16/08/2024 09:48:59</v>
      </c>
      <c r="B742" s="34">
        <v>10032379999.999901</v>
      </c>
      <c r="C742" s="34">
        <v>16660340000</v>
      </c>
      <c r="D742" s="34">
        <v>-6627960000.0001011</v>
      </c>
      <c r="E742" s="34">
        <v>0</v>
      </c>
      <c r="F742" s="34">
        <v>13865740000</v>
      </c>
      <c r="G742" s="34">
        <v>-13865740000</v>
      </c>
    </row>
    <row r="743" spans="1:7" x14ac:dyDescent="0.3">
      <c r="A743" s="34" t="str">
        <v>16/08/2024 09:53:28</v>
      </c>
      <c r="B743" s="34">
        <v>10159359999.999901</v>
      </c>
      <c r="C743" s="34">
        <v>20757297000</v>
      </c>
      <c r="D743" s="34">
        <v>-10597937000.000099</v>
      </c>
      <c r="E743" s="34">
        <v>0</v>
      </c>
      <c r="F743" s="34">
        <v>17962697000</v>
      </c>
      <c r="G743" s="34">
        <v>-17962697000</v>
      </c>
    </row>
    <row r="744" spans="1:7" x14ac:dyDescent="0.3">
      <c r="A744" s="34" t="str">
        <v>16/08/2024 09:55:52</v>
      </c>
      <c r="B744" s="34">
        <v>10159359999.999901</v>
      </c>
      <c r="C744" s="34">
        <v>16803078000</v>
      </c>
      <c r="D744" s="34">
        <v>-6643718000.0001011</v>
      </c>
      <c r="E744" s="34">
        <v>0</v>
      </c>
      <c r="F744" s="34">
        <v>14008478000</v>
      </c>
      <c r="G744" s="34">
        <v>-14008478000</v>
      </c>
    </row>
    <row r="745" spans="1:7" x14ac:dyDescent="0.3">
      <c r="A745" s="34" t="str">
        <v>16/08/2024 09:56:07</v>
      </c>
      <c r="B745" s="34">
        <v>10159359999.999901</v>
      </c>
      <c r="C745" s="34">
        <v>16803078000</v>
      </c>
      <c r="D745" s="34">
        <v>-6643718000.0001011</v>
      </c>
      <c r="E745" s="34">
        <v>0</v>
      </c>
      <c r="F745" s="34">
        <v>14008478000</v>
      </c>
      <c r="G745" s="34">
        <v>-14008478000</v>
      </c>
    </row>
    <row r="746" spans="1:7" x14ac:dyDescent="0.3">
      <c r="A746" s="34" t="str">
        <v>16/08/2024 10:28:57</v>
      </c>
      <c r="B746" s="34">
        <v>41292183999.999901</v>
      </c>
      <c r="C746" s="34">
        <v>51399180000</v>
      </c>
      <c r="D746" s="34">
        <v>-10106996000.000099</v>
      </c>
      <c r="E746" s="34">
        <v>6010314000</v>
      </c>
      <c r="F746" s="34">
        <v>42498000000</v>
      </c>
      <c r="G746" s="34">
        <v>-36487686000</v>
      </c>
    </row>
    <row r="747" spans="1:7" x14ac:dyDescent="0.3">
      <c r="A747" s="34" t="str">
        <v>16/08/2024 10:32:17</v>
      </c>
      <c r="B747" s="34">
        <v>42362538999.999901</v>
      </c>
      <c r="C747" s="34">
        <v>53355396000</v>
      </c>
      <c r="D747" s="34">
        <v>-10992857000.000099</v>
      </c>
      <c r="E747" s="34">
        <v>6059449000</v>
      </c>
      <c r="F747" s="34">
        <v>44326526000</v>
      </c>
      <c r="G747" s="34">
        <v>-38267077000</v>
      </c>
    </row>
    <row r="748" spans="1:7" x14ac:dyDescent="0.3">
      <c r="A748" s="34" t="str">
        <v>16/08/2024 10:54:46</v>
      </c>
      <c r="B748" s="34">
        <v>58472629999.999901</v>
      </c>
      <c r="C748" s="34">
        <v>69283724000</v>
      </c>
      <c r="D748" s="34">
        <v>-10811094000.000099</v>
      </c>
      <c r="E748" s="34">
        <v>16427650000</v>
      </c>
      <c r="F748" s="34">
        <v>49667774000</v>
      </c>
      <c r="G748" s="34">
        <v>-33240124000</v>
      </c>
    </row>
    <row r="749" spans="1:7" x14ac:dyDescent="0.3">
      <c r="A749" s="34" t="str">
        <v>16/08/2024 11:21:38</v>
      </c>
      <c r="B749" s="34">
        <v>70484359000.000092</v>
      </c>
      <c r="C749" s="34">
        <v>87772107000</v>
      </c>
      <c r="D749" s="34">
        <v>-17287747999.999908</v>
      </c>
      <c r="E749" s="34">
        <v>16033989000</v>
      </c>
      <c r="F749" s="34">
        <v>68028177000</v>
      </c>
      <c r="G749" s="34">
        <v>-51994188000</v>
      </c>
    </row>
    <row r="750" spans="1:7" x14ac:dyDescent="0.3">
      <c r="A750" s="34" t="str">
        <v>16/08/2024 11:22:18</v>
      </c>
      <c r="B750" s="34">
        <v>70484359000.000092</v>
      </c>
      <c r="C750" s="34">
        <v>83754117000</v>
      </c>
      <c r="D750" s="34">
        <v>-13269757999.99991</v>
      </c>
      <c r="E750" s="34">
        <v>16033989000</v>
      </c>
      <c r="F750" s="34">
        <v>64010187000</v>
      </c>
      <c r="G750" s="34">
        <v>-47976198000</v>
      </c>
    </row>
    <row r="751" spans="1:7" x14ac:dyDescent="0.3">
      <c r="A751" s="34" t="str">
        <v>16/08/2024 13:04:27</v>
      </c>
      <c r="B751" s="34">
        <v>74282150000.000092</v>
      </c>
      <c r="C751" s="34">
        <v>91712184000.000504</v>
      </c>
      <c r="D751" s="34">
        <v>-17430034000.000408</v>
      </c>
      <c r="E751" s="34">
        <v>19831780000</v>
      </c>
      <c r="F751" s="34">
        <v>68127854000</v>
      </c>
      <c r="G751" s="34">
        <v>-48296074000</v>
      </c>
    </row>
    <row r="752" spans="1:7" x14ac:dyDescent="0.3">
      <c r="A752" s="34" t="str">
        <v>16/08/2024 13:05:01</v>
      </c>
      <c r="B752" s="34">
        <v>74282150000.000092</v>
      </c>
      <c r="C752" s="34">
        <v>87690210000.000504</v>
      </c>
      <c r="D752" s="34">
        <v>-13408060000.00041</v>
      </c>
      <c r="E752" s="34">
        <v>19831780000</v>
      </c>
      <c r="F752" s="34">
        <v>64105880000</v>
      </c>
      <c r="G752" s="34">
        <v>-44274100000</v>
      </c>
    </row>
    <row r="753" spans="1:7" x14ac:dyDescent="0.3">
      <c r="A753" s="34" t="str">
        <v>16/08/2024 13:08:28</v>
      </c>
      <c r="B753" s="34">
        <v>77484997000.000092</v>
      </c>
      <c r="C753" s="34">
        <v>93643374000.000504</v>
      </c>
      <c r="D753" s="34">
        <v>-16158377000.00041</v>
      </c>
      <c r="E753" s="34">
        <v>23034627000</v>
      </c>
      <c r="F753" s="34">
        <v>68135894000</v>
      </c>
      <c r="G753" s="34">
        <v>-45101267000</v>
      </c>
    </row>
    <row r="754" spans="1:7" x14ac:dyDescent="0.3">
      <c r="A754" s="34" t="str">
        <v>16/08/2024 13:09:06</v>
      </c>
      <c r="B754" s="34">
        <v>78009213000.000092</v>
      </c>
      <c r="C754" s="34">
        <v>89617388000.000504</v>
      </c>
      <c r="D754" s="34">
        <v>-11608175000.00041</v>
      </c>
      <c r="E754" s="34">
        <v>23558843000</v>
      </c>
      <c r="F754" s="34">
        <v>64109908000</v>
      </c>
      <c r="G754" s="34">
        <v>-40551065000</v>
      </c>
    </row>
    <row r="755" spans="1:7" x14ac:dyDescent="0.3">
      <c r="A755" s="34" t="str">
        <v>16/08/2024 13:16:41</v>
      </c>
      <c r="B755" s="34">
        <v>89600355999.999695</v>
      </c>
      <c r="C755" s="34">
        <v>102219462000.0005</v>
      </c>
      <c r="D755" s="34">
        <v>-12619106000.000811</v>
      </c>
      <c r="E755" s="34">
        <v>23734926000</v>
      </c>
      <c r="F755" s="34">
        <v>76711982000</v>
      </c>
      <c r="G755" s="34">
        <v>-52977056000</v>
      </c>
    </row>
    <row r="756" spans="1:7" x14ac:dyDescent="0.3">
      <c r="A756" s="34" t="str">
        <v>16/08/2024 13:26:03</v>
      </c>
      <c r="B756" s="34">
        <v>93975257999.999695</v>
      </c>
      <c r="C756" s="34">
        <v>107839016000.0005</v>
      </c>
      <c r="D756" s="34">
        <v>-13863758000.000811</v>
      </c>
      <c r="E756" s="34">
        <v>24133038000</v>
      </c>
      <c r="F756" s="34">
        <v>82331536000</v>
      </c>
      <c r="G756" s="34">
        <v>-58198498000</v>
      </c>
    </row>
    <row r="757" spans="1:7" x14ac:dyDescent="0.3">
      <c r="A757" s="34" t="str">
        <v>16/08/2024 13:54:19</v>
      </c>
      <c r="B757" s="34">
        <v>100582979999.99969</v>
      </c>
      <c r="C757" s="34">
        <v>115071678000.0005</v>
      </c>
      <c r="D757" s="34">
        <v>-14488698000.000811</v>
      </c>
      <c r="E757" s="34">
        <v>25857810000</v>
      </c>
      <c r="F757" s="34">
        <v>87248288000</v>
      </c>
      <c r="G757" s="34">
        <v>-61390478000</v>
      </c>
    </row>
    <row r="758" spans="1:7" x14ac:dyDescent="0.3">
      <c r="A758" s="34" t="str">
        <v>16/08/2024 14:06:26</v>
      </c>
      <c r="B758" s="34">
        <v>103095661999.99969</v>
      </c>
      <c r="C758" s="34">
        <v>115228886000.0005</v>
      </c>
      <c r="D758" s="34">
        <v>-12133224000.000811</v>
      </c>
      <c r="E758" s="34">
        <v>28370492000</v>
      </c>
      <c r="F758" s="34">
        <v>87276646000</v>
      </c>
      <c r="G758" s="34">
        <v>-58906154000</v>
      </c>
    </row>
    <row r="759" spans="1:7" x14ac:dyDescent="0.3">
      <c r="A759" s="34" t="str">
        <v>16/08/2024 14:14:21</v>
      </c>
      <c r="B759" s="34">
        <v>103145631999.99969</v>
      </c>
      <c r="C759" s="34">
        <v>115363740000.0005</v>
      </c>
      <c r="D759" s="34">
        <v>-12218108000.000811</v>
      </c>
      <c r="E759" s="34">
        <v>28420462000</v>
      </c>
      <c r="F759" s="34">
        <v>87282720000</v>
      </c>
      <c r="G759" s="34">
        <v>-58862258000</v>
      </c>
    </row>
    <row r="760" spans="1:7" x14ac:dyDescent="0.3">
      <c r="A760" s="34" t="str">
        <v>16/08/2024 14:15:10</v>
      </c>
      <c r="B760" s="34">
        <v>103145631999.99969</v>
      </c>
      <c r="C760" s="34">
        <v>117294260000.0005</v>
      </c>
      <c r="D760" s="34">
        <v>-14148628000.000811</v>
      </c>
      <c r="E760" s="34">
        <v>28420462000</v>
      </c>
      <c r="F760" s="34">
        <v>87282720000</v>
      </c>
      <c r="G760" s="34">
        <v>-58862258000</v>
      </c>
    </row>
    <row r="761" spans="1:7" x14ac:dyDescent="0.3">
      <c r="A761" s="34" t="str">
        <v>16/08/2024 14:24:25</v>
      </c>
      <c r="B761" s="34">
        <v>135362508999.99969</v>
      </c>
      <c r="C761" s="34">
        <v>157544505000</v>
      </c>
      <c r="D761" s="34">
        <v>-22181996000.000309</v>
      </c>
      <c r="E761" s="34">
        <v>60637339000</v>
      </c>
      <c r="F761" s="34">
        <v>91336745000</v>
      </c>
      <c r="G761" s="34">
        <v>-30699406000</v>
      </c>
    </row>
    <row r="762" spans="1:7" x14ac:dyDescent="0.3">
      <c r="A762" s="34" t="str">
        <v>16/08/2024 14:26:57</v>
      </c>
      <c r="B762" s="34">
        <v>142961893999.99969</v>
      </c>
      <c r="C762" s="34">
        <v>161421059000</v>
      </c>
      <c r="D762" s="34">
        <v>-18459165000.000309</v>
      </c>
      <c r="E762" s="34">
        <v>68236724000</v>
      </c>
      <c r="F762" s="34">
        <v>91348849000</v>
      </c>
      <c r="G762" s="34">
        <v>-23112125000</v>
      </c>
    </row>
    <row r="763" spans="1:7" x14ac:dyDescent="0.3">
      <c r="A763" s="34" t="str">
        <v>16/08/2024 14:29:20</v>
      </c>
      <c r="B763" s="34">
        <v>143090733999.99969</v>
      </c>
      <c r="C763" s="34">
        <v>157438183000</v>
      </c>
      <c r="D763" s="34">
        <v>-14347449000.000311</v>
      </c>
      <c r="E763" s="34">
        <v>68236724000</v>
      </c>
      <c r="F763" s="34">
        <v>87365973000</v>
      </c>
      <c r="G763" s="34">
        <v>-19129249000</v>
      </c>
    </row>
    <row r="764" spans="1:7" x14ac:dyDescent="0.3">
      <c r="A764" s="34" t="str">
        <v>19/08/2024 10:00:43</v>
      </c>
      <c r="B764" s="34">
        <v>54123614999.999199</v>
      </c>
      <c r="C764" s="34">
        <v>58686891000</v>
      </c>
      <c r="D764" s="34">
        <v>-4563276000.0008011</v>
      </c>
      <c r="E764" s="34">
        <v>7094835000</v>
      </c>
      <c r="F764" s="34">
        <v>50935491000</v>
      </c>
      <c r="G764" s="34">
        <v>-43840656000</v>
      </c>
    </row>
    <row r="765" spans="1:7" x14ac:dyDescent="0.3">
      <c r="A765" s="34" t="str">
        <v>19/08/2024 10:16:09</v>
      </c>
      <c r="B765" s="34">
        <v>64663444999.999199</v>
      </c>
      <c r="C765" s="34">
        <v>66128204000</v>
      </c>
      <c r="D765" s="34">
        <v>-1464759000.0008011</v>
      </c>
      <c r="E765" s="34">
        <v>17634665000</v>
      </c>
      <c r="F765" s="34">
        <v>50862714000</v>
      </c>
      <c r="G765" s="34">
        <v>-33228049000</v>
      </c>
    </row>
    <row r="766" spans="1:7" x14ac:dyDescent="0.3">
      <c r="A766" s="34" t="str">
        <v>19/08/2024 10:31:57</v>
      </c>
      <c r="B766" s="34">
        <v>79123122999.999207</v>
      </c>
      <c r="C766" s="34">
        <v>81931599000</v>
      </c>
      <c r="D766" s="34">
        <v>-2808476000.000793</v>
      </c>
      <c r="E766" s="34">
        <v>32094343000</v>
      </c>
      <c r="F766" s="34">
        <v>50864329000</v>
      </c>
      <c r="G766" s="34">
        <v>-18769986000</v>
      </c>
    </row>
    <row r="767" spans="1:7" x14ac:dyDescent="0.3">
      <c r="A767" s="34" t="str">
        <v>19/08/2024 10:54:33</v>
      </c>
      <c r="B767" s="34">
        <v>102125300999.9984</v>
      </c>
      <c r="C767" s="34">
        <v>101902769000.0005</v>
      </c>
      <c r="D767" s="34">
        <v>222531999.99790949</v>
      </c>
      <c r="E767" s="34">
        <v>51856921000</v>
      </c>
      <c r="F767" s="34">
        <v>50866269000</v>
      </c>
      <c r="G767" s="34">
        <v>990652000</v>
      </c>
    </row>
    <row r="768" spans="1:7" x14ac:dyDescent="0.3">
      <c r="A768" s="34" t="str">
        <v>19/08/2024 11:29:29</v>
      </c>
      <c r="B768" s="34">
        <v>111719053999.9984</v>
      </c>
      <c r="C768" s="34">
        <v>111517341000.0005</v>
      </c>
      <c r="D768" s="34">
        <v>201712999.99790949</v>
      </c>
      <c r="E768" s="34">
        <v>61450674000</v>
      </c>
      <c r="F768" s="34">
        <v>50880441000</v>
      </c>
      <c r="G768" s="34">
        <v>10570233000</v>
      </c>
    </row>
    <row r="769" spans="1:7" x14ac:dyDescent="0.3">
      <c r="A769" s="34" t="str">
        <v>19/08/2024 13:02:02</v>
      </c>
      <c r="B769" s="34">
        <v>111719053999.9984</v>
      </c>
      <c r="C769" s="34">
        <v>111517341000.0005</v>
      </c>
      <c r="D769" s="34">
        <v>201712999.99790949</v>
      </c>
      <c r="E769" s="34">
        <v>61450674000</v>
      </c>
      <c r="F769" s="34">
        <v>50880441000</v>
      </c>
      <c r="G769" s="34">
        <v>10570233000</v>
      </c>
    </row>
    <row r="770" spans="1:7" x14ac:dyDescent="0.3">
      <c r="A770" s="34" t="str">
        <v>19/08/2024 13:24:12</v>
      </c>
      <c r="B770" s="34">
        <v>118945413999.9984</v>
      </c>
      <c r="C770" s="34">
        <v>125512291000.0004</v>
      </c>
      <c r="D770" s="34">
        <v>-6566877000.0019989</v>
      </c>
      <c r="E770" s="34">
        <v>68677034000</v>
      </c>
      <c r="F770" s="34">
        <v>57491841000</v>
      </c>
      <c r="G770" s="34">
        <v>11185193000</v>
      </c>
    </row>
    <row r="771" spans="1:7" x14ac:dyDescent="0.3">
      <c r="A771" s="34" t="str">
        <v>19/08/2024 13:46:26</v>
      </c>
      <c r="B771" s="34">
        <v>127801204999.9984</v>
      </c>
      <c r="C771" s="34">
        <v>137186961000.0004</v>
      </c>
      <c r="D771" s="34">
        <v>-9385756000.0019989</v>
      </c>
      <c r="E771" s="34">
        <v>77532825000</v>
      </c>
      <c r="F771" s="34">
        <v>57503711000</v>
      </c>
      <c r="G771" s="34">
        <v>20029114000</v>
      </c>
    </row>
    <row r="772" spans="1:7" x14ac:dyDescent="0.3">
      <c r="A772" s="34" t="str">
        <v>19/08/2024 13:53:00</v>
      </c>
      <c r="B772" s="34">
        <v>133403065999.9984</v>
      </c>
      <c r="C772" s="34">
        <v>139383556000.00031</v>
      </c>
      <c r="D772" s="34">
        <v>-5980490000.0019073</v>
      </c>
      <c r="E772" s="34">
        <v>83004616000</v>
      </c>
      <c r="F772" s="34">
        <v>57621666000</v>
      </c>
      <c r="G772" s="34">
        <v>25382950000</v>
      </c>
    </row>
    <row r="773" spans="1:7" x14ac:dyDescent="0.3">
      <c r="A773" s="34" t="str">
        <v>19/08/2024 13:59:35</v>
      </c>
      <c r="B773" s="34">
        <v>136918524999.998</v>
      </c>
      <c r="C773" s="34">
        <v>144610871000.00031</v>
      </c>
      <c r="D773" s="34">
        <v>-7692346000.0023041</v>
      </c>
      <c r="E773" s="34">
        <v>81711375000</v>
      </c>
      <c r="F773" s="34">
        <v>62848981000</v>
      </c>
      <c r="G773" s="34">
        <v>18862394000</v>
      </c>
    </row>
    <row r="774" spans="1:7" x14ac:dyDescent="0.3">
      <c r="A774" s="34" t="str">
        <v>19/08/2024 14:08:59</v>
      </c>
      <c r="B774" s="34">
        <v>142683114999.99799</v>
      </c>
      <c r="C774" s="34">
        <v>150456821000.00031</v>
      </c>
      <c r="D774" s="34">
        <v>-7773706000.0023193</v>
      </c>
      <c r="E774" s="34">
        <v>87475965000</v>
      </c>
      <c r="F774" s="34">
        <v>62848981000</v>
      </c>
      <c r="G774" s="34">
        <v>24626984000</v>
      </c>
    </row>
    <row r="775" spans="1:7" x14ac:dyDescent="0.3">
      <c r="A775" s="34" t="str">
        <v>19/08/2024 14:12:49</v>
      </c>
      <c r="B775" s="34">
        <v>142683114999.99799</v>
      </c>
      <c r="C775" s="34">
        <v>150456821000.00031</v>
      </c>
      <c r="D775" s="34">
        <v>-7773706000.0023193</v>
      </c>
      <c r="E775" s="34">
        <v>87475965000</v>
      </c>
      <c r="F775" s="34">
        <v>62848981000</v>
      </c>
      <c r="G775" s="34">
        <v>24626984000</v>
      </c>
    </row>
    <row r="776" spans="1:7" x14ac:dyDescent="0.3">
      <c r="A776" s="34" t="str">
        <v>19/08/2024 14:18:09</v>
      </c>
      <c r="B776" s="34">
        <v>150156999999.99799</v>
      </c>
      <c r="C776" s="34">
        <v>157988191000.00031</v>
      </c>
      <c r="D776" s="34">
        <v>-7831191000.0023193</v>
      </c>
      <c r="E776" s="34">
        <v>94949850000</v>
      </c>
      <c r="F776" s="34">
        <v>62848981000</v>
      </c>
      <c r="G776" s="34">
        <v>32100869000</v>
      </c>
    </row>
    <row r="777" spans="1:7" x14ac:dyDescent="0.3">
      <c r="A777" s="34" t="str">
        <v>20/08/2024 10:20:33</v>
      </c>
      <c r="B777" s="34">
        <v>37194212999.999496</v>
      </c>
      <c r="C777" s="34">
        <v>41833593000</v>
      </c>
      <c r="D777" s="34">
        <v>-4639380000.0005035</v>
      </c>
      <c r="E777" s="34">
        <v>7776603000</v>
      </c>
      <c r="F777" s="34">
        <v>34545063000</v>
      </c>
      <c r="G777" s="34">
        <v>-26768460000</v>
      </c>
    </row>
    <row r="778" spans="1:7" x14ac:dyDescent="0.3">
      <c r="A778" s="34" t="str">
        <v>20/08/2024 10:54:19</v>
      </c>
      <c r="B778" s="34">
        <v>44283039999.999496</v>
      </c>
      <c r="C778" s="34">
        <v>47419357000</v>
      </c>
      <c r="D778" s="34">
        <v>-3136317000.000504</v>
      </c>
      <c r="E778" s="34">
        <v>9004480000</v>
      </c>
      <c r="F778" s="34">
        <v>38958857000</v>
      </c>
      <c r="G778" s="34">
        <v>-29954377000</v>
      </c>
    </row>
    <row r="779" spans="1:7" x14ac:dyDescent="0.3">
      <c r="A779" s="34" t="str">
        <v>20/08/2024 13:10:40</v>
      </c>
      <c r="B779" s="34">
        <v>76260379999.999496</v>
      </c>
      <c r="C779" s="34">
        <v>80988858000</v>
      </c>
      <c r="D779" s="34">
        <v>-4728478000.0005035</v>
      </c>
      <c r="E779" s="34">
        <v>40851700000</v>
      </c>
      <c r="F779" s="34">
        <v>39073718000</v>
      </c>
      <c r="G779" s="34">
        <v>1777982000</v>
      </c>
    </row>
    <row r="780" spans="1:7" x14ac:dyDescent="0.3">
      <c r="A780" s="34" t="str">
        <v>20/08/2024 13:16:35</v>
      </c>
      <c r="B780" s="34">
        <v>88210560999.999496</v>
      </c>
      <c r="C780" s="34">
        <v>90776058000</v>
      </c>
      <c r="D780" s="34">
        <v>-2565497000.000504</v>
      </c>
      <c r="E780" s="34">
        <v>52801881000</v>
      </c>
      <c r="F780" s="34">
        <v>39073718000</v>
      </c>
      <c r="G780" s="34">
        <v>13728163000</v>
      </c>
    </row>
    <row r="781" spans="1:7" x14ac:dyDescent="0.3">
      <c r="A781" s="34" t="str">
        <v>20/08/2024 14:06:34</v>
      </c>
      <c r="B781" s="34">
        <v>111943666999.9995</v>
      </c>
      <c r="C781" s="34">
        <v>115773467000.0011</v>
      </c>
      <c r="D781" s="34">
        <v>-3829800000.0016022</v>
      </c>
      <c r="E781" s="34">
        <v>68562717000</v>
      </c>
      <c r="F781" s="34">
        <v>47882837000</v>
      </c>
      <c r="G781" s="34">
        <v>20679880000</v>
      </c>
    </row>
    <row r="782" spans="1:7" x14ac:dyDescent="0.3">
      <c r="A782" s="34" t="str">
        <v>20/08/2024 14:11:04</v>
      </c>
      <c r="B782" s="34">
        <v>112076212999.9995</v>
      </c>
      <c r="C782" s="34">
        <v>118584628000.0011</v>
      </c>
      <c r="D782" s="34">
        <v>-6508415000.0016022</v>
      </c>
      <c r="E782" s="34">
        <v>68564453000</v>
      </c>
      <c r="F782" s="34">
        <v>50693998000</v>
      </c>
      <c r="G782" s="34">
        <v>17870455000</v>
      </c>
    </row>
    <row r="783" spans="1:7" x14ac:dyDescent="0.3">
      <c r="A783" s="34" t="str">
        <v>20/08/2024 14:13:12</v>
      </c>
      <c r="B783" s="34">
        <v>112206902999.9995</v>
      </c>
      <c r="C783" s="34">
        <v>120258016000.0011</v>
      </c>
      <c r="D783" s="34">
        <v>-8051113000.0016022</v>
      </c>
      <c r="E783" s="34">
        <v>68564453000</v>
      </c>
      <c r="F783" s="34">
        <v>52367386000</v>
      </c>
      <c r="G783" s="34">
        <v>16197067000</v>
      </c>
    </row>
    <row r="784" spans="1:7" x14ac:dyDescent="0.3">
      <c r="A784" s="34" t="str">
        <v>20/08/2024 14:26:28</v>
      </c>
      <c r="B784" s="34">
        <v>119582229999.9995</v>
      </c>
      <c r="C784" s="34">
        <v>124516562000.00101</v>
      </c>
      <c r="D784" s="34">
        <v>-4934332000.0015106</v>
      </c>
      <c r="E784" s="34">
        <v>73461240000</v>
      </c>
      <c r="F784" s="34">
        <v>54929532000</v>
      </c>
      <c r="G784" s="34">
        <v>18531708000</v>
      </c>
    </row>
    <row r="785" spans="1:7" x14ac:dyDescent="0.3">
      <c r="A785" s="34" t="str">
        <v>20/08/2024 14:30:19</v>
      </c>
      <c r="B785" s="34">
        <v>128847250000</v>
      </c>
      <c r="C785" s="34">
        <v>137063301000.00101</v>
      </c>
      <c r="D785" s="34">
        <v>-8216051000.0010071</v>
      </c>
      <c r="E785" s="34">
        <v>73474200000</v>
      </c>
      <c r="F785" s="34">
        <v>67476271000</v>
      </c>
      <c r="G785" s="34">
        <v>5997929000</v>
      </c>
    </row>
    <row r="786" spans="1:7" x14ac:dyDescent="0.3">
      <c r="A786" s="34" t="str">
        <v>20/08/2024 14:45:41</v>
      </c>
      <c r="B786" s="34">
        <v>129607301000</v>
      </c>
      <c r="C786" s="34">
        <v>137064563000.00101</v>
      </c>
      <c r="D786" s="34">
        <v>-7457262000.0010071</v>
      </c>
      <c r="E786" s="34">
        <v>74234251000</v>
      </c>
      <c r="F786" s="34">
        <v>67477533000</v>
      </c>
      <c r="G786" s="34">
        <v>6756718000</v>
      </c>
    </row>
    <row r="787" spans="1:7" x14ac:dyDescent="0.3">
      <c r="A787" s="34" t="str">
        <v>20/08/2024 15:37:57</v>
      </c>
      <c r="B787" s="34">
        <v>129045311000</v>
      </c>
      <c r="C787" s="34">
        <v>137064563000.00101</v>
      </c>
      <c r="D787" s="34">
        <v>-8019252000.0010071</v>
      </c>
      <c r="E787" s="34">
        <v>73672261000</v>
      </c>
      <c r="F787" s="34">
        <v>67477533000</v>
      </c>
      <c r="G787" s="34">
        <v>6194728000</v>
      </c>
    </row>
    <row r="788" spans="1:7" x14ac:dyDescent="0.3">
      <c r="A788" s="34" t="str">
        <v>21/08/2024 10:54:33</v>
      </c>
      <c r="B788" s="34">
        <v>113924135000.00031</v>
      </c>
      <c r="C788" s="34">
        <v>119304045000</v>
      </c>
      <c r="D788" s="34">
        <v>-5379909999.9996948</v>
      </c>
      <c r="E788" s="34">
        <v>7418965000</v>
      </c>
      <c r="F788" s="34">
        <v>111899895000</v>
      </c>
      <c r="G788" s="34">
        <v>-104480930000</v>
      </c>
    </row>
    <row r="789" spans="1:7" x14ac:dyDescent="0.3">
      <c r="A789" s="34" t="str">
        <v>21/08/2024 11:08:03</v>
      </c>
      <c r="B789" s="34">
        <v>113924135000.00031</v>
      </c>
      <c r="C789" s="34">
        <v>119304045000</v>
      </c>
      <c r="D789" s="34">
        <v>-5379909999.9996948</v>
      </c>
      <c r="E789" s="34">
        <v>7418965000</v>
      </c>
      <c r="F789" s="34">
        <v>111899895000</v>
      </c>
      <c r="G789" s="34">
        <v>-104480930000</v>
      </c>
    </row>
    <row r="790" spans="1:7" x14ac:dyDescent="0.3">
      <c r="A790" s="34" t="str">
        <v>21/08/2024 13:26:46</v>
      </c>
      <c r="B790" s="34">
        <v>153527747000.00031</v>
      </c>
      <c r="C790" s="34">
        <v>171924890000</v>
      </c>
      <c r="D790" s="34">
        <v>-18397142999.999691</v>
      </c>
      <c r="E790" s="34">
        <v>45716987000</v>
      </c>
      <c r="F790" s="34">
        <v>119047520000</v>
      </c>
      <c r="G790" s="34">
        <v>-73330533000</v>
      </c>
    </row>
    <row r="791" spans="1:7" x14ac:dyDescent="0.3">
      <c r="A791" s="34" t="str">
        <v>21/08/2024 13:29:00</v>
      </c>
      <c r="B791" s="34">
        <v>153527747000.00031</v>
      </c>
      <c r="C791" s="34">
        <v>171534253000</v>
      </c>
      <c r="D791" s="34">
        <v>-18006505999.999691</v>
      </c>
      <c r="E791" s="34">
        <v>45716987000</v>
      </c>
      <c r="F791" s="34">
        <v>118656883000</v>
      </c>
      <c r="G791" s="34">
        <v>-72939896000</v>
      </c>
    </row>
    <row r="792" spans="1:7" x14ac:dyDescent="0.3">
      <c r="A792" s="34" t="str">
        <v>21/08/2024 13:29:28</v>
      </c>
      <c r="B792" s="34">
        <v>153527747000.00031</v>
      </c>
      <c r="C792" s="34">
        <v>171534253000</v>
      </c>
      <c r="D792" s="34">
        <v>-18006505999.999691</v>
      </c>
      <c r="E792" s="34">
        <v>45716987000</v>
      </c>
      <c r="F792" s="34">
        <v>118656883000</v>
      </c>
      <c r="G792" s="34">
        <v>-72939896000</v>
      </c>
    </row>
    <row r="793" spans="1:7" x14ac:dyDescent="0.3">
      <c r="A793" s="34" t="str">
        <v>21/08/2024 13:34:19</v>
      </c>
      <c r="B793" s="34">
        <v>153704406000.00031</v>
      </c>
      <c r="C793" s="34">
        <v>177279153000</v>
      </c>
      <c r="D793" s="34">
        <v>-23574746999.999691</v>
      </c>
      <c r="E793" s="34">
        <v>45893646000</v>
      </c>
      <c r="F793" s="34">
        <v>118656883000</v>
      </c>
      <c r="G793" s="34">
        <v>-72763237000</v>
      </c>
    </row>
    <row r="794" spans="1:7" x14ac:dyDescent="0.3">
      <c r="A794" s="34" t="str">
        <v>21/08/2024 13:56:34</v>
      </c>
      <c r="B794" s="34">
        <v>216726869000.00009</v>
      </c>
      <c r="C794" s="34">
        <v>215436074999.99899</v>
      </c>
      <c r="D794" s="34">
        <v>1290794000.0010991</v>
      </c>
      <c r="E794" s="34">
        <v>99499059000</v>
      </c>
      <c r="F794" s="34">
        <v>137725455000</v>
      </c>
      <c r="G794" s="34">
        <v>-38226396000</v>
      </c>
    </row>
    <row r="795" spans="1:7" x14ac:dyDescent="0.3">
      <c r="A795" s="34" t="str">
        <v>21/08/2024 13:57:16</v>
      </c>
      <c r="B795" s="34">
        <v>216726869000.00009</v>
      </c>
      <c r="C795" s="34">
        <v>215436074999.99899</v>
      </c>
      <c r="D795" s="34">
        <v>1290794000.0010991</v>
      </c>
      <c r="E795" s="34">
        <v>99499059000</v>
      </c>
      <c r="F795" s="34">
        <v>137725455000</v>
      </c>
      <c r="G795" s="34">
        <v>-38226396000</v>
      </c>
    </row>
    <row r="796" spans="1:7" x14ac:dyDescent="0.3">
      <c r="A796" s="34" t="str">
        <v>21/08/2024 14:10:29</v>
      </c>
      <c r="B796" s="34">
        <v>233719862000.00009</v>
      </c>
      <c r="C796" s="34">
        <v>228784374999.99951</v>
      </c>
      <c r="D796" s="34">
        <v>4935487000.0006104</v>
      </c>
      <c r="E796" s="34">
        <v>116492052000</v>
      </c>
      <c r="F796" s="34">
        <v>137725455000</v>
      </c>
      <c r="G796" s="34">
        <v>-21233403000</v>
      </c>
    </row>
    <row r="797" spans="1:7" x14ac:dyDescent="0.3">
      <c r="A797" s="34" t="str">
        <v>21/08/2024 14:21:32</v>
      </c>
      <c r="B797" s="34">
        <v>240586195000.00009</v>
      </c>
      <c r="C797" s="34">
        <v>239237389000.0004</v>
      </c>
      <c r="D797" s="34">
        <v>1348805999.9997251</v>
      </c>
      <c r="E797" s="34">
        <v>123358385000</v>
      </c>
      <c r="F797" s="34">
        <v>141102159000</v>
      </c>
      <c r="G797" s="34">
        <v>-17743774000</v>
      </c>
    </row>
    <row r="798" spans="1:7" x14ac:dyDescent="0.3">
      <c r="A798" s="34" t="str">
        <v>21/08/2024 14:24:00</v>
      </c>
      <c r="B798" s="34">
        <v>247920944000.00009</v>
      </c>
      <c r="C798" s="34">
        <v>246717178999.99991</v>
      </c>
      <c r="D798" s="34">
        <v>1203765000.0002141</v>
      </c>
      <c r="E798" s="34">
        <v>130693134000</v>
      </c>
      <c r="F798" s="34">
        <v>141102159000</v>
      </c>
      <c r="G798" s="34">
        <v>-10409025000</v>
      </c>
    </row>
    <row r="799" spans="1:7" x14ac:dyDescent="0.3">
      <c r="A799" s="34" t="str">
        <v>21/08/2024 14:27:21</v>
      </c>
      <c r="B799" s="34">
        <v>248231649000.00009</v>
      </c>
      <c r="C799" s="34">
        <v>246979728999.99991</v>
      </c>
      <c r="D799" s="34">
        <v>1251920000.0002141</v>
      </c>
      <c r="E799" s="34">
        <v>131003839000</v>
      </c>
      <c r="F799" s="34">
        <v>141102159000</v>
      </c>
      <c r="G799" s="34">
        <v>-10098320000</v>
      </c>
    </row>
    <row r="800" spans="1:7" x14ac:dyDescent="0.3">
      <c r="A800" s="34" t="str">
        <v>21/08/2024 15:47:13</v>
      </c>
      <c r="B800" s="34">
        <v>248812970000.00009</v>
      </c>
      <c r="C800" s="34">
        <v>259777148999.99991</v>
      </c>
      <c r="D800" s="34">
        <v>-10964178999.99979</v>
      </c>
      <c r="E800" s="34">
        <v>131585160000</v>
      </c>
      <c r="F800" s="34">
        <v>153768159000</v>
      </c>
      <c r="G800" s="34">
        <v>-22182999000</v>
      </c>
    </row>
    <row r="801" spans="1:7" x14ac:dyDescent="0.3">
      <c r="A801" s="34" t="str">
        <v>22/08/2024 09:47:39</v>
      </c>
      <c r="B801" s="34">
        <v>60693764000.000702</v>
      </c>
      <c r="C801" s="34">
        <v>63180615000</v>
      </c>
      <c r="D801" s="34">
        <v>-2486850999.9992981</v>
      </c>
      <c r="E801" s="34">
        <v>974724000</v>
      </c>
      <c r="F801" s="34">
        <v>62523175000</v>
      </c>
      <c r="G801" s="34">
        <v>-61548451000</v>
      </c>
    </row>
    <row r="802" spans="1:7" x14ac:dyDescent="0.3">
      <c r="A802" s="34" t="str">
        <v>22/08/2024 09:53:56</v>
      </c>
      <c r="B802" s="34">
        <v>68044884000.000702</v>
      </c>
      <c r="C802" s="34">
        <v>74854455000</v>
      </c>
      <c r="D802" s="34">
        <v>-6809570999.9992981</v>
      </c>
      <c r="E802" s="34">
        <v>974724000</v>
      </c>
      <c r="F802" s="34">
        <v>74197015000</v>
      </c>
      <c r="G802" s="34">
        <v>-73222291000</v>
      </c>
    </row>
    <row r="803" spans="1:7" x14ac:dyDescent="0.3">
      <c r="A803" s="34" t="str">
        <v>22/08/2024 09:57:49</v>
      </c>
      <c r="B803" s="34">
        <v>74249071000.000702</v>
      </c>
      <c r="C803" s="34">
        <v>77060830000</v>
      </c>
      <c r="D803" s="34">
        <v>-2811758999.9992981</v>
      </c>
      <c r="E803" s="34">
        <v>5341131000</v>
      </c>
      <c r="F803" s="34">
        <v>76140880000</v>
      </c>
      <c r="G803" s="34">
        <v>-70799749000</v>
      </c>
    </row>
    <row r="804" spans="1:7" x14ac:dyDescent="0.3">
      <c r="A804" s="34" t="str">
        <v>22/08/2024 10:00:59</v>
      </c>
      <c r="B804" s="34">
        <v>70146331000.000702</v>
      </c>
      <c r="C804" s="34">
        <v>80954465000</v>
      </c>
      <c r="D804" s="34">
        <v>-10808133999.9993</v>
      </c>
      <c r="E804" s="34">
        <v>1238391000</v>
      </c>
      <c r="F804" s="34">
        <v>80034515000</v>
      </c>
      <c r="G804" s="34">
        <v>-78796124000</v>
      </c>
    </row>
    <row r="805" spans="1:7" x14ac:dyDescent="0.3">
      <c r="A805" s="34" t="str">
        <v>22/08/2024 10:09:36</v>
      </c>
      <c r="B805" s="34">
        <v>86699463000.000198</v>
      </c>
      <c r="C805" s="34">
        <v>97665518000</v>
      </c>
      <c r="D805" s="34">
        <v>-10966054999.9998</v>
      </c>
      <c r="E805" s="34">
        <v>2446323000</v>
      </c>
      <c r="F805" s="34">
        <v>95564798000</v>
      </c>
      <c r="G805" s="34">
        <v>-93118475000</v>
      </c>
    </row>
    <row r="806" spans="1:7" x14ac:dyDescent="0.3">
      <c r="A806" s="34" t="str">
        <v>22/08/2024 10:42:34</v>
      </c>
      <c r="B806" s="34">
        <v>88832083000.000198</v>
      </c>
      <c r="C806" s="34">
        <v>99726562000</v>
      </c>
      <c r="D806" s="34">
        <v>-10894478999.9998</v>
      </c>
      <c r="E806" s="34">
        <v>2611393000</v>
      </c>
      <c r="F806" s="34">
        <v>97494552000</v>
      </c>
      <c r="G806" s="34">
        <v>-94883159000</v>
      </c>
    </row>
    <row r="807" spans="1:7" x14ac:dyDescent="0.3">
      <c r="A807" s="34" t="str">
        <v>22/08/2024 13:00:41</v>
      </c>
      <c r="B807" s="34">
        <v>92238421000.000198</v>
      </c>
      <c r="C807" s="34">
        <v>106504772000</v>
      </c>
      <c r="D807" s="34">
        <v>-14266350999.9998</v>
      </c>
      <c r="E807" s="34">
        <v>2862211000</v>
      </c>
      <c r="F807" s="34">
        <v>100724142000</v>
      </c>
      <c r="G807" s="34">
        <v>-97861931000</v>
      </c>
    </row>
    <row r="808" spans="1:7" x14ac:dyDescent="0.3">
      <c r="A808" s="34" t="str">
        <v>22/08/2024 13:18:02</v>
      </c>
      <c r="B808" s="34">
        <v>94207021000.000198</v>
      </c>
      <c r="C808" s="34">
        <v>109958275000</v>
      </c>
      <c r="D808" s="34">
        <v>-15751253999.9998</v>
      </c>
      <c r="E808" s="34">
        <v>2862211000</v>
      </c>
      <c r="F808" s="34">
        <v>104177645000</v>
      </c>
      <c r="G808" s="34">
        <v>-101315434000</v>
      </c>
    </row>
    <row r="809" spans="1:7" x14ac:dyDescent="0.3">
      <c r="A809" s="34" t="str">
        <v>22/08/2024 13:18:49</v>
      </c>
      <c r="B809" s="34">
        <v>97580921000.000198</v>
      </c>
      <c r="C809" s="34">
        <v>109958275000</v>
      </c>
      <c r="D809" s="34">
        <v>-12377353999.9998</v>
      </c>
      <c r="E809" s="34">
        <v>6236111000</v>
      </c>
      <c r="F809" s="34">
        <v>104177645000</v>
      </c>
      <c r="G809" s="34">
        <v>-97941534000</v>
      </c>
    </row>
    <row r="810" spans="1:7" x14ac:dyDescent="0.3">
      <c r="A810" s="34" t="str">
        <v>22/08/2024 13:46:11</v>
      </c>
      <c r="B810" s="34">
        <v>113234124999.9996</v>
      </c>
      <c r="C810" s="34">
        <v>125498150000</v>
      </c>
      <c r="D810" s="34">
        <v>-12264025000.000401</v>
      </c>
      <c r="E810" s="34">
        <v>6647175000</v>
      </c>
      <c r="F810" s="34">
        <v>119717520000</v>
      </c>
      <c r="G810" s="34">
        <v>-113070345000</v>
      </c>
    </row>
    <row r="811" spans="1:7" x14ac:dyDescent="0.3">
      <c r="A811" s="34" t="str">
        <v>22/08/2024 14:22:17</v>
      </c>
      <c r="B811" s="34">
        <v>133418269999.9996</v>
      </c>
      <c r="C811" s="34">
        <v>135402929000</v>
      </c>
      <c r="D811" s="34">
        <v>-1984659000.000397</v>
      </c>
      <c r="E811" s="34">
        <v>24206940000</v>
      </c>
      <c r="F811" s="34">
        <v>121738719000</v>
      </c>
      <c r="G811" s="34">
        <v>-97531779000</v>
      </c>
    </row>
    <row r="812" spans="1:7" x14ac:dyDescent="0.3">
      <c r="A812" s="34" t="str">
        <v>22/08/2024 14:23:41</v>
      </c>
      <c r="B812" s="34">
        <v>133418269999.9996</v>
      </c>
      <c r="C812" s="34">
        <v>137475929000</v>
      </c>
      <c r="D812" s="34">
        <v>-4057659000.0003972</v>
      </c>
      <c r="E812" s="34">
        <v>24206940000</v>
      </c>
      <c r="F812" s="34">
        <v>123811719000</v>
      </c>
      <c r="G812" s="34">
        <v>-99604779000</v>
      </c>
    </row>
    <row r="813" spans="1:7" x14ac:dyDescent="0.3">
      <c r="A813" s="34" t="str">
        <v>22/08/2024 14:29:27</v>
      </c>
      <c r="B813" s="34">
        <v>135511664999.9996</v>
      </c>
      <c r="C813" s="34">
        <v>139578059000</v>
      </c>
      <c r="D813" s="34">
        <v>-4066394000.0003972</v>
      </c>
      <c r="E813" s="34">
        <v>26300335000</v>
      </c>
      <c r="F813" s="34">
        <v>123811719000</v>
      </c>
      <c r="G813" s="34">
        <v>-97511384000</v>
      </c>
    </row>
    <row r="814" spans="1:7" x14ac:dyDescent="0.3">
      <c r="A814" s="34" t="str">
        <v>22/08/2024 14:37:02</v>
      </c>
      <c r="B814" s="34">
        <v>135511664999.9996</v>
      </c>
      <c r="C814" s="34">
        <v>139578059000</v>
      </c>
      <c r="D814" s="34">
        <v>-4066394000.0003972</v>
      </c>
      <c r="E814" s="34">
        <v>26300335000</v>
      </c>
      <c r="F814" s="34">
        <v>123811719000</v>
      </c>
      <c r="G814" s="34">
        <v>-97511384000</v>
      </c>
    </row>
    <row r="815" spans="1:7" x14ac:dyDescent="0.3">
      <c r="A815" s="34" t="str">
        <v>22/08/2024 15:01:43</v>
      </c>
      <c r="B815" s="34">
        <v>136934629999.9996</v>
      </c>
      <c r="C815" s="34">
        <v>139578059000</v>
      </c>
      <c r="D815" s="34">
        <v>-2643429000.0003972</v>
      </c>
      <c r="E815" s="34">
        <v>27723300000</v>
      </c>
      <c r="F815" s="34">
        <v>123811719000</v>
      </c>
      <c r="G815" s="34">
        <v>-96088419000</v>
      </c>
    </row>
    <row r="816" spans="1:7" x14ac:dyDescent="0.3">
      <c r="A816" s="34" t="str">
        <v>23/08/2024 09:36:55</v>
      </c>
      <c r="B816" s="34">
        <v>23462271999.9995</v>
      </c>
      <c r="C816" s="34">
        <v>36215402600</v>
      </c>
      <c r="D816" s="34">
        <v>-12753130600.0005</v>
      </c>
      <c r="E816" s="34">
        <v>3507522000</v>
      </c>
      <c r="F816" s="34">
        <v>32938822600</v>
      </c>
      <c r="G816" s="34">
        <v>-29431300600</v>
      </c>
    </row>
    <row r="817" spans="1:7" x14ac:dyDescent="0.3">
      <c r="A817" s="34" t="str">
        <v>23/08/2024 11:04:42</v>
      </c>
      <c r="B817" s="34">
        <v>64027335049.999901</v>
      </c>
      <c r="C817" s="34">
        <v>82491817600.000198</v>
      </c>
      <c r="D817" s="34">
        <v>-18464482550.000301</v>
      </c>
      <c r="E817" s="34">
        <v>32786155050</v>
      </c>
      <c r="F817" s="34">
        <v>41948407600</v>
      </c>
      <c r="G817" s="34">
        <v>-9162252550</v>
      </c>
    </row>
    <row r="818" spans="1:7" x14ac:dyDescent="0.3">
      <c r="A818" s="34" t="str">
        <v>23/08/2024 11:06:23</v>
      </c>
      <c r="B818" s="34">
        <v>64027335049.999901</v>
      </c>
      <c r="C818" s="34">
        <v>82491817600.000198</v>
      </c>
      <c r="D818" s="34">
        <v>-18464482550.000301</v>
      </c>
      <c r="E818" s="34">
        <v>32786155050</v>
      </c>
      <c r="F818" s="34">
        <v>41948407600</v>
      </c>
      <c r="G818" s="34">
        <v>-9162252550</v>
      </c>
    </row>
    <row r="819" spans="1:7" x14ac:dyDescent="0.3">
      <c r="A819" s="34" t="str">
        <v>23/08/2024 11:09:00</v>
      </c>
      <c r="B819" s="34">
        <v>64886790049.999901</v>
      </c>
      <c r="C819" s="34">
        <v>88393737599.999695</v>
      </c>
      <c r="D819" s="34">
        <v>-23506947549.99979</v>
      </c>
      <c r="E819" s="34">
        <v>33645610050</v>
      </c>
      <c r="F819" s="34">
        <v>41948407600</v>
      </c>
      <c r="G819" s="34">
        <v>-8302797550</v>
      </c>
    </row>
    <row r="820" spans="1:7" x14ac:dyDescent="0.3">
      <c r="A820" s="34" t="str">
        <v>23/08/2024 11:10:17</v>
      </c>
      <c r="B820" s="34">
        <v>65382090049.999901</v>
      </c>
      <c r="C820" s="34">
        <v>90360987599.999695</v>
      </c>
      <c r="D820" s="34">
        <v>-24978897549.99979</v>
      </c>
      <c r="E820" s="34">
        <v>34140910050</v>
      </c>
      <c r="F820" s="34">
        <v>41948407600</v>
      </c>
      <c r="G820" s="34">
        <v>-7807497550</v>
      </c>
    </row>
    <row r="821" spans="1:7" x14ac:dyDescent="0.3">
      <c r="A821" s="34" t="str">
        <v>23/08/2024 11:11:36</v>
      </c>
      <c r="B821" s="34">
        <v>73212369049.999908</v>
      </c>
      <c r="C821" s="34">
        <v>90360987599.999695</v>
      </c>
      <c r="D821" s="34">
        <v>-17148618549.99979</v>
      </c>
      <c r="E821" s="34">
        <v>41971189050</v>
      </c>
      <c r="F821" s="34">
        <v>41948407600</v>
      </c>
      <c r="G821" s="34">
        <v>22781450</v>
      </c>
    </row>
    <row r="822" spans="1:7" x14ac:dyDescent="0.3">
      <c r="A822" s="34" t="str">
        <v>23/08/2024 12:58:37</v>
      </c>
      <c r="B822" s="34">
        <v>97922719049.999908</v>
      </c>
      <c r="C822" s="34">
        <v>116582477599.9993</v>
      </c>
      <c r="D822" s="34">
        <v>-18659758549.99939</v>
      </c>
      <c r="E822" s="34">
        <v>66681539050</v>
      </c>
      <c r="F822" s="34">
        <v>41948407600</v>
      </c>
      <c r="G822" s="34">
        <v>24733131450</v>
      </c>
    </row>
    <row r="823" spans="1:7" x14ac:dyDescent="0.3">
      <c r="A823" s="34" t="str">
        <v>23/08/2024 13:23:20</v>
      </c>
      <c r="B823" s="34">
        <v>152091265049.99991</v>
      </c>
      <c r="C823" s="34">
        <v>165445108599.99799</v>
      </c>
      <c r="D823" s="34">
        <v>-13353843549.998079</v>
      </c>
      <c r="E823" s="34">
        <v>120061605050</v>
      </c>
      <c r="F823" s="34">
        <v>44758088600</v>
      </c>
      <c r="G823" s="34">
        <v>75303516450</v>
      </c>
    </row>
    <row r="824" spans="1:7" x14ac:dyDescent="0.3">
      <c r="A824" s="34" t="str">
        <v>23/08/2024 13:35:23</v>
      </c>
      <c r="B824" s="34">
        <v>158739686049.99991</v>
      </c>
      <c r="C824" s="34">
        <v>184986998599.99939</v>
      </c>
      <c r="D824" s="34">
        <v>-26247312549.999481</v>
      </c>
      <c r="E824" s="34">
        <v>125395066050</v>
      </c>
      <c r="F824" s="34">
        <v>44699328600</v>
      </c>
      <c r="G824" s="34">
        <v>80695737450</v>
      </c>
    </row>
    <row r="825" spans="1:7" x14ac:dyDescent="0.3">
      <c r="A825" s="34" t="str">
        <v>23/08/2024 13:45:15</v>
      </c>
      <c r="B825" s="34">
        <v>173336579049.99991</v>
      </c>
      <c r="C825" s="34">
        <v>186198075599.99939</v>
      </c>
      <c r="D825" s="34">
        <v>-12861496549.999479</v>
      </c>
      <c r="E825" s="34">
        <v>139070399050</v>
      </c>
      <c r="F825" s="34">
        <v>45383885600</v>
      </c>
      <c r="G825" s="34">
        <v>93686513450</v>
      </c>
    </row>
    <row r="826" spans="1:7" x14ac:dyDescent="0.3">
      <c r="A826" s="34" t="str">
        <v>23/08/2024 13:53:27</v>
      </c>
      <c r="B826" s="34">
        <v>185329548049.99991</v>
      </c>
      <c r="C826" s="34">
        <v>197694163599.99939</v>
      </c>
      <c r="D826" s="34">
        <v>-12364615549.999479</v>
      </c>
      <c r="E826" s="34">
        <v>150142598050</v>
      </c>
      <c r="F826" s="34">
        <v>47408633600</v>
      </c>
      <c r="G826" s="34">
        <v>102733964450</v>
      </c>
    </row>
    <row r="827" spans="1:7" x14ac:dyDescent="0.3">
      <c r="A827" s="34" t="str">
        <v>23/08/2024 14:03:08</v>
      </c>
      <c r="B827" s="34">
        <v>190568065049.99991</v>
      </c>
      <c r="C827" s="34">
        <v>201949585599.99939</v>
      </c>
      <c r="D827" s="34">
        <v>-11381520549.999479</v>
      </c>
      <c r="E827" s="34">
        <v>154328515050</v>
      </c>
      <c r="F827" s="34">
        <v>47718445600</v>
      </c>
      <c r="G827" s="34">
        <v>106610069450</v>
      </c>
    </row>
    <row r="828" spans="1:7" x14ac:dyDescent="0.3">
      <c r="A828" s="34" t="str">
        <v>23/08/2024 14:35:28</v>
      </c>
      <c r="B828" s="34">
        <v>208853019049.99991</v>
      </c>
      <c r="C828" s="34">
        <v>217016270599.99881</v>
      </c>
      <c r="D828" s="34">
        <v>-8163251549.9989014</v>
      </c>
      <c r="E828" s="34">
        <v>164446359050</v>
      </c>
      <c r="F828" s="34">
        <v>55681930600</v>
      </c>
      <c r="G828" s="34">
        <v>108764428450</v>
      </c>
    </row>
    <row r="829" spans="1:7" x14ac:dyDescent="0.3">
      <c r="A829" s="34" t="str">
        <v>23/08/2024 15:01:45</v>
      </c>
      <c r="B829" s="34">
        <v>209362726049.99991</v>
      </c>
      <c r="C829" s="34">
        <v>217016270599.99881</v>
      </c>
      <c r="D829" s="34">
        <v>-7653544549.9989014</v>
      </c>
      <c r="E829" s="34">
        <v>164956066050</v>
      </c>
      <c r="F829" s="34">
        <v>55681930600</v>
      </c>
      <c r="G829" s="34">
        <v>109274135450</v>
      </c>
    </row>
    <row r="830" spans="1:7" x14ac:dyDescent="0.3">
      <c r="A830" s="34" t="str">
        <v>26/08/2024 10:17:56</v>
      </c>
      <c r="B830" s="34">
        <v>35032965000.000999</v>
      </c>
      <c r="C830" s="34">
        <v>34906299000</v>
      </c>
      <c r="D830" s="34">
        <v>126666000.0009995</v>
      </c>
      <c r="E830" s="34">
        <v>7833645000</v>
      </c>
      <c r="F830" s="34">
        <v>27649319000</v>
      </c>
      <c r="G830" s="34">
        <v>-19815674000</v>
      </c>
    </row>
    <row r="831" spans="1:7" x14ac:dyDescent="0.3">
      <c r="A831" s="34" t="str">
        <v>26/08/2024 10:26:44</v>
      </c>
      <c r="B831" s="34">
        <v>35032965000.000999</v>
      </c>
      <c r="C831" s="34">
        <v>35915449000</v>
      </c>
      <c r="D831" s="34">
        <v>-882483999.99900055</v>
      </c>
      <c r="E831" s="34">
        <v>7833645000</v>
      </c>
      <c r="F831" s="34">
        <v>28658469000</v>
      </c>
      <c r="G831" s="34">
        <v>-20824824000</v>
      </c>
    </row>
    <row r="832" spans="1:7" x14ac:dyDescent="0.3">
      <c r="A832" s="34" t="str">
        <v>26/08/2024 10:31:39</v>
      </c>
      <c r="B832" s="34">
        <v>35248185000.000999</v>
      </c>
      <c r="C832" s="34">
        <v>36400679000</v>
      </c>
      <c r="D832" s="34">
        <v>-1152493999.999001</v>
      </c>
      <c r="E832" s="34">
        <v>8048865000</v>
      </c>
      <c r="F832" s="34">
        <v>28879779000</v>
      </c>
      <c r="G832" s="34">
        <v>-20830914000</v>
      </c>
    </row>
    <row r="833" spans="1:7" x14ac:dyDescent="0.3">
      <c r="A833" s="34" t="str">
        <v>26/08/2024 11:03:58</v>
      </c>
      <c r="B833" s="34">
        <v>59105020000.000999</v>
      </c>
      <c r="C833" s="34">
        <v>61679461000</v>
      </c>
      <c r="D833" s="34">
        <v>-2574440999.999001</v>
      </c>
      <c r="E833" s="34">
        <v>18440440000</v>
      </c>
      <c r="F833" s="34">
        <v>44125241000</v>
      </c>
      <c r="G833" s="34">
        <v>-25684801000</v>
      </c>
    </row>
    <row r="834" spans="1:7" x14ac:dyDescent="0.3">
      <c r="A834" s="34" t="str">
        <v>26/08/2024 11:28:21</v>
      </c>
      <c r="B834" s="34">
        <v>75073242000.001007</v>
      </c>
      <c r="C834" s="34">
        <v>76524808999.999405</v>
      </c>
      <c r="D834" s="34">
        <v>-1451566999.9983981</v>
      </c>
      <c r="E834" s="34">
        <v>30713222000</v>
      </c>
      <c r="F834" s="34">
        <v>47354029000</v>
      </c>
      <c r="G834" s="34">
        <v>-16640807000</v>
      </c>
    </row>
    <row r="835" spans="1:7" x14ac:dyDescent="0.3">
      <c r="A835" s="34" t="str">
        <v>26/08/2024 13:25:19</v>
      </c>
      <c r="B835" s="34">
        <v>80720265000.001007</v>
      </c>
      <c r="C835" s="34">
        <v>82843873999.99939</v>
      </c>
      <c r="D835" s="34">
        <v>-2123608999.998383</v>
      </c>
      <c r="E835" s="34">
        <v>36360245000</v>
      </c>
      <c r="F835" s="34">
        <v>47724374000</v>
      </c>
      <c r="G835" s="34">
        <v>-11364129000</v>
      </c>
    </row>
    <row r="836" spans="1:7" x14ac:dyDescent="0.3">
      <c r="A836" s="34" t="str">
        <v>26/08/2024 13:55:59</v>
      </c>
      <c r="B836" s="34">
        <v>106272740000.00101</v>
      </c>
      <c r="C836" s="34">
        <v>107539123999.9995</v>
      </c>
      <c r="D836" s="34">
        <v>-1266383999.9984889</v>
      </c>
      <c r="E836" s="34">
        <v>61780620000</v>
      </c>
      <c r="F836" s="34">
        <v>47724374000</v>
      </c>
      <c r="G836" s="34">
        <v>14056246000</v>
      </c>
    </row>
    <row r="837" spans="1:7" x14ac:dyDescent="0.3">
      <c r="A837" s="34" t="str">
        <v>26/08/2024 14:20:06</v>
      </c>
      <c r="B837" s="34">
        <v>129832229000.00101</v>
      </c>
      <c r="C837" s="34">
        <v>130609541000</v>
      </c>
      <c r="D837" s="34">
        <v>-777311999.99899292</v>
      </c>
      <c r="E837" s="34">
        <v>81120139000</v>
      </c>
      <c r="F837" s="34">
        <v>51434361000</v>
      </c>
      <c r="G837" s="34">
        <v>29685778000</v>
      </c>
    </row>
    <row r="838" spans="1:7" x14ac:dyDescent="0.3">
      <c r="A838" s="34" t="str">
        <v>26/08/2024 14:33:55</v>
      </c>
      <c r="B838" s="34">
        <v>130062443000.00101</v>
      </c>
      <c r="C838" s="34">
        <v>130741321000</v>
      </c>
      <c r="D838" s="34">
        <v>-678877999.99899292</v>
      </c>
      <c r="E838" s="34">
        <v>81350353000</v>
      </c>
      <c r="F838" s="34">
        <v>51434361000</v>
      </c>
      <c r="G838" s="34">
        <v>29915992000</v>
      </c>
    </row>
    <row r="839" spans="1:7" x14ac:dyDescent="0.3">
      <c r="A839" s="34" t="str">
        <v>26/08/2024 14:46:41</v>
      </c>
      <c r="B839" s="34">
        <v>131259598000.00101</v>
      </c>
      <c r="C839" s="34">
        <v>130741321000</v>
      </c>
      <c r="D839" s="34">
        <v>518277000.00100708</v>
      </c>
      <c r="E839" s="34">
        <v>82547508000</v>
      </c>
      <c r="F839" s="34">
        <v>51434361000</v>
      </c>
      <c r="G839" s="34">
        <v>31113147000</v>
      </c>
    </row>
    <row r="840" spans="1:7" x14ac:dyDescent="0.3">
      <c r="A840" s="34" t="str">
        <v>26/08/2024 14:47:45</v>
      </c>
      <c r="B840" s="34">
        <v>131259598000.00101</v>
      </c>
      <c r="C840" s="34">
        <v>130741321000</v>
      </c>
      <c r="D840" s="34">
        <v>518277000.00100708</v>
      </c>
      <c r="E840" s="34">
        <v>82547508000</v>
      </c>
      <c r="F840" s="34">
        <v>51434361000</v>
      </c>
      <c r="G840" s="34">
        <v>31113147000</v>
      </c>
    </row>
    <row r="841" spans="1:7" x14ac:dyDescent="0.3">
      <c r="A841" s="34" t="str">
        <v>27/08/2024 10:41:10</v>
      </c>
      <c r="B841" s="34">
        <v>36832860000.000397</v>
      </c>
      <c r="C841" s="34">
        <v>38286761000</v>
      </c>
      <c r="D841" s="34">
        <v>-1453900999.999603</v>
      </c>
      <c r="E841" s="34">
        <v>7291970000</v>
      </c>
      <c r="F841" s="34">
        <v>31441721000</v>
      </c>
      <c r="G841" s="34">
        <v>-24149751000</v>
      </c>
    </row>
    <row r="842" spans="1:7" x14ac:dyDescent="0.3">
      <c r="A842" s="34" t="str">
        <v>27/08/2024 11:23:02</v>
      </c>
      <c r="B842" s="34">
        <v>60541686000.000397</v>
      </c>
      <c r="C842" s="34">
        <v>63164691000</v>
      </c>
      <c r="D842" s="34">
        <v>-2623004999.9996028</v>
      </c>
      <c r="E842" s="34">
        <v>31000796000</v>
      </c>
      <c r="F842" s="34">
        <v>31441721000</v>
      </c>
      <c r="G842" s="34">
        <v>-440925000</v>
      </c>
    </row>
    <row r="843" spans="1:7" x14ac:dyDescent="0.3">
      <c r="A843" s="34" t="str">
        <v>27/08/2024 13:05:40</v>
      </c>
      <c r="B843" s="34">
        <v>62214009000.000397</v>
      </c>
      <c r="C843" s="34">
        <v>63164691000</v>
      </c>
      <c r="D843" s="34">
        <v>-950681999.99960327</v>
      </c>
      <c r="E843" s="34">
        <v>32673119000</v>
      </c>
      <c r="F843" s="34">
        <v>31441721000</v>
      </c>
      <c r="G843" s="34">
        <v>1231398000</v>
      </c>
    </row>
    <row r="844" spans="1:7" x14ac:dyDescent="0.3">
      <c r="A844" s="34" t="str">
        <v>27/08/2024 13:47:35</v>
      </c>
      <c r="B844" s="34">
        <v>71604840000.000793</v>
      </c>
      <c r="C844" s="34">
        <v>74336381000</v>
      </c>
      <c r="D844" s="34">
        <v>-2731540999.999207</v>
      </c>
      <c r="E844" s="34">
        <v>32835240000</v>
      </c>
      <c r="F844" s="34">
        <v>42481671000</v>
      </c>
      <c r="G844" s="34">
        <v>-9646431000</v>
      </c>
    </row>
    <row r="845" spans="1:7" x14ac:dyDescent="0.3">
      <c r="A845" s="34" t="str">
        <v>27/08/2024 14:26:35</v>
      </c>
      <c r="B845" s="34">
        <v>75056591000.000793</v>
      </c>
      <c r="C845" s="34">
        <v>79736526000.000198</v>
      </c>
      <c r="D845" s="34">
        <v>-4679934999.9994049</v>
      </c>
      <c r="E845" s="34">
        <v>36286991000</v>
      </c>
      <c r="F845" s="34">
        <v>42730046000</v>
      </c>
      <c r="G845" s="34">
        <v>-6443055000</v>
      </c>
    </row>
    <row r="846" spans="1:7" x14ac:dyDescent="0.3">
      <c r="A846" s="34" t="str">
        <v>27/08/2024 15:30:03</v>
      </c>
      <c r="B846" s="34">
        <v>83653282000.000793</v>
      </c>
      <c r="C846" s="34">
        <v>87669136000.000198</v>
      </c>
      <c r="D846" s="34">
        <v>-4015853999.9994049</v>
      </c>
      <c r="E846" s="34">
        <v>44883682000</v>
      </c>
      <c r="F846" s="34">
        <v>42730046000</v>
      </c>
      <c r="G846" s="34">
        <v>2153636000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CDAED-563E-4466-AE36-258C752E43BB}">
  <dimension ref="A1:H55"/>
  <sheetViews>
    <sheetView topLeftCell="A25" workbookViewId="0">
      <selection activeCell="C37" sqref="C37"/>
    </sheetView>
  </sheetViews>
  <sheetFormatPr defaultRowHeight="14.4" x14ac:dyDescent="0.3"/>
  <cols>
    <col min="1" max="1" width="11.6640625" bestFit="1" customWidth="1"/>
    <col min="2" max="2" width="10.77734375" style="34" bestFit="1" customWidth="1"/>
    <col min="3" max="3" width="16.88671875" style="34" bestFit="1" customWidth="1"/>
    <col min="4" max="4" width="13.33203125" style="34" bestFit="1" customWidth="1"/>
    <col min="5" max="5" width="15.77734375" style="34" bestFit="1" customWidth="1"/>
    <col min="6" max="6" width="13.21875" style="34" bestFit="1" customWidth="1"/>
    <col min="8" max="8" width="17.21875" bestFit="1" customWidth="1"/>
  </cols>
  <sheetData>
    <row r="1" spans="1:6" x14ac:dyDescent="0.3">
      <c r="A1" t="str" cm="1">
        <f t="array" ref="A1:F45">_xlfn._xlws.FILTER([1]output_tradeData!$A:$F,LEN([1]output_tradeData!$A:$A)&gt;0)</f>
        <v>ticker</v>
      </c>
      <c r="B1" s="34" t="str">
        <v>buy</v>
      </c>
      <c r="C1" s="34" t="str">
        <v>buyAmount</v>
      </c>
      <c r="D1" s="34" t="str">
        <v>sell</v>
      </c>
      <c r="E1" s="34" t="str">
        <v>sellAmount</v>
      </c>
      <c r="F1" s="34" t="str">
        <v>subAccount</v>
      </c>
    </row>
    <row r="2" spans="1:6" x14ac:dyDescent="0.3">
      <c r="A2" t="str">
        <v>AAA</v>
      </c>
      <c r="B2" s="34">
        <v>0</v>
      </c>
      <c r="C2" s="34">
        <v>0</v>
      </c>
      <c r="D2" s="34">
        <v>4000</v>
      </c>
      <c r="E2" s="34">
        <v>40600000</v>
      </c>
      <c r="F2" s="34" t="str">
        <v>ECB5693X5</v>
      </c>
    </row>
    <row r="3" spans="1:6" x14ac:dyDescent="0.3">
      <c r="A3" t="str">
        <v>ASM</v>
      </c>
      <c r="B3" s="34">
        <v>0</v>
      </c>
      <c r="C3" s="34">
        <v>0</v>
      </c>
      <c r="D3" s="34">
        <v>4000</v>
      </c>
      <c r="E3" s="34">
        <v>37625000</v>
      </c>
      <c r="F3" s="34" t="str">
        <v>ECB5693X5</v>
      </c>
    </row>
    <row r="4" spans="1:6" x14ac:dyDescent="0.3">
      <c r="A4" t="str">
        <v>BCM</v>
      </c>
      <c r="B4" s="34">
        <v>600</v>
      </c>
      <c r="C4" s="34">
        <v>41650000</v>
      </c>
      <c r="D4" s="34">
        <v>2100</v>
      </c>
      <c r="E4" s="34">
        <v>146580000</v>
      </c>
      <c r="F4" s="34" t="str">
        <v>ECB5693X5</v>
      </c>
    </row>
    <row r="5" spans="1:6" x14ac:dyDescent="0.3">
      <c r="A5" t="str">
        <v>BID</v>
      </c>
      <c r="B5" s="34">
        <v>2800</v>
      </c>
      <c r="C5" s="34">
        <v>137900000</v>
      </c>
      <c r="D5" s="34">
        <v>8400</v>
      </c>
      <c r="E5" s="34">
        <v>416660000</v>
      </c>
      <c r="F5" s="34" t="str">
        <v>ECB5693X5</v>
      </c>
    </row>
    <row r="6" spans="1:6" x14ac:dyDescent="0.3">
      <c r="A6" t="str">
        <v>BMP</v>
      </c>
      <c r="B6" s="34">
        <v>100</v>
      </c>
      <c r="C6" s="34">
        <v>10440000</v>
      </c>
      <c r="D6" s="34">
        <v>0</v>
      </c>
      <c r="E6" s="34">
        <v>0</v>
      </c>
      <c r="F6" s="34" t="str">
        <v>ECB5693X5</v>
      </c>
    </row>
    <row r="7" spans="1:6" x14ac:dyDescent="0.3">
      <c r="A7" t="str">
        <v>BVH</v>
      </c>
      <c r="B7" s="34">
        <v>700</v>
      </c>
      <c r="C7" s="34">
        <v>31630000</v>
      </c>
      <c r="D7" s="34">
        <v>2200</v>
      </c>
      <c r="E7" s="34">
        <v>99965000</v>
      </c>
      <c r="F7" s="34" t="str">
        <v>ECB5693X5</v>
      </c>
    </row>
    <row r="8" spans="1:6" x14ac:dyDescent="0.3">
      <c r="A8" t="str">
        <v>CTG</v>
      </c>
      <c r="B8" s="34">
        <v>9800</v>
      </c>
      <c r="C8" s="34">
        <v>336280000</v>
      </c>
      <c r="D8" s="34">
        <v>30800</v>
      </c>
      <c r="E8" s="34">
        <v>1062110000</v>
      </c>
      <c r="F8" s="34" t="str">
        <v>ECB5693X5</v>
      </c>
    </row>
    <row r="9" spans="1:6" x14ac:dyDescent="0.3">
      <c r="A9" t="str">
        <v>DPM</v>
      </c>
      <c r="B9" s="34">
        <v>0</v>
      </c>
      <c r="C9" s="34">
        <v>0</v>
      </c>
      <c r="D9" s="34">
        <v>3000</v>
      </c>
      <c r="E9" s="34">
        <v>105250000</v>
      </c>
      <c r="F9" s="34" t="str">
        <v>ECB5693X5</v>
      </c>
    </row>
    <row r="10" spans="1:6" x14ac:dyDescent="0.3">
      <c r="A10" t="str">
        <v>E1VFVN30</v>
      </c>
      <c r="B10" s="34">
        <v>211400</v>
      </c>
      <c r="C10" s="34">
        <v>4877694000</v>
      </c>
      <c r="D10" s="34">
        <v>0</v>
      </c>
      <c r="E10" s="34">
        <v>0</v>
      </c>
      <c r="F10" s="34" t="str">
        <v>ECB5693X5</v>
      </c>
    </row>
    <row r="11" spans="1:6" x14ac:dyDescent="0.3">
      <c r="A11" t="str">
        <v>FPT</v>
      </c>
      <c r="B11" s="34">
        <v>11900</v>
      </c>
      <c r="C11" s="34">
        <v>1565530000</v>
      </c>
      <c r="D11" s="34">
        <v>37400</v>
      </c>
      <c r="E11" s="34">
        <v>4945280000</v>
      </c>
      <c r="F11" s="34" t="str">
        <v>ECB5693X5</v>
      </c>
    </row>
    <row r="12" spans="1:6" x14ac:dyDescent="0.3">
      <c r="A12" t="str">
        <v>FUEDCMID</v>
      </c>
      <c r="B12" s="34">
        <v>4000</v>
      </c>
      <c r="C12" s="34">
        <v>48120000</v>
      </c>
      <c r="D12" s="34">
        <v>0</v>
      </c>
      <c r="E12" s="34">
        <v>0</v>
      </c>
      <c r="F12" s="34" t="str">
        <v>ECB5693X5</v>
      </c>
    </row>
    <row r="13" spans="1:6" x14ac:dyDescent="0.3">
      <c r="A13" t="str">
        <v>FUEKIV30</v>
      </c>
      <c r="B13" s="34">
        <v>249100</v>
      </c>
      <c r="C13" s="34">
        <v>2192080000</v>
      </c>
      <c r="D13" s="34">
        <v>0</v>
      </c>
      <c r="E13" s="34">
        <v>0</v>
      </c>
      <c r="F13" s="34" t="str">
        <v>ECB5693X5</v>
      </c>
    </row>
    <row r="14" spans="1:6" x14ac:dyDescent="0.3">
      <c r="A14" t="str">
        <v>FUEKIVND</v>
      </c>
      <c r="B14" s="34">
        <v>34700</v>
      </c>
      <c r="C14" s="34">
        <v>435664000</v>
      </c>
      <c r="D14" s="34">
        <v>0</v>
      </c>
      <c r="E14" s="34">
        <v>0</v>
      </c>
      <c r="F14" s="34" t="str">
        <v>ECB5693X5</v>
      </c>
    </row>
    <row r="15" spans="1:6" x14ac:dyDescent="0.3">
      <c r="A15" t="str">
        <v>FUESSV30</v>
      </c>
      <c r="B15" s="34">
        <v>21300</v>
      </c>
      <c r="C15" s="34">
        <v>348959000</v>
      </c>
      <c r="D15" s="34">
        <v>300</v>
      </c>
      <c r="E15" s="34">
        <v>4926000</v>
      </c>
      <c r="F15" s="34" t="str">
        <v>ECB5693X5</v>
      </c>
    </row>
    <row r="16" spans="1:6" x14ac:dyDescent="0.3">
      <c r="A16" t="str">
        <v>FUESSV50</v>
      </c>
      <c r="B16" s="34">
        <v>10200</v>
      </c>
      <c r="C16" s="34">
        <v>202074000</v>
      </c>
      <c r="D16" s="34">
        <v>100</v>
      </c>
      <c r="E16" s="34">
        <v>1985000</v>
      </c>
      <c r="F16" s="34" t="str">
        <v>ECB5693X5</v>
      </c>
    </row>
    <row r="17" spans="1:6" x14ac:dyDescent="0.3">
      <c r="A17" t="str">
        <v>FUESSVFL</v>
      </c>
      <c r="B17" s="34">
        <v>1400</v>
      </c>
      <c r="C17" s="34">
        <v>29112000</v>
      </c>
      <c r="D17" s="34">
        <v>0</v>
      </c>
      <c r="E17" s="34">
        <v>0</v>
      </c>
      <c r="F17" s="34" t="str">
        <v>ECB5693X5</v>
      </c>
    </row>
    <row r="18" spans="1:6" x14ac:dyDescent="0.3">
      <c r="A18" t="str">
        <v>FUEVFVND</v>
      </c>
      <c r="B18" s="34">
        <v>663300</v>
      </c>
      <c r="C18" s="34">
        <v>22061046000</v>
      </c>
      <c r="D18" s="34">
        <v>100</v>
      </c>
      <c r="E18" s="34">
        <v>3350000</v>
      </c>
      <c r="F18" s="34" t="str">
        <v>ECB5693X5</v>
      </c>
    </row>
    <row r="19" spans="1:6" x14ac:dyDescent="0.3">
      <c r="A19" t="str">
        <v>FUEVN100</v>
      </c>
      <c r="B19" s="34">
        <v>58800</v>
      </c>
      <c r="C19" s="34">
        <v>1043468000</v>
      </c>
      <c r="D19" s="34">
        <v>0</v>
      </c>
      <c r="E19" s="34">
        <v>0</v>
      </c>
      <c r="F19" s="34" t="str">
        <v>ECB5693X5</v>
      </c>
    </row>
    <row r="20" spans="1:6" x14ac:dyDescent="0.3">
      <c r="A20" t="str">
        <v>GAS</v>
      </c>
      <c r="B20" s="34">
        <v>1400</v>
      </c>
      <c r="C20" s="34">
        <v>116760000</v>
      </c>
      <c r="D20" s="34">
        <v>4400</v>
      </c>
      <c r="E20" s="34">
        <v>369000000</v>
      </c>
      <c r="F20" s="34" t="str">
        <v>ECB5693X5</v>
      </c>
    </row>
    <row r="21" spans="1:6" x14ac:dyDescent="0.3">
      <c r="A21" t="str">
        <v>GVR</v>
      </c>
      <c r="B21" s="34">
        <v>2100</v>
      </c>
      <c r="C21" s="34">
        <v>73055000</v>
      </c>
      <c r="D21" s="34">
        <v>6600</v>
      </c>
      <c r="E21" s="34">
        <v>230400000</v>
      </c>
      <c r="F21" s="34" t="str">
        <v>ECB5693X5</v>
      </c>
    </row>
    <row r="22" spans="1:6" x14ac:dyDescent="0.3">
      <c r="A22" t="str">
        <v>HDB</v>
      </c>
      <c r="B22" s="34">
        <v>25900</v>
      </c>
      <c r="C22" s="34">
        <v>701890000</v>
      </c>
      <c r="D22" s="34">
        <v>77700</v>
      </c>
      <c r="E22" s="34">
        <v>2104005000</v>
      </c>
      <c r="F22" s="34" t="str">
        <v>ECB5693X5</v>
      </c>
    </row>
    <row r="23" spans="1:6" x14ac:dyDescent="0.3">
      <c r="A23" t="str">
        <v>HPG</v>
      </c>
      <c r="B23" s="34">
        <v>42700</v>
      </c>
      <c r="C23" s="34">
        <v>1103185000</v>
      </c>
      <c r="D23" s="34">
        <v>134200</v>
      </c>
      <c r="E23" s="34">
        <v>3475170000</v>
      </c>
      <c r="F23" s="34" t="str">
        <v>ECB5693X5</v>
      </c>
    </row>
    <row r="24" spans="1:6" x14ac:dyDescent="0.3">
      <c r="A24" t="str">
        <v>MSN</v>
      </c>
      <c r="B24" s="34">
        <v>7700</v>
      </c>
      <c r="C24" s="34">
        <v>584430000</v>
      </c>
      <c r="D24" s="34">
        <v>24200</v>
      </c>
      <c r="E24" s="34">
        <v>1848220000</v>
      </c>
      <c r="F24" s="34" t="str">
        <v>ECB5693X5</v>
      </c>
    </row>
    <row r="25" spans="1:6" x14ac:dyDescent="0.3">
      <c r="A25" t="str">
        <v>MWG</v>
      </c>
      <c r="B25" s="34">
        <v>14000</v>
      </c>
      <c r="C25" s="34">
        <v>954000000</v>
      </c>
      <c r="D25" s="34">
        <v>42000</v>
      </c>
      <c r="E25" s="34">
        <v>2890530000</v>
      </c>
      <c r="F25" s="34" t="str">
        <v>ECB5693X5</v>
      </c>
    </row>
    <row r="26" spans="1:6" x14ac:dyDescent="0.3">
      <c r="A26" t="str">
        <v>PHR</v>
      </c>
      <c r="B26" s="34">
        <v>0</v>
      </c>
      <c r="C26" s="34">
        <v>0</v>
      </c>
      <c r="D26" s="34">
        <v>1000</v>
      </c>
      <c r="E26" s="34">
        <v>56140000</v>
      </c>
      <c r="F26" s="34" t="str">
        <v>ECB5693X5</v>
      </c>
    </row>
    <row r="27" spans="1:6" x14ac:dyDescent="0.3">
      <c r="A27" t="str">
        <v>PLX</v>
      </c>
      <c r="B27" s="34">
        <v>1400</v>
      </c>
      <c r="C27" s="34">
        <v>68580000</v>
      </c>
      <c r="D27" s="34">
        <v>4400</v>
      </c>
      <c r="E27" s="34">
        <v>214840000</v>
      </c>
      <c r="F27" s="34" t="str">
        <v>ECB5693X5</v>
      </c>
    </row>
    <row r="28" spans="1:6" x14ac:dyDescent="0.3">
      <c r="A28" t="str">
        <v>POW</v>
      </c>
      <c r="B28" s="34">
        <v>7000</v>
      </c>
      <c r="C28" s="34">
        <v>93150000</v>
      </c>
      <c r="D28" s="34">
        <v>22000</v>
      </c>
      <c r="E28" s="34">
        <v>293950000</v>
      </c>
      <c r="F28" s="34" t="str">
        <v>ECB5693X5</v>
      </c>
    </row>
    <row r="29" spans="1:6" x14ac:dyDescent="0.3">
      <c r="A29" t="str">
        <v>SAB</v>
      </c>
      <c r="B29" s="34">
        <v>1400</v>
      </c>
      <c r="C29" s="34">
        <v>80160000</v>
      </c>
      <c r="D29" s="34">
        <v>4400</v>
      </c>
      <c r="E29" s="34">
        <v>250340000</v>
      </c>
      <c r="F29" s="34" t="str">
        <v>ECB5693X5</v>
      </c>
    </row>
    <row r="30" spans="1:6" x14ac:dyDescent="0.3">
      <c r="A30" t="str">
        <v>SHB</v>
      </c>
      <c r="B30" s="34">
        <v>37800</v>
      </c>
      <c r="C30" s="34">
        <v>400680000</v>
      </c>
      <c r="D30" s="34">
        <v>118800</v>
      </c>
      <c r="E30" s="34">
        <v>1257660000</v>
      </c>
      <c r="F30" s="34" t="str">
        <v>ECB5693X5</v>
      </c>
    </row>
    <row r="31" spans="1:6" x14ac:dyDescent="0.3">
      <c r="A31" t="str">
        <v>SSB</v>
      </c>
      <c r="B31" s="34">
        <v>21000</v>
      </c>
      <c r="C31" s="34">
        <v>408000000</v>
      </c>
      <c r="D31" s="34">
        <v>63000</v>
      </c>
      <c r="E31" s="34">
        <v>1226550000</v>
      </c>
      <c r="F31" s="34" t="str">
        <v>ECB5693X5</v>
      </c>
    </row>
    <row r="32" spans="1:6" x14ac:dyDescent="0.3">
      <c r="A32" t="str">
        <v>SSI</v>
      </c>
      <c r="B32" s="34">
        <v>12600</v>
      </c>
      <c r="C32" s="34">
        <v>422640000</v>
      </c>
      <c r="D32" s="34">
        <v>39600</v>
      </c>
      <c r="E32" s="34">
        <v>1334160000</v>
      </c>
      <c r="F32" s="34" t="str">
        <v>ECB5693X5</v>
      </c>
    </row>
    <row r="33" spans="1:6" x14ac:dyDescent="0.3">
      <c r="A33" t="str">
        <v>STB</v>
      </c>
      <c r="B33" s="34">
        <v>22400</v>
      </c>
      <c r="C33" s="34">
        <v>665440000</v>
      </c>
      <c r="D33" s="34">
        <v>70400</v>
      </c>
      <c r="E33" s="34">
        <v>2093750000</v>
      </c>
      <c r="F33" s="34" t="str">
        <v>ECB5693X5</v>
      </c>
    </row>
    <row r="34" spans="1:6" x14ac:dyDescent="0.3">
      <c r="A34" t="str">
        <v>SZC</v>
      </c>
      <c r="B34" s="34">
        <v>0</v>
      </c>
      <c r="C34" s="34">
        <v>0</v>
      </c>
      <c r="D34" s="34">
        <v>1000</v>
      </c>
      <c r="E34" s="34">
        <v>37600000</v>
      </c>
      <c r="F34" s="34" t="str">
        <v>ECB5693X5</v>
      </c>
    </row>
    <row r="35" spans="1:6" x14ac:dyDescent="0.3">
      <c r="A35" t="str">
        <v>TCB</v>
      </c>
      <c r="B35" s="34">
        <v>55300</v>
      </c>
      <c r="C35" s="34">
        <v>1246050000</v>
      </c>
      <c r="D35" s="34">
        <v>173800</v>
      </c>
      <c r="E35" s="34">
        <v>3918795000</v>
      </c>
      <c r="F35" s="34" t="str">
        <v>ECB5693X5</v>
      </c>
    </row>
    <row r="36" spans="1:6" x14ac:dyDescent="0.3">
      <c r="A36" t="str">
        <v>TPB</v>
      </c>
      <c r="B36" s="34">
        <v>13300</v>
      </c>
      <c r="C36" s="34">
        <v>236075000</v>
      </c>
      <c r="D36" s="34">
        <v>39900</v>
      </c>
      <c r="E36" s="34">
        <v>709555000</v>
      </c>
      <c r="F36" s="34" t="str">
        <v>ECB5693X5</v>
      </c>
    </row>
    <row r="37" spans="1:6" x14ac:dyDescent="0.3">
      <c r="A37" t="str">
        <v>VCB</v>
      </c>
      <c r="B37" s="34">
        <v>7700</v>
      </c>
      <c r="C37" s="34">
        <v>703360000</v>
      </c>
      <c r="D37" s="34">
        <v>24200</v>
      </c>
      <c r="E37" s="34">
        <v>2213360000</v>
      </c>
      <c r="F37" s="34" t="str">
        <v>ECB5693X5</v>
      </c>
    </row>
    <row r="38" spans="1:6" x14ac:dyDescent="0.3">
      <c r="A38" t="str">
        <v>VHM</v>
      </c>
      <c r="B38" s="34">
        <v>16100</v>
      </c>
      <c r="C38" s="34">
        <v>670220000</v>
      </c>
      <c r="D38" s="34">
        <v>50600</v>
      </c>
      <c r="E38" s="34">
        <v>2113505000</v>
      </c>
      <c r="F38" s="34" t="str">
        <v>ECB5693X5</v>
      </c>
    </row>
    <row r="39" spans="1:6" x14ac:dyDescent="0.3">
      <c r="A39" t="str">
        <v>VIC</v>
      </c>
      <c r="B39" s="34">
        <v>13300</v>
      </c>
      <c r="C39" s="34">
        <v>598500000</v>
      </c>
      <c r="D39" s="34">
        <v>38000</v>
      </c>
      <c r="E39" s="34">
        <v>1703465000</v>
      </c>
      <c r="F39" s="34" t="str">
        <v>ECB5693X5</v>
      </c>
    </row>
    <row r="40" spans="1:6" x14ac:dyDescent="0.3">
      <c r="A40" t="str">
        <v>VJC</v>
      </c>
      <c r="B40" s="34">
        <v>3500</v>
      </c>
      <c r="C40" s="34">
        <v>364900000</v>
      </c>
      <c r="D40" s="34">
        <v>11000</v>
      </c>
      <c r="E40" s="34">
        <v>1148850000</v>
      </c>
      <c r="F40" s="34" t="str">
        <v>ECB5693X5</v>
      </c>
    </row>
    <row r="41" spans="1:6" x14ac:dyDescent="0.3">
      <c r="A41" t="str">
        <v>VNM</v>
      </c>
      <c r="B41" s="34">
        <v>9800</v>
      </c>
      <c r="C41" s="34">
        <v>713720000</v>
      </c>
      <c r="D41" s="34">
        <v>30800</v>
      </c>
      <c r="E41" s="34">
        <v>2259180000</v>
      </c>
      <c r="F41" s="34" t="str">
        <v>ECB5693X5</v>
      </c>
    </row>
    <row r="42" spans="1:6" x14ac:dyDescent="0.3">
      <c r="A42" t="str">
        <v>VPB</v>
      </c>
      <c r="B42" s="34">
        <v>57400</v>
      </c>
      <c r="C42" s="34">
        <v>1090600000</v>
      </c>
      <c r="D42" s="34">
        <v>180400</v>
      </c>
      <c r="E42" s="34">
        <v>3432520000</v>
      </c>
      <c r="F42" s="34" t="str">
        <v>ECB5693X5</v>
      </c>
    </row>
    <row r="43" spans="1:6" x14ac:dyDescent="0.3">
      <c r="A43" t="str">
        <v>VRE</v>
      </c>
      <c r="B43" s="34">
        <v>11200</v>
      </c>
      <c r="C43" s="34">
        <v>226640000</v>
      </c>
      <c r="D43" s="34">
        <v>33600</v>
      </c>
      <c r="E43" s="34">
        <v>684170000</v>
      </c>
      <c r="F43" s="34" t="str">
        <v>ECB5693X5</v>
      </c>
    </row>
    <row r="44" spans="1:6" x14ac:dyDescent="0.3">
      <c r="A44" t="str">
        <v>VN30F2409</v>
      </c>
      <c r="B44" s="34">
        <v>294</v>
      </c>
      <c r="C44" s="34">
        <v>38769600000.000801</v>
      </c>
      <c r="D44" s="34">
        <v>326</v>
      </c>
      <c r="E44" s="34">
        <v>42957240000.000198</v>
      </c>
      <c r="F44" s="34" t="str">
        <v>ECB5693D1</v>
      </c>
    </row>
    <row r="45" spans="1:6" x14ac:dyDescent="0.3">
      <c r="A45" t="str">
        <v>VN30F2410</v>
      </c>
      <c r="B45" s="34">
        <v>0</v>
      </c>
      <c r="C45" s="34">
        <v>0</v>
      </c>
      <c r="D45" s="34">
        <v>15</v>
      </c>
      <c r="E45" s="34">
        <v>1981850000</v>
      </c>
      <c r="F45" s="34" t="str">
        <v>ECB5693D1</v>
      </c>
    </row>
    <row r="55" spans="8:8" x14ac:dyDescent="0.3">
      <c r="H55" s="2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300"/>
  <sheetViews>
    <sheetView workbookViewId="0">
      <pane xSplit="1" ySplit="1" topLeftCell="M106" activePane="bottomRight" state="frozen"/>
      <selection pane="topRight" activeCell="B1" sqref="B1"/>
      <selection pane="bottomLeft" activeCell="A2" sqref="A2"/>
      <selection pane="bottomRight" sqref="A1:U128"/>
    </sheetView>
  </sheetViews>
  <sheetFormatPr defaultRowHeight="14.4" x14ac:dyDescent="0.3"/>
  <cols>
    <col min="1" max="1" width="20.21875" style="33" bestFit="1" customWidth="1"/>
    <col min="2" max="2" width="8" style="33" bestFit="1" customWidth="1"/>
    <col min="3" max="3" width="14.5546875" style="33" bestFit="1" customWidth="1"/>
    <col min="4" max="4" width="9.44140625" style="33" bestFit="1" customWidth="1"/>
    <col min="5" max="5" width="8.6640625" style="33" bestFit="1" customWidth="1"/>
    <col min="6" max="6" width="29.33203125" style="33" bestFit="1" customWidth="1"/>
    <col min="7" max="7" width="9.33203125" style="33" bestFit="1" customWidth="1"/>
    <col min="8" max="8" width="8.77734375" style="33" bestFit="1" customWidth="1"/>
    <col min="9" max="9" width="11.5546875" style="33" bestFit="1" customWidth="1"/>
    <col min="10" max="10" width="5" style="33" bestFit="1" customWidth="1"/>
    <col min="11" max="11" width="12" style="33" bestFit="1" customWidth="1"/>
    <col min="12" max="12" width="10.77734375" style="33" bestFit="1" customWidth="1"/>
    <col min="13" max="13" width="10.5546875" style="33" bestFit="1" customWidth="1"/>
    <col min="14" max="14" width="6.21875" style="33" bestFit="1" customWidth="1"/>
    <col min="15" max="15" width="14.5546875" style="33" bestFit="1" customWidth="1"/>
    <col min="16" max="16" width="16.21875" style="33" bestFit="1" customWidth="1"/>
    <col min="17" max="17" width="6.44140625" style="33" bestFit="1" customWidth="1"/>
    <col min="18" max="18" width="11" style="33" bestFit="1" customWidth="1"/>
    <col min="19" max="19" width="12" style="33" bestFit="1" customWidth="1"/>
    <col min="20" max="20" width="15.88671875" style="33" bestFit="1" customWidth="1"/>
    <col min="21" max="21" width="17.6640625" style="33" bestFit="1" customWidth="1"/>
    <col min="22" max="27" width="8.88671875" style="33"/>
    <col min="28" max="28" width="28.77734375" bestFit="1" customWidth="1"/>
    <col min="29" max="29" width="27" bestFit="1" customWidth="1"/>
    <col min="30" max="30" width="31.5546875" bestFit="1" customWidth="1"/>
    <col min="31" max="31" width="29.21875" bestFit="1" customWidth="1"/>
    <col min="32" max="32" width="27.44140625" bestFit="1" customWidth="1"/>
    <col min="33" max="33" width="32" bestFit="1" customWidth="1"/>
    <col min="34" max="34" width="28.21875" bestFit="1" customWidth="1"/>
    <col min="35" max="35" width="26.44140625" bestFit="1" customWidth="1"/>
    <col min="36" max="36" width="31" bestFit="1" customWidth="1"/>
    <col min="37" max="37" width="29" bestFit="1" customWidth="1"/>
    <col min="38" max="38" width="27.21875" bestFit="1" customWidth="1"/>
    <col min="39" max="39" width="31.77734375" bestFit="1" customWidth="1"/>
    <col min="40" max="40" width="29.33203125" bestFit="1" customWidth="1"/>
    <col min="41" max="41" width="27.5546875" bestFit="1" customWidth="1"/>
    <col min="42" max="42" width="32.109375" bestFit="1" customWidth="1"/>
    <col min="43" max="43" width="28" bestFit="1" customWidth="1"/>
    <col min="44" max="44" width="26.21875" bestFit="1" customWidth="1"/>
    <col min="45" max="45" width="30.77734375" bestFit="1" customWidth="1"/>
    <col min="46" max="46" width="28" bestFit="1" customWidth="1"/>
    <col min="47" max="47" width="26.21875" bestFit="1" customWidth="1"/>
    <col min="48" max="48" width="30.77734375" bestFit="1" customWidth="1"/>
  </cols>
  <sheetData>
    <row r="1" spans="1:48" x14ac:dyDescent="0.3">
      <c r="A1" t="str" cm="1">
        <f t="array" ref="A1:U128">_xlfn._xlws.FILTER([9]Sheet1!$A:$U,[9]Sheet1!$A:$A&lt;&gt;"","")</f>
        <v>Stock (INSTRUMENTID)</v>
      </c>
      <c r="B1" s="33" t="str">
        <v>totalVol</v>
      </c>
      <c r="C1" s="33" t="str">
        <v>Usable (USABLE)</v>
      </c>
      <c r="D1" s="33" t="str">
        <v>holdToSell</v>
      </c>
      <c r="E1" s="33" t="str">
        <v>boughtT0</v>
      </c>
      <c r="F1" s="33" t="str">
        <v>Pend. T+1 Buy (TT1UNSETTLEBUY)</v>
      </c>
      <c r="G1" s="33" t="str">
        <v>Due (DUE)</v>
      </c>
      <c r="H1" s="33" t="str">
        <v>mortgage</v>
      </c>
      <c r="I1" s="33" t="str">
        <v>awaitTrading</v>
      </c>
      <c r="J1" s="33" t="str">
        <v>hold</v>
      </c>
      <c r="K1" s="33" t="str">
        <v>right</v>
      </c>
      <c r="L1" s="33" t="str">
        <v>value</v>
      </c>
      <c r="M1" s="33" t="str">
        <v>marketPrice</v>
      </c>
      <c r="N1" s="33" t="str">
        <v>lendingRate</v>
      </c>
      <c r="O1" s="33" t="str">
        <v>others</v>
      </c>
      <c r="P1" s="33" t="str">
        <v>dayChangeValue</v>
      </c>
      <c r="Q1" s="33" t="str">
        <v>dayChangePercent</v>
      </c>
      <c r="R1" s="33" t="str">
        <v>weight</v>
      </c>
      <c r="S1" s="33" t="str">
        <v>avgPrice</v>
      </c>
      <c r="T1" s="33" t="str">
        <v>marketValue</v>
      </c>
      <c r="U1" s="33" t="str">
        <v>unrealizedPLValue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65</v>
      </c>
      <c r="AR1" t="s">
        <v>66</v>
      </c>
      <c r="AS1" t="s">
        <v>67</v>
      </c>
      <c r="AT1" t="s">
        <v>70</v>
      </c>
      <c r="AU1" t="s">
        <v>71</v>
      </c>
      <c r="AV1" t="s">
        <v>67</v>
      </c>
    </row>
    <row r="2" spans="1:48" x14ac:dyDescent="0.3">
      <c r="A2" s="33" t="str">
        <v>AAA</v>
      </c>
      <c r="B2" s="33">
        <v>24400</v>
      </c>
      <c r="C2" s="33">
        <v>24400</v>
      </c>
      <c r="D2" s="33">
        <v>0</v>
      </c>
      <c r="E2" s="33">
        <v>0</v>
      </c>
      <c r="F2" s="33">
        <v>0</v>
      </c>
      <c r="G2" s="33">
        <v>0</v>
      </c>
      <c r="H2" s="33">
        <v>0</v>
      </c>
      <c r="I2" s="33">
        <v>0</v>
      </c>
      <c r="J2" s="33">
        <v>0</v>
      </c>
      <c r="K2" s="33">
        <v>0</v>
      </c>
      <c r="L2" s="33">
        <v>281614014</v>
      </c>
      <c r="M2" s="33">
        <v>10200</v>
      </c>
      <c r="N2" s="33">
        <v>0</v>
      </c>
      <c r="O2" s="33">
        <v>0</v>
      </c>
      <c r="P2" s="33" t="str">
        <v>XXX</v>
      </c>
      <c r="Q2" s="33" t="str">
        <v>XXX</v>
      </c>
      <c r="R2" s="33" t="str">
        <v>XXX</v>
      </c>
      <c r="S2" s="33">
        <v>11541</v>
      </c>
      <c r="T2" s="33">
        <v>248880000</v>
      </c>
      <c r="U2" s="33">
        <v>-32734014</v>
      </c>
      <c r="AB2">
        <f>VLOOKUP($A2,updated_plusgrid!$A$1:$AF$500,MATCH("Usable (USABLE)",updated_plusgrid!$A$1:$AF$1,0),0)-IFERROR(VLOOKUP($A2,'E1 basket NFOL Morning'!$A$1:$M$500,MATCH("For 1 basket",'E1 basket NFOL Morning'!$A$1:$M$1,0),0),0)*MIN('E1 basket NFOL Morning'!$G$2:$G$500)</f>
        <v>24400</v>
      </c>
      <c r="AC2">
        <f>VLOOKUP($A2,updated_plusgrid!$A$1:$AF$500,MATCH("Due (DUE)",updated_plusgrid!$A$1:$AF$1,0),0)-IFERROR(VLOOKUP($A2,'E1 basket NFOL Morning'!$A$1:$M$500,MATCH("For 1 basket",'E1 basket NFOL Morning'!$A$1:$M$1,0),0),0)*MIN('E1 basket NFOL Morning'!$I$2:$I$500)</f>
        <v>0</v>
      </c>
      <c r="AD2">
        <f>VLOOKUP($A2,updated_plusgrid!$A$1:$AF$500,MATCH("Pend. T+1 Buy (TT1UNSETTLEBUY)",updated_plusgrid!$A$1:$AF$1,0),0)-IFERROR(VLOOKUP($A2,'E1 basket NFOL Morning'!$A$1:$M$500,MATCH("For 1 basket",'E1 basket NFOL Morning'!$A$1:$M$1,0),0),0)*MIN('E1 basket NFOL Morning'!$K$2:$K$500)</f>
        <v>0</v>
      </c>
      <c r="AE2">
        <f>AB2-IFERROR(VLOOKUP($A2,Diamond!$A:$B,2,0),0)*MIN(Diamond!$G:$G)</f>
        <v>24400</v>
      </c>
      <c r="AF2">
        <f>AC2-IFERROR(VLOOKUP($A2,Diamond!$A:$B,2,0),0)*MIN(Diamond!$I:$I)</f>
        <v>0</v>
      </c>
      <c r="AG2">
        <f>AD2-IFERROR(VLOOKUP($A2,Diamond!$A:$B,2,0),0)*MIN(Diamond!$K:$K)</f>
        <v>0</v>
      </c>
      <c r="AH2">
        <f>AE2-IFERROR(VLOOKUP($A2,FL!$A:$B,2,0),0)*MIN(FL!$G:$G)</f>
        <v>24400</v>
      </c>
      <c r="AI2">
        <f>AF2-IFERROR(VLOOKUP($A2,FL!$A:$B,2,0),0)*MIN(FL!$I:$I)</f>
        <v>0</v>
      </c>
      <c r="AJ2">
        <f>AG2-IFERROR(VLOOKUP($A2,FL!$A:$B,2,0),0)*MIN(FL!$K:$K)</f>
        <v>0</v>
      </c>
      <c r="AK2">
        <f>AH2-IFERROR(VLOOKUP($A2,'VN100'!$A:$B,2,0),0)*MIN('VN100'!$G:$G)</f>
        <v>24400</v>
      </c>
      <c r="AL2">
        <f>AI2-IFERROR(VLOOKUP($A2,'VN100'!$A:$B,2,0),0)*MIN('VN100'!$I:$I)</f>
        <v>0</v>
      </c>
      <c r="AM2">
        <f>AJ2-IFERROR(VLOOKUP($A2,'VN100'!$A:$B,2,0),0)*MIN('VN100'!$K:$K)</f>
        <v>0</v>
      </c>
      <c r="AN2">
        <f>AK2-IFERROR(VLOOKUP($A2,MIDCAP!$A:$B,2,0),0)*MIN(MIDCAP!$G:$G)</f>
        <v>11600</v>
      </c>
      <c r="AO2">
        <f>AL2-IFERROR(VLOOKUP($A2,MIDCAP!$A:$B,2,0),0)*MIN(MIDCAP!$I:$I)</f>
        <v>0</v>
      </c>
      <c r="AP2">
        <f>AM2-IFERROR(VLOOKUP($A2,MIDCAP!$A:$B,2,0),0)*MIN(MIDCAP!$K:$K)</f>
        <v>0</v>
      </c>
      <c r="AQ2">
        <f>AN2-IFERROR(VLOOKUP($A2,VFS!$A:$B,2,0),0)*MIN(VFS!$G:$G)</f>
        <v>11600</v>
      </c>
      <c r="AR2">
        <f>AO2-IFERROR(VLOOKUP($A2,VFS!$A:$B,2,0),0)*MIN(VFS!$I:$I)</f>
        <v>0</v>
      </c>
      <c r="AS2">
        <f>AP2-IFERROR(VLOOKUP($A2,VFS!$A:$B,2,0),0)*MIN(VFS!$K:$K)</f>
        <v>0</v>
      </c>
      <c r="AT2">
        <f>AQ2-IFERROR(VLOOKUP($A2,FUEMAVND!$A:$B,2,0),0)*MIN(FUEMAVND!$G:$G)</f>
        <v>11600</v>
      </c>
      <c r="AU2">
        <f>AR2-IFERROR(VLOOKUP($A2,FUEMAVND!$A:$B,2,0),0)*MIN(FUEMAVND!$I:$I)</f>
        <v>0</v>
      </c>
      <c r="AV2">
        <f>AS2-IFERROR(VLOOKUP($A2,FUEMAVND!$A:$B,2,0),0)*MIN(FUEMAVND!$K:$K)</f>
        <v>0</v>
      </c>
    </row>
    <row r="3" spans="1:48" x14ac:dyDescent="0.3">
      <c r="A3" s="33" t="str">
        <v>ACB</v>
      </c>
      <c r="B3" s="33">
        <v>575</v>
      </c>
      <c r="C3" s="33">
        <v>575</v>
      </c>
      <c r="D3" s="33">
        <v>0</v>
      </c>
      <c r="E3" s="33">
        <v>0</v>
      </c>
      <c r="F3" s="33">
        <v>0</v>
      </c>
      <c r="G3" s="33">
        <v>0</v>
      </c>
      <c r="H3" s="33">
        <v>0</v>
      </c>
      <c r="I3" s="33">
        <v>0</v>
      </c>
      <c r="J3" s="33">
        <v>0</v>
      </c>
      <c r="K3" s="33">
        <v>0</v>
      </c>
      <c r="L3" s="33">
        <v>2544300</v>
      </c>
      <c r="M3" s="33">
        <v>24450</v>
      </c>
      <c r="N3" s="33">
        <v>0</v>
      </c>
      <c r="O3" s="33">
        <v>0</v>
      </c>
      <c r="P3" s="33" t="str">
        <v>XXX</v>
      </c>
      <c r="Q3" s="33" t="str">
        <v>XXX</v>
      </c>
      <c r="R3" s="33" t="str">
        <v>XXX</v>
      </c>
      <c r="S3" s="33">
        <v>4424</v>
      </c>
      <c r="T3" s="33">
        <v>14058750</v>
      </c>
      <c r="U3" s="33">
        <v>11514450</v>
      </c>
      <c r="AB3">
        <f>VLOOKUP($A3,updated_plusgrid!$A$1:$AF$500,MATCH("Usable (USABLE)",updated_plusgrid!$A$1:$AF$1,0),0)-IFERROR(VLOOKUP($A3,'E1 basket NFOL Morning'!$A$1:$M$500,MATCH("For 1 basket",'E1 basket NFOL Morning'!$A$1:$M$1,0),0),0)*MIN('E1 basket NFOL Morning'!$G$2:$G$500)</f>
        <v>575</v>
      </c>
      <c r="AC3">
        <f>VLOOKUP($A3,updated_plusgrid!$A$1:$AF$500,MATCH("Due (DUE)",updated_plusgrid!$A$1:$AF$1,0),0)-IFERROR(VLOOKUP($A3,'E1 basket NFOL Morning'!$A$1:$M$500,MATCH("For 1 basket",'E1 basket NFOL Morning'!$A$1:$M$1,0),0),0)*MIN('E1 basket NFOL Morning'!$I$2:$I$500)</f>
        <v>0</v>
      </c>
      <c r="AD3">
        <f>VLOOKUP($A3,updated_plusgrid!$A$1:$AF$500,MATCH("Pend. T+1 Buy (TT1UNSETTLEBUY)",updated_plusgrid!$A$1:$AF$1,0),0)-IFERROR(VLOOKUP($A3,'E1 basket NFOL Morning'!$A$1:$M$500,MATCH("For 1 basket",'E1 basket NFOL Morning'!$A$1:$M$1,0),0),0)*MIN('E1 basket NFOL Morning'!$K$2:$K$500)</f>
        <v>0</v>
      </c>
      <c r="AE3">
        <f>AB3-IFERROR(VLOOKUP($A3,Diamond!$A:$B,2,0),0)*MIN(Diamond!$G:$G)</f>
        <v>575</v>
      </c>
      <c r="AF3">
        <f>AC3-IFERROR(VLOOKUP($A3,Diamond!$A:$B,2,0),0)*MIN(Diamond!$I:$I)</f>
        <v>0</v>
      </c>
      <c r="AG3">
        <f>AD3-IFERROR(VLOOKUP($A3,Diamond!$A:$B,2,0),0)*MIN(Diamond!$K:$K)</f>
        <v>0</v>
      </c>
      <c r="AH3">
        <f>AE3-IFERROR(VLOOKUP($A3,FL!$A:$B,2,0),0)*MIN(FL!$G:$G)</f>
        <v>575</v>
      </c>
      <c r="AI3">
        <f>AF3-IFERROR(VLOOKUP($A3,FL!$A:$B,2,0),0)*MIN(FL!$I:$I)</f>
        <v>0</v>
      </c>
      <c r="AJ3">
        <f>AG3-IFERROR(VLOOKUP($A3,FL!$A:$B,2,0),0)*MIN(FL!$K:$K)</f>
        <v>0</v>
      </c>
      <c r="AK3">
        <f>AH3-IFERROR(VLOOKUP($A3,'VN100'!$A:$B,2,0),0)*MIN('VN100'!$G:$G)</f>
        <v>575</v>
      </c>
      <c r="AL3">
        <f>AI3-IFERROR(VLOOKUP($A3,'VN100'!$A:$B,2,0),0)*MIN('VN100'!$I:$I)</f>
        <v>0</v>
      </c>
      <c r="AM3">
        <f>AJ3-IFERROR(VLOOKUP($A3,'VN100'!$A:$B,2,0),0)*MIN('VN100'!$K:$K)</f>
        <v>0</v>
      </c>
      <c r="AN3">
        <f>AK3-IFERROR(VLOOKUP($A3,MIDCAP!$A:$B,2,0),0)*MIN(MIDCAP!$G:$G)</f>
        <v>575</v>
      </c>
      <c r="AO3">
        <f>AL3-IFERROR(VLOOKUP($A3,MIDCAP!$A:$B,2,0),0)*MIN(MIDCAP!$I:$I)</f>
        <v>0</v>
      </c>
      <c r="AP3">
        <f>AM3-IFERROR(VLOOKUP($A3,MIDCAP!$A:$B,2,0),0)*MIN(MIDCAP!$K:$K)</f>
        <v>0</v>
      </c>
      <c r="AQ3">
        <f>AN3-IFERROR(VLOOKUP($A3,VFS!$A:$B,2,0),0)*MIN(VFS!$G:$G)</f>
        <v>575</v>
      </c>
      <c r="AR3">
        <f>AO3-IFERROR(VLOOKUP($A3,VFS!$A:$B,2,0),0)*MIN(VFS!$I:$I)</f>
        <v>0</v>
      </c>
      <c r="AS3">
        <f>AP3-IFERROR(VLOOKUP($A3,VFS!$A:$B,2,0),0)*MIN(VFS!$K:$K)</f>
        <v>0</v>
      </c>
      <c r="AT3">
        <f>AQ3-IFERROR(VLOOKUP($A3,FUEMAVND!$A:$B,2,0),0)*MIN(FUEMAVND!$G:$G)</f>
        <v>575</v>
      </c>
      <c r="AU3">
        <f>AR3-IFERROR(VLOOKUP($A3,FUEMAVND!$A:$B,2,0),0)*MIN(FUEMAVND!$I:$I)</f>
        <v>0</v>
      </c>
      <c r="AV3">
        <f>AS3-IFERROR(VLOOKUP($A3,FUEMAVND!$A:$B,2,0),0)*MIN(FUEMAVND!$K:$K)</f>
        <v>0</v>
      </c>
    </row>
    <row r="4" spans="1:48" x14ac:dyDescent="0.3">
      <c r="A4" s="33" t="str">
        <v>AGG</v>
      </c>
      <c r="B4" s="33">
        <v>9200</v>
      </c>
      <c r="C4" s="33">
        <v>7100</v>
      </c>
      <c r="D4" s="33">
        <v>0</v>
      </c>
      <c r="E4" s="33">
        <v>0</v>
      </c>
      <c r="F4" s="33">
        <v>0</v>
      </c>
      <c r="G4" s="33">
        <v>0</v>
      </c>
      <c r="H4" s="33">
        <v>0</v>
      </c>
      <c r="I4" s="33">
        <v>0</v>
      </c>
      <c r="J4" s="33">
        <v>0</v>
      </c>
      <c r="K4" s="33">
        <v>2100</v>
      </c>
      <c r="L4" s="33">
        <v>171977078</v>
      </c>
      <c r="M4" s="33">
        <v>17850</v>
      </c>
      <c r="N4" s="33">
        <v>0</v>
      </c>
      <c r="O4" s="33">
        <v>0</v>
      </c>
      <c r="P4" s="33" t="str">
        <v>XXX</v>
      </c>
      <c r="Q4" s="33" t="str">
        <v>XXX</v>
      </c>
      <c r="R4" s="33" t="str">
        <v>XXX</v>
      </c>
      <c r="S4" s="33">
        <v>18693</v>
      </c>
      <c r="T4" s="33">
        <v>126735000</v>
      </c>
      <c r="U4" s="33">
        <v>-7757078</v>
      </c>
      <c r="AB4">
        <f>VLOOKUP($A4,updated_plusgrid!$A$1:$AF$500,MATCH("Usable (USABLE)",updated_plusgrid!$A$1:$AF$1,0),0)-IFERROR(VLOOKUP($A4,'E1 basket NFOL Morning'!$A$1:$M$500,MATCH("For 1 basket",'E1 basket NFOL Morning'!$A$1:$M$1,0),0),0)*MIN('E1 basket NFOL Morning'!$G$2:$G$500)</f>
        <v>7100</v>
      </c>
      <c r="AC4">
        <f>VLOOKUP($A4,updated_plusgrid!$A$1:$AF$500,MATCH("Due (DUE)",updated_plusgrid!$A$1:$AF$1,0),0)-IFERROR(VLOOKUP($A4,'E1 basket NFOL Morning'!$A$1:$M$500,MATCH("For 1 basket",'E1 basket NFOL Morning'!$A$1:$M$1,0),0),0)*MIN('E1 basket NFOL Morning'!$I$2:$I$500)</f>
        <v>0</v>
      </c>
      <c r="AD4">
        <f>VLOOKUP($A4,updated_plusgrid!$A$1:$AF$500,MATCH("Pend. T+1 Buy (TT1UNSETTLEBUY)",updated_plusgrid!$A$1:$AF$1,0),0)-IFERROR(VLOOKUP($A4,'E1 basket NFOL Morning'!$A$1:$M$500,MATCH("For 1 basket",'E1 basket NFOL Morning'!$A$1:$M$1,0),0),0)*MIN('E1 basket NFOL Morning'!$K$2:$K$500)</f>
        <v>0</v>
      </c>
      <c r="AE4">
        <f>AB4-IFERROR(VLOOKUP($A4,Diamond!$A:$B,2,0),0)*MIN(Diamond!$G:$G)</f>
        <v>7100</v>
      </c>
      <c r="AF4">
        <f>AC4-IFERROR(VLOOKUP($A4,Diamond!$A:$B,2,0),0)*MIN(Diamond!$I:$I)</f>
        <v>0</v>
      </c>
      <c r="AG4">
        <f>AD4-IFERROR(VLOOKUP($A4,Diamond!$A:$B,2,0),0)*MIN(Diamond!$K:$K)</f>
        <v>0</v>
      </c>
      <c r="AH4">
        <f>AE4-IFERROR(VLOOKUP($A4,FL!$A:$B,2,0),0)*MIN(FL!$G:$G)</f>
        <v>7100</v>
      </c>
      <c r="AI4">
        <f>AF4-IFERROR(VLOOKUP($A4,FL!$A:$B,2,0),0)*MIN(FL!$I:$I)</f>
        <v>0</v>
      </c>
      <c r="AJ4">
        <f>AG4-IFERROR(VLOOKUP($A4,FL!$A:$B,2,0),0)*MIN(FL!$K:$K)</f>
        <v>0</v>
      </c>
      <c r="AK4">
        <f>AH4-IFERROR(VLOOKUP($A4,'VN100'!$A:$B,2,0),0)*MIN('VN100'!$G:$G)</f>
        <v>7100</v>
      </c>
      <c r="AL4">
        <f>AI4-IFERROR(VLOOKUP($A4,'VN100'!$A:$B,2,0),0)*MIN('VN100'!$I:$I)</f>
        <v>0</v>
      </c>
      <c r="AM4">
        <f>AJ4-IFERROR(VLOOKUP($A4,'VN100'!$A:$B,2,0),0)*MIN('VN100'!$K:$K)</f>
        <v>0</v>
      </c>
      <c r="AN4">
        <f>AK4-IFERROR(VLOOKUP($A4,MIDCAP!$A:$B,2,0),0)*MIN(MIDCAP!$G:$G)</f>
        <v>7100</v>
      </c>
      <c r="AO4">
        <f>AL4-IFERROR(VLOOKUP($A4,MIDCAP!$A:$B,2,0),0)*MIN(MIDCAP!$I:$I)</f>
        <v>0</v>
      </c>
      <c r="AP4">
        <f>AM4-IFERROR(VLOOKUP($A4,MIDCAP!$A:$B,2,0),0)*MIN(MIDCAP!$K:$K)</f>
        <v>0</v>
      </c>
      <c r="AQ4">
        <f>AN4-IFERROR(VLOOKUP($A4,VFS!$A:$B,2,0),0)*MIN(VFS!$G:$G)</f>
        <v>7100</v>
      </c>
      <c r="AR4">
        <f>AO4-IFERROR(VLOOKUP($A4,VFS!$A:$B,2,0),0)*MIN(VFS!$I:$I)</f>
        <v>0</v>
      </c>
      <c r="AS4">
        <f>AP4-IFERROR(VLOOKUP($A4,VFS!$A:$B,2,0),0)*MIN(VFS!$K:$K)</f>
        <v>0</v>
      </c>
      <c r="AT4">
        <f>AQ4-IFERROR(VLOOKUP($A4,FUEMAVND!$A:$B,2,0),0)*MIN(FUEMAVND!$G:$G)</f>
        <v>7100</v>
      </c>
      <c r="AU4">
        <f>AR4-IFERROR(VLOOKUP($A4,FUEMAVND!$A:$B,2,0),0)*MIN(FUEMAVND!$I:$I)</f>
        <v>0</v>
      </c>
      <c r="AV4">
        <f>AS4-IFERROR(VLOOKUP($A4,FUEMAVND!$A:$B,2,0),0)*MIN(FUEMAVND!$K:$K)</f>
        <v>0</v>
      </c>
    </row>
    <row r="5" spans="1:48" x14ac:dyDescent="0.3">
      <c r="A5" s="33" t="str">
        <v>AGR</v>
      </c>
      <c r="B5" s="33">
        <v>3400</v>
      </c>
      <c r="C5" s="33">
        <v>3400</v>
      </c>
      <c r="D5" s="33">
        <v>0</v>
      </c>
      <c r="E5" s="33">
        <v>0</v>
      </c>
      <c r="F5" s="33">
        <v>0</v>
      </c>
      <c r="G5" s="33">
        <v>0</v>
      </c>
      <c r="H5" s="33">
        <v>0</v>
      </c>
      <c r="I5" s="33">
        <v>0</v>
      </c>
      <c r="J5" s="33">
        <v>0</v>
      </c>
      <c r="K5" s="33">
        <v>0</v>
      </c>
      <c r="L5" s="33">
        <v>64756315</v>
      </c>
      <c r="M5" s="33">
        <v>18500</v>
      </c>
      <c r="N5" s="33">
        <v>0</v>
      </c>
      <c r="O5" s="33">
        <v>0</v>
      </c>
      <c r="P5" s="33" t="str">
        <v>XXX</v>
      </c>
      <c r="Q5" s="33" t="str">
        <v>XXX</v>
      </c>
      <c r="R5" s="33" t="str">
        <v>XXX</v>
      </c>
      <c r="S5" s="33">
        <v>19045</v>
      </c>
      <c r="T5" s="33">
        <v>62900000</v>
      </c>
      <c r="U5" s="33">
        <v>-1856315</v>
      </c>
      <c r="AB5">
        <f>VLOOKUP($A5,updated_plusgrid!$A$1:$AF$500,MATCH("Usable (USABLE)",updated_plusgrid!$A$1:$AF$1,0),0)-IFERROR(VLOOKUP($A5,'E1 basket NFOL Morning'!$A$1:$M$500,MATCH("For 1 basket",'E1 basket NFOL Morning'!$A$1:$M$1,0),0),0)*MIN('E1 basket NFOL Morning'!$G$2:$G$500)</f>
        <v>3400</v>
      </c>
      <c r="AC5">
        <f>VLOOKUP($A5,updated_plusgrid!$A$1:$AF$500,MATCH("Due (DUE)",updated_plusgrid!$A$1:$AF$1,0),0)-IFERROR(VLOOKUP($A5,'E1 basket NFOL Morning'!$A$1:$M$500,MATCH("For 1 basket",'E1 basket NFOL Morning'!$A$1:$M$1,0),0),0)*MIN('E1 basket NFOL Morning'!$I$2:$I$500)</f>
        <v>0</v>
      </c>
      <c r="AD5">
        <f>VLOOKUP($A5,updated_plusgrid!$A$1:$AF$500,MATCH("Pend. T+1 Buy (TT1UNSETTLEBUY)",updated_plusgrid!$A$1:$AF$1,0),0)-IFERROR(VLOOKUP($A5,'E1 basket NFOL Morning'!$A$1:$M$500,MATCH("For 1 basket",'E1 basket NFOL Morning'!$A$1:$M$1,0),0),0)*MIN('E1 basket NFOL Morning'!$K$2:$K$500)</f>
        <v>0</v>
      </c>
      <c r="AE5">
        <f>AB5-IFERROR(VLOOKUP($A5,Diamond!$A:$B,2,0),0)*MIN(Diamond!$G:$G)</f>
        <v>3400</v>
      </c>
      <c r="AF5">
        <f>AC5-IFERROR(VLOOKUP($A5,Diamond!$A:$B,2,0),0)*MIN(Diamond!$I:$I)</f>
        <v>0</v>
      </c>
      <c r="AG5">
        <f>AD5-IFERROR(VLOOKUP($A5,Diamond!$A:$B,2,0),0)*MIN(Diamond!$K:$K)</f>
        <v>0</v>
      </c>
      <c r="AH5">
        <f>AE5-IFERROR(VLOOKUP($A5,FL!$A:$B,2,0),0)*MIN(FL!$G:$G)</f>
        <v>3400</v>
      </c>
      <c r="AI5">
        <f>AF5-IFERROR(VLOOKUP($A5,FL!$A:$B,2,0),0)*MIN(FL!$I:$I)</f>
        <v>0</v>
      </c>
      <c r="AJ5">
        <f>AG5-IFERROR(VLOOKUP($A5,FL!$A:$B,2,0),0)*MIN(FL!$K:$K)</f>
        <v>0</v>
      </c>
      <c r="AK5">
        <f>AH5-IFERROR(VLOOKUP($A5,'VN100'!$A:$B,2,0),0)*MIN('VN100'!$G:$G)</f>
        <v>3400</v>
      </c>
      <c r="AL5">
        <f>AI5-IFERROR(VLOOKUP($A5,'VN100'!$A:$B,2,0),0)*MIN('VN100'!$I:$I)</f>
        <v>0</v>
      </c>
      <c r="AM5">
        <f>AJ5-IFERROR(VLOOKUP($A5,'VN100'!$A:$B,2,0),0)*MIN('VN100'!$K:$K)</f>
        <v>0</v>
      </c>
      <c r="AN5">
        <f>AK5-IFERROR(VLOOKUP($A5,MIDCAP!$A:$B,2,0),0)*MIN(MIDCAP!$G:$G)</f>
        <v>3400</v>
      </c>
      <c r="AO5">
        <f>AL5-IFERROR(VLOOKUP($A5,MIDCAP!$A:$B,2,0),0)*MIN(MIDCAP!$I:$I)</f>
        <v>0</v>
      </c>
      <c r="AP5">
        <f>AM5-IFERROR(VLOOKUP($A5,MIDCAP!$A:$B,2,0),0)*MIN(MIDCAP!$K:$K)</f>
        <v>0</v>
      </c>
      <c r="AQ5">
        <f>AN5-IFERROR(VLOOKUP($A5,VFS!$A:$B,2,0),0)*MIN(VFS!$G:$G)</f>
        <v>3400</v>
      </c>
      <c r="AR5">
        <f>AO5-IFERROR(VLOOKUP($A5,VFS!$A:$B,2,0),0)*MIN(VFS!$I:$I)</f>
        <v>0</v>
      </c>
      <c r="AS5">
        <f>AP5-IFERROR(VLOOKUP($A5,VFS!$A:$B,2,0),0)*MIN(VFS!$K:$K)</f>
        <v>0</v>
      </c>
      <c r="AT5">
        <f>AQ5-IFERROR(VLOOKUP($A5,FUEMAVND!$A:$B,2,0),0)*MIN(FUEMAVND!$G:$G)</f>
        <v>3400</v>
      </c>
      <c r="AU5">
        <f>AR5-IFERROR(VLOOKUP($A5,FUEMAVND!$A:$B,2,0),0)*MIN(FUEMAVND!$I:$I)</f>
        <v>0</v>
      </c>
      <c r="AV5">
        <f>AS5-IFERROR(VLOOKUP($A5,FUEMAVND!$A:$B,2,0),0)*MIN(FUEMAVND!$K:$K)</f>
        <v>0</v>
      </c>
    </row>
    <row r="6" spans="1:48" x14ac:dyDescent="0.3">
      <c r="A6" s="33" t="str">
        <v>ANV</v>
      </c>
      <c r="B6" s="33">
        <v>3800</v>
      </c>
      <c r="C6" s="33">
        <v>3800</v>
      </c>
      <c r="D6" s="33">
        <v>0</v>
      </c>
      <c r="E6" s="33">
        <v>0</v>
      </c>
      <c r="F6" s="33">
        <v>0</v>
      </c>
      <c r="G6" s="33">
        <v>0</v>
      </c>
      <c r="H6" s="33">
        <v>0</v>
      </c>
      <c r="I6" s="33">
        <v>0</v>
      </c>
      <c r="J6" s="33">
        <v>0</v>
      </c>
      <c r="K6" s="33">
        <v>0</v>
      </c>
      <c r="L6" s="33">
        <v>120496245</v>
      </c>
      <c r="M6" s="33">
        <v>32500</v>
      </c>
      <c r="N6" s="33">
        <v>0</v>
      </c>
      <c r="O6" s="33">
        <v>0</v>
      </c>
      <c r="P6" s="33" t="str">
        <v>XXX</v>
      </c>
      <c r="Q6" s="33" t="str">
        <v>XXX</v>
      </c>
      <c r="R6" s="33" t="str">
        <v>XXX</v>
      </c>
      <c r="S6" s="33">
        <v>31709</v>
      </c>
      <c r="T6" s="33">
        <v>123500000</v>
      </c>
      <c r="U6" s="33">
        <v>3003754</v>
      </c>
      <c r="AB6">
        <f>VLOOKUP($A6,updated_plusgrid!$A$1:$AF$500,MATCH("Usable (USABLE)",updated_plusgrid!$A$1:$AF$1,0),0)-IFERROR(VLOOKUP($A6,'E1 basket NFOL Morning'!$A$1:$M$500,MATCH("For 1 basket",'E1 basket NFOL Morning'!$A$1:$M$1,0),0),0)*MIN('E1 basket NFOL Morning'!$G$2:$G$500)</f>
        <v>3800</v>
      </c>
      <c r="AC6">
        <f>VLOOKUP($A6,updated_plusgrid!$A$1:$AF$500,MATCH("Due (DUE)",updated_plusgrid!$A$1:$AF$1,0),0)-IFERROR(VLOOKUP($A6,'E1 basket NFOL Morning'!$A$1:$M$500,MATCH("For 1 basket",'E1 basket NFOL Morning'!$A$1:$M$1,0),0),0)*MIN('E1 basket NFOL Morning'!$I$2:$I$500)</f>
        <v>0</v>
      </c>
      <c r="AD6">
        <f>VLOOKUP($A6,updated_plusgrid!$A$1:$AF$500,MATCH("Pend. T+1 Buy (TT1UNSETTLEBUY)",updated_plusgrid!$A$1:$AF$1,0),0)-IFERROR(VLOOKUP($A6,'E1 basket NFOL Morning'!$A$1:$M$500,MATCH("For 1 basket",'E1 basket NFOL Morning'!$A$1:$M$1,0),0),0)*MIN('E1 basket NFOL Morning'!$K$2:$K$500)</f>
        <v>0</v>
      </c>
      <c r="AE6">
        <f>AB6-IFERROR(VLOOKUP($A6,Diamond!$A:$B,2,0),0)*MIN(Diamond!$G:$G)</f>
        <v>3800</v>
      </c>
      <c r="AF6">
        <f>AC6-IFERROR(VLOOKUP($A6,Diamond!$A:$B,2,0),0)*MIN(Diamond!$I:$I)</f>
        <v>0</v>
      </c>
      <c r="AG6">
        <f>AD6-IFERROR(VLOOKUP($A6,Diamond!$A:$B,2,0),0)*MIN(Diamond!$K:$K)</f>
        <v>0</v>
      </c>
      <c r="AH6">
        <f>AE6-IFERROR(VLOOKUP($A6,FL!$A:$B,2,0),0)*MIN(FL!$G:$G)</f>
        <v>3800</v>
      </c>
      <c r="AI6">
        <f>AF6-IFERROR(VLOOKUP($A6,FL!$A:$B,2,0),0)*MIN(FL!$I:$I)</f>
        <v>0</v>
      </c>
      <c r="AJ6">
        <f>AG6-IFERROR(VLOOKUP($A6,FL!$A:$B,2,0),0)*MIN(FL!$K:$K)</f>
        <v>0</v>
      </c>
      <c r="AK6">
        <f>AH6-IFERROR(VLOOKUP($A6,'VN100'!$A:$B,2,0),0)*MIN('VN100'!$G:$G)</f>
        <v>3800</v>
      </c>
      <c r="AL6">
        <f>AI6-IFERROR(VLOOKUP($A6,'VN100'!$A:$B,2,0),0)*MIN('VN100'!$I:$I)</f>
        <v>0</v>
      </c>
      <c r="AM6">
        <f>AJ6-IFERROR(VLOOKUP($A6,'VN100'!$A:$B,2,0),0)*MIN('VN100'!$K:$K)</f>
        <v>0</v>
      </c>
      <c r="AN6">
        <f>AK6-IFERROR(VLOOKUP($A6,MIDCAP!$A:$B,2,0),0)*MIN(MIDCAP!$G:$G)</f>
        <v>600</v>
      </c>
      <c r="AO6">
        <f>AL6-IFERROR(VLOOKUP($A6,MIDCAP!$A:$B,2,0),0)*MIN(MIDCAP!$I:$I)</f>
        <v>0</v>
      </c>
      <c r="AP6">
        <f>AM6-IFERROR(VLOOKUP($A6,MIDCAP!$A:$B,2,0),0)*MIN(MIDCAP!$K:$K)</f>
        <v>0</v>
      </c>
      <c r="AQ6">
        <f>AN6-IFERROR(VLOOKUP($A6,VFS!$A:$B,2,0),0)*MIN(VFS!$G:$G)</f>
        <v>600</v>
      </c>
      <c r="AR6">
        <f>AO6-IFERROR(VLOOKUP($A6,VFS!$A:$B,2,0),0)*MIN(VFS!$I:$I)</f>
        <v>0</v>
      </c>
      <c r="AS6">
        <f>AP6-IFERROR(VLOOKUP($A6,VFS!$A:$B,2,0),0)*MIN(VFS!$K:$K)</f>
        <v>0</v>
      </c>
      <c r="AT6">
        <f>AQ6-IFERROR(VLOOKUP($A6,FUEMAVND!$A:$B,2,0),0)*MIN(FUEMAVND!$G:$G)</f>
        <v>600</v>
      </c>
      <c r="AU6">
        <f>AR6-IFERROR(VLOOKUP($A6,FUEMAVND!$A:$B,2,0),0)*MIN(FUEMAVND!$I:$I)</f>
        <v>0</v>
      </c>
      <c r="AV6">
        <f>AS6-IFERROR(VLOOKUP($A6,FUEMAVND!$A:$B,2,0),0)*MIN(FUEMAVND!$K:$K)</f>
        <v>0</v>
      </c>
    </row>
    <row r="7" spans="1:48" x14ac:dyDescent="0.3">
      <c r="A7" s="33" t="str">
        <v>ASM</v>
      </c>
      <c r="B7" s="33">
        <v>24500</v>
      </c>
      <c r="C7" s="33">
        <v>24500</v>
      </c>
      <c r="D7" s="33">
        <v>0</v>
      </c>
      <c r="E7" s="33">
        <v>0</v>
      </c>
      <c r="F7" s="33">
        <v>0</v>
      </c>
      <c r="G7" s="33">
        <v>0</v>
      </c>
      <c r="H7" s="33">
        <v>0</v>
      </c>
      <c r="I7" s="33">
        <v>0</v>
      </c>
      <c r="J7" s="33">
        <v>0</v>
      </c>
      <c r="K7" s="33">
        <v>0</v>
      </c>
      <c r="L7" s="33">
        <v>238408447</v>
      </c>
      <c r="M7" s="33">
        <v>9460</v>
      </c>
      <c r="N7" s="33">
        <v>0</v>
      </c>
      <c r="O7" s="33">
        <v>0</v>
      </c>
      <c r="P7" s="33" t="str">
        <v>XXX</v>
      </c>
      <c r="Q7" s="33" t="str">
        <v>XXX</v>
      </c>
      <c r="R7" s="33" t="str">
        <v>XXX</v>
      </c>
      <c r="S7" s="33">
        <v>9730</v>
      </c>
      <c r="T7" s="33">
        <v>231770000</v>
      </c>
      <c r="U7" s="33">
        <v>-6638447</v>
      </c>
      <c r="AB7">
        <f>VLOOKUP($A7,updated_plusgrid!$A$1:$AF$500,MATCH("Usable (USABLE)",updated_plusgrid!$A$1:$AF$1,0),0)-IFERROR(VLOOKUP($A7,'E1 basket NFOL Morning'!$A$1:$M$500,MATCH("For 1 basket",'E1 basket NFOL Morning'!$A$1:$M$1,0),0),0)*MIN('E1 basket NFOL Morning'!$G$2:$G$500)</f>
        <v>24500</v>
      </c>
      <c r="AC7">
        <f>VLOOKUP($A7,updated_plusgrid!$A$1:$AF$500,MATCH("Due (DUE)",updated_plusgrid!$A$1:$AF$1,0),0)-IFERROR(VLOOKUP($A7,'E1 basket NFOL Morning'!$A$1:$M$500,MATCH("For 1 basket",'E1 basket NFOL Morning'!$A$1:$M$1,0),0),0)*MIN('E1 basket NFOL Morning'!$I$2:$I$500)</f>
        <v>0</v>
      </c>
      <c r="AD7">
        <f>VLOOKUP($A7,updated_plusgrid!$A$1:$AF$500,MATCH("Pend. T+1 Buy (TT1UNSETTLEBUY)",updated_plusgrid!$A$1:$AF$1,0),0)-IFERROR(VLOOKUP($A7,'E1 basket NFOL Morning'!$A$1:$M$500,MATCH("For 1 basket",'E1 basket NFOL Morning'!$A$1:$M$1,0),0),0)*MIN('E1 basket NFOL Morning'!$K$2:$K$500)</f>
        <v>0</v>
      </c>
      <c r="AE7">
        <f>AB7-IFERROR(VLOOKUP($A7,Diamond!$A:$B,2,0),0)*MIN(Diamond!$G:$G)</f>
        <v>24500</v>
      </c>
      <c r="AF7">
        <f>AC7-IFERROR(VLOOKUP($A7,Diamond!$A:$B,2,0),0)*MIN(Diamond!$I:$I)</f>
        <v>0</v>
      </c>
      <c r="AG7">
        <f>AD7-IFERROR(VLOOKUP($A7,Diamond!$A:$B,2,0),0)*MIN(Diamond!$K:$K)</f>
        <v>0</v>
      </c>
      <c r="AH7">
        <f>AE7-IFERROR(VLOOKUP($A7,FL!$A:$B,2,0),0)*MIN(FL!$G:$G)</f>
        <v>24500</v>
      </c>
      <c r="AI7">
        <f>AF7-IFERROR(VLOOKUP($A7,FL!$A:$B,2,0),0)*MIN(FL!$I:$I)</f>
        <v>0</v>
      </c>
      <c r="AJ7">
        <f>AG7-IFERROR(VLOOKUP($A7,FL!$A:$B,2,0),0)*MIN(FL!$K:$K)</f>
        <v>0</v>
      </c>
      <c r="AK7">
        <f>AH7-IFERROR(VLOOKUP($A7,'VN100'!$A:$B,2,0),0)*MIN('VN100'!$G:$G)</f>
        <v>24500</v>
      </c>
      <c r="AL7">
        <f>AI7-IFERROR(VLOOKUP($A7,'VN100'!$A:$B,2,0),0)*MIN('VN100'!$I:$I)</f>
        <v>0</v>
      </c>
      <c r="AM7">
        <f>AJ7-IFERROR(VLOOKUP($A7,'VN100'!$A:$B,2,0),0)*MIN('VN100'!$K:$K)</f>
        <v>0</v>
      </c>
      <c r="AN7">
        <f>AK7-IFERROR(VLOOKUP($A7,MIDCAP!$A:$B,2,0),0)*MIN(MIDCAP!$G:$G)</f>
        <v>11700</v>
      </c>
      <c r="AO7">
        <f>AL7-IFERROR(VLOOKUP($A7,MIDCAP!$A:$B,2,0),0)*MIN(MIDCAP!$I:$I)</f>
        <v>0</v>
      </c>
      <c r="AP7">
        <f>AM7-IFERROR(VLOOKUP($A7,MIDCAP!$A:$B,2,0),0)*MIN(MIDCAP!$K:$K)</f>
        <v>0</v>
      </c>
      <c r="AQ7">
        <f>AN7-IFERROR(VLOOKUP($A7,VFS!$A:$B,2,0),0)*MIN(VFS!$G:$G)</f>
        <v>11700</v>
      </c>
      <c r="AR7">
        <f>AO7-IFERROR(VLOOKUP($A7,VFS!$A:$B,2,0),0)*MIN(VFS!$I:$I)</f>
        <v>0</v>
      </c>
      <c r="AS7">
        <f>AP7-IFERROR(VLOOKUP($A7,VFS!$A:$B,2,0),0)*MIN(VFS!$K:$K)</f>
        <v>0</v>
      </c>
      <c r="AT7">
        <f>AQ7-IFERROR(VLOOKUP($A7,FUEMAVND!$A:$B,2,0),0)*MIN(FUEMAVND!$G:$G)</f>
        <v>11700</v>
      </c>
      <c r="AU7">
        <f>AR7-IFERROR(VLOOKUP($A7,FUEMAVND!$A:$B,2,0),0)*MIN(FUEMAVND!$I:$I)</f>
        <v>0</v>
      </c>
      <c r="AV7">
        <f>AS7-IFERROR(VLOOKUP($A7,FUEMAVND!$A:$B,2,0),0)*MIN(FUEMAVND!$K:$K)</f>
        <v>0</v>
      </c>
    </row>
    <row r="8" spans="1:48" x14ac:dyDescent="0.3">
      <c r="A8" s="33" t="str">
        <v>BCG</v>
      </c>
      <c r="B8" s="33">
        <v>65700</v>
      </c>
      <c r="C8" s="33">
        <v>56700</v>
      </c>
      <c r="D8" s="33">
        <v>0</v>
      </c>
      <c r="E8" s="33">
        <v>0</v>
      </c>
      <c r="F8" s="33">
        <v>0</v>
      </c>
      <c r="G8" s="33">
        <v>0</v>
      </c>
      <c r="H8" s="33">
        <v>0</v>
      </c>
      <c r="I8" s="33">
        <v>9000</v>
      </c>
      <c r="J8" s="33">
        <v>0</v>
      </c>
      <c r="K8" s="33">
        <v>0</v>
      </c>
      <c r="L8" s="33">
        <v>469728304</v>
      </c>
      <c r="M8" s="33">
        <v>6790</v>
      </c>
      <c r="N8" s="33">
        <v>0</v>
      </c>
      <c r="O8" s="33">
        <v>0</v>
      </c>
      <c r="P8" s="33" t="str">
        <v>XXX</v>
      </c>
      <c r="Q8" s="33" t="str">
        <v>XXX</v>
      </c>
      <c r="R8" s="33" t="str">
        <v>XXX</v>
      </c>
      <c r="S8" s="33">
        <v>7149</v>
      </c>
      <c r="T8" s="33">
        <v>446103000</v>
      </c>
      <c r="U8" s="33">
        <v>-23625304</v>
      </c>
      <c r="AB8">
        <f>VLOOKUP($A8,updated_plusgrid!$A$1:$AF$500,MATCH("Usable (USABLE)",updated_plusgrid!$A$1:$AF$1,0),0)-IFERROR(VLOOKUP($A8,'E1 basket NFOL Morning'!$A$1:$M$500,MATCH("For 1 basket",'E1 basket NFOL Morning'!$A$1:$M$1,0),0),0)*MIN('E1 basket NFOL Morning'!$G$2:$G$500)</f>
        <v>56700</v>
      </c>
      <c r="AC8">
        <f>VLOOKUP($A8,updated_plusgrid!$A$1:$AF$500,MATCH("Due (DUE)",updated_plusgrid!$A$1:$AF$1,0),0)-IFERROR(VLOOKUP($A8,'E1 basket NFOL Morning'!$A$1:$M$500,MATCH("For 1 basket",'E1 basket NFOL Morning'!$A$1:$M$1,0),0),0)*MIN('E1 basket NFOL Morning'!$I$2:$I$500)</f>
        <v>0</v>
      </c>
      <c r="AD8">
        <f>VLOOKUP($A8,updated_plusgrid!$A$1:$AF$500,MATCH("Pend. T+1 Buy (TT1UNSETTLEBUY)",updated_plusgrid!$A$1:$AF$1,0),0)-IFERROR(VLOOKUP($A8,'E1 basket NFOL Morning'!$A$1:$M$500,MATCH("For 1 basket",'E1 basket NFOL Morning'!$A$1:$M$1,0),0),0)*MIN('E1 basket NFOL Morning'!$K$2:$K$500)</f>
        <v>0</v>
      </c>
      <c r="AE8">
        <f>AB8-IFERROR(VLOOKUP($A8,Diamond!$A:$B,2,0),0)*MIN(Diamond!$G:$G)</f>
        <v>56700</v>
      </c>
      <c r="AF8">
        <f>AC8-IFERROR(VLOOKUP($A8,Diamond!$A:$B,2,0),0)*MIN(Diamond!$I:$I)</f>
        <v>0</v>
      </c>
      <c r="AG8">
        <f>AD8-IFERROR(VLOOKUP($A8,Diamond!$A:$B,2,0),0)*MIN(Diamond!$K:$K)</f>
        <v>0</v>
      </c>
      <c r="AH8">
        <f>AE8-IFERROR(VLOOKUP($A8,FL!$A:$B,2,0),0)*MIN(FL!$G:$G)</f>
        <v>56700</v>
      </c>
      <c r="AI8">
        <f>AF8-IFERROR(VLOOKUP($A8,FL!$A:$B,2,0),0)*MIN(FL!$I:$I)</f>
        <v>0</v>
      </c>
      <c r="AJ8">
        <f>AG8-IFERROR(VLOOKUP($A8,FL!$A:$B,2,0),0)*MIN(FL!$K:$K)</f>
        <v>0</v>
      </c>
      <c r="AK8">
        <f>AH8-IFERROR(VLOOKUP($A8,'VN100'!$A:$B,2,0),0)*MIN('VN100'!$G:$G)</f>
        <v>56700</v>
      </c>
      <c r="AL8">
        <f>AI8-IFERROR(VLOOKUP($A8,'VN100'!$A:$B,2,0),0)*MIN('VN100'!$I:$I)</f>
        <v>0</v>
      </c>
      <c r="AM8">
        <f>AJ8-IFERROR(VLOOKUP($A8,'VN100'!$A:$B,2,0),0)*MIN('VN100'!$K:$K)</f>
        <v>0</v>
      </c>
      <c r="AN8">
        <f>AK8-IFERROR(VLOOKUP($A8,MIDCAP!$A:$B,2,0),0)*MIN(MIDCAP!$G:$G)</f>
        <v>18300</v>
      </c>
      <c r="AO8">
        <f>AL8-IFERROR(VLOOKUP($A8,MIDCAP!$A:$B,2,0),0)*MIN(MIDCAP!$I:$I)</f>
        <v>0</v>
      </c>
      <c r="AP8">
        <f>AM8-IFERROR(VLOOKUP($A8,MIDCAP!$A:$B,2,0),0)*MIN(MIDCAP!$K:$K)</f>
        <v>0</v>
      </c>
      <c r="AQ8">
        <f>AN8-IFERROR(VLOOKUP($A8,VFS!$A:$B,2,0),0)*MIN(VFS!$G:$G)</f>
        <v>18300</v>
      </c>
      <c r="AR8">
        <f>AO8-IFERROR(VLOOKUP($A8,VFS!$A:$B,2,0),0)*MIN(VFS!$I:$I)</f>
        <v>0</v>
      </c>
      <c r="AS8">
        <f>AP8-IFERROR(VLOOKUP($A8,VFS!$A:$B,2,0),0)*MIN(VFS!$K:$K)</f>
        <v>0</v>
      </c>
      <c r="AT8">
        <f>AQ8-IFERROR(VLOOKUP($A8,FUEMAVND!$A:$B,2,0),0)*MIN(FUEMAVND!$G:$G)</f>
        <v>18300</v>
      </c>
      <c r="AU8">
        <f>AR8-IFERROR(VLOOKUP($A8,FUEMAVND!$A:$B,2,0),0)*MIN(FUEMAVND!$I:$I)</f>
        <v>0</v>
      </c>
      <c r="AV8">
        <f>AS8-IFERROR(VLOOKUP($A8,FUEMAVND!$A:$B,2,0),0)*MIN(FUEMAVND!$K:$K)</f>
        <v>0</v>
      </c>
    </row>
    <row r="9" spans="1:48" x14ac:dyDescent="0.3">
      <c r="A9" s="33" t="str">
        <v>BCM</v>
      </c>
      <c r="B9" s="33">
        <v>10500</v>
      </c>
      <c r="C9" s="33">
        <v>7500</v>
      </c>
      <c r="D9" s="33">
        <v>0</v>
      </c>
      <c r="E9" s="33">
        <v>0</v>
      </c>
      <c r="F9" s="33">
        <v>600</v>
      </c>
      <c r="G9" s="33">
        <v>2400</v>
      </c>
      <c r="H9" s="33">
        <v>0</v>
      </c>
      <c r="I9" s="33">
        <v>0</v>
      </c>
      <c r="J9" s="33">
        <v>0</v>
      </c>
      <c r="K9" s="33">
        <v>0</v>
      </c>
      <c r="L9" s="33">
        <v>755361442</v>
      </c>
      <c r="M9" s="33">
        <v>70200</v>
      </c>
      <c r="N9" s="33">
        <v>0</v>
      </c>
      <c r="O9" s="33">
        <v>0</v>
      </c>
      <c r="P9" s="33" t="str">
        <v>XXX</v>
      </c>
      <c r="Q9" s="33" t="str">
        <v>XXX</v>
      </c>
      <c r="R9" s="33" t="str">
        <v>XXX</v>
      </c>
      <c r="S9" s="33">
        <v>71939</v>
      </c>
      <c r="T9" s="33">
        <v>737100000</v>
      </c>
      <c r="U9" s="33">
        <v>-18261442</v>
      </c>
      <c r="AB9">
        <f>VLOOKUP($A9,updated_plusgrid!$A$1:$AF$500,MATCH("Usable (USABLE)",updated_plusgrid!$A$1:$AF$1,0),0)-IFERROR(VLOOKUP($A9,'E1 basket NFOL Morning'!$A$1:$M$500,MATCH("For 1 basket",'E1 basket NFOL Morning'!$A$1:$M$1,0),0),0)*MIN('E1 basket NFOL Morning'!$G$2:$G$500)</f>
        <v>600</v>
      </c>
      <c r="AC9">
        <f>VLOOKUP($A9,updated_plusgrid!$A$1:$AF$500,MATCH("Due (DUE)",updated_plusgrid!$A$1:$AF$1,0),0)-IFERROR(VLOOKUP($A9,'E1 basket NFOL Morning'!$A$1:$M$500,MATCH("For 1 basket",'E1 basket NFOL Morning'!$A$1:$M$1,0),0),0)*MIN('E1 basket NFOL Morning'!$I$2:$I$500)</f>
        <v>100</v>
      </c>
      <c r="AD9">
        <f>VLOOKUP($A9,updated_plusgrid!$A$1:$AF$500,MATCH("Pend. T+1 Buy (TT1UNSETTLEBUY)",updated_plusgrid!$A$1:$AF$1,0),0)-IFERROR(VLOOKUP($A9,'E1 basket NFOL Morning'!$A$1:$M$500,MATCH("For 1 basket",'E1 basket NFOL Morning'!$A$1:$M$1,0),0),0)*MIN('E1 basket NFOL Morning'!$K$2:$K$500)</f>
        <v>0</v>
      </c>
      <c r="AE9">
        <f>AB9-IFERROR(VLOOKUP($A9,Diamond!$A:$B,2,0),0)*MIN(Diamond!$G:$G)</f>
        <v>600</v>
      </c>
      <c r="AF9">
        <f>AC9-IFERROR(VLOOKUP($A9,Diamond!$A:$B,2,0),0)*MIN(Diamond!$I:$I)</f>
        <v>100</v>
      </c>
      <c r="AG9">
        <f>AD9-IFERROR(VLOOKUP($A9,Diamond!$A:$B,2,0),0)*MIN(Diamond!$K:$K)</f>
        <v>0</v>
      </c>
      <c r="AH9">
        <f>AE9-IFERROR(VLOOKUP($A9,FL!$A:$B,2,0),0)*MIN(FL!$G:$G)</f>
        <v>600</v>
      </c>
      <c r="AI9">
        <f>AF9-IFERROR(VLOOKUP($A9,FL!$A:$B,2,0),0)*MIN(FL!$I:$I)</f>
        <v>100</v>
      </c>
      <c r="AJ9">
        <f>AG9-IFERROR(VLOOKUP($A9,FL!$A:$B,2,0),0)*MIN(FL!$K:$K)</f>
        <v>0</v>
      </c>
      <c r="AK9">
        <f>AH9-IFERROR(VLOOKUP($A9,'VN100'!$A:$B,2,0),0)*MIN('VN100'!$G:$G)</f>
        <v>600</v>
      </c>
      <c r="AL9">
        <f>AI9-IFERROR(VLOOKUP($A9,'VN100'!$A:$B,2,0),0)*MIN('VN100'!$I:$I)</f>
        <v>100</v>
      </c>
      <c r="AM9">
        <f>AJ9-IFERROR(VLOOKUP($A9,'VN100'!$A:$B,2,0),0)*MIN('VN100'!$K:$K)</f>
        <v>0</v>
      </c>
      <c r="AN9">
        <f>AK9-IFERROR(VLOOKUP($A9,MIDCAP!$A:$B,2,0),0)*MIN(MIDCAP!$G:$G)</f>
        <v>600</v>
      </c>
      <c r="AO9">
        <f>AL9-IFERROR(VLOOKUP($A9,MIDCAP!$A:$B,2,0),0)*MIN(MIDCAP!$I:$I)</f>
        <v>100</v>
      </c>
      <c r="AP9">
        <f>AM9-IFERROR(VLOOKUP($A9,MIDCAP!$A:$B,2,0),0)*MIN(MIDCAP!$K:$K)</f>
        <v>0</v>
      </c>
      <c r="AQ9">
        <f>AN9-IFERROR(VLOOKUP($A9,VFS!$A:$B,2,0),0)*MIN(VFS!$G:$G)</f>
        <v>600</v>
      </c>
      <c r="AR9">
        <f>AO9-IFERROR(VLOOKUP($A9,VFS!$A:$B,2,0),0)*MIN(VFS!$I:$I)</f>
        <v>100</v>
      </c>
      <c r="AS9">
        <f>AP9-IFERROR(VLOOKUP($A9,VFS!$A:$B,2,0),0)*MIN(VFS!$K:$K)</f>
        <v>0</v>
      </c>
      <c r="AT9">
        <f>AQ9-IFERROR(VLOOKUP($A9,FUEMAVND!$A:$B,2,0),0)*MIN(FUEMAVND!$G:$G)</f>
        <v>600</v>
      </c>
      <c r="AU9">
        <f>AR9-IFERROR(VLOOKUP($A9,FUEMAVND!$A:$B,2,0),0)*MIN(FUEMAVND!$I:$I)</f>
        <v>100</v>
      </c>
      <c r="AV9">
        <f>AS9-IFERROR(VLOOKUP($A9,FUEMAVND!$A:$B,2,0),0)*MIN(FUEMAVND!$K:$K)</f>
        <v>0</v>
      </c>
    </row>
    <row r="10" spans="1:48" x14ac:dyDescent="0.3">
      <c r="A10" s="33" t="str">
        <v>BIC</v>
      </c>
      <c r="B10" s="33">
        <v>4500</v>
      </c>
      <c r="C10" s="33">
        <v>4500</v>
      </c>
      <c r="D10" s="33">
        <v>0</v>
      </c>
      <c r="E10" s="33">
        <v>0</v>
      </c>
      <c r="F10" s="33">
        <v>0</v>
      </c>
      <c r="G10" s="33">
        <v>0</v>
      </c>
      <c r="H10" s="33">
        <v>0</v>
      </c>
      <c r="I10" s="33">
        <v>0</v>
      </c>
      <c r="J10" s="33">
        <v>0</v>
      </c>
      <c r="K10" s="33">
        <v>0</v>
      </c>
      <c r="L10" s="33">
        <v>151500000</v>
      </c>
      <c r="M10" s="33">
        <v>36000</v>
      </c>
      <c r="N10" s="33">
        <v>0</v>
      </c>
      <c r="O10" s="33">
        <v>0</v>
      </c>
      <c r="P10" s="33" t="str">
        <v>XXX</v>
      </c>
      <c r="Q10" s="33" t="str">
        <v>XXX</v>
      </c>
      <c r="R10" s="33" t="str">
        <v>XXX</v>
      </c>
      <c r="S10" s="33">
        <v>33666</v>
      </c>
      <c r="T10" s="33">
        <v>162000000</v>
      </c>
      <c r="U10" s="33">
        <v>10499999</v>
      </c>
      <c r="AB10">
        <f>VLOOKUP($A10,updated_plusgrid!$A$1:$AF$500,MATCH("Usable (USABLE)",updated_plusgrid!$A$1:$AF$1,0),0)-IFERROR(VLOOKUP($A10,'E1 basket NFOL Morning'!$A$1:$M$500,MATCH("For 1 basket",'E1 basket NFOL Morning'!$A$1:$M$1,0),0),0)*MIN('E1 basket NFOL Morning'!$G$2:$G$500)</f>
        <v>4500</v>
      </c>
      <c r="AC10">
        <f>VLOOKUP($A10,updated_plusgrid!$A$1:$AF$500,MATCH("Due (DUE)",updated_plusgrid!$A$1:$AF$1,0),0)-IFERROR(VLOOKUP($A10,'E1 basket NFOL Morning'!$A$1:$M$500,MATCH("For 1 basket",'E1 basket NFOL Morning'!$A$1:$M$1,0),0),0)*MIN('E1 basket NFOL Morning'!$I$2:$I$500)</f>
        <v>0</v>
      </c>
      <c r="AD10">
        <f>VLOOKUP($A10,updated_plusgrid!$A$1:$AF$500,MATCH("Pend. T+1 Buy (TT1UNSETTLEBUY)",updated_plusgrid!$A$1:$AF$1,0),0)-IFERROR(VLOOKUP($A10,'E1 basket NFOL Morning'!$A$1:$M$500,MATCH("For 1 basket",'E1 basket NFOL Morning'!$A$1:$M$1,0),0),0)*MIN('E1 basket NFOL Morning'!$K$2:$K$500)</f>
        <v>0</v>
      </c>
      <c r="AE10">
        <f>AB10-IFERROR(VLOOKUP($A10,Diamond!$A:$B,2,0),0)*MIN(Diamond!$G:$G)</f>
        <v>4500</v>
      </c>
      <c r="AF10">
        <f>AC10-IFERROR(VLOOKUP($A10,Diamond!$A:$B,2,0),0)*MIN(Diamond!$I:$I)</f>
        <v>0</v>
      </c>
      <c r="AG10">
        <f>AD10-IFERROR(VLOOKUP($A10,Diamond!$A:$B,2,0),0)*MIN(Diamond!$K:$K)</f>
        <v>0</v>
      </c>
      <c r="AH10">
        <f>AE10-IFERROR(VLOOKUP($A10,FL!$A:$B,2,0),0)*MIN(FL!$G:$G)</f>
        <v>4500</v>
      </c>
      <c r="AI10">
        <f>AF10-IFERROR(VLOOKUP($A10,FL!$A:$B,2,0),0)*MIN(FL!$I:$I)</f>
        <v>0</v>
      </c>
      <c r="AJ10">
        <f>AG10-IFERROR(VLOOKUP($A10,FL!$A:$B,2,0),0)*MIN(FL!$K:$K)</f>
        <v>0</v>
      </c>
      <c r="AK10">
        <f>AH10-IFERROR(VLOOKUP($A10,'VN100'!$A:$B,2,0),0)*MIN('VN100'!$G:$G)</f>
        <v>4500</v>
      </c>
      <c r="AL10">
        <f>AI10-IFERROR(VLOOKUP($A10,'VN100'!$A:$B,2,0),0)*MIN('VN100'!$I:$I)</f>
        <v>0</v>
      </c>
      <c r="AM10">
        <f>AJ10-IFERROR(VLOOKUP($A10,'VN100'!$A:$B,2,0),0)*MIN('VN100'!$K:$K)</f>
        <v>0</v>
      </c>
      <c r="AN10">
        <f>AK10-IFERROR(VLOOKUP($A10,MIDCAP!$A:$B,2,0),0)*MIN(MIDCAP!$G:$G)</f>
        <v>4500</v>
      </c>
      <c r="AO10">
        <f>AL10-IFERROR(VLOOKUP($A10,MIDCAP!$A:$B,2,0),0)*MIN(MIDCAP!$I:$I)</f>
        <v>0</v>
      </c>
      <c r="AP10">
        <f>AM10-IFERROR(VLOOKUP($A10,MIDCAP!$A:$B,2,0),0)*MIN(MIDCAP!$K:$K)</f>
        <v>0</v>
      </c>
      <c r="AQ10">
        <f>AN10-IFERROR(VLOOKUP($A10,VFS!$A:$B,2,0),0)*MIN(VFS!$G:$G)</f>
        <v>4500</v>
      </c>
      <c r="AR10">
        <f>AO10-IFERROR(VLOOKUP($A10,VFS!$A:$B,2,0),0)*MIN(VFS!$I:$I)</f>
        <v>0</v>
      </c>
      <c r="AS10">
        <f>AP10-IFERROR(VLOOKUP($A10,VFS!$A:$B,2,0),0)*MIN(VFS!$K:$K)</f>
        <v>0</v>
      </c>
      <c r="AT10">
        <f>AQ10-IFERROR(VLOOKUP($A10,FUEMAVND!$A:$B,2,0),0)*MIN(FUEMAVND!$G:$G)</f>
        <v>4500</v>
      </c>
      <c r="AU10">
        <f>AR10-IFERROR(VLOOKUP($A10,FUEMAVND!$A:$B,2,0),0)*MIN(FUEMAVND!$I:$I)</f>
        <v>0</v>
      </c>
      <c r="AV10">
        <f>AS10-IFERROR(VLOOKUP($A10,FUEMAVND!$A:$B,2,0),0)*MIN(FUEMAVND!$K:$K)</f>
        <v>0</v>
      </c>
    </row>
    <row r="11" spans="1:48" x14ac:dyDescent="0.3">
      <c r="A11" s="33" t="str">
        <v>BID</v>
      </c>
      <c r="B11" s="33">
        <v>40205</v>
      </c>
      <c r="C11" s="33">
        <v>27805</v>
      </c>
      <c r="D11" s="33">
        <v>0</v>
      </c>
      <c r="E11" s="33">
        <v>0</v>
      </c>
      <c r="F11" s="33">
        <v>2800</v>
      </c>
      <c r="G11" s="33">
        <v>9600</v>
      </c>
      <c r="H11" s="33">
        <v>0</v>
      </c>
      <c r="I11" s="33">
        <v>0</v>
      </c>
      <c r="J11" s="33">
        <v>0</v>
      </c>
      <c r="K11" s="33">
        <v>0</v>
      </c>
      <c r="L11" s="33">
        <v>2001605050</v>
      </c>
      <c r="M11" s="33">
        <v>49600</v>
      </c>
      <c r="N11" s="33">
        <v>0</v>
      </c>
      <c r="O11" s="33">
        <v>0</v>
      </c>
      <c r="P11" s="33" t="str">
        <v>XXX</v>
      </c>
      <c r="Q11" s="33" t="str">
        <v>XXX</v>
      </c>
      <c r="R11" s="33" t="str">
        <v>XXX</v>
      </c>
      <c r="S11" s="33">
        <v>49784</v>
      </c>
      <c r="T11" s="33">
        <v>1994168000</v>
      </c>
      <c r="U11" s="33">
        <v>-7437050</v>
      </c>
      <c r="AB11">
        <f>VLOOKUP($A11,updated_plusgrid!$A$1:$AF$500,MATCH("Usable (USABLE)",updated_plusgrid!$A$1:$AF$1,0),0)-IFERROR(VLOOKUP($A11,'E1 basket NFOL Morning'!$A$1:$M$500,MATCH("For 1 basket",'E1 basket NFOL Morning'!$A$1:$M$1,0),0),0)*MIN('E1 basket NFOL Morning'!$G$2:$G$500)</f>
        <v>205</v>
      </c>
      <c r="AC11">
        <f>VLOOKUP($A11,updated_plusgrid!$A$1:$AF$500,MATCH("Due (DUE)",updated_plusgrid!$A$1:$AF$1,0),0)-IFERROR(VLOOKUP($A11,'E1 basket NFOL Morning'!$A$1:$M$500,MATCH("For 1 basket",'E1 basket NFOL Morning'!$A$1:$M$1,0),0),0)*MIN('E1 basket NFOL Morning'!$I$2:$I$500)</f>
        <v>400</v>
      </c>
      <c r="AD11">
        <f>VLOOKUP($A11,updated_plusgrid!$A$1:$AF$500,MATCH("Pend. T+1 Buy (TT1UNSETTLEBUY)",updated_plusgrid!$A$1:$AF$1,0),0)-IFERROR(VLOOKUP($A11,'E1 basket NFOL Morning'!$A$1:$M$500,MATCH("For 1 basket",'E1 basket NFOL Morning'!$A$1:$M$1,0),0),0)*MIN('E1 basket NFOL Morning'!$K$2:$K$500)</f>
        <v>400</v>
      </c>
      <c r="AE11">
        <f>AB11-IFERROR(VLOOKUP($A11,Diamond!$A:$B,2,0),0)*MIN(Diamond!$G:$G)</f>
        <v>205</v>
      </c>
      <c r="AF11">
        <f>AC11-IFERROR(VLOOKUP($A11,Diamond!$A:$B,2,0),0)*MIN(Diamond!$I:$I)</f>
        <v>400</v>
      </c>
      <c r="AG11">
        <f>AD11-IFERROR(VLOOKUP($A11,Diamond!$A:$B,2,0),0)*MIN(Diamond!$K:$K)</f>
        <v>400</v>
      </c>
      <c r="AH11">
        <f>AE11-IFERROR(VLOOKUP($A11,FL!$A:$B,2,0),0)*MIN(FL!$G:$G)</f>
        <v>5</v>
      </c>
      <c r="AI11">
        <f>AF11-IFERROR(VLOOKUP($A11,FL!$A:$B,2,0),0)*MIN(FL!$I:$I)</f>
        <v>400</v>
      </c>
      <c r="AJ11">
        <f>AG11-IFERROR(VLOOKUP($A11,FL!$A:$B,2,0),0)*MIN(FL!$K:$K)</f>
        <v>400</v>
      </c>
      <c r="AK11">
        <f>AH11-IFERROR(VLOOKUP($A11,'VN100'!$A:$B,2,0),0)*MIN('VN100'!$G:$G)</f>
        <v>5</v>
      </c>
      <c r="AL11">
        <f>AI11-IFERROR(VLOOKUP($A11,'VN100'!$A:$B,2,0),0)*MIN('VN100'!$I:$I)</f>
        <v>400</v>
      </c>
      <c r="AM11">
        <f>AJ11-IFERROR(VLOOKUP($A11,'VN100'!$A:$B,2,0),0)*MIN('VN100'!$K:$K)</f>
        <v>400</v>
      </c>
      <c r="AN11">
        <f>AK11-IFERROR(VLOOKUP($A11,MIDCAP!$A:$B,2,0),0)*MIN(MIDCAP!$G:$G)</f>
        <v>5</v>
      </c>
      <c r="AO11">
        <f>AL11-IFERROR(VLOOKUP($A11,MIDCAP!$A:$B,2,0),0)*MIN(MIDCAP!$I:$I)</f>
        <v>400</v>
      </c>
      <c r="AP11">
        <f>AM11-IFERROR(VLOOKUP($A11,MIDCAP!$A:$B,2,0),0)*MIN(MIDCAP!$K:$K)</f>
        <v>400</v>
      </c>
      <c r="AQ11">
        <f>AN11-IFERROR(VLOOKUP($A11,VFS!$A:$B,2,0),0)*MIN(VFS!$G:$G)</f>
        <v>5</v>
      </c>
      <c r="AR11">
        <f>AO11-IFERROR(VLOOKUP($A11,VFS!$A:$B,2,0),0)*MIN(VFS!$I:$I)</f>
        <v>400</v>
      </c>
      <c r="AS11">
        <f>AP11-IFERROR(VLOOKUP($A11,VFS!$A:$B,2,0),0)*MIN(VFS!$K:$K)</f>
        <v>400</v>
      </c>
      <c r="AT11">
        <f>AQ11-IFERROR(VLOOKUP($A11,FUEMAVND!$A:$B,2,0),0)*MIN(FUEMAVND!$G:$G)</f>
        <v>5</v>
      </c>
      <c r="AU11">
        <f>AR11-IFERROR(VLOOKUP($A11,FUEMAVND!$A:$B,2,0),0)*MIN(FUEMAVND!$I:$I)</f>
        <v>400</v>
      </c>
      <c r="AV11">
        <f>AS11-IFERROR(VLOOKUP($A11,FUEMAVND!$A:$B,2,0),0)*MIN(FUEMAVND!$K:$K)</f>
        <v>400</v>
      </c>
    </row>
    <row r="12" spans="1:48" x14ac:dyDescent="0.3">
      <c r="A12" s="33" t="str">
        <v>BMI</v>
      </c>
      <c r="B12" s="33">
        <v>3500</v>
      </c>
      <c r="C12" s="33">
        <v>3500</v>
      </c>
      <c r="D12" s="33">
        <v>0</v>
      </c>
      <c r="E12" s="33">
        <v>0</v>
      </c>
      <c r="F12" s="33">
        <v>0</v>
      </c>
      <c r="G12" s="33">
        <v>0</v>
      </c>
      <c r="H12" s="33">
        <v>0</v>
      </c>
      <c r="I12" s="33">
        <v>0</v>
      </c>
      <c r="J12" s="33">
        <v>0</v>
      </c>
      <c r="K12" s="33">
        <v>0</v>
      </c>
      <c r="L12" s="33">
        <v>88862727</v>
      </c>
      <c r="M12" s="33">
        <v>24600</v>
      </c>
      <c r="N12" s="33">
        <v>0</v>
      </c>
      <c r="O12" s="33">
        <v>0</v>
      </c>
      <c r="P12" s="33" t="str">
        <v>XXX</v>
      </c>
      <c r="Q12" s="33" t="str">
        <v>XXX</v>
      </c>
      <c r="R12" s="33" t="str">
        <v>XXX</v>
      </c>
      <c r="S12" s="33">
        <v>25389</v>
      </c>
      <c r="T12" s="33">
        <v>86100000</v>
      </c>
      <c r="U12" s="33">
        <v>-2762727</v>
      </c>
      <c r="AB12">
        <f>VLOOKUP($A12,updated_plusgrid!$A$1:$AF$500,MATCH("Usable (USABLE)",updated_plusgrid!$A$1:$AF$1,0),0)-IFERROR(VLOOKUP($A12,'E1 basket NFOL Morning'!$A$1:$M$500,MATCH("For 1 basket",'E1 basket NFOL Morning'!$A$1:$M$1,0),0),0)*MIN('E1 basket NFOL Morning'!$G$2:$G$500)</f>
        <v>3500</v>
      </c>
      <c r="AC12">
        <f>VLOOKUP($A12,updated_plusgrid!$A$1:$AF$500,MATCH("Due (DUE)",updated_plusgrid!$A$1:$AF$1,0),0)-IFERROR(VLOOKUP($A12,'E1 basket NFOL Morning'!$A$1:$M$500,MATCH("For 1 basket",'E1 basket NFOL Morning'!$A$1:$M$1,0),0),0)*MIN('E1 basket NFOL Morning'!$I$2:$I$500)</f>
        <v>0</v>
      </c>
      <c r="AD12">
        <f>VLOOKUP($A12,updated_plusgrid!$A$1:$AF$500,MATCH("Pend. T+1 Buy (TT1UNSETTLEBUY)",updated_plusgrid!$A$1:$AF$1,0),0)-IFERROR(VLOOKUP($A12,'E1 basket NFOL Morning'!$A$1:$M$500,MATCH("For 1 basket",'E1 basket NFOL Morning'!$A$1:$M$1,0),0),0)*MIN('E1 basket NFOL Morning'!$K$2:$K$500)</f>
        <v>0</v>
      </c>
      <c r="AE12">
        <f>AB12-IFERROR(VLOOKUP($A12,Diamond!$A:$B,2,0),0)*MIN(Diamond!$G:$G)</f>
        <v>3500</v>
      </c>
      <c r="AF12">
        <f>AC12-IFERROR(VLOOKUP($A12,Diamond!$A:$B,2,0),0)*MIN(Diamond!$I:$I)</f>
        <v>0</v>
      </c>
      <c r="AG12">
        <f>AD12-IFERROR(VLOOKUP($A12,Diamond!$A:$B,2,0),0)*MIN(Diamond!$K:$K)</f>
        <v>0</v>
      </c>
      <c r="AH12">
        <f>AE12-IFERROR(VLOOKUP($A12,FL!$A:$B,2,0),0)*MIN(FL!$G:$G)</f>
        <v>3500</v>
      </c>
      <c r="AI12">
        <f>AF12-IFERROR(VLOOKUP($A12,FL!$A:$B,2,0),0)*MIN(FL!$I:$I)</f>
        <v>0</v>
      </c>
      <c r="AJ12">
        <f>AG12-IFERROR(VLOOKUP($A12,FL!$A:$B,2,0),0)*MIN(FL!$K:$K)</f>
        <v>0</v>
      </c>
      <c r="AK12">
        <f>AH12-IFERROR(VLOOKUP($A12,'VN100'!$A:$B,2,0),0)*MIN('VN100'!$G:$G)</f>
        <v>3500</v>
      </c>
      <c r="AL12">
        <f>AI12-IFERROR(VLOOKUP($A12,'VN100'!$A:$B,2,0),0)*MIN('VN100'!$I:$I)</f>
        <v>0</v>
      </c>
      <c r="AM12">
        <f>AJ12-IFERROR(VLOOKUP($A12,'VN100'!$A:$B,2,0),0)*MIN('VN100'!$K:$K)</f>
        <v>0</v>
      </c>
      <c r="AN12">
        <f>AK12-IFERROR(VLOOKUP($A12,MIDCAP!$A:$B,2,0),0)*MIN(MIDCAP!$G:$G)</f>
        <v>3500</v>
      </c>
      <c r="AO12">
        <f>AL12-IFERROR(VLOOKUP($A12,MIDCAP!$A:$B,2,0),0)*MIN(MIDCAP!$I:$I)</f>
        <v>0</v>
      </c>
      <c r="AP12">
        <f>AM12-IFERROR(VLOOKUP($A12,MIDCAP!$A:$B,2,0),0)*MIN(MIDCAP!$K:$K)</f>
        <v>0</v>
      </c>
      <c r="AQ12">
        <f>AN12-IFERROR(VLOOKUP($A12,VFS!$A:$B,2,0),0)*MIN(VFS!$G:$G)</f>
        <v>3500</v>
      </c>
      <c r="AR12">
        <f>AO12-IFERROR(VLOOKUP($A12,VFS!$A:$B,2,0),0)*MIN(VFS!$I:$I)</f>
        <v>0</v>
      </c>
      <c r="AS12">
        <f>AP12-IFERROR(VLOOKUP($A12,VFS!$A:$B,2,0),0)*MIN(VFS!$K:$K)</f>
        <v>0</v>
      </c>
      <c r="AT12">
        <f>AQ12-IFERROR(VLOOKUP($A12,FUEMAVND!$A:$B,2,0),0)*MIN(FUEMAVND!$G:$G)</f>
        <v>3500</v>
      </c>
      <c r="AU12">
        <f>AR12-IFERROR(VLOOKUP($A12,FUEMAVND!$A:$B,2,0),0)*MIN(FUEMAVND!$I:$I)</f>
        <v>0</v>
      </c>
      <c r="AV12">
        <f>AS12-IFERROR(VLOOKUP($A12,FUEMAVND!$A:$B,2,0),0)*MIN(FUEMAVND!$K:$K)</f>
        <v>0</v>
      </c>
    </row>
    <row r="13" spans="1:48" x14ac:dyDescent="0.3">
      <c r="A13" s="33" t="str">
        <v>BMP</v>
      </c>
      <c r="B13" s="33">
        <v>3400</v>
      </c>
      <c r="C13" s="33">
        <v>3300</v>
      </c>
      <c r="D13" s="33">
        <v>0</v>
      </c>
      <c r="E13" s="33">
        <v>0</v>
      </c>
      <c r="F13" s="33">
        <v>100</v>
      </c>
      <c r="G13" s="33">
        <v>0</v>
      </c>
      <c r="H13" s="33">
        <v>0</v>
      </c>
      <c r="I13" s="33">
        <v>0</v>
      </c>
      <c r="J13" s="33">
        <v>0</v>
      </c>
      <c r="K13" s="33">
        <v>0</v>
      </c>
      <c r="L13" s="33">
        <v>331559397</v>
      </c>
      <c r="M13" s="33">
        <v>104800</v>
      </c>
      <c r="N13" s="33">
        <v>0</v>
      </c>
      <c r="O13" s="33">
        <v>0</v>
      </c>
      <c r="P13" s="33" t="str">
        <v>XXX</v>
      </c>
      <c r="Q13" s="33" t="str">
        <v>XXX</v>
      </c>
      <c r="R13" s="33" t="str">
        <v>XXX</v>
      </c>
      <c r="S13" s="33">
        <v>97517</v>
      </c>
      <c r="T13" s="33">
        <v>356320000</v>
      </c>
      <c r="U13" s="33">
        <v>24760602</v>
      </c>
      <c r="AB13">
        <f>VLOOKUP($A13,updated_plusgrid!$A$1:$AF$500,MATCH("Usable (USABLE)",updated_plusgrid!$A$1:$AF$1,0),0)-IFERROR(VLOOKUP($A13,'E1 basket NFOL Morning'!$A$1:$M$500,MATCH("For 1 basket",'E1 basket NFOL Morning'!$A$1:$M$1,0),0),0)*MIN('E1 basket NFOL Morning'!$G$2:$G$500)</f>
        <v>3300</v>
      </c>
      <c r="AC13">
        <f>VLOOKUP($A13,updated_plusgrid!$A$1:$AF$500,MATCH("Due (DUE)",updated_plusgrid!$A$1:$AF$1,0),0)-IFERROR(VLOOKUP($A13,'E1 basket NFOL Morning'!$A$1:$M$500,MATCH("For 1 basket",'E1 basket NFOL Morning'!$A$1:$M$1,0),0),0)*MIN('E1 basket NFOL Morning'!$I$2:$I$500)</f>
        <v>0</v>
      </c>
      <c r="AD13">
        <f>VLOOKUP($A13,updated_plusgrid!$A$1:$AF$500,MATCH("Pend. T+1 Buy (TT1UNSETTLEBUY)",updated_plusgrid!$A$1:$AF$1,0),0)-IFERROR(VLOOKUP($A13,'E1 basket NFOL Morning'!$A$1:$M$500,MATCH("For 1 basket",'E1 basket NFOL Morning'!$A$1:$M$1,0),0),0)*MIN('E1 basket NFOL Morning'!$K$2:$K$500)</f>
        <v>100</v>
      </c>
      <c r="AE13">
        <f>AB13-IFERROR(VLOOKUP($A13,Diamond!$A:$B,2,0),0)*MIN(Diamond!$G:$G)</f>
        <v>3200</v>
      </c>
      <c r="AF13">
        <f>AC13-IFERROR(VLOOKUP($A13,Diamond!$A:$B,2,0),0)*MIN(Diamond!$I:$I)</f>
        <v>0</v>
      </c>
      <c r="AG13">
        <f>AD13-IFERROR(VLOOKUP($A13,Diamond!$A:$B,2,0),0)*MIN(Diamond!$K:$K)</f>
        <v>100</v>
      </c>
      <c r="AH13">
        <f>AE13-IFERROR(VLOOKUP($A13,FL!$A:$B,2,0),0)*MIN(FL!$G:$G)</f>
        <v>3200</v>
      </c>
      <c r="AI13">
        <f>AF13-IFERROR(VLOOKUP($A13,FL!$A:$B,2,0),0)*MIN(FL!$I:$I)</f>
        <v>0</v>
      </c>
      <c r="AJ13">
        <f>AG13-IFERROR(VLOOKUP($A13,FL!$A:$B,2,0),0)*MIN(FL!$K:$K)</f>
        <v>100</v>
      </c>
      <c r="AK13">
        <f>AH13-IFERROR(VLOOKUP($A13,'VN100'!$A:$B,2,0),0)*MIN('VN100'!$G:$G)</f>
        <v>3200</v>
      </c>
      <c r="AL13">
        <f>AI13-IFERROR(VLOOKUP($A13,'VN100'!$A:$B,2,0),0)*MIN('VN100'!$I:$I)</f>
        <v>0</v>
      </c>
      <c r="AM13">
        <f>AJ13-IFERROR(VLOOKUP($A13,'VN100'!$A:$B,2,0),0)*MIN('VN100'!$K:$K)</f>
        <v>100</v>
      </c>
      <c r="AN13">
        <f>AK13-IFERROR(VLOOKUP($A13,MIDCAP!$A:$B,2,0),0)*MIN(MIDCAP!$G:$G)</f>
        <v>0</v>
      </c>
      <c r="AO13">
        <f>AL13-IFERROR(VLOOKUP($A13,MIDCAP!$A:$B,2,0),0)*MIN(MIDCAP!$I:$I)</f>
        <v>0</v>
      </c>
      <c r="AP13">
        <f>AM13-IFERROR(VLOOKUP($A13,MIDCAP!$A:$B,2,0),0)*MIN(MIDCAP!$K:$K)</f>
        <v>100</v>
      </c>
      <c r="AQ13">
        <f>AN13-IFERROR(VLOOKUP($A13,VFS!$A:$B,2,0),0)*MIN(VFS!$G:$G)</f>
        <v>0</v>
      </c>
      <c r="AR13">
        <f>AO13-IFERROR(VLOOKUP($A13,VFS!$A:$B,2,0),0)*MIN(VFS!$I:$I)</f>
        <v>0</v>
      </c>
      <c r="AS13">
        <f>AP13-IFERROR(VLOOKUP($A13,VFS!$A:$B,2,0),0)*MIN(VFS!$K:$K)</f>
        <v>100</v>
      </c>
      <c r="AT13">
        <f>AQ13-IFERROR(VLOOKUP($A13,FUEMAVND!$A:$B,2,0),0)*MIN(FUEMAVND!$G:$G)</f>
        <v>0</v>
      </c>
      <c r="AU13">
        <f>AR13-IFERROR(VLOOKUP($A13,FUEMAVND!$A:$B,2,0),0)*MIN(FUEMAVND!$I:$I)</f>
        <v>0</v>
      </c>
      <c r="AV13">
        <f>AS13-IFERROR(VLOOKUP($A13,FUEMAVND!$A:$B,2,0),0)*MIN(FUEMAVND!$K:$K)</f>
        <v>100</v>
      </c>
    </row>
    <row r="14" spans="1:48" x14ac:dyDescent="0.3">
      <c r="A14" s="33" t="str">
        <v>BSI</v>
      </c>
      <c r="B14" s="33">
        <v>3700</v>
      </c>
      <c r="C14" s="33">
        <v>3700</v>
      </c>
      <c r="D14" s="33">
        <v>0</v>
      </c>
      <c r="E14" s="33">
        <v>0</v>
      </c>
      <c r="F14" s="33">
        <v>0</v>
      </c>
      <c r="G14" s="33">
        <v>0</v>
      </c>
      <c r="H14" s="33">
        <v>0</v>
      </c>
      <c r="I14" s="33">
        <v>0</v>
      </c>
      <c r="J14" s="33">
        <v>0</v>
      </c>
      <c r="K14" s="33">
        <v>0</v>
      </c>
      <c r="L14" s="33">
        <v>175200000</v>
      </c>
      <c r="M14" s="33">
        <v>49500</v>
      </c>
      <c r="N14" s="33">
        <v>0</v>
      </c>
      <c r="O14" s="33">
        <v>0</v>
      </c>
      <c r="P14" s="33" t="str">
        <v>XXX</v>
      </c>
      <c r="Q14" s="33" t="str">
        <v>XXX</v>
      </c>
      <c r="R14" s="33" t="str">
        <v>XXX</v>
      </c>
      <c r="S14" s="33">
        <v>47351</v>
      </c>
      <c r="T14" s="33">
        <v>183150000</v>
      </c>
      <c r="U14" s="33">
        <v>7950000</v>
      </c>
      <c r="AB14">
        <f>VLOOKUP($A14,updated_plusgrid!$A$1:$AF$500,MATCH("Usable (USABLE)",updated_plusgrid!$A$1:$AF$1,0),0)-IFERROR(VLOOKUP($A14,'E1 basket NFOL Morning'!$A$1:$M$500,MATCH("For 1 basket",'E1 basket NFOL Morning'!$A$1:$M$1,0),0),0)*MIN('E1 basket NFOL Morning'!$G$2:$G$500)</f>
        <v>3700</v>
      </c>
      <c r="AC14">
        <f>VLOOKUP($A14,updated_plusgrid!$A$1:$AF$500,MATCH("Due (DUE)",updated_plusgrid!$A$1:$AF$1,0),0)-IFERROR(VLOOKUP($A14,'E1 basket NFOL Morning'!$A$1:$M$500,MATCH("For 1 basket",'E1 basket NFOL Morning'!$A$1:$M$1,0),0),0)*MIN('E1 basket NFOL Morning'!$I$2:$I$500)</f>
        <v>0</v>
      </c>
      <c r="AD14">
        <f>VLOOKUP($A14,updated_plusgrid!$A$1:$AF$500,MATCH("Pend. T+1 Buy (TT1UNSETTLEBUY)",updated_plusgrid!$A$1:$AF$1,0),0)-IFERROR(VLOOKUP($A14,'E1 basket NFOL Morning'!$A$1:$M$500,MATCH("For 1 basket",'E1 basket NFOL Morning'!$A$1:$M$1,0),0),0)*MIN('E1 basket NFOL Morning'!$K$2:$K$500)</f>
        <v>0</v>
      </c>
      <c r="AE14">
        <f>AB14-IFERROR(VLOOKUP($A14,Diamond!$A:$B,2,0),0)*MIN(Diamond!$G:$G)</f>
        <v>3700</v>
      </c>
      <c r="AF14">
        <f>AC14-IFERROR(VLOOKUP($A14,Diamond!$A:$B,2,0),0)*MIN(Diamond!$I:$I)</f>
        <v>0</v>
      </c>
      <c r="AG14">
        <f>AD14-IFERROR(VLOOKUP($A14,Diamond!$A:$B,2,0),0)*MIN(Diamond!$K:$K)</f>
        <v>0</v>
      </c>
      <c r="AH14">
        <f>AE14-IFERROR(VLOOKUP($A14,FL!$A:$B,2,0),0)*MIN(FL!$G:$G)</f>
        <v>3700</v>
      </c>
      <c r="AI14">
        <f>AF14-IFERROR(VLOOKUP($A14,FL!$A:$B,2,0),0)*MIN(FL!$I:$I)</f>
        <v>0</v>
      </c>
      <c r="AJ14">
        <f>AG14-IFERROR(VLOOKUP($A14,FL!$A:$B,2,0),0)*MIN(FL!$K:$K)</f>
        <v>0</v>
      </c>
      <c r="AK14">
        <f>AH14-IFERROR(VLOOKUP($A14,'VN100'!$A:$B,2,0),0)*MIN('VN100'!$G:$G)</f>
        <v>3700</v>
      </c>
      <c r="AL14">
        <f>AI14-IFERROR(VLOOKUP($A14,'VN100'!$A:$B,2,0),0)*MIN('VN100'!$I:$I)</f>
        <v>0</v>
      </c>
      <c r="AM14">
        <f>AJ14-IFERROR(VLOOKUP($A14,'VN100'!$A:$B,2,0),0)*MIN('VN100'!$K:$K)</f>
        <v>0</v>
      </c>
      <c r="AN14">
        <f>AK14-IFERROR(VLOOKUP($A14,MIDCAP!$A:$B,2,0),0)*MIN(MIDCAP!$G:$G)</f>
        <v>3700</v>
      </c>
      <c r="AO14">
        <f>AL14-IFERROR(VLOOKUP($A14,MIDCAP!$A:$B,2,0),0)*MIN(MIDCAP!$I:$I)</f>
        <v>0</v>
      </c>
      <c r="AP14">
        <f>AM14-IFERROR(VLOOKUP($A14,MIDCAP!$A:$B,2,0),0)*MIN(MIDCAP!$K:$K)</f>
        <v>0</v>
      </c>
      <c r="AQ14">
        <f>AN14-IFERROR(VLOOKUP($A14,VFS!$A:$B,2,0),0)*MIN(VFS!$G:$G)</f>
        <v>3700</v>
      </c>
      <c r="AR14">
        <f>AO14-IFERROR(VLOOKUP($A14,VFS!$A:$B,2,0),0)*MIN(VFS!$I:$I)</f>
        <v>0</v>
      </c>
      <c r="AS14">
        <f>AP14-IFERROR(VLOOKUP($A14,VFS!$A:$B,2,0),0)*MIN(VFS!$K:$K)</f>
        <v>0</v>
      </c>
      <c r="AT14">
        <f>AQ14-IFERROR(VLOOKUP($A14,FUEMAVND!$A:$B,2,0),0)*MIN(FUEMAVND!$G:$G)</f>
        <v>3700</v>
      </c>
      <c r="AU14">
        <f>AR14-IFERROR(VLOOKUP($A14,FUEMAVND!$A:$B,2,0),0)*MIN(FUEMAVND!$I:$I)</f>
        <v>0</v>
      </c>
      <c r="AV14">
        <f>AS14-IFERROR(VLOOKUP($A14,FUEMAVND!$A:$B,2,0),0)*MIN(FUEMAVND!$K:$K)</f>
        <v>0</v>
      </c>
    </row>
    <row r="15" spans="1:48" x14ac:dyDescent="0.3">
      <c r="A15" s="33" t="str">
        <v>BVH</v>
      </c>
      <c r="B15" s="33">
        <v>13400</v>
      </c>
      <c r="C15" s="33">
        <v>10300</v>
      </c>
      <c r="D15" s="33">
        <v>0</v>
      </c>
      <c r="E15" s="33">
        <v>0</v>
      </c>
      <c r="F15" s="33">
        <v>700</v>
      </c>
      <c r="G15" s="33">
        <v>2400</v>
      </c>
      <c r="H15" s="33">
        <v>0</v>
      </c>
      <c r="I15" s="33">
        <v>0</v>
      </c>
      <c r="J15" s="33">
        <v>0</v>
      </c>
      <c r="K15" s="33">
        <v>0</v>
      </c>
      <c r="L15" s="33">
        <v>600149092</v>
      </c>
      <c r="M15" s="33">
        <v>45600</v>
      </c>
      <c r="N15" s="33">
        <v>0</v>
      </c>
      <c r="O15" s="33">
        <v>0</v>
      </c>
      <c r="P15" s="33" t="str">
        <v>XXX</v>
      </c>
      <c r="Q15" s="33" t="str">
        <v>XXX</v>
      </c>
      <c r="R15" s="33" t="str">
        <v>XXX</v>
      </c>
      <c r="S15" s="33">
        <v>44787</v>
      </c>
      <c r="T15" s="33">
        <v>611040000</v>
      </c>
      <c r="U15" s="33">
        <v>10890907</v>
      </c>
      <c r="AB15">
        <f>VLOOKUP($A15,updated_plusgrid!$A$1:$AF$500,MATCH("Usable (USABLE)",updated_plusgrid!$A$1:$AF$1,0),0)-IFERROR(VLOOKUP($A15,'E1 basket NFOL Morning'!$A$1:$M$500,MATCH("For 1 basket",'E1 basket NFOL Morning'!$A$1:$M$1,0),0),0)*MIN('E1 basket NFOL Morning'!$G$2:$G$500)</f>
        <v>3400</v>
      </c>
      <c r="AC15">
        <f>VLOOKUP($A15,updated_plusgrid!$A$1:$AF$500,MATCH("Due (DUE)",updated_plusgrid!$A$1:$AF$1,0),0)-IFERROR(VLOOKUP($A15,'E1 basket NFOL Morning'!$A$1:$M$500,MATCH("For 1 basket",'E1 basket NFOL Morning'!$A$1:$M$1,0),0),0)*MIN('E1 basket NFOL Morning'!$I$2:$I$500)</f>
        <v>100</v>
      </c>
      <c r="AD15">
        <f>VLOOKUP($A15,updated_plusgrid!$A$1:$AF$500,MATCH("Pend. T+1 Buy (TT1UNSETTLEBUY)",updated_plusgrid!$A$1:$AF$1,0),0)-IFERROR(VLOOKUP($A15,'E1 basket NFOL Morning'!$A$1:$M$500,MATCH("For 1 basket",'E1 basket NFOL Morning'!$A$1:$M$1,0),0),0)*MIN('E1 basket NFOL Morning'!$K$2:$K$500)</f>
        <v>100</v>
      </c>
      <c r="AE15">
        <f>AB15-IFERROR(VLOOKUP($A15,Diamond!$A:$B,2,0),0)*MIN(Diamond!$G:$G)</f>
        <v>3400</v>
      </c>
      <c r="AF15">
        <f>AC15-IFERROR(VLOOKUP($A15,Diamond!$A:$B,2,0),0)*MIN(Diamond!$I:$I)</f>
        <v>100</v>
      </c>
      <c r="AG15">
        <f>AD15-IFERROR(VLOOKUP($A15,Diamond!$A:$B,2,0),0)*MIN(Diamond!$K:$K)</f>
        <v>100</v>
      </c>
      <c r="AH15">
        <f>AE15-IFERROR(VLOOKUP($A15,FL!$A:$B,2,0),0)*MIN(FL!$G:$G)</f>
        <v>3400</v>
      </c>
      <c r="AI15">
        <f>AF15-IFERROR(VLOOKUP($A15,FL!$A:$B,2,0),0)*MIN(FL!$I:$I)</f>
        <v>100</v>
      </c>
      <c r="AJ15">
        <f>AG15-IFERROR(VLOOKUP($A15,FL!$A:$B,2,0),0)*MIN(FL!$K:$K)</f>
        <v>100</v>
      </c>
      <c r="AK15">
        <f>AH15-IFERROR(VLOOKUP($A15,'VN100'!$A:$B,2,0),0)*MIN('VN100'!$G:$G)</f>
        <v>3400</v>
      </c>
      <c r="AL15">
        <f>AI15-IFERROR(VLOOKUP($A15,'VN100'!$A:$B,2,0),0)*MIN('VN100'!$I:$I)</f>
        <v>100</v>
      </c>
      <c r="AM15">
        <f>AJ15-IFERROR(VLOOKUP($A15,'VN100'!$A:$B,2,0),0)*MIN('VN100'!$K:$K)</f>
        <v>100</v>
      </c>
      <c r="AN15">
        <f>AK15-IFERROR(VLOOKUP($A15,MIDCAP!$A:$B,2,0),0)*MIN(MIDCAP!$G:$G)</f>
        <v>3400</v>
      </c>
      <c r="AO15">
        <f>AL15-IFERROR(VLOOKUP($A15,MIDCAP!$A:$B,2,0),0)*MIN(MIDCAP!$I:$I)</f>
        <v>100</v>
      </c>
      <c r="AP15">
        <f>AM15-IFERROR(VLOOKUP($A15,MIDCAP!$A:$B,2,0),0)*MIN(MIDCAP!$K:$K)</f>
        <v>100</v>
      </c>
      <c r="AQ15">
        <f>AN15-IFERROR(VLOOKUP($A15,VFS!$A:$B,2,0),0)*MIN(VFS!$G:$G)</f>
        <v>3400</v>
      </c>
      <c r="AR15">
        <f>AO15-IFERROR(VLOOKUP($A15,VFS!$A:$B,2,0),0)*MIN(VFS!$I:$I)</f>
        <v>100</v>
      </c>
      <c r="AS15">
        <f>AP15-IFERROR(VLOOKUP($A15,VFS!$A:$B,2,0),0)*MIN(VFS!$K:$K)</f>
        <v>100</v>
      </c>
      <c r="AT15">
        <f>AQ15-IFERROR(VLOOKUP($A15,FUEMAVND!$A:$B,2,0),0)*MIN(FUEMAVND!$G:$G)</f>
        <v>3400</v>
      </c>
      <c r="AU15">
        <f>AR15-IFERROR(VLOOKUP($A15,FUEMAVND!$A:$B,2,0),0)*MIN(FUEMAVND!$I:$I)</f>
        <v>100</v>
      </c>
      <c r="AV15">
        <f>AS15-IFERROR(VLOOKUP($A15,FUEMAVND!$A:$B,2,0),0)*MIN(FUEMAVND!$K:$K)</f>
        <v>100</v>
      </c>
    </row>
    <row r="16" spans="1:48" x14ac:dyDescent="0.3">
      <c r="A16" s="33" t="str">
        <v>BWE</v>
      </c>
      <c r="B16" s="33">
        <v>7900</v>
      </c>
      <c r="C16" s="33">
        <v>7900</v>
      </c>
      <c r="D16" s="33">
        <v>0</v>
      </c>
      <c r="E16" s="33">
        <v>0</v>
      </c>
      <c r="F16" s="33">
        <v>0</v>
      </c>
      <c r="G16" s="33">
        <v>0</v>
      </c>
      <c r="H16" s="33">
        <v>0</v>
      </c>
      <c r="I16" s="33">
        <v>0</v>
      </c>
      <c r="J16" s="33">
        <v>0</v>
      </c>
      <c r="K16" s="33">
        <v>0</v>
      </c>
      <c r="L16" s="33">
        <v>338591385</v>
      </c>
      <c r="M16" s="33">
        <v>44500</v>
      </c>
      <c r="N16" s="33">
        <v>0</v>
      </c>
      <c r="O16" s="33">
        <v>0</v>
      </c>
      <c r="P16" s="33" t="str">
        <v>XXX</v>
      </c>
      <c r="Q16" s="33" t="str">
        <v>XXX</v>
      </c>
      <c r="R16" s="33" t="str">
        <v>XXX</v>
      </c>
      <c r="S16" s="33">
        <v>42859</v>
      </c>
      <c r="T16" s="33">
        <v>351550000</v>
      </c>
      <c r="U16" s="33">
        <v>12958614</v>
      </c>
      <c r="AB16">
        <f>VLOOKUP($A16,updated_plusgrid!$A$1:$AF$500,MATCH("Usable (USABLE)",updated_plusgrid!$A$1:$AF$1,0),0)-IFERROR(VLOOKUP($A16,'E1 basket NFOL Morning'!$A$1:$M$500,MATCH("For 1 basket",'E1 basket NFOL Morning'!$A$1:$M$1,0),0),0)*MIN('E1 basket NFOL Morning'!$G$2:$G$500)</f>
        <v>7900</v>
      </c>
      <c r="AC16">
        <f>VLOOKUP($A16,updated_plusgrid!$A$1:$AF$500,MATCH("Due (DUE)",updated_plusgrid!$A$1:$AF$1,0),0)-IFERROR(VLOOKUP($A16,'E1 basket NFOL Morning'!$A$1:$M$500,MATCH("For 1 basket",'E1 basket NFOL Morning'!$A$1:$M$1,0),0),0)*MIN('E1 basket NFOL Morning'!$I$2:$I$500)</f>
        <v>0</v>
      </c>
      <c r="AD16">
        <f>VLOOKUP($A16,updated_plusgrid!$A$1:$AF$500,MATCH("Pend. T+1 Buy (TT1UNSETTLEBUY)",updated_plusgrid!$A$1:$AF$1,0),0)-IFERROR(VLOOKUP($A16,'E1 basket NFOL Morning'!$A$1:$M$500,MATCH("For 1 basket",'E1 basket NFOL Morning'!$A$1:$M$1,0),0),0)*MIN('E1 basket NFOL Morning'!$K$2:$K$500)</f>
        <v>0</v>
      </c>
      <c r="AE16">
        <f>AB16-IFERROR(VLOOKUP($A16,Diamond!$A:$B,2,0),0)*MIN(Diamond!$G:$G)</f>
        <v>7900</v>
      </c>
      <c r="AF16">
        <f>AC16-IFERROR(VLOOKUP($A16,Diamond!$A:$B,2,0),0)*MIN(Diamond!$I:$I)</f>
        <v>0</v>
      </c>
      <c r="AG16">
        <f>AD16-IFERROR(VLOOKUP($A16,Diamond!$A:$B,2,0),0)*MIN(Diamond!$K:$K)</f>
        <v>0</v>
      </c>
      <c r="AH16">
        <f>AE16-IFERROR(VLOOKUP($A16,FL!$A:$B,2,0),0)*MIN(FL!$G:$G)</f>
        <v>7900</v>
      </c>
      <c r="AI16">
        <f>AF16-IFERROR(VLOOKUP($A16,FL!$A:$B,2,0),0)*MIN(FL!$I:$I)</f>
        <v>0</v>
      </c>
      <c r="AJ16">
        <f>AG16-IFERROR(VLOOKUP($A16,FL!$A:$B,2,0),0)*MIN(FL!$K:$K)</f>
        <v>0</v>
      </c>
      <c r="AK16">
        <f>AH16-IFERROR(VLOOKUP($A16,'VN100'!$A:$B,2,0),0)*MIN('VN100'!$G:$G)</f>
        <v>7900</v>
      </c>
      <c r="AL16">
        <f>AI16-IFERROR(VLOOKUP($A16,'VN100'!$A:$B,2,0),0)*MIN('VN100'!$I:$I)</f>
        <v>0</v>
      </c>
      <c r="AM16">
        <f>AJ16-IFERROR(VLOOKUP($A16,'VN100'!$A:$B,2,0),0)*MIN('VN100'!$K:$K)</f>
        <v>0</v>
      </c>
      <c r="AN16">
        <f>AK16-IFERROR(VLOOKUP($A16,MIDCAP!$A:$B,2,0),0)*MIN(MIDCAP!$G:$G)</f>
        <v>1500</v>
      </c>
      <c r="AO16">
        <f>AL16-IFERROR(VLOOKUP($A16,MIDCAP!$A:$B,2,0),0)*MIN(MIDCAP!$I:$I)</f>
        <v>0</v>
      </c>
      <c r="AP16">
        <f>AM16-IFERROR(VLOOKUP($A16,MIDCAP!$A:$B,2,0),0)*MIN(MIDCAP!$K:$K)</f>
        <v>0</v>
      </c>
      <c r="AQ16">
        <f>AN16-IFERROR(VLOOKUP($A16,VFS!$A:$B,2,0),0)*MIN(VFS!$G:$G)</f>
        <v>1500</v>
      </c>
      <c r="AR16">
        <f>AO16-IFERROR(VLOOKUP($A16,VFS!$A:$B,2,0),0)*MIN(VFS!$I:$I)</f>
        <v>0</v>
      </c>
      <c r="AS16">
        <f>AP16-IFERROR(VLOOKUP($A16,VFS!$A:$B,2,0),0)*MIN(VFS!$K:$K)</f>
        <v>0</v>
      </c>
      <c r="AT16">
        <f>AQ16-IFERROR(VLOOKUP($A16,FUEMAVND!$A:$B,2,0),0)*MIN(FUEMAVND!$G:$G)</f>
        <v>1500</v>
      </c>
      <c r="AU16">
        <f>AR16-IFERROR(VLOOKUP($A16,FUEMAVND!$A:$B,2,0),0)*MIN(FUEMAVND!$I:$I)</f>
        <v>0</v>
      </c>
      <c r="AV16">
        <f>AS16-IFERROR(VLOOKUP($A16,FUEMAVND!$A:$B,2,0),0)*MIN(FUEMAVND!$K:$K)</f>
        <v>0</v>
      </c>
    </row>
    <row r="17" spans="1:48" x14ac:dyDescent="0.3">
      <c r="A17" s="33" t="str">
        <v>CII</v>
      </c>
      <c r="B17" s="33">
        <v>34800</v>
      </c>
      <c r="C17" s="33">
        <v>34800</v>
      </c>
      <c r="D17" s="33">
        <v>0</v>
      </c>
      <c r="E17" s="33">
        <v>0</v>
      </c>
      <c r="F17" s="33">
        <v>0</v>
      </c>
      <c r="G17" s="33">
        <v>0</v>
      </c>
      <c r="H17" s="33">
        <v>0</v>
      </c>
      <c r="I17" s="33">
        <v>0</v>
      </c>
      <c r="J17" s="33">
        <v>0</v>
      </c>
      <c r="K17" s="33">
        <v>0</v>
      </c>
      <c r="L17" s="33">
        <v>542991305</v>
      </c>
      <c r="M17" s="33">
        <v>15550</v>
      </c>
      <c r="N17" s="33">
        <v>0</v>
      </c>
      <c r="O17" s="33">
        <v>0</v>
      </c>
      <c r="P17" s="33" t="str">
        <v>XXX</v>
      </c>
      <c r="Q17" s="33" t="str">
        <v>XXX</v>
      </c>
      <c r="R17" s="33" t="str">
        <v>XXX</v>
      </c>
      <c r="S17" s="33">
        <v>15603</v>
      </c>
      <c r="T17" s="33">
        <v>541140000</v>
      </c>
      <c r="U17" s="33">
        <v>-1851305</v>
      </c>
      <c r="AB17">
        <f>VLOOKUP($A17,updated_plusgrid!$A$1:$AF$500,MATCH("Usable (USABLE)",updated_plusgrid!$A$1:$AF$1,0),0)-IFERROR(VLOOKUP($A17,'E1 basket NFOL Morning'!$A$1:$M$500,MATCH("For 1 basket",'E1 basket NFOL Morning'!$A$1:$M$1,0),0),0)*MIN('E1 basket NFOL Morning'!$G$2:$G$500)</f>
        <v>34800</v>
      </c>
      <c r="AC17">
        <f>VLOOKUP($A17,updated_plusgrid!$A$1:$AF$500,MATCH("Due (DUE)",updated_plusgrid!$A$1:$AF$1,0),0)-IFERROR(VLOOKUP($A17,'E1 basket NFOL Morning'!$A$1:$M$500,MATCH("For 1 basket",'E1 basket NFOL Morning'!$A$1:$M$1,0),0),0)*MIN('E1 basket NFOL Morning'!$I$2:$I$500)</f>
        <v>0</v>
      </c>
      <c r="AD17">
        <f>VLOOKUP($A17,updated_plusgrid!$A$1:$AF$500,MATCH("Pend. T+1 Buy (TT1UNSETTLEBUY)",updated_plusgrid!$A$1:$AF$1,0),0)-IFERROR(VLOOKUP($A17,'E1 basket NFOL Morning'!$A$1:$M$500,MATCH("For 1 basket",'E1 basket NFOL Morning'!$A$1:$M$1,0),0),0)*MIN('E1 basket NFOL Morning'!$K$2:$K$500)</f>
        <v>0</v>
      </c>
      <c r="AE17">
        <f>AB17-IFERROR(VLOOKUP($A17,Diamond!$A:$B,2,0),0)*MIN(Diamond!$G:$G)</f>
        <v>34800</v>
      </c>
      <c r="AF17">
        <f>AC17-IFERROR(VLOOKUP($A17,Diamond!$A:$B,2,0),0)*MIN(Diamond!$I:$I)</f>
        <v>0</v>
      </c>
      <c r="AG17">
        <f>AD17-IFERROR(VLOOKUP($A17,Diamond!$A:$B,2,0),0)*MIN(Diamond!$K:$K)</f>
        <v>0</v>
      </c>
      <c r="AH17">
        <f>AE17-IFERROR(VLOOKUP($A17,FL!$A:$B,2,0),0)*MIN(FL!$G:$G)</f>
        <v>34800</v>
      </c>
      <c r="AI17">
        <f>AF17-IFERROR(VLOOKUP($A17,FL!$A:$B,2,0),0)*MIN(FL!$I:$I)</f>
        <v>0</v>
      </c>
      <c r="AJ17">
        <f>AG17-IFERROR(VLOOKUP($A17,FL!$A:$B,2,0),0)*MIN(FL!$K:$K)</f>
        <v>0</v>
      </c>
      <c r="AK17">
        <f>AH17-IFERROR(VLOOKUP($A17,'VN100'!$A:$B,2,0),0)*MIN('VN100'!$G:$G)</f>
        <v>34800</v>
      </c>
      <c r="AL17">
        <f>AI17-IFERROR(VLOOKUP($A17,'VN100'!$A:$B,2,0),0)*MIN('VN100'!$I:$I)</f>
        <v>0</v>
      </c>
      <c r="AM17">
        <f>AJ17-IFERROR(VLOOKUP($A17,'VN100'!$A:$B,2,0),0)*MIN('VN100'!$K:$K)</f>
        <v>0</v>
      </c>
      <c r="AN17">
        <f>AK17-IFERROR(VLOOKUP($A17,MIDCAP!$A:$B,2,0),0)*MIN(MIDCAP!$G:$G)</f>
        <v>15600</v>
      </c>
      <c r="AO17">
        <f>AL17-IFERROR(VLOOKUP($A17,MIDCAP!$A:$B,2,0),0)*MIN(MIDCAP!$I:$I)</f>
        <v>0</v>
      </c>
      <c r="AP17">
        <f>AM17-IFERROR(VLOOKUP($A17,MIDCAP!$A:$B,2,0),0)*MIN(MIDCAP!$K:$K)</f>
        <v>0</v>
      </c>
      <c r="AQ17">
        <f>AN17-IFERROR(VLOOKUP($A17,VFS!$A:$B,2,0),0)*MIN(VFS!$G:$G)</f>
        <v>15600</v>
      </c>
      <c r="AR17">
        <f>AO17-IFERROR(VLOOKUP($A17,VFS!$A:$B,2,0),0)*MIN(VFS!$I:$I)</f>
        <v>0</v>
      </c>
      <c r="AS17">
        <f>AP17-IFERROR(VLOOKUP($A17,VFS!$A:$B,2,0),0)*MIN(VFS!$K:$K)</f>
        <v>0</v>
      </c>
      <c r="AT17">
        <f>AQ17-IFERROR(VLOOKUP($A17,FUEMAVND!$A:$B,2,0),0)*MIN(FUEMAVND!$G:$G)</f>
        <v>15600</v>
      </c>
      <c r="AU17">
        <f>AR17-IFERROR(VLOOKUP($A17,FUEMAVND!$A:$B,2,0),0)*MIN(FUEMAVND!$I:$I)</f>
        <v>0</v>
      </c>
      <c r="AV17">
        <f>AS17-IFERROR(VLOOKUP($A17,FUEMAVND!$A:$B,2,0),0)*MIN(FUEMAVND!$K:$K)</f>
        <v>0</v>
      </c>
    </row>
    <row r="18" spans="1:48" x14ac:dyDescent="0.3">
      <c r="A18" s="33" t="str">
        <v>CII42301</v>
      </c>
      <c r="B18" s="33">
        <v>1620</v>
      </c>
      <c r="C18" s="33">
        <v>0</v>
      </c>
      <c r="D18" s="33">
        <v>0</v>
      </c>
      <c r="E18" s="33">
        <v>0</v>
      </c>
      <c r="F18" s="33">
        <v>0</v>
      </c>
      <c r="G18" s="33">
        <v>0</v>
      </c>
      <c r="H18" s="33">
        <v>0</v>
      </c>
      <c r="I18" s="33">
        <v>0</v>
      </c>
      <c r="J18" s="33">
        <v>0</v>
      </c>
      <c r="K18" s="33">
        <v>1620</v>
      </c>
      <c r="L18" s="33">
        <v>162000000</v>
      </c>
      <c r="M18" s="33">
        <v>100000</v>
      </c>
      <c r="N18" s="33">
        <v>0</v>
      </c>
      <c r="O18" s="33">
        <v>0</v>
      </c>
      <c r="P18" s="33" t="str">
        <v>XXX</v>
      </c>
      <c r="Q18" s="33" t="str">
        <v>XXX</v>
      </c>
      <c r="R18" s="33" t="str">
        <v>XXX</v>
      </c>
      <c r="S18" s="33">
        <v>100000</v>
      </c>
      <c r="T18" s="33">
        <v>0</v>
      </c>
      <c r="U18" s="33">
        <v>0</v>
      </c>
      <c r="AB18">
        <f>VLOOKUP($A18,updated_plusgrid!$A$1:$AF$500,MATCH("Usable (USABLE)",updated_plusgrid!$A$1:$AF$1,0),0)-IFERROR(VLOOKUP($A18,'E1 basket NFOL Morning'!$A$1:$M$500,MATCH("For 1 basket",'E1 basket NFOL Morning'!$A$1:$M$1,0),0),0)*MIN('E1 basket NFOL Morning'!$G$2:$G$500)</f>
        <v>0</v>
      </c>
      <c r="AC18">
        <f>VLOOKUP($A18,updated_plusgrid!$A$1:$AF$500,MATCH("Due (DUE)",updated_plusgrid!$A$1:$AF$1,0),0)-IFERROR(VLOOKUP($A18,'E1 basket NFOL Morning'!$A$1:$M$500,MATCH("For 1 basket",'E1 basket NFOL Morning'!$A$1:$M$1,0),0),0)*MIN('E1 basket NFOL Morning'!$I$2:$I$500)</f>
        <v>0</v>
      </c>
      <c r="AD18">
        <f>VLOOKUP($A18,updated_plusgrid!$A$1:$AF$500,MATCH("Pend. T+1 Buy (TT1UNSETTLEBUY)",updated_plusgrid!$A$1:$AF$1,0),0)-IFERROR(VLOOKUP($A18,'E1 basket NFOL Morning'!$A$1:$M$500,MATCH("For 1 basket",'E1 basket NFOL Morning'!$A$1:$M$1,0),0),0)*MIN('E1 basket NFOL Morning'!$K$2:$K$500)</f>
        <v>0</v>
      </c>
      <c r="AE18">
        <f>AB18-IFERROR(VLOOKUP($A18,Diamond!$A:$B,2,0),0)*MIN(Diamond!$G:$G)</f>
        <v>0</v>
      </c>
      <c r="AF18">
        <f>AC18-IFERROR(VLOOKUP($A18,Diamond!$A:$B,2,0),0)*MIN(Diamond!$I:$I)</f>
        <v>0</v>
      </c>
      <c r="AG18">
        <f>AD18-IFERROR(VLOOKUP($A18,Diamond!$A:$B,2,0),0)*MIN(Diamond!$K:$K)</f>
        <v>0</v>
      </c>
      <c r="AH18">
        <f>AE18-IFERROR(VLOOKUP($A18,FL!$A:$B,2,0),0)*MIN(FL!$G:$G)</f>
        <v>0</v>
      </c>
      <c r="AI18">
        <f>AF18-IFERROR(VLOOKUP($A18,FL!$A:$B,2,0),0)*MIN(FL!$I:$I)</f>
        <v>0</v>
      </c>
      <c r="AJ18">
        <f>AG18-IFERROR(VLOOKUP($A18,FL!$A:$B,2,0),0)*MIN(FL!$K:$K)</f>
        <v>0</v>
      </c>
      <c r="AK18">
        <f>AH18-IFERROR(VLOOKUP($A18,'VN100'!$A:$B,2,0),0)*MIN('VN100'!$G:$G)</f>
        <v>0</v>
      </c>
      <c r="AL18">
        <f>AI18-IFERROR(VLOOKUP($A18,'VN100'!$A:$B,2,0),0)*MIN('VN100'!$I:$I)</f>
        <v>0</v>
      </c>
      <c r="AM18">
        <f>AJ18-IFERROR(VLOOKUP($A18,'VN100'!$A:$B,2,0),0)*MIN('VN100'!$K:$K)</f>
        <v>0</v>
      </c>
      <c r="AN18">
        <f>AK18-IFERROR(VLOOKUP($A18,MIDCAP!$A:$B,2,0),0)*MIN(MIDCAP!$G:$G)</f>
        <v>0</v>
      </c>
      <c r="AO18">
        <f>AL18-IFERROR(VLOOKUP($A18,MIDCAP!$A:$B,2,0),0)*MIN(MIDCAP!$I:$I)</f>
        <v>0</v>
      </c>
      <c r="AP18">
        <f>AM18-IFERROR(VLOOKUP($A18,MIDCAP!$A:$B,2,0),0)*MIN(MIDCAP!$K:$K)</f>
        <v>0</v>
      </c>
      <c r="AQ18">
        <f>AN18-IFERROR(VLOOKUP($A18,VFS!$A:$B,2,0),0)*MIN(VFS!$G:$G)</f>
        <v>0</v>
      </c>
      <c r="AR18">
        <f>AO18-IFERROR(VLOOKUP($A18,VFS!$A:$B,2,0),0)*MIN(VFS!$I:$I)</f>
        <v>0</v>
      </c>
      <c r="AS18">
        <f>AP18-IFERROR(VLOOKUP($A18,VFS!$A:$B,2,0),0)*MIN(VFS!$K:$K)</f>
        <v>0</v>
      </c>
      <c r="AT18">
        <f>AQ18-IFERROR(VLOOKUP($A18,FUEMAVND!$A:$B,2,0),0)*MIN(FUEMAVND!$G:$G)</f>
        <v>0</v>
      </c>
      <c r="AU18">
        <f>AR18-IFERROR(VLOOKUP($A18,FUEMAVND!$A:$B,2,0),0)*MIN(FUEMAVND!$I:$I)</f>
        <v>0</v>
      </c>
      <c r="AV18">
        <f>AS18-IFERROR(VLOOKUP($A18,FUEMAVND!$A:$B,2,0),0)*MIN(FUEMAVND!$K:$K)</f>
        <v>0</v>
      </c>
    </row>
    <row r="19" spans="1:48" x14ac:dyDescent="0.3">
      <c r="A19" s="33" t="str">
        <v>CMG</v>
      </c>
      <c r="B19" s="33">
        <v>14100</v>
      </c>
      <c r="C19" s="33">
        <v>14100</v>
      </c>
      <c r="D19" s="33">
        <v>0</v>
      </c>
      <c r="E19" s="33">
        <v>0</v>
      </c>
      <c r="F19" s="33">
        <v>0</v>
      </c>
      <c r="G19" s="33">
        <v>0</v>
      </c>
      <c r="H19" s="33">
        <v>0</v>
      </c>
      <c r="I19" s="33">
        <v>0</v>
      </c>
      <c r="J19" s="33">
        <v>0</v>
      </c>
      <c r="K19" s="33">
        <v>0</v>
      </c>
      <c r="L19" s="33">
        <v>792633159</v>
      </c>
      <c r="M19" s="33">
        <v>52500</v>
      </c>
      <c r="N19" s="33">
        <v>0</v>
      </c>
      <c r="O19" s="33">
        <v>0</v>
      </c>
      <c r="P19" s="33" t="str">
        <v>XXX</v>
      </c>
      <c r="Q19" s="33" t="str">
        <v>XXX</v>
      </c>
      <c r="R19" s="33" t="str">
        <v>XXX</v>
      </c>
      <c r="S19" s="33">
        <v>56215</v>
      </c>
      <c r="T19" s="33">
        <v>740250000</v>
      </c>
      <c r="U19" s="33">
        <v>-52383159</v>
      </c>
      <c r="AB19">
        <f>VLOOKUP($A19,updated_plusgrid!$A$1:$AF$500,MATCH("Usable (USABLE)",updated_plusgrid!$A$1:$AF$1,0),0)-IFERROR(VLOOKUP($A19,'E1 basket NFOL Morning'!$A$1:$M$500,MATCH("For 1 basket",'E1 basket NFOL Morning'!$A$1:$M$1,0),0),0)*MIN('E1 basket NFOL Morning'!$G$2:$G$500)</f>
        <v>14100</v>
      </c>
      <c r="AC19">
        <f>VLOOKUP($A19,updated_plusgrid!$A$1:$AF$500,MATCH("Due (DUE)",updated_plusgrid!$A$1:$AF$1,0),0)-IFERROR(VLOOKUP($A19,'E1 basket NFOL Morning'!$A$1:$M$500,MATCH("For 1 basket",'E1 basket NFOL Morning'!$A$1:$M$1,0),0),0)*MIN('E1 basket NFOL Morning'!$I$2:$I$500)</f>
        <v>0</v>
      </c>
      <c r="AD19">
        <f>VLOOKUP($A19,updated_plusgrid!$A$1:$AF$500,MATCH("Pend. T+1 Buy (TT1UNSETTLEBUY)",updated_plusgrid!$A$1:$AF$1,0),0)-IFERROR(VLOOKUP($A19,'E1 basket NFOL Morning'!$A$1:$M$500,MATCH("For 1 basket",'E1 basket NFOL Morning'!$A$1:$M$1,0),0),0)*MIN('E1 basket NFOL Morning'!$K$2:$K$500)</f>
        <v>0</v>
      </c>
      <c r="AE19">
        <f>AB19-IFERROR(VLOOKUP($A19,Diamond!$A:$B,2,0),0)*MIN(Diamond!$G:$G)</f>
        <v>14100</v>
      </c>
      <c r="AF19">
        <f>AC19-IFERROR(VLOOKUP($A19,Diamond!$A:$B,2,0),0)*MIN(Diamond!$I:$I)</f>
        <v>0</v>
      </c>
      <c r="AG19">
        <f>AD19-IFERROR(VLOOKUP($A19,Diamond!$A:$B,2,0),0)*MIN(Diamond!$K:$K)</f>
        <v>0</v>
      </c>
      <c r="AH19">
        <f>AE19-IFERROR(VLOOKUP($A19,FL!$A:$B,2,0),0)*MIN(FL!$G:$G)</f>
        <v>14100</v>
      </c>
      <c r="AI19">
        <f>AF19-IFERROR(VLOOKUP($A19,FL!$A:$B,2,0),0)*MIN(FL!$I:$I)</f>
        <v>0</v>
      </c>
      <c r="AJ19">
        <f>AG19-IFERROR(VLOOKUP($A19,FL!$A:$B,2,0),0)*MIN(FL!$K:$K)</f>
        <v>0</v>
      </c>
      <c r="AK19">
        <f>AH19-IFERROR(VLOOKUP($A19,'VN100'!$A:$B,2,0),0)*MIN('VN100'!$G:$G)</f>
        <v>14100</v>
      </c>
      <c r="AL19">
        <f>AI19-IFERROR(VLOOKUP($A19,'VN100'!$A:$B,2,0),0)*MIN('VN100'!$I:$I)</f>
        <v>0</v>
      </c>
      <c r="AM19">
        <f>AJ19-IFERROR(VLOOKUP($A19,'VN100'!$A:$B,2,0),0)*MIN('VN100'!$K:$K)</f>
        <v>0</v>
      </c>
      <c r="AN19">
        <f>AK19-IFERROR(VLOOKUP($A19,MIDCAP!$A:$B,2,0),0)*MIN(MIDCAP!$G:$G)</f>
        <v>7700</v>
      </c>
      <c r="AO19">
        <f>AL19-IFERROR(VLOOKUP($A19,MIDCAP!$A:$B,2,0),0)*MIN(MIDCAP!$I:$I)</f>
        <v>0</v>
      </c>
      <c r="AP19">
        <f>AM19-IFERROR(VLOOKUP($A19,MIDCAP!$A:$B,2,0),0)*MIN(MIDCAP!$K:$K)</f>
        <v>0</v>
      </c>
      <c r="AQ19">
        <f>AN19-IFERROR(VLOOKUP($A19,VFS!$A:$B,2,0),0)*MIN(VFS!$G:$G)</f>
        <v>7700</v>
      </c>
      <c r="AR19">
        <f>AO19-IFERROR(VLOOKUP($A19,VFS!$A:$B,2,0),0)*MIN(VFS!$I:$I)</f>
        <v>0</v>
      </c>
      <c r="AS19">
        <f>AP19-IFERROR(VLOOKUP($A19,VFS!$A:$B,2,0),0)*MIN(VFS!$K:$K)</f>
        <v>0</v>
      </c>
      <c r="AT19">
        <f>AQ19-IFERROR(VLOOKUP($A19,FUEMAVND!$A:$B,2,0),0)*MIN(FUEMAVND!$G:$G)</f>
        <v>7700</v>
      </c>
      <c r="AU19">
        <f>AR19-IFERROR(VLOOKUP($A19,FUEMAVND!$A:$B,2,0),0)*MIN(FUEMAVND!$I:$I)</f>
        <v>0</v>
      </c>
      <c r="AV19">
        <f>AS19-IFERROR(VLOOKUP($A19,FUEMAVND!$A:$B,2,0),0)*MIN(FUEMAVND!$K:$K)</f>
        <v>0</v>
      </c>
    </row>
    <row r="20" spans="1:48" x14ac:dyDescent="0.3">
      <c r="A20" s="33" t="str">
        <v>CTD</v>
      </c>
      <c r="B20" s="33">
        <v>6900</v>
      </c>
      <c r="C20" s="33">
        <v>6900</v>
      </c>
      <c r="D20" s="33">
        <v>0</v>
      </c>
      <c r="E20" s="33">
        <v>0</v>
      </c>
      <c r="F20" s="33">
        <v>0</v>
      </c>
      <c r="G20" s="33">
        <v>0</v>
      </c>
      <c r="H20" s="33">
        <v>0</v>
      </c>
      <c r="I20" s="33">
        <v>0</v>
      </c>
      <c r="J20" s="33">
        <v>0</v>
      </c>
      <c r="K20" s="33">
        <v>0</v>
      </c>
      <c r="L20" s="33">
        <v>469613552</v>
      </c>
      <c r="M20" s="33">
        <v>64200</v>
      </c>
      <c r="N20" s="33">
        <v>0</v>
      </c>
      <c r="O20" s="33">
        <v>0</v>
      </c>
      <c r="P20" s="33" t="str">
        <v>XXX</v>
      </c>
      <c r="Q20" s="33" t="str">
        <v>XXX</v>
      </c>
      <c r="R20" s="33" t="str">
        <v>XXX</v>
      </c>
      <c r="S20" s="33">
        <v>68059</v>
      </c>
      <c r="T20" s="33">
        <v>442980000</v>
      </c>
      <c r="U20" s="33">
        <v>-26633552</v>
      </c>
      <c r="AB20">
        <f>VLOOKUP($A20,updated_plusgrid!$A$1:$AF$500,MATCH("Usable (USABLE)",updated_plusgrid!$A$1:$AF$1,0),0)-IFERROR(VLOOKUP($A20,'E1 basket NFOL Morning'!$A$1:$M$500,MATCH("For 1 basket",'E1 basket NFOL Morning'!$A$1:$M$1,0),0),0)*MIN('E1 basket NFOL Morning'!$G$2:$G$500)</f>
        <v>6900</v>
      </c>
      <c r="AC20">
        <f>VLOOKUP($A20,updated_plusgrid!$A$1:$AF$500,MATCH("Due (DUE)",updated_plusgrid!$A$1:$AF$1,0),0)-IFERROR(VLOOKUP($A20,'E1 basket NFOL Morning'!$A$1:$M$500,MATCH("For 1 basket",'E1 basket NFOL Morning'!$A$1:$M$1,0),0),0)*MIN('E1 basket NFOL Morning'!$I$2:$I$500)</f>
        <v>0</v>
      </c>
      <c r="AD20">
        <f>VLOOKUP($A20,updated_plusgrid!$A$1:$AF$500,MATCH("Pend. T+1 Buy (TT1UNSETTLEBUY)",updated_plusgrid!$A$1:$AF$1,0),0)-IFERROR(VLOOKUP($A20,'E1 basket NFOL Morning'!$A$1:$M$500,MATCH("For 1 basket",'E1 basket NFOL Morning'!$A$1:$M$1,0),0),0)*MIN('E1 basket NFOL Morning'!$K$2:$K$500)</f>
        <v>0</v>
      </c>
      <c r="AE20">
        <f>AB20-IFERROR(VLOOKUP($A20,Diamond!$A:$B,2,0),0)*MIN(Diamond!$G:$G)</f>
        <v>6900</v>
      </c>
      <c r="AF20">
        <f>AC20-IFERROR(VLOOKUP($A20,Diamond!$A:$B,2,0),0)*MIN(Diamond!$I:$I)</f>
        <v>0</v>
      </c>
      <c r="AG20">
        <f>AD20-IFERROR(VLOOKUP($A20,Diamond!$A:$B,2,0),0)*MIN(Diamond!$K:$K)</f>
        <v>0</v>
      </c>
      <c r="AH20">
        <f>AE20-IFERROR(VLOOKUP($A20,FL!$A:$B,2,0),0)*MIN(FL!$G:$G)</f>
        <v>6900</v>
      </c>
      <c r="AI20">
        <f>AF20-IFERROR(VLOOKUP($A20,FL!$A:$B,2,0),0)*MIN(FL!$I:$I)</f>
        <v>0</v>
      </c>
      <c r="AJ20">
        <f>AG20-IFERROR(VLOOKUP($A20,FL!$A:$B,2,0),0)*MIN(FL!$K:$K)</f>
        <v>0</v>
      </c>
      <c r="AK20">
        <f>AH20-IFERROR(VLOOKUP($A20,'VN100'!$A:$B,2,0),0)*MIN('VN100'!$G:$G)</f>
        <v>6900</v>
      </c>
      <c r="AL20">
        <f>AI20-IFERROR(VLOOKUP($A20,'VN100'!$A:$B,2,0),0)*MIN('VN100'!$I:$I)</f>
        <v>0</v>
      </c>
      <c r="AM20">
        <f>AJ20-IFERROR(VLOOKUP($A20,'VN100'!$A:$B,2,0),0)*MIN('VN100'!$K:$K)</f>
        <v>0</v>
      </c>
      <c r="AN20">
        <f>AK20-IFERROR(VLOOKUP($A20,MIDCAP!$A:$B,2,0),0)*MIN(MIDCAP!$G:$G)</f>
        <v>3700</v>
      </c>
      <c r="AO20">
        <f>AL20-IFERROR(VLOOKUP($A20,MIDCAP!$A:$B,2,0),0)*MIN(MIDCAP!$I:$I)</f>
        <v>0</v>
      </c>
      <c r="AP20">
        <f>AM20-IFERROR(VLOOKUP($A20,MIDCAP!$A:$B,2,0),0)*MIN(MIDCAP!$K:$K)</f>
        <v>0</v>
      </c>
      <c r="AQ20">
        <f>AN20-IFERROR(VLOOKUP($A20,VFS!$A:$B,2,0),0)*MIN(VFS!$G:$G)</f>
        <v>3700</v>
      </c>
      <c r="AR20">
        <f>AO20-IFERROR(VLOOKUP($A20,VFS!$A:$B,2,0),0)*MIN(VFS!$I:$I)</f>
        <v>0</v>
      </c>
      <c r="AS20">
        <f>AP20-IFERROR(VLOOKUP($A20,VFS!$A:$B,2,0),0)*MIN(VFS!$K:$K)</f>
        <v>0</v>
      </c>
      <c r="AT20">
        <f>AQ20-IFERROR(VLOOKUP($A20,FUEMAVND!$A:$B,2,0),0)*MIN(FUEMAVND!$G:$G)</f>
        <v>3700</v>
      </c>
      <c r="AU20">
        <f>AR20-IFERROR(VLOOKUP($A20,FUEMAVND!$A:$B,2,0),0)*MIN(FUEMAVND!$I:$I)</f>
        <v>0</v>
      </c>
      <c r="AV20">
        <f>AS20-IFERROR(VLOOKUP($A20,FUEMAVND!$A:$B,2,0),0)*MIN(FUEMAVND!$K:$K)</f>
        <v>0</v>
      </c>
    </row>
    <row r="21" spans="1:48" x14ac:dyDescent="0.3">
      <c r="A21" s="33" t="str">
        <v>CTG</v>
      </c>
      <c r="B21" s="33">
        <v>158006</v>
      </c>
      <c r="C21" s="33">
        <v>114606</v>
      </c>
      <c r="D21" s="33">
        <v>0</v>
      </c>
      <c r="E21" s="33">
        <v>0</v>
      </c>
      <c r="F21" s="33">
        <v>9800</v>
      </c>
      <c r="G21" s="33">
        <v>33600</v>
      </c>
      <c r="H21" s="33">
        <v>0</v>
      </c>
      <c r="I21" s="33">
        <v>0</v>
      </c>
      <c r="J21" s="33">
        <v>0</v>
      </c>
      <c r="K21" s="33">
        <v>0</v>
      </c>
      <c r="L21" s="33">
        <v>5360086716</v>
      </c>
      <c r="M21" s="33">
        <v>34850</v>
      </c>
      <c r="N21" s="33">
        <v>0</v>
      </c>
      <c r="O21" s="33">
        <v>0</v>
      </c>
      <c r="P21" s="33" t="str">
        <v>XXX</v>
      </c>
      <c r="Q21" s="33" t="str">
        <v>XXX</v>
      </c>
      <c r="R21" s="33" t="str">
        <v>XXX</v>
      </c>
      <c r="S21" s="33">
        <v>33923</v>
      </c>
      <c r="T21" s="33">
        <v>5506509100</v>
      </c>
      <c r="U21" s="33">
        <v>146422384</v>
      </c>
      <c r="AB21">
        <f>VLOOKUP($A21,updated_plusgrid!$A$1:$AF$500,MATCH("Usable (USABLE)",updated_plusgrid!$A$1:$AF$1,0),0)-IFERROR(VLOOKUP($A21,'E1 basket NFOL Morning'!$A$1:$M$500,MATCH("For 1 basket",'E1 basket NFOL Morning'!$A$1:$M$1,0),0),0)*MIN('E1 basket NFOL Morning'!$G$2:$G$500)</f>
        <v>18006</v>
      </c>
      <c r="AC21">
        <f>VLOOKUP($A21,updated_plusgrid!$A$1:$AF$500,MATCH("Due (DUE)",updated_plusgrid!$A$1:$AF$1,0),0)-IFERROR(VLOOKUP($A21,'E1 basket NFOL Morning'!$A$1:$M$500,MATCH("For 1 basket",'E1 basket NFOL Morning'!$A$1:$M$1,0),0),0)*MIN('E1 basket NFOL Morning'!$I$2:$I$500)</f>
        <v>1400</v>
      </c>
      <c r="AD21">
        <f>VLOOKUP($A21,updated_plusgrid!$A$1:$AF$500,MATCH("Pend. T+1 Buy (TT1UNSETTLEBUY)",updated_plusgrid!$A$1:$AF$1,0),0)-IFERROR(VLOOKUP($A21,'E1 basket NFOL Morning'!$A$1:$M$500,MATCH("For 1 basket",'E1 basket NFOL Morning'!$A$1:$M$1,0),0),0)*MIN('E1 basket NFOL Morning'!$K$2:$K$500)</f>
        <v>1400</v>
      </c>
      <c r="AE21">
        <f>AB21-IFERROR(VLOOKUP($A21,Diamond!$A:$B,2,0),0)*MIN(Diamond!$G:$G)</f>
        <v>16306</v>
      </c>
      <c r="AF21">
        <f>AC21-IFERROR(VLOOKUP($A21,Diamond!$A:$B,2,0),0)*MIN(Diamond!$I:$I)</f>
        <v>1400</v>
      </c>
      <c r="AG21">
        <f>AD21-IFERROR(VLOOKUP($A21,Diamond!$A:$B,2,0),0)*MIN(Diamond!$K:$K)</f>
        <v>1400</v>
      </c>
      <c r="AH21">
        <f>AE21-IFERROR(VLOOKUP($A21,FL!$A:$B,2,0),0)*MIN(FL!$G:$G)</f>
        <v>13706</v>
      </c>
      <c r="AI21">
        <f>AF21-IFERROR(VLOOKUP($A21,FL!$A:$B,2,0),0)*MIN(FL!$I:$I)</f>
        <v>1400</v>
      </c>
      <c r="AJ21">
        <f>AG21-IFERROR(VLOOKUP($A21,FL!$A:$B,2,0),0)*MIN(FL!$K:$K)</f>
        <v>1400</v>
      </c>
      <c r="AK21">
        <f>AH21-IFERROR(VLOOKUP($A21,'VN100'!$A:$B,2,0),0)*MIN('VN100'!$G:$G)</f>
        <v>13706</v>
      </c>
      <c r="AL21">
        <f>AI21-IFERROR(VLOOKUP($A21,'VN100'!$A:$B,2,0),0)*MIN('VN100'!$I:$I)</f>
        <v>1400</v>
      </c>
      <c r="AM21">
        <f>AJ21-IFERROR(VLOOKUP($A21,'VN100'!$A:$B,2,0),0)*MIN('VN100'!$K:$K)</f>
        <v>1400</v>
      </c>
      <c r="AN21">
        <f>AK21-IFERROR(VLOOKUP($A21,MIDCAP!$A:$B,2,0),0)*MIN(MIDCAP!$G:$G)</f>
        <v>13706</v>
      </c>
      <c r="AO21">
        <f>AL21-IFERROR(VLOOKUP($A21,MIDCAP!$A:$B,2,0),0)*MIN(MIDCAP!$I:$I)</f>
        <v>1400</v>
      </c>
      <c r="AP21">
        <f>AM21-IFERROR(VLOOKUP($A21,MIDCAP!$A:$B,2,0),0)*MIN(MIDCAP!$K:$K)</f>
        <v>1400</v>
      </c>
      <c r="AQ21">
        <f>AN21-IFERROR(VLOOKUP($A21,VFS!$A:$B,2,0),0)*MIN(VFS!$G:$G)</f>
        <v>13706</v>
      </c>
      <c r="AR21">
        <f>AO21-IFERROR(VLOOKUP($A21,VFS!$A:$B,2,0),0)*MIN(VFS!$I:$I)</f>
        <v>1400</v>
      </c>
      <c r="AS21">
        <f>AP21-IFERROR(VLOOKUP($A21,VFS!$A:$B,2,0),0)*MIN(VFS!$K:$K)</f>
        <v>1400</v>
      </c>
      <c r="AT21">
        <f>AQ21-IFERROR(VLOOKUP($A21,FUEMAVND!$A:$B,2,0),0)*MIN(FUEMAVND!$G:$G)</f>
        <v>13706</v>
      </c>
      <c r="AU21">
        <f>AR21-IFERROR(VLOOKUP($A21,FUEMAVND!$A:$B,2,0),0)*MIN(FUEMAVND!$I:$I)</f>
        <v>1400</v>
      </c>
      <c r="AV21">
        <f>AS21-IFERROR(VLOOKUP($A21,FUEMAVND!$A:$B,2,0),0)*MIN(FUEMAVND!$K:$K)</f>
        <v>1400</v>
      </c>
    </row>
    <row r="22" spans="1:48" x14ac:dyDescent="0.3">
      <c r="A22" s="33" t="str">
        <v>CTR</v>
      </c>
      <c r="B22" s="33">
        <v>3800</v>
      </c>
      <c r="C22" s="33">
        <v>3800</v>
      </c>
      <c r="D22" s="33">
        <v>0</v>
      </c>
      <c r="E22" s="33">
        <v>0</v>
      </c>
      <c r="F22" s="33">
        <v>0</v>
      </c>
      <c r="G22" s="33">
        <v>0</v>
      </c>
      <c r="H22" s="33">
        <v>0</v>
      </c>
      <c r="I22" s="33">
        <v>0</v>
      </c>
      <c r="J22" s="33">
        <v>0</v>
      </c>
      <c r="K22" s="33">
        <v>0</v>
      </c>
      <c r="L22" s="33">
        <v>508025959</v>
      </c>
      <c r="M22" s="33">
        <v>127000</v>
      </c>
      <c r="N22" s="33">
        <v>0</v>
      </c>
      <c r="O22" s="33">
        <v>0</v>
      </c>
      <c r="P22" s="33" t="str">
        <v>XXX</v>
      </c>
      <c r="Q22" s="33" t="str">
        <v>XXX</v>
      </c>
      <c r="R22" s="33" t="str">
        <v>XXX</v>
      </c>
      <c r="S22" s="33">
        <v>133691</v>
      </c>
      <c r="T22" s="33">
        <v>482600000</v>
      </c>
      <c r="U22" s="33">
        <v>-25425959</v>
      </c>
      <c r="AB22">
        <f>VLOOKUP($A22,updated_plusgrid!$A$1:$AF$500,MATCH("Usable (USABLE)",updated_plusgrid!$A$1:$AF$1,0),0)-IFERROR(VLOOKUP($A22,'E1 basket NFOL Morning'!$A$1:$M$500,MATCH("For 1 basket",'E1 basket NFOL Morning'!$A$1:$M$1,0),0),0)*MIN('E1 basket NFOL Morning'!$G$2:$G$500)</f>
        <v>3800</v>
      </c>
      <c r="AC22">
        <f>VLOOKUP($A22,updated_plusgrid!$A$1:$AF$500,MATCH("Due (DUE)",updated_plusgrid!$A$1:$AF$1,0),0)-IFERROR(VLOOKUP($A22,'E1 basket NFOL Morning'!$A$1:$M$500,MATCH("For 1 basket",'E1 basket NFOL Morning'!$A$1:$M$1,0),0),0)*MIN('E1 basket NFOL Morning'!$I$2:$I$500)</f>
        <v>0</v>
      </c>
      <c r="AD22">
        <f>VLOOKUP($A22,updated_plusgrid!$A$1:$AF$500,MATCH("Pend. T+1 Buy (TT1UNSETTLEBUY)",updated_plusgrid!$A$1:$AF$1,0),0)-IFERROR(VLOOKUP($A22,'E1 basket NFOL Morning'!$A$1:$M$500,MATCH("For 1 basket",'E1 basket NFOL Morning'!$A$1:$M$1,0),0),0)*MIN('E1 basket NFOL Morning'!$K$2:$K$500)</f>
        <v>0</v>
      </c>
      <c r="AE22">
        <f>AB22-IFERROR(VLOOKUP($A22,Diamond!$A:$B,2,0),0)*MIN(Diamond!$G:$G)</f>
        <v>3800</v>
      </c>
      <c r="AF22">
        <f>AC22-IFERROR(VLOOKUP($A22,Diamond!$A:$B,2,0),0)*MIN(Diamond!$I:$I)</f>
        <v>0</v>
      </c>
      <c r="AG22">
        <f>AD22-IFERROR(VLOOKUP($A22,Diamond!$A:$B,2,0),0)*MIN(Diamond!$K:$K)</f>
        <v>0</v>
      </c>
      <c r="AH22">
        <f>AE22-IFERROR(VLOOKUP($A22,FL!$A:$B,2,0),0)*MIN(FL!$G:$G)</f>
        <v>3800</v>
      </c>
      <c r="AI22">
        <f>AF22-IFERROR(VLOOKUP($A22,FL!$A:$B,2,0),0)*MIN(FL!$I:$I)</f>
        <v>0</v>
      </c>
      <c r="AJ22">
        <f>AG22-IFERROR(VLOOKUP($A22,FL!$A:$B,2,0),0)*MIN(FL!$K:$K)</f>
        <v>0</v>
      </c>
      <c r="AK22">
        <f>AH22-IFERROR(VLOOKUP($A22,'VN100'!$A:$B,2,0),0)*MIN('VN100'!$G:$G)</f>
        <v>3800</v>
      </c>
      <c r="AL22">
        <f>AI22-IFERROR(VLOOKUP($A22,'VN100'!$A:$B,2,0),0)*MIN('VN100'!$I:$I)</f>
        <v>0</v>
      </c>
      <c r="AM22">
        <f>AJ22-IFERROR(VLOOKUP($A22,'VN100'!$A:$B,2,0),0)*MIN('VN100'!$K:$K)</f>
        <v>0</v>
      </c>
      <c r="AN22">
        <f>AK22-IFERROR(VLOOKUP($A22,MIDCAP!$A:$B,2,0),0)*MIN(MIDCAP!$G:$G)</f>
        <v>600</v>
      </c>
      <c r="AO22">
        <f>AL22-IFERROR(VLOOKUP($A22,MIDCAP!$A:$B,2,0),0)*MIN(MIDCAP!$I:$I)</f>
        <v>0</v>
      </c>
      <c r="AP22">
        <f>AM22-IFERROR(VLOOKUP($A22,MIDCAP!$A:$B,2,0),0)*MIN(MIDCAP!$K:$K)</f>
        <v>0</v>
      </c>
      <c r="AQ22">
        <f>AN22-IFERROR(VLOOKUP($A22,VFS!$A:$B,2,0),0)*MIN(VFS!$G:$G)</f>
        <v>600</v>
      </c>
      <c r="AR22">
        <f>AO22-IFERROR(VLOOKUP($A22,VFS!$A:$B,2,0),0)*MIN(VFS!$I:$I)</f>
        <v>0</v>
      </c>
      <c r="AS22">
        <f>AP22-IFERROR(VLOOKUP($A22,VFS!$A:$B,2,0),0)*MIN(VFS!$K:$K)</f>
        <v>0</v>
      </c>
      <c r="AT22">
        <f>AQ22-IFERROR(VLOOKUP($A22,FUEMAVND!$A:$B,2,0),0)*MIN(FUEMAVND!$G:$G)</f>
        <v>600</v>
      </c>
      <c r="AU22">
        <f>AR22-IFERROR(VLOOKUP($A22,FUEMAVND!$A:$B,2,0),0)*MIN(FUEMAVND!$I:$I)</f>
        <v>0</v>
      </c>
      <c r="AV22">
        <f>AS22-IFERROR(VLOOKUP($A22,FUEMAVND!$A:$B,2,0),0)*MIN(FUEMAVND!$K:$K)</f>
        <v>0</v>
      </c>
    </row>
    <row r="23" spans="1:48" x14ac:dyDescent="0.3">
      <c r="A23" s="33" t="str">
        <v>CTS</v>
      </c>
      <c r="B23" s="33">
        <v>3500</v>
      </c>
      <c r="C23" s="33">
        <v>3500</v>
      </c>
      <c r="D23" s="33">
        <v>0</v>
      </c>
      <c r="E23" s="33">
        <v>0</v>
      </c>
      <c r="F23" s="33">
        <v>0</v>
      </c>
      <c r="G23" s="33">
        <v>0</v>
      </c>
      <c r="H23" s="33">
        <v>0</v>
      </c>
      <c r="I23" s="33">
        <v>0</v>
      </c>
      <c r="J23" s="33">
        <v>0</v>
      </c>
      <c r="K23" s="33">
        <v>0</v>
      </c>
      <c r="L23" s="33">
        <v>134737631</v>
      </c>
      <c r="M23" s="33">
        <v>39200</v>
      </c>
      <c r="N23" s="33">
        <v>0</v>
      </c>
      <c r="O23" s="33">
        <v>0</v>
      </c>
      <c r="P23" s="33" t="str">
        <v>XXX</v>
      </c>
      <c r="Q23" s="33" t="str">
        <v>XXX</v>
      </c>
      <c r="R23" s="33" t="str">
        <v>XXX</v>
      </c>
      <c r="S23" s="33">
        <v>38496</v>
      </c>
      <c r="T23" s="33">
        <v>137200000</v>
      </c>
      <c r="U23" s="33">
        <v>2462368</v>
      </c>
      <c r="AB23">
        <f>VLOOKUP($A23,updated_plusgrid!$A$1:$AF$500,MATCH("Usable (USABLE)",updated_plusgrid!$A$1:$AF$1,0),0)-IFERROR(VLOOKUP($A23,'E1 basket NFOL Morning'!$A$1:$M$500,MATCH("For 1 basket",'E1 basket NFOL Morning'!$A$1:$M$1,0),0),0)*MIN('E1 basket NFOL Morning'!$G$2:$G$500)</f>
        <v>3500</v>
      </c>
      <c r="AC23">
        <f>VLOOKUP($A23,updated_plusgrid!$A$1:$AF$500,MATCH("Due (DUE)",updated_plusgrid!$A$1:$AF$1,0),0)-IFERROR(VLOOKUP($A23,'E1 basket NFOL Morning'!$A$1:$M$500,MATCH("For 1 basket",'E1 basket NFOL Morning'!$A$1:$M$1,0),0),0)*MIN('E1 basket NFOL Morning'!$I$2:$I$500)</f>
        <v>0</v>
      </c>
      <c r="AD23">
        <f>VLOOKUP($A23,updated_plusgrid!$A$1:$AF$500,MATCH("Pend. T+1 Buy (TT1UNSETTLEBUY)",updated_plusgrid!$A$1:$AF$1,0),0)-IFERROR(VLOOKUP($A23,'E1 basket NFOL Morning'!$A$1:$M$500,MATCH("For 1 basket",'E1 basket NFOL Morning'!$A$1:$M$1,0),0),0)*MIN('E1 basket NFOL Morning'!$K$2:$K$500)</f>
        <v>0</v>
      </c>
      <c r="AE23">
        <f>AB23-IFERROR(VLOOKUP($A23,Diamond!$A:$B,2,0),0)*MIN(Diamond!$G:$G)</f>
        <v>3500</v>
      </c>
      <c r="AF23">
        <f>AC23-IFERROR(VLOOKUP($A23,Diamond!$A:$B,2,0),0)*MIN(Diamond!$I:$I)</f>
        <v>0</v>
      </c>
      <c r="AG23">
        <f>AD23-IFERROR(VLOOKUP($A23,Diamond!$A:$B,2,0),0)*MIN(Diamond!$K:$K)</f>
        <v>0</v>
      </c>
      <c r="AH23">
        <f>AE23-IFERROR(VLOOKUP($A23,FL!$A:$B,2,0),0)*MIN(FL!$G:$G)</f>
        <v>3500</v>
      </c>
      <c r="AI23">
        <f>AF23-IFERROR(VLOOKUP($A23,FL!$A:$B,2,0),0)*MIN(FL!$I:$I)</f>
        <v>0</v>
      </c>
      <c r="AJ23">
        <f>AG23-IFERROR(VLOOKUP($A23,FL!$A:$B,2,0),0)*MIN(FL!$K:$K)</f>
        <v>0</v>
      </c>
      <c r="AK23">
        <f>AH23-IFERROR(VLOOKUP($A23,'VN100'!$A:$B,2,0),0)*MIN('VN100'!$G:$G)</f>
        <v>3500</v>
      </c>
      <c r="AL23">
        <f>AI23-IFERROR(VLOOKUP($A23,'VN100'!$A:$B,2,0),0)*MIN('VN100'!$I:$I)</f>
        <v>0</v>
      </c>
      <c r="AM23">
        <f>AJ23-IFERROR(VLOOKUP($A23,'VN100'!$A:$B,2,0),0)*MIN('VN100'!$K:$K)</f>
        <v>0</v>
      </c>
      <c r="AN23">
        <f>AK23-IFERROR(VLOOKUP($A23,MIDCAP!$A:$B,2,0),0)*MIN(MIDCAP!$G:$G)</f>
        <v>3500</v>
      </c>
      <c r="AO23">
        <f>AL23-IFERROR(VLOOKUP($A23,MIDCAP!$A:$B,2,0),0)*MIN(MIDCAP!$I:$I)</f>
        <v>0</v>
      </c>
      <c r="AP23">
        <f>AM23-IFERROR(VLOOKUP($A23,MIDCAP!$A:$B,2,0),0)*MIN(MIDCAP!$K:$K)</f>
        <v>0</v>
      </c>
      <c r="AQ23">
        <f>AN23-IFERROR(VLOOKUP($A23,VFS!$A:$B,2,0),0)*MIN(VFS!$G:$G)</f>
        <v>3500</v>
      </c>
      <c r="AR23">
        <f>AO23-IFERROR(VLOOKUP($A23,VFS!$A:$B,2,0),0)*MIN(VFS!$I:$I)</f>
        <v>0</v>
      </c>
      <c r="AS23">
        <f>AP23-IFERROR(VLOOKUP($A23,VFS!$A:$B,2,0),0)*MIN(VFS!$K:$K)</f>
        <v>0</v>
      </c>
      <c r="AT23">
        <f>AQ23-IFERROR(VLOOKUP($A23,FUEMAVND!$A:$B,2,0),0)*MIN(FUEMAVND!$G:$G)</f>
        <v>3500</v>
      </c>
      <c r="AU23">
        <f>AR23-IFERROR(VLOOKUP($A23,FUEMAVND!$A:$B,2,0),0)*MIN(FUEMAVND!$I:$I)</f>
        <v>0</v>
      </c>
      <c r="AV23">
        <f>AS23-IFERROR(VLOOKUP($A23,FUEMAVND!$A:$B,2,0),0)*MIN(FUEMAVND!$K:$K)</f>
        <v>0</v>
      </c>
    </row>
    <row r="24" spans="1:48" x14ac:dyDescent="0.3">
      <c r="A24" s="33" t="str">
        <v>DBC</v>
      </c>
      <c r="B24" s="33">
        <v>21300</v>
      </c>
      <c r="C24" s="33">
        <v>19400</v>
      </c>
      <c r="D24" s="33">
        <v>0</v>
      </c>
      <c r="E24" s="33">
        <v>0</v>
      </c>
      <c r="F24" s="33">
        <v>0</v>
      </c>
      <c r="G24" s="33">
        <v>0</v>
      </c>
      <c r="H24" s="33">
        <v>0</v>
      </c>
      <c r="I24" s="33">
        <v>0</v>
      </c>
      <c r="J24" s="33">
        <v>0</v>
      </c>
      <c r="K24" s="33">
        <v>1900</v>
      </c>
      <c r="L24" s="33">
        <v>591904166</v>
      </c>
      <c r="M24" s="33">
        <v>28100</v>
      </c>
      <c r="N24" s="33">
        <v>0</v>
      </c>
      <c r="O24" s="33">
        <v>0</v>
      </c>
      <c r="P24" s="33" t="str">
        <v>XXX</v>
      </c>
      <c r="Q24" s="33" t="str">
        <v>XXX</v>
      </c>
      <c r="R24" s="33" t="str">
        <v>XXX</v>
      </c>
      <c r="S24" s="33">
        <v>27788</v>
      </c>
      <c r="T24" s="33">
        <v>545140000</v>
      </c>
      <c r="U24" s="33">
        <v>6625833</v>
      </c>
      <c r="AB24">
        <f>VLOOKUP($A24,updated_plusgrid!$A$1:$AF$500,MATCH("Usable (USABLE)",updated_plusgrid!$A$1:$AF$1,0),0)-IFERROR(VLOOKUP($A24,'E1 basket NFOL Morning'!$A$1:$M$500,MATCH("For 1 basket",'E1 basket NFOL Morning'!$A$1:$M$1,0),0),0)*MIN('E1 basket NFOL Morning'!$G$2:$G$500)</f>
        <v>19400</v>
      </c>
      <c r="AC24">
        <f>VLOOKUP($A24,updated_plusgrid!$A$1:$AF$500,MATCH("Due (DUE)",updated_plusgrid!$A$1:$AF$1,0),0)-IFERROR(VLOOKUP($A24,'E1 basket NFOL Morning'!$A$1:$M$500,MATCH("For 1 basket",'E1 basket NFOL Morning'!$A$1:$M$1,0),0),0)*MIN('E1 basket NFOL Morning'!$I$2:$I$500)</f>
        <v>0</v>
      </c>
      <c r="AD24">
        <f>VLOOKUP($A24,updated_plusgrid!$A$1:$AF$500,MATCH("Pend. T+1 Buy (TT1UNSETTLEBUY)",updated_plusgrid!$A$1:$AF$1,0),0)-IFERROR(VLOOKUP($A24,'E1 basket NFOL Morning'!$A$1:$M$500,MATCH("For 1 basket",'E1 basket NFOL Morning'!$A$1:$M$1,0),0),0)*MIN('E1 basket NFOL Morning'!$K$2:$K$500)</f>
        <v>0</v>
      </c>
      <c r="AE24">
        <f>AB24-IFERROR(VLOOKUP($A24,Diamond!$A:$B,2,0),0)*MIN(Diamond!$G:$G)</f>
        <v>19400</v>
      </c>
      <c r="AF24">
        <f>AC24-IFERROR(VLOOKUP($A24,Diamond!$A:$B,2,0),0)*MIN(Diamond!$I:$I)</f>
        <v>0</v>
      </c>
      <c r="AG24">
        <f>AD24-IFERROR(VLOOKUP($A24,Diamond!$A:$B,2,0),0)*MIN(Diamond!$K:$K)</f>
        <v>0</v>
      </c>
      <c r="AH24">
        <f>AE24-IFERROR(VLOOKUP($A24,FL!$A:$B,2,0),0)*MIN(FL!$G:$G)</f>
        <v>19400</v>
      </c>
      <c r="AI24">
        <f>AF24-IFERROR(VLOOKUP($A24,FL!$A:$B,2,0),0)*MIN(FL!$I:$I)</f>
        <v>0</v>
      </c>
      <c r="AJ24">
        <f>AG24-IFERROR(VLOOKUP($A24,FL!$A:$B,2,0),0)*MIN(FL!$K:$K)</f>
        <v>0</v>
      </c>
      <c r="AK24">
        <f>AH24-IFERROR(VLOOKUP($A24,'VN100'!$A:$B,2,0),0)*MIN('VN100'!$G:$G)</f>
        <v>19400</v>
      </c>
      <c r="AL24">
        <f>AI24-IFERROR(VLOOKUP($A24,'VN100'!$A:$B,2,0),0)*MIN('VN100'!$I:$I)</f>
        <v>0</v>
      </c>
      <c r="AM24">
        <f>AJ24-IFERROR(VLOOKUP($A24,'VN100'!$A:$B,2,0),0)*MIN('VN100'!$K:$K)</f>
        <v>0</v>
      </c>
      <c r="AN24">
        <f>AK24-IFERROR(VLOOKUP($A24,MIDCAP!$A:$B,2,0),0)*MIN(MIDCAP!$G:$G)</f>
        <v>3400</v>
      </c>
      <c r="AO24">
        <f>AL24-IFERROR(VLOOKUP($A24,MIDCAP!$A:$B,2,0),0)*MIN(MIDCAP!$I:$I)</f>
        <v>0</v>
      </c>
      <c r="AP24">
        <f>AM24-IFERROR(VLOOKUP($A24,MIDCAP!$A:$B,2,0),0)*MIN(MIDCAP!$K:$K)</f>
        <v>0</v>
      </c>
      <c r="AQ24">
        <f>AN24-IFERROR(VLOOKUP($A24,VFS!$A:$B,2,0),0)*MIN(VFS!$G:$G)</f>
        <v>3400</v>
      </c>
      <c r="AR24">
        <f>AO24-IFERROR(VLOOKUP($A24,VFS!$A:$B,2,0),0)*MIN(VFS!$I:$I)</f>
        <v>0</v>
      </c>
      <c r="AS24">
        <f>AP24-IFERROR(VLOOKUP($A24,VFS!$A:$B,2,0),0)*MIN(VFS!$K:$K)</f>
        <v>0</v>
      </c>
      <c r="AT24">
        <f>AQ24-IFERROR(VLOOKUP($A24,FUEMAVND!$A:$B,2,0),0)*MIN(FUEMAVND!$G:$G)</f>
        <v>3400</v>
      </c>
      <c r="AU24">
        <f>AR24-IFERROR(VLOOKUP($A24,FUEMAVND!$A:$B,2,0),0)*MIN(FUEMAVND!$I:$I)</f>
        <v>0</v>
      </c>
      <c r="AV24">
        <f>AS24-IFERROR(VLOOKUP($A24,FUEMAVND!$A:$B,2,0),0)*MIN(FUEMAVND!$K:$K)</f>
        <v>0</v>
      </c>
    </row>
    <row r="25" spans="1:48" x14ac:dyDescent="0.3">
      <c r="A25" s="33" t="str">
        <v>DCM</v>
      </c>
      <c r="B25" s="33">
        <v>11800</v>
      </c>
      <c r="C25" s="33">
        <v>11800</v>
      </c>
      <c r="D25" s="33">
        <v>0</v>
      </c>
      <c r="E25" s="33">
        <v>0</v>
      </c>
      <c r="F25" s="33">
        <v>0</v>
      </c>
      <c r="G25" s="33">
        <v>0</v>
      </c>
      <c r="H25" s="33">
        <v>0</v>
      </c>
      <c r="I25" s="33">
        <v>0</v>
      </c>
      <c r="J25" s="33">
        <v>0</v>
      </c>
      <c r="K25" s="33">
        <v>0</v>
      </c>
      <c r="L25" s="33">
        <v>438725343</v>
      </c>
      <c r="M25" s="33">
        <v>37150</v>
      </c>
      <c r="N25" s="33">
        <v>0</v>
      </c>
      <c r="O25" s="33">
        <v>0</v>
      </c>
      <c r="P25" s="33" t="str">
        <v>XXX</v>
      </c>
      <c r="Q25" s="33" t="str">
        <v>XXX</v>
      </c>
      <c r="R25" s="33" t="str">
        <v>XXX</v>
      </c>
      <c r="S25" s="33">
        <v>37180</v>
      </c>
      <c r="T25" s="33">
        <v>438370000</v>
      </c>
      <c r="U25" s="33">
        <v>-355343</v>
      </c>
      <c r="AB25">
        <f>VLOOKUP($A25,updated_plusgrid!$A$1:$AF$500,MATCH("Usable (USABLE)",updated_plusgrid!$A$1:$AF$1,0),0)-IFERROR(VLOOKUP($A25,'E1 basket NFOL Morning'!$A$1:$M$500,MATCH("For 1 basket",'E1 basket NFOL Morning'!$A$1:$M$1,0),0),0)*MIN('E1 basket NFOL Morning'!$G$2:$G$500)</f>
        <v>11800</v>
      </c>
      <c r="AC25">
        <f>VLOOKUP($A25,updated_plusgrid!$A$1:$AF$500,MATCH("Due (DUE)",updated_plusgrid!$A$1:$AF$1,0),0)-IFERROR(VLOOKUP($A25,'E1 basket NFOL Morning'!$A$1:$M$500,MATCH("For 1 basket",'E1 basket NFOL Morning'!$A$1:$M$1,0),0),0)*MIN('E1 basket NFOL Morning'!$I$2:$I$500)</f>
        <v>0</v>
      </c>
      <c r="AD25">
        <f>VLOOKUP($A25,updated_plusgrid!$A$1:$AF$500,MATCH("Pend. T+1 Buy (TT1UNSETTLEBUY)",updated_plusgrid!$A$1:$AF$1,0),0)-IFERROR(VLOOKUP($A25,'E1 basket NFOL Morning'!$A$1:$M$500,MATCH("For 1 basket",'E1 basket NFOL Morning'!$A$1:$M$1,0),0),0)*MIN('E1 basket NFOL Morning'!$K$2:$K$500)</f>
        <v>0</v>
      </c>
      <c r="AE25">
        <f>AB25-IFERROR(VLOOKUP($A25,Diamond!$A:$B,2,0),0)*MIN(Diamond!$G:$G)</f>
        <v>11800</v>
      </c>
      <c r="AF25">
        <f>AC25-IFERROR(VLOOKUP($A25,Diamond!$A:$B,2,0),0)*MIN(Diamond!$I:$I)</f>
        <v>0</v>
      </c>
      <c r="AG25">
        <f>AD25-IFERROR(VLOOKUP($A25,Diamond!$A:$B,2,0),0)*MIN(Diamond!$K:$K)</f>
        <v>0</v>
      </c>
      <c r="AH25">
        <f>AE25-IFERROR(VLOOKUP($A25,FL!$A:$B,2,0),0)*MIN(FL!$G:$G)</f>
        <v>11800</v>
      </c>
      <c r="AI25">
        <f>AF25-IFERROR(VLOOKUP($A25,FL!$A:$B,2,0),0)*MIN(FL!$I:$I)</f>
        <v>0</v>
      </c>
      <c r="AJ25">
        <f>AG25-IFERROR(VLOOKUP($A25,FL!$A:$B,2,0),0)*MIN(FL!$K:$K)</f>
        <v>0</v>
      </c>
      <c r="AK25">
        <f>AH25-IFERROR(VLOOKUP($A25,'VN100'!$A:$B,2,0),0)*MIN('VN100'!$G:$G)</f>
        <v>11800</v>
      </c>
      <c r="AL25">
        <f>AI25-IFERROR(VLOOKUP($A25,'VN100'!$A:$B,2,0),0)*MIN('VN100'!$I:$I)</f>
        <v>0</v>
      </c>
      <c r="AM25">
        <f>AJ25-IFERROR(VLOOKUP($A25,'VN100'!$A:$B,2,0),0)*MIN('VN100'!$K:$K)</f>
        <v>0</v>
      </c>
      <c r="AN25">
        <f>AK25-IFERROR(VLOOKUP($A25,MIDCAP!$A:$B,2,0),0)*MIN(MIDCAP!$G:$G)</f>
        <v>2200</v>
      </c>
      <c r="AO25">
        <f>AL25-IFERROR(VLOOKUP($A25,MIDCAP!$A:$B,2,0),0)*MIN(MIDCAP!$I:$I)</f>
        <v>0</v>
      </c>
      <c r="AP25">
        <f>AM25-IFERROR(VLOOKUP($A25,MIDCAP!$A:$B,2,0),0)*MIN(MIDCAP!$K:$K)</f>
        <v>0</v>
      </c>
      <c r="AQ25">
        <f>AN25-IFERROR(VLOOKUP($A25,VFS!$A:$B,2,0),0)*MIN(VFS!$G:$G)</f>
        <v>2200</v>
      </c>
      <c r="AR25">
        <f>AO25-IFERROR(VLOOKUP($A25,VFS!$A:$B,2,0),0)*MIN(VFS!$I:$I)</f>
        <v>0</v>
      </c>
      <c r="AS25">
        <f>AP25-IFERROR(VLOOKUP($A25,VFS!$A:$B,2,0),0)*MIN(VFS!$K:$K)</f>
        <v>0</v>
      </c>
      <c r="AT25">
        <f>AQ25-IFERROR(VLOOKUP($A25,FUEMAVND!$A:$B,2,0),0)*MIN(FUEMAVND!$G:$G)</f>
        <v>2200</v>
      </c>
      <c r="AU25">
        <f>AR25-IFERROR(VLOOKUP($A25,FUEMAVND!$A:$B,2,0),0)*MIN(FUEMAVND!$I:$I)</f>
        <v>0</v>
      </c>
      <c r="AV25">
        <f>AS25-IFERROR(VLOOKUP($A25,FUEMAVND!$A:$B,2,0),0)*MIN(FUEMAVND!$K:$K)</f>
        <v>0</v>
      </c>
    </row>
    <row r="26" spans="1:48" x14ac:dyDescent="0.3">
      <c r="A26" s="33" t="str">
        <v>DGC</v>
      </c>
      <c r="B26" s="33">
        <v>30500</v>
      </c>
      <c r="C26" s="33">
        <v>30500</v>
      </c>
      <c r="D26" s="33">
        <v>0</v>
      </c>
      <c r="E26" s="33">
        <v>0</v>
      </c>
      <c r="F26" s="33">
        <v>0</v>
      </c>
      <c r="G26" s="33">
        <v>0</v>
      </c>
      <c r="H26" s="33">
        <v>0</v>
      </c>
      <c r="I26" s="33">
        <v>0</v>
      </c>
      <c r="J26" s="33">
        <v>0</v>
      </c>
      <c r="K26" s="33">
        <v>0</v>
      </c>
      <c r="L26" s="33">
        <v>56125798663</v>
      </c>
      <c r="M26" s="33">
        <v>109600</v>
      </c>
      <c r="N26" s="33">
        <v>0</v>
      </c>
      <c r="O26" s="33">
        <v>0</v>
      </c>
      <c r="P26" s="33" t="str">
        <v>XXX</v>
      </c>
      <c r="Q26" s="33" t="str">
        <v>XXX</v>
      </c>
      <c r="R26" s="33" t="str">
        <v>XXX</v>
      </c>
      <c r="S26" s="33">
        <v>130373</v>
      </c>
      <c r="T26" s="33">
        <v>3342800000</v>
      </c>
      <c r="U26" s="33">
        <v>-633592239</v>
      </c>
      <c r="AB26">
        <f>VLOOKUP($A26,updated_plusgrid!$A$1:$AF$500,MATCH("Usable (USABLE)",updated_plusgrid!$A$1:$AF$1,0),0)-IFERROR(VLOOKUP($A26,'E1 basket NFOL Morning'!$A$1:$M$500,MATCH("For 1 basket",'E1 basket NFOL Morning'!$A$1:$M$1,0),0),0)*MIN('E1 basket NFOL Morning'!$G$2:$G$500)</f>
        <v>30500</v>
      </c>
      <c r="AC26">
        <f>VLOOKUP($A26,updated_plusgrid!$A$1:$AF$500,MATCH("Due (DUE)",updated_plusgrid!$A$1:$AF$1,0),0)-IFERROR(VLOOKUP($A26,'E1 basket NFOL Morning'!$A$1:$M$500,MATCH("For 1 basket",'E1 basket NFOL Morning'!$A$1:$M$1,0),0),0)*MIN('E1 basket NFOL Morning'!$I$2:$I$500)</f>
        <v>0</v>
      </c>
      <c r="AD26">
        <f>VLOOKUP($A26,updated_plusgrid!$A$1:$AF$500,MATCH("Pend. T+1 Buy (TT1UNSETTLEBUY)",updated_plusgrid!$A$1:$AF$1,0),0)-IFERROR(VLOOKUP($A26,'E1 basket NFOL Morning'!$A$1:$M$500,MATCH("For 1 basket",'E1 basket NFOL Morning'!$A$1:$M$1,0),0),0)*MIN('E1 basket NFOL Morning'!$K$2:$K$500)</f>
        <v>0</v>
      </c>
      <c r="AE26">
        <f>AB26-IFERROR(VLOOKUP($A26,Diamond!$A:$B,2,0),0)*MIN(Diamond!$G:$G)</f>
        <v>30500</v>
      </c>
      <c r="AF26">
        <f>AC26-IFERROR(VLOOKUP($A26,Diamond!$A:$B,2,0),0)*MIN(Diamond!$I:$I)</f>
        <v>0</v>
      </c>
      <c r="AG26">
        <f>AD26-IFERROR(VLOOKUP($A26,Diamond!$A:$B,2,0),0)*MIN(Diamond!$K:$K)</f>
        <v>0</v>
      </c>
      <c r="AH26">
        <f>AE26-IFERROR(VLOOKUP($A26,FL!$A:$B,2,0),0)*MIN(FL!$G:$G)</f>
        <v>30500</v>
      </c>
      <c r="AI26">
        <f>AF26-IFERROR(VLOOKUP($A26,FL!$A:$B,2,0),0)*MIN(FL!$I:$I)</f>
        <v>0</v>
      </c>
      <c r="AJ26">
        <f>AG26-IFERROR(VLOOKUP($A26,FL!$A:$B,2,0),0)*MIN(FL!$K:$K)</f>
        <v>0</v>
      </c>
      <c r="AK26">
        <f>AH26-IFERROR(VLOOKUP($A26,'VN100'!$A:$B,2,0),0)*MIN('VN100'!$G:$G)</f>
        <v>30500</v>
      </c>
      <c r="AL26">
        <f>AI26-IFERROR(VLOOKUP($A26,'VN100'!$A:$B,2,0),0)*MIN('VN100'!$I:$I)</f>
        <v>0</v>
      </c>
      <c r="AM26">
        <f>AJ26-IFERROR(VLOOKUP($A26,'VN100'!$A:$B,2,0),0)*MIN('VN100'!$K:$K)</f>
        <v>0</v>
      </c>
      <c r="AN26">
        <f>AK26-IFERROR(VLOOKUP($A26,MIDCAP!$A:$B,2,0),0)*MIN(MIDCAP!$G:$G)</f>
        <v>14500</v>
      </c>
      <c r="AO26">
        <f>AL26-IFERROR(VLOOKUP($A26,MIDCAP!$A:$B,2,0),0)*MIN(MIDCAP!$I:$I)</f>
        <v>0</v>
      </c>
      <c r="AP26">
        <f>AM26-IFERROR(VLOOKUP($A26,MIDCAP!$A:$B,2,0),0)*MIN(MIDCAP!$K:$K)</f>
        <v>0</v>
      </c>
      <c r="AQ26">
        <f>AN26-IFERROR(VLOOKUP($A26,VFS!$A:$B,2,0),0)*MIN(VFS!$G:$G)</f>
        <v>14500</v>
      </c>
      <c r="AR26">
        <f>AO26-IFERROR(VLOOKUP($A26,VFS!$A:$B,2,0),0)*MIN(VFS!$I:$I)</f>
        <v>0</v>
      </c>
      <c r="AS26">
        <f>AP26-IFERROR(VLOOKUP($A26,VFS!$A:$B,2,0),0)*MIN(VFS!$K:$K)</f>
        <v>0</v>
      </c>
      <c r="AT26">
        <f>AQ26-IFERROR(VLOOKUP($A26,FUEMAVND!$A:$B,2,0),0)*MIN(FUEMAVND!$G:$G)</f>
        <v>14500</v>
      </c>
      <c r="AU26">
        <f>AR26-IFERROR(VLOOKUP($A26,FUEMAVND!$A:$B,2,0),0)*MIN(FUEMAVND!$I:$I)</f>
        <v>0</v>
      </c>
      <c r="AV26">
        <f>AS26-IFERROR(VLOOKUP($A26,FUEMAVND!$A:$B,2,0),0)*MIN(FUEMAVND!$K:$K)</f>
        <v>0</v>
      </c>
    </row>
    <row r="27" spans="1:48" x14ac:dyDescent="0.3">
      <c r="A27" s="33" t="str">
        <v>DGW</v>
      </c>
      <c r="B27" s="33">
        <v>11200</v>
      </c>
      <c r="C27" s="33">
        <v>11200</v>
      </c>
      <c r="D27" s="33">
        <v>0</v>
      </c>
      <c r="E27" s="33">
        <v>0</v>
      </c>
      <c r="F27" s="33">
        <v>0</v>
      </c>
      <c r="G27" s="33">
        <v>0</v>
      </c>
      <c r="H27" s="33">
        <v>0</v>
      </c>
      <c r="I27" s="33">
        <v>0</v>
      </c>
      <c r="J27" s="33">
        <v>0</v>
      </c>
      <c r="K27" s="33">
        <v>0</v>
      </c>
      <c r="L27" s="33">
        <v>695112659</v>
      </c>
      <c r="M27" s="33">
        <v>60800</v>
      </c>
      <c r="N27" s="33">
        <v>0</v>
      </c>
      <c r="O27" s="33">
        <v>0</v>
      </c>
      <c r="P27" s="33" t="str">
        <v>XXX</v>
      </c>
      <c r="Q27" s="33" t="str">
        <v>XXX</v>
      </c>
      <c r="R27" s="33" t="str">
        <v>XXX</v>
      </c>
      <c r="S27" s="33">
        <v>62063</v>
      </c>
      <c r="T27" s="33">
        <v>680960000</v>
      </c>
      <c r="U27" s="33">
        <v>-14152659</v>
      </c>
      <c r="AB27">
        <f>VLOOKUP($A27,updated_plusgrid!$A$1:$AF$500,MATCH("Usable (USABLE)",updated_plusgrid!$A$1:$AF$1,0),0)-IFERROR(VLOOKUP($A27,'E1 basket NFOL Morning'!$A$1:$M$500,MATCH("For 1 basket",'E1 basket NFOL Morning'!$A$1:$M$1,0),0),0)*MIN('E1 basket NFOL Morning'!$G$2:$G$500)</f>
        <v>11200</v>
      </c>
      <c r="AC27">
        <f>VLOOKUP($A27,updated_plusgrid!$A$1:$AF$500,MATCH("Due (DUE)",updated_plusgrid!$A$1:$AF$1,0),0)-IFERROR(VLOOKUP($A27,'E1 basket NFOL Morning'!$A$1:$M$500,MATCH("For 1 basket",'E1 basket NFOL Morning'!$A$1:$M$1,0),0),0)*MIN('E1 basket NFOL Morning'!$I$2:$I$500)</f>
        <v>0</v>
      </c>
      <c r="AD27">
        <f>VLOOKUP($A27,updated_plusgrid!$A$1:$AF$500,MATCH("Pend. T+1 Buy (TT1UNSETTLEBUY)",updated_plusgrid!$A$1:$AF$1,0),0)-IFERROR(VLOOKUP($A27,'E1 basket NFOL Morning'!$A$1:$M$500,MATCH("For 1 basket",'E1 basket NFOL Morning'!$A$1:$M$1,0),0),0)*MIN('E1 basket NFOL Morning'!$K$2:$K$500)</f>
        <v>0</v>
      </c>
      <c r="AE27">
        <f>AB27-IFERROR(VLOOKUP($A27,Diamond!$A:$B,2,0),0)*MIN(Diamond!$G:$G)</f>
        <v>11200</v>
      </c>
      <c r="AF27">
        <f>AC27-IFERROR(VLOOKUP($A27,Diamond!$A:$B,2,0),0)*MIN(Diamond!$I:$I)</f>
        <v>0</v>
      </c>
      <c r="AG27">
        <f>AD27-IFERROR(VLOOKUP($A27,Diamond!$A:$B,2,0),0)*MIN(Diamond!$K:$K)</f>
        <v>0</v>
      </c>
      <c r="AH27">
        <f>AE27-IFERROR(VLOOKUP($A27,FL!$A:$B,2,0),0)*MIN(FL!$G:$G)</f>
        <v>11200</v>
      </c>
      <c r="AI27">
        <f>AF27-IFERROR(VLOOKUP($A27,FL!$A:$B,2,0),0)*MIN(FL!$I:$I)</f>
        <v>0</v>
      </c>
      <c r="AJ27">
        <f>AG27-IFERROR(VLOOKUP($A27,FL!$A:$B,2,0),0)*MIN(FL!$K:$K)</f>
        <v>0</v>
      </c>
      <c r="AK27">
        <f>AH27-IFERROR(VLOOKUP($A27,'VN100'!$A:$B,2,0),0)*MIN('VN100'!$G:$G)</f>
        <v>11200</v>
      </c>
      <c r="AL27">
        <f>AI27-IFERROR(VLOOKUP($A27,'VN100'!$A:$B,2,0),0)*MIN('VN100'!$I:$I)</f>
        <v>0</v>
      </c>
      <c r="AM27">
        <f>AJ27-IFERROR(VLOOKUP($A27,'VN100'!$A:$B,2,0),0)*MIN('VN100'!$K:$K)</f>
        <v>0</v>
      </c>
      <c r="AN27">
        <f>AK27-IFERROR(VLOOKUP($A27,MIDCAP!$A:$B,2,0),0)*MIN(MIDCAP!$G:$G)</f>
        <v>4800</v>
      </c>
      <c r="AO27">
        <f>AL27-IFERROR(VLOOKUP($A27,MIDCAP!$A:$B,2,0),0)*MIN(MIDCAP!$I:$I)</f>
        <v>0</v>
      </c>
      <c r="AP27">
        <f>AM27-IFERROR(VLOOKUP($A27,MIDCAP!$A:$B,2,0),0)*MIN(MIDCAP!$K:$K)</f>
        <v>0</v>
      </c>
      <c r="AQ27">
        <f>AN27-IFERROR(VLOOKUP($A27,VFS!$A:$B,2,0),0)*MIN(VFS!$G:$G)</f>
        <v>4800</v>
      </c>
      <c r="AR27">
        <f>AO27-IFERROR(VLOOKUP($A27,VFS!$A:$B,2,0),0)*MIN(VFS!$I:$I)</f>
        <v>0</v>
      </c>
      <c r="AS27">
        <f>AP27-IFERROR(VLOOKUP($A27,VFS!$A:$B,2,0),0)*MIN(VFS!$K:$K)</f>
        <v>0</v>
      </c>
      <c r="AT27">
        <f>AQ27-IFERROR(VLOOKUP($A27,FUEMAVND!$A:$B,2,0),0)*MIN(FUEMAVND!$G:$G)</f>
        <v>4800</v>
      </c>
      <c r="AU27">
        <f>AR27-IFERROR(VLOOKUP($A27,FUEMAVND!$A:$B,2,0),0)*MIN(FUEMAVND!$I:$I)</f>
        <v>0</v>
      </c>
      <c r="AV27">
        <f>AS27-IFERROR(VLOOKUP($A27,FUEMAVND!$A:$B,2,0),0)*MIN(FUEMAVND!$K:$K)</f>
        <v>0</v>
      </c>
    </row>
    <row r="28" spans="1:48" x14ac:dyDescent="0.3">
      <c r="A28" s="33" t="str">
        <v>DHC</v>
      </c>
      <c r="B28" s="33">
        <v>10700</v>
      </c>
      <c r="C28" s="33">
        <v>10700</v>
      </c>
      <c r="D28" s="33">
        <v>0</v>
      </c>
      <c r="E28" s="33">
        <v>0</v>
      </c>
      <c r="F28" s="33">
        <v>0</v>
      </c>
      <c r="G28" s="33">
        <v>0</v>
      </c>
      <c r="H28" s="33">
        <v>0</v>
      </c>
      <c r="I28" s="33">
        <v>0</v>
      </c>
      <c r="J28" s="33">
        <v>0</v>
      </c>
      <c r="K28" s="33">
        <v>0</v>
      </c>
      <c r="L28" s="33">
        <v>422042961</v>
      </c>
      <c r="M28" s="33">
        <v>38150</v>
      </c>
      <c r="N28" s="33">
        <v>0</v>
      </c>
      <c r="O28" s="33">
        <v>0</v>
      </c>
      <c r="P28" s="33" t="str">
        <v>XXX</v>
      </c>
      <c r="Q28" s="33" t="str">
        <v>XXX</v>
      </c>
      <c r="R28" s="33" t="str">
        <v>XXX</v>
      </c>
      <c r="S28" s="33">
        <v>39443</v>
      </c>
      <c r="T28" s="33">
        <v>408205000</v>
      </c>
      <c r="U28" s="33">
        <v>-13837961</v>
      </c>
      <c r="AB28">
        <f>VLOOKUP($A28,updated_plusgrid!$A$1:$AF$500,MATCH("Usable (USABLE)",updated_plusgrid!$A$1:$AF$1,0),0)-IFERROR(VLOOKUP($A28,'E1 basket NFOL Morning'!$A$1:$M$500,MATCH("For 1 basket",'E1 basket NFOL Morning'!$A$1:$M$1,0),0),0)*MIN('E1 basket NFOL Morning'!$G$2:$G$500)</f>
        <v>10700</v>
      </c>
      <c r="AC28">
        <f>VLOOKUP($A28,updated_plusgrid!$A$1:$AF$500,MATCH("Due (DUE)",updated_plusgrid!$A$1:$AF$1,0),0)-IFERROR(VLOOKUP($A28,'E1 basket NFOL Morning'!$A$1:$M$500,MATCH("For 1 basket",'E1 basket NFOL Morning'!$A$1:$M$1,0),0),0)*MIN('E1 basket NFOL Morning'!$I$2:$I$500)</f>
        <v>0</v>
      </c>
      <c r="AD28">
        <f>VLOOKUP($A28,updated_plusgrid!$A$1:$AF$500,MATCH("Pend. T+1 Buy (TT1UNSETTLEBUY)",updated_plusgrid!$A$1:$AF$1,0),0)-IFERROR(VLOOKUP($A28,'E1 basket NFOL Morning'!$A$1:$M$500,MATCH("For 1 basket",'E1 basket NFOL Morning'!$A$1:$M$1,0),0),0)*MIN('E1 basket NFOL Morning'!$K$2:$K$500)</f>
        <v>0</v>
      </c>
      <c r="AE28">
        <f>AB28-IFERROR(VLOOKUP($A28,Diamond!$A:$B,2,0),0)*MIN(Diamond!$G:$G)</f>
        <v>10700</v>
      </c>
      <c r="AF28">
        <f>AC28-IFERROR(VLOOKUP($A28,Diamond!$A:$B,2,0),0)*MIN(Diamond!$I:$I)</f>
        <v>0</v>
      </c>
      <c r="AG28">
        <f>AD28-IFERROR(VLOOKUP($A28,Diamond!$A:$B,2,0),0)*MIN(Diamond!$K:$K)</f>
        <v>0</v>
      </c>
      <c r="AH28">
        <f>AE28-IFERROR(VLOOKUP($A28,FL!$A:$B,2,0),0)*MIN(FL!$G:$G)</f>
        <v>10700</v>
      </c>
      <c r="AI28">
        <f>AF28-IFERROR(VLOOKUP($A28,FL!$A:$B,2,0),0)*MIN(FL!$I:$I)</f>
        <v>0</v>
      </c>
      <c r="AJ28">
        <f>AG28-IFERROR(VLOOKUP($A28,FL!$A:$B,2,0),0)*MIN(FL!$K:$K)</f>
        <v>0</v>
      </c>
      <c r="AK28">
        <f>AH28-IFERROR(VLOOKUP($A28,'VN100'!$A:$B,2,0),0)*MIN('VN100'!$G:$G)</f>
        <v>10700</v>
      </c>
      <c r="AL28">
        <f>AI28-IFERROR(VLOOKUP($A28,'VN100'!$A:$B,2,0),0)*MIN('VN100'!$I:$I)</f>
        <v>0</v>
      </c>
      <c r="AM28">
        <f>AJ28-IFERROR(VLOOKUP($A28,'VN100'!$A:$B,2,0),0)*MIN('VN100'!$K:$K)</f>
        <v>0</v>
      </c>
      <c r="AN28">
        <f>AK28-IFERROR(VLOOKUP($A28,MIDCAP!$A:$B,2,0),0)*MIN(MIDCAP!$G:$G)</f>
        <v>10700</v>
      </c>
      <c r="AO28">
        <f>AL28-IFERROR(VLOOKUP($A28,MIDCAP!$A:$B,2,0),0)*MIN(MIDCAP!$I:$I)</f>
        <v>0</v>
      </c>
      <c r="AP28">
        <f>AM28-IFERROR(VLOOKUP($A28,MIDCAP!$A:$B,2,0),0)*MIN(MIDCAP!$K:$K)</f>
        <v>0</v>
      </c>
      <c r="AQ28">
        <f>AN28-IFERROR(VLOOKUP($A28,VFS!$A:$B,2,0),0)*MIN(VFS!$G:$G)</f>
        <v>10700</v>
      </c>
      <c r="AR28">
        <f>AO28-IFERROR(VLOOKUP($A28,VFS!$A:$B,2,0),0)*MIN(VFS!$I:$I)</f>
        <v>0</v>
      </c>
      <c r="AS28">
        <f>AP28-IFERROR(VLOOKUP($A28,VFS!$A:$B,2,0),0)*MIN(VFS!$K:$K)</f>
        <v>0</v>
      </c>
      <c r="AT28">
        <f>AQ28-IFERROR(VLOOKUP($A28,FUEMAVND!$A:$B,2,0),0)*MIN(FUEMAVND!$G:$G)</f>
        <v>10700</v>
      </c>
      <c r="AU28">
        <f>AR28-IFERROR(VLOOKUP($A28,FUEMAVND!$A:$B,2,0),0)*MIN(FUEMAVND!$I:$I)</f>
        <v>0</v>
      </c>
      <c r="AV28">
        <f>AS28-IFERROR(VLOOKUP($A28,FUEMAVND!$A:$B,2,0),0)*MIN(FUEMAVND!$K:$K)</f>
        <v>0</v>
      </c>
    </row>
    <row r="29" spans="1:48" x14ac:dyDescent="0.3">
      <c r="A29" s="33" t="str">
        <v>DIG</v>
      </c>
      <c r="B29" s="33">
        <v>56090</v>
      </c>
      <c r="C29" s="33">
        <v>56090</v>
      </c>
      <c r="D29" s="33">
        <v>0</v>
      </c>
      <c r="E29" s="33">
        <v>0</v>
      </c>
      <c r="F29" s="33">
        <v>0</v>
      </c>
      <c r="G29" s="33">
        <v>0</v>
      </c>
      <c r="H29" s="33">
        <v>0</v>
      </c>
      <c r="I29" s="33">
        <v>0</v>
      </c>
      <c r="J29" s="33">
        <v>0</v>
      </c>
      <c r="K29" s="33">
        <v>0</v>
      </c>
      <c r="L29" s="33">
        <v>1376229771</v>
      </c>
      <c r="M29" s="33">
        <v>25050</v>
      </c>
      <c r="N29" s="33">
        <v>0</v>
      </c>
      <c r="O29" s="33">
        <v>0</v>
      </c>
      <c r="P29" s="33" t="str">
        <v>XXX</v>
      </c>
      <c r="Q29" s="33" t="str">
        <v>XXX</v>
      </c>
      <c r="R29" s="33" t="str">
        <v>XXX</v>
      </c>
      <c r="S29" s="33">
        <v>24536</v>
      </c>
      <c r="T29" s="33">
        <v>1405054500</v>
      </c>
      <c r="U29" s="33">
        <v>28824728</v>
      </c>
      <c r="AB29">
        <f>VLOOKUP($A29,updated_plusgrid!$A$1:$AF$500,MATCH("Usable (USABLE)",updated_plusgrid!$A$1:$AF$1,0),0)-IFERROR(VLOOKUP($A29,'E1 basket NFOL Morning'!$A$1:$M$500,MATCH("For 1 basket",'E1 basket NFOL Morning'!$A$1:$M$1,0),0),0)*MIN('E1 basket NFOL Morning'!$G$2:$G$500)</f>
        <v>56090</v>
      </c>
      <c r="AC29">
        <f>VLOOKUP($A29,updated_plusgrid!$A$1:$AF$500,MATCH("Due (DUE)",updated_plusgrid!$A$1:$AF$1,0),0)-IFERROR(VLOOKUP($A29,'E1 basket NFOL Morning'!$A$1:$M$500,MATCH("For 1 basket",'E1 basket NFOL Morning'!$A$1:$M$1,0),0),0)*MIN('E1 basket NFOL Morning'!$I$2:$I$500)</f>
        <v>0</v>
      </c>
      <c r="AD29">
        <f>VLOOKUP($A29,updated_plusgrid!$A$1:$AF$500,MATCH("Pend. T+1 Buy (TT1UNSETTLEBUY)",updated_plusgrid!$A$1:$AF$1,0),0)-IFERROR(VLOOKUP($A29,'E1 basket NFOL Morning'!$A$1:$M$500,MATCH("For 1 basket",'E1 basket NFOL Morning'!$A$1:$M$1,0),0),0)*MIN('E1 basket NFOL Morning'!$K$2:$K$500)</f>
        <v>0</v>
      </c>
      <c r="AE29">
        <f>AB29-IFERROR(VLOOKUP($A29,Diamond!$A:$B,2,0),0)*MIN(Diamond!$G:$G)</f>
        <v>56090</v>
      </c>
      <c r="AF29">
        <f>AC29-IFERROR(VLOOKUP($A29,Diamond!$A:$B,2,0),0)*MIN(Diamond!$I:$I)</f>
        <v>0</v>
      </c>
      <c r="AG29">
        <f>AD29-IFERROR(VLOOKUP($A29,Diamond!$A:$B,2,0),0)*MIN(Diamond!$K:$K)</f>
        <v>0</v>
      </c>
      <c r="AH29">
        <f>AE29-IFERROR(VLOOKUP($A29,FL!$A:$B,2,0),0)*MIN(FL!$G:$G)</f>
        <v>56090</v>
      </c>
      <c r="AI29">
        <f>AF29-IFERROR(VLOOKUP($A29,FL!$A:$B,2,0),0)*MIN(FL!$I:$I)</f>
        <v>0</v>
      </c>
      <c r="AJ29">
        <f>AG29-IFERROR(VLOOKUP($A29,FL!$A:$B,2,0),0)*MIN(FL!$K:$K)</f>
        <v>0</v>
      </c>
      <c r="AK29">
        <f>AH29-IFERROR(VLOOKUP($A29,'VN100'!$A:$B,2,0),0)*MIN('VN100'!$G:$G)</f>
        <v>56090</v>
      </c>
      <c r="AL29">
        <f>AI29-IFERROR(VLOOKUP($A29,'VN100'!$A:$B,2,0),0)*MIN('VN100'!$I:$I)</f>
        <v>0</v>
      </c>
      <c r="AM29">
        <f>AJ29-IFERROR(VLOOKUP($A29,'VN100'!$A:$B,2,0),0)*MIN('VN100'!$K:$K)</f>
        <v>0</v>
      </c>
      <c r="AN29">
        <f>AK29-IFERROR(VLOOKUP($A29,MIDCAP!$A:$B,2,0),0)*MIN(MIDCAP!$G:$G)</f>
        <v>24090</v>
      </c>
      <c r="AO29">
        <f>AL29-IFERROR(VLOOKUP($A29,MIDCAP!$A:$B,2,0),0)*MIN(MIDCAP!$I:$I)</f>
        <v>0</v>
      </c>
      <c r="AP29">
        <f>AM29-IFERROR(VLOOKUP($A29,MIDCAP!$A:$B,2,0),0)*MIN(MIDCAP!$K:$K)</f>
        <v>0</v>
      </c>
      <c r="AQ29">
        <f>AN29-IFERROR(VLOOKUP($A29,VFS!$A:$B,2,0),0)*MIN(VFS!$G:$G)</f>
        <v>24090</v>
      </c>
      <c r="AR29">
        <f>AO29-IFERROR(VLOOKUP($A29,VFS!$A:$B,2,0),0)*MIN(VFS!$I:$I)</f>
        <v>0</v>
      </c>
      <c r="AS29">
        <f>AP29-IFERROR(VLOOKUP($A29,VFS!$A:$B,2,0),0)*MIN(VFS!$K:$K)</f>
        <v>0</v>
      </c>
      <c r="AT29">
        <f>AQ29-IFERROR(VLOOKUP($A29,FUEMAVND!$A:$B,2,0),0)*MIN(FUEMAVND!$G:$G)</f>
        <v>24090</v>
      </c>
      <c r="AU29">
        <f>AR29-IFERROR(VLOOKUP($A29,FUEMAVND!$A:$B,2,0),0)*MIN(FUEMAVND!$I:$I)</f>
        <v>0</v>
      </c>
      <c r="AV29">
        <f>AS29-IFERROR(VLOOKUP($A29,FUEMAVND!$A:$B,2,0),0)*MIN(FUEMAVND!$K:$K)</f>
        <v>0</v>
      </c>
    </row>
    <row r="30" spans="1:48" x14ac:dyDescent="0.3">
      <c r="A30" s="33" t="str">
        <v>DPM</v>
      </c>
      <c r="B30" s="33">
        <v>19400</v>
      </c>
      <c r="C30" s="33">
        <v>19400</v>
      </c>
      <c r="D30" s="33">
        <v>0</v>
      </c>
      <c r="E30" s="33">
        <v>0</v>
      </c>
      <c r="F30" s="33">
        <v>0</v>
      </c>
      <c r="G30" s="33">
        <v>0</v>
      </c>
      <c r="H30" s="33">
        <v>0</v>
      </c>
      <c r="I30" s="33">
        <v>0</v>
      </c>
      <c r="J30" s="33">
        <v>0</v>
      </c>
      <c r="K30" s="33">
        <v>0</v>
      </c>
      <c r="L30" s="33">
        <v>658024612</v>
      </c>
      <c r="M30" s="33">
        <v>35000</v>
      </c>
      <c r="N30" s="33">
        <v>0</v>
      </c>
      <c r="O30" s="33">
        <v>0</v>
      </c>
      <c r="P30" s="33" t="str">
        <v>XXX</v>
      </c>
      <c r="Q30" s="33" t="str">
        <v>XXX</v>
      </c>
      <c r="R30" s="33" t="str">
        <v>XXX</v>
      </c>
      <c r="S30" s="33">
        <v>33918</v>
      </c>
      <c r="T30" s="33">
        <v>679000000</v>
      </c>
      <c r="U30" s="33">
        <v>20975387</v>
      </c>
      <c r="AB30">
        <f>VLOOKUP($A30,updated_plusgrid!$A$1:$AF$500,MATCH("Usable (USABLE)",updated_plusgrid!$A$1:$AF$1,0),0)-IFERROR(VLOOKUP($A30,'E1 basket NFOL Morning'!$A$1:$M$500,MATCH("For 1 basket",'E1 basket NFOL Morning'!$A$1:$M$1,0),0),0)*MIN('E1 basket NFOL Morning'!$G$2:$G$500)</f>
        <v>19400</v>
      </c>
      <c r="AC30">
        <f>VLOOKUP($A30,updated_plusgrid!$A$1:$AF$500,MATCH("Due (DUE)",updated_plusgrid!$A$1:$AF$1,0),0)-IFERROR(VLOOKUP($A30,'E1 basket NFOL Morning'!$A$1:$M$500,MATCH("For 1 basket",'E1 basket NFOL Morning'!$A$1:$M$1,0),0),0)*MIN('E1 basket NFOL Morning'!$I$2:$I$500)</f>
        <v>0</v>
      </c>
      <c r="AD30">
        <f>VLOOKUP($A30,updated_plusgrid!$A$1:$AF$500,MATCH("Pend. T+1 Buy (TT1UNSETTLEBUY)",updated_plusgrid!$A$1:$AF$1,0),0)-IFERROR(VLOOKUP($A30,'E1 basket NFOL Morning'!$A$1:$M$500,MATCH("For 1 basket",'E1 basket NFOL Morning'!$A$1:$M$1,0),0),0)*MIN('E1 basket NFOL Morning'!$K$2:$K$500)</f>
        <v>0</v>
      </c>
      <c r="AE30">
        <f>AB30-IFERROR(VLOOKUP($A30,Diamond!$A:$B,2,0),0)*MIN(Diamond!$G:$G)</f>
        <v>19400</v>
      </c>
      <c r="AF30">
        <f>AC30-IFERROR(VLOOKUP($A30,Diamond!$A:$B,2,0),0)*MIN(Diamond!$I:$I)</f>
        <v>0</v>
      </c>
      <c r="AG30">
        <f>AD30-IFERROR(VLOOKUP($A30,Diamond!$A:$B,2,0),0)*MIN(Diamond!$K:$K)</f>
        <v>0</v>
      </c>
      <c r="AH30">
        <f>AE30-IFERROR(VLOOKUP($A30,FL!$A:$B,2,0),0)*MIN(FL!$G:$G)</f>
        <v>19400</v>
      </c>
      <c r="AI30">
        <f>AF30-IFERROR(VLOOKUP($A30,FL!$A:$B,2,0),0)*MIN(FL!$I:$I)</f>
        <v>0</v>
      </c>
      <c r="AJ30">
        <f>AG30-IFERROR(VLOOKUP($A30,FL!$A:$B,2,0),0)*MIN(FL!$K:$K)</f>
        <v>0</v>
      </c>
      <c r="AK30">
        <f>AH30-IFERROR(VLOOKUP($A30,'VN100'!$A:$B,2,0),0)*MIN('VN100'!$G:$G)</f>
        <v>19400</v>
      </c>
      <c r="AL30">
        <f>AI30-IFERROR(VLOOKUP($A30,'VN100'!$A:$B,2,0),0)*MIN('VN100'!$I:$I)</f>
        <v>0</v>
      </c>
      <c r="AM30">
        <f>AJ30-IFERROR(VLOOKUP($A30,'VN100'!$A:$B,2,0),0)*MIN('VN100'!$K:$K)</f>
        <v>0</v>
      </c>
      <c r="AN30">
        <f>AK30-IFERROR(VLOOKUP($A30,MIDCAP!$A:$B,2,0),0)*MIN(MIDCAP!$G:$G)</f>
        <v>9800</v>
      </c>
      <c r="AO30">
        <f>AL30-IFERROR(VLOOKUP($A30,MIDCAP!$A:$B,2,0),0)*MIN(MIDCAP!$I:$I)</f>
        <v>0</v>
      </c>
      <c r="AP30">
        <f>AM30-IFERROR(VLOOKUP($A30,MIDCAP!$A:$B,2,0),0)*MIN(MIDCAP!$K:$K)</f>
        <v>0</v>
      </c>
      <c r="AQ30">
        <f>AN30-IFERROR(VLOOKUP($A30,VFS!$A:$B,2,0),0)*MIN(VFS!$G:$G)</f>
        <v>9800</v>
      </c>
      <c r="AR30">
        <f>AO30-IFERROR(VLOOKUP($A30,VFS!$A:$B,2,0),0)*MIN(VFS!$I:$I)</f>
        <v>0</v>
      </c>
      <c r="AS30">
        <f>AP30-IFERROR(VLOOKUP($A30,VFS!$A:$B,2,0),0)*MIN(VFS!$K:$K)</f>
        <v>0</v>
      </c>
      <c r="AT30">
        <f>AQ30-IFERROR(VLOOKUP($A30,FUEMAVND!$A:$B,2,0),0)*MIN(FUEMAVND!$G:$G)</f>
        <v>9800</v>
      </c>
      <c r="AU30">
        <f>AR30-IFERROR(VLOOKUP($A30,FUEMAVND!$A:$B,2,0),0)*MIN(FUEMAVND!$I:$I)</f>
        <v>0</v>
      </c>
      <c r="AV30">
        <f>AS30-IFERROR(VLOOKUP($A30,FUEMAVND!$A:$B,2,0),0)*MIN(FUEMAVND!$K:$K)</f>
        <v>0</v>
      </c>
    </row>
    <row r="31" spans="1:48" x14ac:dyDescent="0.3">
      <c r="A31" s="33" t="str">
        <v>DXG</v>
      </c>
      <c r="B31" s="33">
        <v>72083</v>
      </c>
      <c r="C31" s="33">
        <v>72083</v>
      </c>
      <c r="D31" s="33">
        <v>0</v>
      </c>
      <c r="E31" s="33">
        <v>0</v>
      </c>
      <c r="F31" s="33">
        <v>0</v>
      </c>
      <c r="G31" s="33">
        <v>0</v>
      </c>
      <c r="H31" s="33">
        <v>0</v>
      </c>
      <c r="I31" s="33">
        <v>0</v>
      </c>
      <c r="J31" s="33">
        <v>0</v>
      </c>
      <c r="K31" s="33">
        <v>0</v>
      </c>
      <c r="L31" s="33">
        <v>998227396</v>
      </c>
      <c r="M31" s="33">
        <v>16000</v>
      </c>
      <c r="N31" s="33">
        <v>0</v>
      </c>
      <c r="O31" s="33">
        <v>0</v>
      </c>
      <c r="P31" s="33" t="str">
        <v>XXX</v>
      </c>
      <c r="Q31" s="33" t="str">
        <v>XXX</v>
      </c>
      <c r="R31" s="33" t="str">
        <v>XXX</v>
      </c>
      <c r="S31" s="33">
        <v>13848</v>
      </c>
      <c r="T31" s="33">
        <v>1153328000</v>
      </c>
      <c r="U31" s="33">
        <v>155100603</v>
      </c>
      <c r="AB31">
        <f>VLOOKUP($A31,updated_plusgrid!$A$1:$AF$500,MATCH("Usable (USABLE)",updated_plusgrid!$A$1:$AF$1,0),0)-IFERROR(VLOOKUP($A31,'E1 basket NFOL Morning'!$A$1:$M$500,MATCH("For 1 basket",'E1 basket NFOL Morning'!$A$1:$M$1,0),0),0)*MIN('E1 basket NFOL Morning'!$G$2:$G$500)</f>
        <v>72083</v>
      </c>
      <c r="AC31">
        <f>VLOOKUP($A31,updated_plusgrid!$A$1:$AF$500,MATCH("Due (DUE)",updated_plusgrid!$A$1:$AF$1,0),0)-IFERROR(VLOOKUP($A31,'E1 basket NFOL Morning'!$A$1:$M$500,MATCH("For 1 basket",'E1 basket NFOL Morning'!$A$1:$M$1,0),0),0)*MIN('E1 basket NFOL Morning'!$I$2:$I$500)</f>
        <v>0</v>
      </c>
      <c r="AD31">
        <f>VLOOKUP($A31,updated_plusgrid!$A$1:$AF$500,MATCH("Pend. T+1 Buy (TT1UNSETTLEBUY)",updated_plusgrid!$A$1:$AF$1,0),0)-IFERROR(VLOOKUP($A31,'E1 basket NFOL Morning'!$A$1:$M$500,MATCH("For 1 basket",'E1 basket NFOL Morning'!$A$1:$M$1,0),0),0)*MIN('E1 basket NFOL Morning'!$K$2:$K$500)</f>
        <v>0</v>
      </c>
      <c r="AE31">
        <f>AB31-IFERROR(VLOOKUP($A31,Diamond!$A:$B,2,0),0)*MIN(Diamond!$G:$G)</f>
        <v>72083</v>
      </c>
      <c r="AF31">
        <f>AC31-IFERROR(VLOOKUP($A31,Diamond!$A:$B,2,0),0)*MIN(Diamond!$I:$I)</f>
        <v>0</v>
      </c>
      <c r="AG31">
        <f>AD31-IFERROR(VLOOKUP($A31,Diamond!$A:$B,2,0),0)*MIN(Diamond!$K:$K)</f>
        <v>0</v>
      </c>
      <c r="AH31">
        <f>AE31-IFERROR(VLOOKUP($A31,FL!$A:$B,2,0),0)*MIN(FL!$G:$G)</f>
        <v>72083</v>
      </c>
      <c r="AI31">
        <f>AF31-IFERROR(VLOOKUP($A31,FL!$A:$B,2,0),0)*MIN(FL!$I:$I)</f>
        <v>0</v>
      </c>
      <c r="AJ31">
        <f>AG31-IFERROR(VLOOKUP($A31,FL!$A:$B,2,0),0)*MIN(FL!$K:$K)</f>
        <v>0</v>
      </c>
      <c r="AK31">
        <f>AH31-IFERROR(VLOOKUP($A31,'VN100'!$A:$B,2,0),0)*MIN('VN100'!$G:$G)</f>
        <v>72083</v>
      </c>
      <c r="AL31">
        <f>AI31-IFERROR(VLOOKUP($A31,'VN100'!$A:$B,2,0),0)*MIN('VN100'!$I:$I)</f>
        <v>0</v>
      </c>
      <c r="AM31">
        <f>AJ31-IFERROR(VLOOKUP($A31,'VN100'!$A:$B,2,0),0)*MIN('VN100'!$K:$K)</f>
        <v>0</v>
      </c>
      <c r="AN31">
        <f>AK31-IFERROR(VLOOKUP($A31,MIDCAP!$A:$B,2,0),0)*MIN(MIDCAP!$G:$G)</f>
        <v>36883</v>
      </c>
      <c r="AO31">
        <f>AL31-IFERROR(VLOOKUP($A31,MIDCAP!$A:$B,2,0),0)*MIN(MIDCAP!$I:$I)</f>
        <v>0</v>
      </c>
      <c r="AP31">
        <f>AM31-IFERROR(VLOOKUP($A31,MIDCAP!$A:$B,2,0),0)*MIN(MIDCAP!$K:$K)</f>
        <v>0</v>
      </c>
      <c r="AQ31">
        <f>AN31-IFERROR(VLOOKUP($A31,VFS!$A:$B,2,0),0)*MIN(VFS!$G:$G)</f>
        <v>36883</v>
      </c>
      <c r="AR31">
        <f>AO31-IFERROR(VLOOKUP($A31,VFS!$A:$B,2,0),0)*MIN(VFS!$I:$I)</f>
        <v>0</v>
      </c>
      <c r="AS31">
        <f>AP31-IFERROR(VLOOKUP($A31,VFS!$A:$B,2,0),0)*MIN(VFS!$K:$K)</f>
        <v>0</v>
      </c>
      <c r="AT31">
        <f>AQ31-IFERROR(VLOOKUP($A31,FUEMAVND!$A:$B,2,0),0)*MIN(FUEMAVND!$G:$G)</f>
        <v>36883</v>
      </c>
      <c r="AU31">
        <f>AR31-IFERROR(VLOOKUP($A31,FUEMAVND!$A:$B,2,0),0)*MIN(FUEMAVND!$I:$I)</f>
        <v>0</v>
      </c>
      <c r="AV31">
        <f>AS31-IFERROR(VLOOKUP($A31,FUEMAVND!$A:$B,2,0),0)*MIN(FUEMAVND!$K:$K)</f>
        <v>0</v>
      </c>
    </row>
    <row r="32" spans="1:48" x14ac:dyDescent="0.3">
      <c r="A32" s="33" t="str">
        <v>DXS</v>
      </c>
      <c r="B32" s="33">
        <v>59</v>
      </c>
      <c r="C32" s="33">
        <v>59</v>
      </c>
      <c r="D32" s="33">
        <v>0</v>
      </c>
      <c r="E32" s="33">
        <v>0</v>
      </c>
      <c r="F32" s="33">
        <v>0</v>
      </c>
      <c r="G32" s="33">
        <v>0</v>
      </c>
      <c r="H32" s="33">
        <v>0</v>
      </c>
      <c r="I32" s="33">
        <v>0</v>
      </c>
      <c r="J32" s="33">
        <v>0</v>
      </c>
      <c r="K32" s="33">
        <v>0</v>
      </c>
      <c r="L32" s="33">
        <v>295269</v>
      </c>
      <c r="M32" s="33">
        <v>6180</v>
      </c>
      <c r="N32" s="33">
        <v>0</v>
      </c>
      <c r="O32" s="33">
        <v>0</v>
      </c>
      <c r="P32" s="33" t="str">
        <v>XXX</v>
      </c>
      <c r="Q32" s="33" t="str">
        <v>XXX</v>
      </c>
      <c r="R32" s="33" t="str">
        <v>XXX</v>
      </c>
      <c r="S32" s="33">
        <v>5004</v>
      </c>
      <c r="T32" s="33">
        <v>364620</v>
      </c>
      <c r="U32" s="33">
        <v>69350</v>
      </c>
      <c r="AB32">
        <f>VLOOKUP($A32,updated_plusgrid!$A$1:$AF$500,MATCH("Usable (USABLE)",updated_plusgrid!$A$1:$AF$1,0),0)-IFERROR(VLOOKUP($A32,'E1 basket NFOL Morning'!$A$1:$M$500,MATCH("For 1 basket",'E1 basket NFOL Morning'!$A$1:$M$1,0),0),0)*MIN('E1 basket NFOL Morning'!$G$2:$G$500)</f>
        <v>59</v>
      </c>
      <c r="AC32">
        <f>VLOOKUP($A32,updated_plusgrid!$A$1:$AF$500,MATCH("Due (DUE)",updated_plusgrid!$A$1:$AF$1,0),0)-IFERROR(VLOOKUP($A32,'E1 basket NFOL Morning'!$A$1:$M$500,MATCH("For 1 basket",'E1 basket NFOL Morning'!$A$1:$M$1,0),0),0)*MIN('E1 basket NFOL Morning'!$I$2:$I$500)</f>
        <v>0</v>
      </c>
      <c r="AD32">
        <f>VLOOKUP($A32,updated_plusgrid!$A$1:$AF$500,MATCH("Pend. T+1 Buy (TT1UNSETTLEBUY)",updated_plusgrid!$A$1:$AF$1,0),0)-IFERROR(VLOOKUP($A32,'E1 basket NFOL Morning'!$A$1:$M$500,MATCH("For 1 basket",'E1 basket NFOL Morning'!$A$1:$M$1,0),0),0)*MIN('E1 basket NFOL Morning'!$K$2:$K$500)</f>
        <v>0</v>
      </c>
      <c r="AE32">
        <f>AB32-IFERROR(VLOOKUP($A32,Diamond!$A:$B,2,0),0)*MIN(Diamond!$G:$G)</f>
        <v>59</v>
      </c>
      <c r="AF32">
        <f>AC32-IFERROR(VLOOKUP($A32,Diamond!$A:$B,2,0),0)*MIN(Diamond!$I:$I)</f>
        <v>0</v>
      </c>
      <c r="AG32">
        <f>AD32-IFERROR(VLOOKUP($A32,Diamond!$A:$B,2,0),0)*MIN(Diamond!$K:$K)</f>
        <v>0</v>
      </c>
      <c r="AH32">
        <f>AE32-IFERROR(VLOOKUP($A32,FL!$A:$B,2,0),0)*MIN(FL!$G:$G)</f>
        <v>59</v>
      </c>
      <c r="AI32">
        <f>AF32-IFERROR(VLOOKUP($A32,FL!$A:$B,2,0),0)*MIN(FL!$I:$I)</f>
        <v>0</v>
      </c>
      <c r="AJ32">
        <f>AG32-IFERROR(VLOOKUP($A32,FL!$A:$B,2,0),0)*MIN(FL!$K:$K)</f>
        <v>0</v>
      </c>
      <c r="AK32">
        <f>AH32-IFERROR(VLOOKUP($A32,'VN100'!$A:$B,2,0),0)*MIN('VN100'!$G:$G)</f>
        <v>59</v>
      </c>
      <c r="AL32">
        <f>AI32-IFERROR(VLOOKUP($A32,'VN100'!$A:$B,2,0),0)*MIN('VN100'!$I:$I)</f>
        <v>0</v>
      </c>
      <c r="AM32">
        <f>AJ32-IFERROR(VLOOKUP($A32,'VN100'!$A:$B,2,0),0)*MIN('VN100'!$K:$K)</f>
        <v>0</v>
      </c>
      <c r="AN32">
        <f>AK32-IFERROR(VLOOKUP($A32,MIDCAP!$A:$B,2,0),0)*MIN(MIDCAP!$G:$G)</f>
        <v>59</v>
      </c>
      <c r="AO32">
        <f>AL32-IFERROR(VLOOKUP($A32,MIDCAP!$A:$B,2,0),0)*MIN(MIDCAP!$I:$I)</f>
        <v>0</v>
      </c>
      <c r="AP32">
        <f>AM32-IFERROR(VLOOKUP($A32,MIDCAP!$A:$B,2,0),0)*MIN(MIDCAP!$K:$K)</f>
        <v>0</v>
      </c>
      <c r="AQ32">
        <f>AN32-IFERROR(VLOOKUP($A32,VFS!$A:$B,2,0),0)*MIN(VFS!$G:$G)</f>
        <v>59</v>
      </c>
      <c r="AR32">
        <f>AO32-IFERROR(VLOOKUP($A32,VFS!$A:$B,2,0),0)*MIN(VFS!$I:$I)</f>
        <v>0</v>
      </c>
      <c r="AS32">
        <f>AP32-IFERROR(VLOOKUP($A32,VFS!$A:$B,2,0),0)*MIN(VFS!$K:$K)</f>
        <v>0</v>
      </c>
      <c r="AT32">
        <f>AQ32-IFERROR(VLOOKUP($A32,FUEMAVND!$A:$B,2,0),0)*MIN(FUEMAVND!$G:$G)</f>
        <v>59</v>
      </c>
      <c r="AU32">
        <f>AR32-IFERROR(VLOOKUP($A32,FUEMAVND!$A:$B,2,0),0)*MIN(FUEMAVND!$I:$I)</f>
        <v>0</v>
      </c>
      <c r="AV32">
        <f>AS32-IFERROR(VLOOKUP($A32,FUEMAVND!$A:$B,2,0),0)*MIN(FUEMAVND!$K:$K)</f>
        <v>0</v>
      </c>
    </row>
    <row r="33" spans="1:48" x14ac:dyDescent="0.3">
      <c r="A33" s="33" t="str">
        <v>E1VFVN30</v>
      </c>
      <c r="B33" s="33">
        <v>2602800</v>
      </c>
      <c r="C33" s="33">
        <v>2367100</v>
      </c>
      <c r="D33" s="33">
        <v>0</v>
      </c>
      <c r="E33" s="33">
        <v>0</v>
      </c>
      <c r="F33" s="33">
        <v>211400</v>
      </c>
      <c r="G33" s="33">
        <v>24300</v>
      </c>
      <c r="H33" s="33">
        <v>0</v>
      </c>
      <c r="I33" s="33">
        <v>0</v>
      </c>
      <c r="J33" s="33">
        <v>0</v>
      </c>
      <c r="K33" s="33">
        <v>0</v>
      </c>
      <c r="L33" s="33">
        <v>55499444593</v>
      </c>
      <c r="M33" s="33">
        <v>23090</v>
      </c>
      <c r="N33" s="33">
        <v>0</v>
      </c>
      <c r="O33" s="33">
        <v>0</v>
      </c>
      <c r="P33" s="33" t="str">
        <v>XXX</v>
      </c>
      <c r="Q33" s="33" t="str">
        <v>XXX</v>
      </c>
      <c r="R33" s="33" t="str">
        <v>XXX</v>
      </c>
      <c r="S33" s="33">
        <v>21322</v>
      </c>
      <c r="T33" s="33">
        <v>60098652000</v>
      </c>
      <c r="U33" s="33">
        <v>4599207407</v>
      </c>
      <c r="AB33">
        <f>VLOOKUP($A33,updated_plusgrid!$A$1:$AF$500,MATCH("Usable (USABLE)",updated_plusgrid!$A$1:$AF$1,0),0)-IFERROR(VLOOKUP($A33,'E1 basket NFOL Morning'!$A$1:$M$500,MATCH("For 1 basket",'E1 basket NFOL Morning'!$A$1:$M$1,0),0),0)*MIN('E1 basket NFOL Morning'!$G$2:$G$500)</f>
        <v>2367100</v>
      </c>
      <c r="AC33">
        <f>VLOOKUP($A33,updated_plusgrid!$A$1:$AF$500,MATCH("Due (DUE)",updated_plusgrid!$A$1:$AF$1,0),0)-IFERROR(VLOOKUP($A33,'E1 basket NFOL Morning'!$A$1:$M$500,MATCH("For 1 basket",'E1 basket NFOL Morning'!$A$1:$M$1,0),0),0)*MIN('E1 basket NFOL Morning'!$I$2:$I$500)</f>
        <v>24300</v>
      </c>
      <c r="AD33">
        <f>VLOOKUP($A33,updated_plusgrid!$A$1:$AF$500,MATCH("Pend. T+1 Buy (TT1UNSETTLEBUY)",updated_plusgrid!$A$1:$AF$1,0),0)-IFERROR(VLOOKUP($A33,'E1 basket NFOL Morning'!$A$1:$M$500,MATCH("For 1 basket",'E1 basket NFOL Morning'!$A$1:$M$1,0),0),0)*MIN('E1 basket NFOL Morning'!$K$2:$K$500)</f>
        <v>211400</v>
      </c>
      <c r="AE33">
        <f>AB33-IFERROR(VLOOKUP($A33,Diamond!$A:$B,2,0),0)*MIN(Diamond!$G:$G)</f>
        <v>2367100</v>
      </c>
      <c r="AF33">
        <f>AC33-IFERROR(VLOOKUP($A33,Diamond!$A:$B,2,0),0)*MIN(Diamond!$I:$I)</f>
        <v>24300</v>
      </c>
      <c r="AG33">
        <f>AD33-IFERROR(VLOOKUP($A33,Diamond!$A:$B,2,0),0)*MIN(Diamond!$K:$K)</f>
        <v>211400</v>
      </c>
      <c r="AH33">
        <f>AE33-IFERROR(VLOOKUP($A33,FL!$A:$B,2,0),0)*MIN(FL!$G:$G)</f>
        <v>2367100</v>
      </c>
      <c r="AI33">
        <f>AF33-IFERROR(VLOOKUP($A33,FL!$A:$B,2,0),0)*MIN(FL!$I:$I)</f>
        <v>24300</v>
      </c>
      <c r="AJ33">
        <f>AG33-IFERROR(VLOOKUP($A33,FL!$A:$B,2,0),0)*MIN(FL!$K:$K)</f>
        <v>211400</v>
      </c>
      <c r="AK33">
        <f>AH33-IFERROR(VLOOKUP($A33,'VN100'!$A:$B,2,0),0)*MIN('VN100'!$G:$G)</f>
        <v>2367100</v>
      </c>
      <c r="AL33">
        <f>AI33-IFERROR(VLOOKUP($A33,'VN100'!$A:$B,2,0),0)*MIN('VN100'!$I:$I)</f>
        <v>24300</v>
      </c>
      <c r="AM33">
        <f>AJ33-IFERROR(VLOOKUP($A33,'VN100'!$A:$B,2,0),0)*MIN('VN100'!$K:$K)</f>
        <v>211400</v>
      </c>
      <c r="AN33">
        <f>AK33-IFERROR(VLOOKUP($A33,MIDCAP!$A:$B,2,0),0)*MIN(MIDCAP!$G:$G)</f>
        <v>2367100</v>
      </c>
      <c r="AO33">
        <f>AL33-IFERROR(VLOOKUP($A33,MIDCAP!$A:$B,2,0),0)*MIN(MIDCAP!$I:$I)</f>
        <v>24300</v>
      </c>
      <c r="AP33">
        <f>AM33-IFERROR(VLOOKUP($A33,MIDCAP!$A:$B,2,0),0)*MIN(MIDCAP!$K:$K)</f>
        <v>211400</v>
      </c>
      <c r="AQ33">
        <f>AN33-IFERROR(VLOOKUP($A33,VFS!$A:$B,2,0),0)*MIN(VFS!$G:$G)</f>
        <v>2367100</v>
      </c>
      <c r="AR33">
        <f>AO33-IFERROR(VLOOKUP($A33,VFS!$A:$B,2,0),0)*MIN(VFS!$I:$I)</f>
        <v>24300</v>
      </c>
      <c r="AS33">
        <f>AP33-IFERROR(VLOOKUP($A33,VFS!$A:$B,2,0),0)*MIN(VFS!$K:$K)</f>
        <v>211400</v>
      </c>
      <c r="AT33">
        <f>AQ33-IFERROR(VLOOKUP($A33,FUEMAVND!$A:$B,2,0),0)*MIN(FUEMAVND!$G:$G)</f>
        <v>2367100</v>
      </c>
      <c r="AU33">
        <f>AR33-IFERROR(VLOOKUP($A33,FUEMAVND!$A:$B,2,0),0)*MIN(FUEMAVND!$I:$I)</f>
        <v>24300</v>
      </c>
      <c r="AV33">
        <f>AS33-IFERROR(VLOOKUP($A33,FUEMAVND!$A:$B,2,0),0)*MIN(FUEMAVND!$K:$K)</f>
        <v>211400</v>
      </c>
    </row>
    <row r="34" spans="1:48" x14ac:dyDescent="0.3">
      <c r="A34" s="33" t="str">
        <v>EIB</v>
      </c>
      <c r="B34" s="33">
        <v>272027</v>
      </c>
      <c r="C34" s="33">
        <v>272027</v>
      </c>
      <c r="D34" s="33">
        <v>0</v>
      </c>
      <c r="E34" s="33">
        <v>0</v>
      </c>
      <c r="F34" s="33">
        <v>0</v>
      </c>
      <c r="G34" s="33">
        <v>0</v>
      </c>
      <c r="H34" s="33">
        <v>0</v>
      </c>
      <c r="I34" s="33">
        <v>0</v>
      </c>
      <c r="J34" s="33">
        <v>0</v>
      </c>
      <c r="K34" s="33">
        <v>0</v>
      </c>
      <c r="L34" s="33">
        <v>5085407237</v>
      </c>
      <c r="M34" s="33">
        <v>18750</v>
      </c>
      <c r="N34" s="33">
        <v>0</v>
      </c>
      <c r="O34" s="33">
        <v>0</v>
      </c>
      <c r="P34" s="33" t="str">
        <v>XXX</v>
      </c>
      <c r="Q34" s="33" t="str">
        <v>XXX</v>
      </c>
      <c r="R34" s="33" t="str">
        <v>XXX</v>
      </c>
      <c r="S34" s="33">
        <v>18694</v>
      </c>
      <c r="T34" s="33">
        <v>5100506250</v>
      </c>
      <c r="U34" s="33">
        <v>15099012</v>
      </c>
      <c r="AB34">
        <f>VLOOKUP($A34,updated_plusgrid!$A$1:$AF$500,MATCH("Usable (USABLE)",updated_plusgrid!$A$1:$AF$1,0),0)-IFERROR(VLOOKUP($A34,'E1 basket NFOL Morning'!$A$1:$M$500,MATCH("For 1 basket",'E1 basket NFOL Morning'!$A$1:$M$1,0),0),0)*MIN('E1 basket NFOL Morning'!$G$2:$G$500)</f>
        <v>272027</v>
      </c>
      <c r="AC34">
        <f>VLOOKUP($A34,updated_plusgrid!$A$1:$AF$500,MATCH("Due (DUE)",updated_plusgrid!$A$1:$AF$1,0),0)-IFERROR(VLOOKUP($A34,'E1 basket NFOL Morning'!$A$1:$M$500,MATCH("For 1 basket",'E1 basket NFOL Morning'!$A$1:$M$1,0),0),0)*MIN('E1 basket NFOL Morning'!$I$2:$I$500)</f>
        <v>0</v>
      </c>
      <c r="AD34">
        <f>VLOOKUP($A34,updated_plusgrid!$A$1:$AF$500,MATCH("Pend. T+1 Buy (TT1UNSETTLEBUY)",updated_plusgrid!$A$1:$AF$1,0),0)-IFERROR(VLOOKUP($A34,'E1 basket NFOL Morning'!$A$1:$M$500,MATCH("For 1 basket",'E1 basket NFOL Morning'!$A$1:$M$1,0),0),0)*MIN('E1 basket NFOL Morning'!$K$2:$K$500)</f>
        <v>0</v>
      </c>
      <c r="AE34">
        <f>AB34-IFERROR(VLOOKUP($A34,Diamond!$A:$B,2,0),0)*MIN(Diamond!$G:$G)</f>
        <v>272027</v>
      </c>
      <c r="AF34">
        <f>AC34-IFERROR(VLOOKUP($A34,Diamond!$A:$B,2,0),0)*MIN(Diamond!$I:$I)</f>
        <v>0</v>
      </c>
      <c r="AG34">
        <f>AD34-IFERROR(VLOOKUP($A34,Diamond!$A:$B,2,0),0)*MIN(Diamond!$K:$K)</f>
        <v>0</v>
      </c>
      <c r="AH34">
        <f>AE34-IFERROR(VLOOKUP($A34,FL!$A:$B,2,0),0)*MIN(FL!$G:$G)</f>
        <v>264427</v>
      </c>
      <c r="AI34">
        <f>AF34-IFERROR(VLOOKUP($A34,FL!$A:$B,2,0),0)*MIN(FL!$I:$I)</f>
        <v>0</v>
      </c>
      <c r="AJ34">
        <f>AG34-IFERROR(VLOOKUP($A34,FL!$A:$B,2,0),0)*MIN(FL!$K:$K)</f>
        <v>0</v>
      </c>
      <c r="AK34">
        <f>AH34-IFERROR(VLOOKUP($A34,'VN100'!$A:$B,2,0),0)*MIN('VN100'!$G:$G)</f>
        <v>264427</v>
      </c>
      <c r="AL34">
        <f>AI34-IFERROR(VLOOKUP($A34,'VN100'!$A:$B,2,0),0)*MIN('VN100'!$I:$I)</f>
        <v>0</v>
      </c>
      <c r="AM34">
        <f>AJ34-IFERROR(VLOOKUP($A34,'VN100'!$A:$B,2,0),0)*MIN('VN100'!$K:$K)</f>
        <v>0</v>
      </c>
      <c r="AN34">
        <f>AK34-IFERROR(VLOOKUP($A34,MIDCAP!$A:$B,2,0),0)*MIN(MIDCAP!$G:$G)</f>
        <v>165227</v>
      </c>
      <c r="AO34">
        <f>AL34-IFERROR(VLOOKUP($A34,MIDCAP!$A:$B,2,0),0)*MIN(MIDCAP!$I:$I)</f>
        <v>0</v>
      </c>
      <c r="AP34">
        <f>AM34-IFERROR(VLOOKUP($A34,MIDCAP!$A:$B,2,0),0)*MIN(MIDCAP!$K:$K)</f>
        <v>0</v>
      </c>
      <c r="AQ34">
        <f>AN34-IFERROR(VLOOKUP($A34,VFS!$A:$B,2,0),0)*MIN(VFS!$G:$G)</f>
        <v>165227</v>
      </c>
      <c r="AR34">
        <f>AO34-IFERROR(VLOOKUP($A34,VFS!$A:$B,2,0),0)*MIN(VFS!$I:$I)</f>
        <v>0</v>
      </c>
      <c r="AS34">
        <f>AP34-IFERROR(VLOOKUP($A34,VFS!$A:$B,2,0),0)*MIN(VFS!$K:$K)</f>
        <v>0</v>
      </c>
      <c r="AT34">
        <f>AQ34-IFERROR(VLOOKUP($A34,FUEMAVND!$A:$B,2,0),0)*MIN(FUEMAVND!$G:$G)</f>
        <v>165227</v>
      </c>
      <c r="AU34">
        <f>AR34-IFERROR(VLOOKUP($A34,FUEMAVND!$A:$B,2,0),0)*MIN(FUEMAVND!$I:$I)</f>
        <v>0</v>
      </c>
      <c r="AV34">
        <f>AS34-IFERROR(VLOOKUP($A34,FUEMAVND!$A:$B,2,0),0)*MIN(FUEMAVND!$K:$K)</f>
        <v>0</v>
      </c>
    </row>
    <row r="35" spans="1:48" x14ac:dyDescent="0.3">
      <c r="A35" s="33" t="str">
        <v>EVF</v>
      </c>
      <c r="B35" s="33">
        <v>56600</v>
      </c>
      <c r="C35" s="33">
        <v>56600</v>
      </c>
      <c r="D35" s="33">
        <v>0</v>
      </c>
      <c r="E35" s="33">
        <v>0</v>
      </c>
      <c r="F35" s="33">
        <v>0</v>
      </c>
      <c r="G35" s="33">
        <v>0</v>
      </c>
      <c r="H35" s="33">
        <v>0</v>
      </c>
      <c r="I35" s="33">
        <v>0</v>
      </c>
      <c r="J35" s="33">
        <v>0</v>
      </c>
      <c r="K35" s="33">
        <v>0</v>
      </c>
      <c r="L35" s="33">
        <v>750778358</v>
      </c>
      <c r="M35" s="33">
        <v>12300</v>
      </c>
      <c r="N35" s="33">
        <v>0</v>
      </c>
      <c r="O35" s="33">
        <v>0</v>
      </c>
      <c r="P35" s="33" t="str">
        <v>XXX</v>
      </c>
      <c r="Q35" s="33" t="str">
        <v>XXX</v>
      </c>
      <c r="R35" s="33" t="str">
        <v>XXX</v>
      </c>
      <c r="S35" s="33">
        <v>13264</v>
      </c>
      <c r="T35" s="33">
        <v>696180000</v>
      </c>
      <c r="U35" s="33">
        <v>-54598358</v>
      </c>
      <c r="AB35">
        <f>VLOOKUP($A35,updated_plusgrid!$A$1:$AF$500,MATCH("Usable (USABLE)",updated_plusgrid!$A$1:$AF$1,0),0)-IFERROR(VLOOKUP($A35,'E1 basket NFOL Morning'!$A$1:$M$500,MATCH("For 1 basket",'E1 basket NFOL Morning'!$A$1:$M$1,0),0),0)*MIN('E1 basket NFOL Morning'!$G$2:$G$500)</f>
        <v>56600</v>
      </c>
      <c r="AC35">
        <f>VLOOKUP($A35,updated_plusgrid!$A$1:$AF$500,MATCH("Due (DUE)",updated_plusgrid!$A$1:$AF$1,0),0)-IFERROR(VLOOKUP($A35,'E1 basket NFOL Morning'!$A$1:$M$500,MATCH("For 1 basket",'E1 basket NFOL Morning'!$A$1:$M$1,0),0),0)*MIN('E1 basket NFOL Morning'!$I$2:$I$500)</f>
        <v>0</v>
      </c>
      <c r="AD35">
        <f>VLOOKUP($A35,updated_plusgrid!$A$1:$AF$500,MATCH("Pend. T+1 Buy (TT1UNSETTLEBUY)",updated_plusgrid!$A$1:$AF$1,0),0)-IFERROR(VLOOKUP($A35,'E1 basket NFOL Morning'!$A$1:$M$500,MATCH("For 1 basket",'E1 basket NFOL Morning'!$A$1:$M$1,0),0),0)*MIN('E1 basket NFOL Morning'!$K$2:$K$500)</f>
        <v>0</v>
      </c>
      <c r="AE35">
        <f>AB35-IFERROR(VLOOKUP($A35,Diamond!$A:$B,2,0),0)*MIN(Diamond!$G:$G)</f>
        <v>56600</v>
      </c>
      <c r="AF35">
        <f>AC35-IFERROR(VLOOKUP($A35,Diamond!$A:$B,2,0),0)*MIN(Diamond!$I:$I)</f>
        <v>0</v>
      </c>
      <c r="AG35">
        <f>AD35-IFERROR(VLOOKUP($A35,Diamond!$A:$B,2,0),0)*MIN(Diamond!$K:$K)</f>
        <v>0</v>
      </c>
      <c r="AH35">
        <f>AE35-IFERROR(VLOOKUP($A35,FL!$A:$B,2,0),0)*MIN(FL!$G:$G)</f>
        <v>56600</v>
      </c>
      <c r="AI35">
        <f>AF35-IFERROR(VLOOKUP($A35,FL!$A:$B,2,0),0)*MIN(FL!$I:$I)</f>
        <v>0</v>
      </c>
      <c r="AJ35">
        <f>AG35-IFERROR(VLOOKUP($A35,FL!$A:$B,2,0),0)*MIN(FL!$K:$K)</f>
        <v>0</v>
      </c>
      <c r="AK35">
        <f>AH35-IFERROR(VLOOKUP($A35,'VN100'!$A:$B,2,0),0)*MIN('VN100'!$G:$G)</f>
        <v>56600</v>
      </c>
      <c r="AL35">
        <f>AI35-IFERROR(VLOOKUP($A35,'VN100'!$A:$B,2,0),0)*MIN('VN100'!$I:$I)</f>
        <v>0</v>
      </c>
      <c r="AM35">
        <f>AJ35-IFERROR(VLOOKUP($A35,'VN100'!$A:$B,2,0),0)*MIN('VN100'!$K:$K)</f>
        <v>0</v>
      </c>
      <c r="AN35">
        <f>AK35-IFERROR(VLOOKUP($A35,MIDCAP!$A:$B,2,0),0)*MIN(MIDCAP!$G:$G)</f>
        <v>24600</v>
      </c>
      <c r="AO35">
        <f>AL35-IFERROR(VLOOKUP($A35,MIDCAP!$A:$B,2,0),0)*MIN(MIDCAP!$I:$I)</f>
        <v>0</v>
      </c>
      <c r="AP35">
        <f>AM35-IFERROR(VLOOKUP($A35,MIDCAP!$A:$B,2,0),0)*MIN(MIDCAP!$K:$K)</f>
        <v>0</v>
      </c>
      <c r="AQ35">
        <f>AN35-IFERROR(VLOOKUP($A35,VFS!$A:$B,2,0),0)*MIN(VFS!$G:$G)</f>
        <v>24600</v>
      </c>
      <c r="AR35">
        <f>AO35-IFERROR(VLOOKUP($A35,VFS!$A:$B,2,0),0)*MIN(VFS!$I:$I)</f>
        <v>0</v>
      </c>
      <c r="AS35">
        <f>AP35-IFERROR(VLOOKUP($A35,VFS!$A:$B,2,0),0)*MIN(VFS!$K:$K)</f>
        <v>0</v>
      </c>
      <c r="AT35">
        <f>AQ35-IFERROR(VLOOKUP($A35,FUEMAVND!$A:$B,2,0),0)*MIN(FUEMAVND!$G:$G)</f>
        <v>24600</v>
      </c>
      <c r="AU35">
        <f>AR35-IFERROR(VLOOKUP($A35,FUEMAVND!$A:$B,2,0),0)*MIN(FUEMAVND!$I:$I)</f>
        <v>0</v>
      </c>
      <c r="AV35">
        <f>AS35-IFERROR(VLOOKUP($A35,FUEMAVND!$A:$B,2,0),0)*MIN(FUEMAVND!$K:$K)</f>
        <v>0</v>
      </c>
    </row>
    <row r="36" spans="1:48" x14ac:dyDescent="0.3">
      <c r="A36" s="33" t="str">
        <v>FPT</v>
      </c>
      <c r="B36" s="33">
        <v>231436</v>
      </c>
      <c r="C36" s="33">
        <v>178736</v>
      </c>
      <c r="D36" s="33">
        <v>0</v>
      </c>
      <c r="E36" s="33">
        <v>0</v>
      </c>
      <c r="F36" s="33">
        <v>11900</v>
      </c>
      <c r="G36" s="33">
        <v>40800</v>
      </c>
      <c r="H36" s="33">
        <v>0</v>
      </c>
      <c r="I36" s="33">
        <v>0</v>
      </c>
      <c r="J36" s="33">
        <v>0</v>
      </c>
      <c r="K36" s="33">
        <v>0</v>
      </c>
      <c r="L36" s="33">
        <v>30466342161</v>
      </c>
      <c r="M36" s="33">
        <v>132500</v>
      </c>
      <c r="N36" s="33">
        <v>0</v>
      </c>
      <c r="O36" s="33">
        <v>0</v>
      </c>
      <c r="P36" s="33" t="str">
        <v>XXX</v>
      </c>
      <c r="Q36" s="33" t="str">
        <v>XXX</v>
      </c>
      <c r="R36" s="33" t="str">
        <v>XXX</v>
      </c>
      <c r="S36" s="33">
        <v>131640</v>
      </c>
      <c r="T36" s="33">
        <v>30665270000</v>
      </c>
      <c r="U36" s="33">
        <v>198927838</v>
      </c>
      <c r="AB36">
        <f>VLOOKUP($A36,updated_plusgrid!$A$1:$AF$500,MATCH("Usable (USABLE)",updated_plusgrid!$A$1:$AF$1,0),0)-IFERROR(VLOOKUP($A36,'E1 basket NFOL Morning'!$A$1:$M$500,MATCH("For 1 basket",'E1 basket NFOL Morning'!$A$1:$M$1,0),0),0)*MIN('E1 basket NFOL Morning'!$G$2:$G$500)</f>
        <v>61436</v>
      </c>
      <c r="AC36">
        <f>VLOOKUP($A36,updated_plusgrid!$A$1:$AF$500,MATCH("Due (DUE)",updated_plusgrid!$A$1:$AF$1,0),0)-IFERROR(VLOOKUP($A36,'E1 basket NFOL Morning'!$A$1:$M$500,MATCH("For 1 basket",'E1 basket NFOL Morning'!$A$1:$M$1,0),0),0)*MIN('E1 basket NFOL Morning'!$I$2:$I$500)</f>
        <v>1700</v>
      </c>
      <c r="AD36">
        <f>VLOOKUP($A36,updated_plusgrid!$A$1:$AF$500,MATCH("Pend. T+1 Buy (TT1UNSETTLEBUY)",updated_plusgrid!$A$1:$AF$1,0),0)-IFERROR(VLOOKUP($A36,'E1 basket NFOL Morning'!$A$1:$M$500,MATCH("For 1 basket",'E1 basket NFOL Morning'!$A$1:$M$1,0),0),0)*MIN('E1 basket NFOL Morning'!$K$2:$K$500)</f>
        <v>1700</v>
      </c>
      <c r="AE36">
        <f>AB36-IFERROR(VLOOKUP($A36,Diamond!$A:$B,2,0),0)*MIN(Diamond!$G:$G)</f>
        <v>57736</v>
      </c>
      <c r="AF36">
        <f>AC36-IFERROR(VLOOKUP($A36,Diamond!$A:$B,2,0),0)*MIN(Diamond!$I:$I)</f>
        <v>1700</v>
      </c>
      <c r="AG36">
        <f>AD36-IFERROR(VLOOKUP($A36,Diamond!$A:$B,2,0),0)*MIN(Diamond!$K:$K)</f>
        <v>1700</v>
      </c>
      <c r="AH36">
        <f>AE36-IFERROR(VLOOKUP($A36,FL!$A:$B,2,0),0)*MIN(FL!$G:$G)</f>
        <v>57736</v>
      </c>
      <c r="AI36">
        <f>AF36-IFERROR(VLOOKUP($A36,FL!$A:$B,2,0),0)*MIN(FL!$I:$I)</f>
        <v>1700</v>
      </c>
      <c r="AJ36">
        <f>AG36-IFERROR(VLOOKUP($A36,FL!$A:$B,2,0),0)*MIN(FL!$K:$K)</f>
        <v>1700</v>
      </c>
      <c r="AK36">
        <f>AH36-IFERROR(VLOOKUP($A36,'VN100'!$A:$B,2,0),0)*MIN('VN100'!$G:$G)</f>
        <v>57736</v>
      </c>
      <c r="AL36">
        <f>AI36-IFERROR(VLOOKUP($A36,'VN100'!$A:$B,2,0),0)*MIN('VN100'!$I:$I)</f>
        <v>1700</v>
      </c>
      <c r="AM36">
        <f>AJ36-IFERROR(VLOOKUP($A36,'VN100'!$A:$B,2,0),0)*MIN('VN100'!$K:$K)</f>
        <v>1700</v>
      </c>
      <c r="AN36">
        <f>AK36-IFERROR(VLOOKUP($A36,MIDCAP!$A:$B,2,0),0)*MIN(MIDCAP!$G:$G)</f>
        <v>57736</v>
      </c>
      <c r="AO36">
        <f>AL36-IFERROR(VLOOKUP($A36,MIDCAP!$A:$B,2,0),0)*MIN(MIDCAP!$I:$I)</f>
        <v>1700</v>
      </c>
      <c r="AP36">
        <f>AM36-IFERROR(VLOOKUP($A36,MIDCAP!$A:$B,2,0),0)*MIN(MIDCAP!$K:$K)</f>
        <v>1700</v>
      </c>
      <c r="AQ36">
        <f>AN36-IFERROR(VLOOKUP($A36,VFS!$A:$B,2,0),0)*MIN(VFS!$G:$G)</f>
        <v>57736</v>
      </c>
      <c r="AR36">
        <f>AO36-IFERROR(VLOOKUP($A36,VFS!$A:$B,2,0),0)*MIN(VFS!$I:$I)</f>
        <v>1700</v>
      </c>
      <c r="AS36">
        <f>AP36-IFERROR(VLOOKUP($A36,VFS!$A:$B,2,0),0)*MIN(VFS!$K:$K)</f>
        <v>1700</v>
      </c>
      <c r="AT36">
        <f>AQ36-IFERROR(VLOOKUP($A36,FUEMAVND!$A:$B,2,0),0)*MIN(FUEMAVND!$G:$G)</f>
        <v>57736</v>
      </c>
      <c r="AU36">
        <f>AR36-IFERROR(VLOOKUP($A36,FUEMAVND!$A:$B,2,0),0)*MIN(FUEMAVND!$I:$I)</f>
        <v>1700</v>
      </c>
      <c r="AV36">
        <f>AS36-IFERROR(VLOOKUP($A36,FUEMAVND!$A:$B,2,0),0)*MIN(FUEMAVND!$K:$K)</f>
        <v>1700</v>
      </c>
    </row>
    <row r="37" spans="1:48" x14ac:dyDescent="0.3">
      <c r="A37" s="33" t="str">
        <v>FRT</v>
      </c>
      <c r="B37" s="33">
        <v>10700</v>
      </c>
      <c r="C37" s="33">
        <v>10700</v>
      </c>
      <c r="D37" s="33">
        <v>0</v>
      </c>
      <c r="E37" s="33">
        <v>0</v>
      </c>
      <c r="F37" s="33">
        <v>0</v>
      </c>
      <c r="G37" s="33">
        <v>0</v>
      </c>
      <c r="H37" s="33">
        <v>0</v>
      </c>
      <c r="I37" s="33">
        <v>0</v>
      </c>
      <c r="J37" s="33">
        <v>0</v>
      </c>
      <c r="K37" s="33">
        <v>0</v>
      </c>
      <c r="L37" s="33">
        <v>1849272220</v>
      </c>
      <c r="M37" s="33">
        <v>179200</v>
      </c>
      <c r="N37" s="33">
        <v>0</v>
      </c>
      <c r="O37" s="33">
        <v>0</v>
      </c>
      <c r="P37" s="33" t="str">
        <v>XXX</v>
      </c>
      <c r="Q37" s="33" t="str">
        <v>XXX</v>
      </c>
      <c r="R37" s="33" t="str">
        <v>XXX</v>
      </c>
      <c r="S37" s="33">
        <v>172829</v>
      </c>
      <c r="T37" s="33">
        <v>1917440000</v>
      </c>
      <c r="U37" s="33">
        <v>68167779</v>
      </c>
      <c r="AB37">
        <f>VLOOKUP($A37,updated_plusgrid!$A$1:$AF$500,MATCH("Usable (USABLE)",updated_plusgrid!$A$1:$AF$1,0),0)-IFERROR(VLOOKUP($A37,'E1 basket NFOL Morning'!$A$1:$M$500,MATCH("For 1 basket",'E1 basket NFOL Morning'!$A$1:$M$1,0),0),0)*MIN('E1 basket NFOL Morning'!$G$2:$G$500)</f>
        <v>10700</v>
      </c>
      <c r="AC37">
        <f>VLOOKUP($A37,updated_plusgrid!$A$1:$AF$500,MATCH("Due (DUE)",updated_plusgrid!$A$1:$AF$1,0),0)-IFERROR(VLOOKUP($A37,'E1 basket NFOL Morning'!$A$1:$M$500,MATCH("For 1 basket",'E1 basket NFOL Morning'!$A$1:$M$1,0),0),0)*MIN('E1 basket NFOL Morning'!$I$2:$I$500)</f>
        <v>0</v>
      </c>
      <c r="AD37">
        <f>VLOOKUP($A37,updated_plusgrid!$A$1:$AF$500,MATCH("Pend. T+1 Buy (TT1UNSETTLEBUY)",updated_plusgrid!$A$1:$AF$1,0),0)-IFERROR(VLOOKUP($A37,'E1 basket NFOL Morning'!$A$1:$M$500,MATCH("For 1 basket",'E1 basket NFOL Morning'!$A$1:$M$1,0),0),0)*MIN('E1 basket NFOL Morning'!$K$2:$K$500)</f>
        <v>0</v>
      </c>
      <c r="AE37">
        <f>AB37-IFERROR(VLOOKUP($A37,Diamond!$A:$B,2,0),0)*MIN(Diamond!$G:$G)</f>
        <v>10700</v>
      </c>
      <c r="AF37">
        <f>AC37-IFERROR(VLOOKUP($A37,Diamond!$A:$B,2,0),0)*MIN(Diamond!$I:$I)</f>
        <v>0</v>
      </c>
      <c r="AG37">
        <f>AD37-IFERROR(VLOOKUP($A37,Diamond!$A:$B,2,0),0)*MIN(Diamond!$K:$K)</f>
        <v>0</v>
      </c>
      <c r="AH37">
        <f>AE37-IFERROR(VLOOKUP($A37,FL!$A:$B,2,0),0)*MIN(FL!$G:$G)</f>
        <v>10700</v>
      </c>
      <c r="AI37">
        <f>AF37-IFERROR(VLOOKUP($A37,FL!$A:$B,2,0),0)*MIN(FL!$I:$I)</f>
        <v>0</v>
      </c>
      <c r="AJ37">
        <f>AG37-IFERROR(VLOOKUP($A37,FL!$A:$B,2,0),0)*MIN(FL!$K:$K)</f>
        <v>0</v>
      </c>
      <c r="AK37">
        <f>AH37-IFERROR(VLOOKUP($A37,'VN100'!$A:$B,2,0),0)*MIN('VN100'!$G:$G)</f>
        <v>10700</v>
      </c>
      <c r="AL37">
        <f>AI37-IFERROR(VLOOKUP($A37,'VN100'!$A:$B,2,0),0)*MIN('VN100'!$I:$I)</f>
        <v>0</v>
      </c>
      <c r="AM37">
        <f>AJ37-IFERROR(VLOOKUP($A37,'VN100'!$A:$B,2,0),0)*MIN('VN100'!$K:$K)</f>
        <v>0</v>
      </c>
      <c r="AN37">
        <f>AK37-IFERROR(VLOOKUP($A37,MIDCAP!$A:$B,2,0),0)*MIN(MIDCAP!$G:$G)</f>
        <v>7500</v>
      </c>
      <c r="AO37">
        <f>AL37-IFERROR(VLOOKUP($A37,MIDCAP!$A:$B,2,0),0)*MIN(MIDCAP!$I:$I)</f>
        <v>0</v>
      </c>
      <c r="AP37">
        <f>AM37-IFERROR(VLOOKUP($A37,MIDCAP!$A:$B,2,0),0)*MIN(MIDCAP!$K:$K)</f>
        <v>0</v>
      </c>
      <c r="AQ37">
        <f>AN37-IFERROR(VLOOKUP($A37,VFS!$A:$B,2,0),0)*MIN(VFS!$G:$G)</f>
        <v>7500</v>
      </c>
      <c r="AR37">
        <f>AO37-IFERROR(VLOOKUP($A37,VFS!$A:$B,2,0),0)*MIN(VFS!$I:$I)</f>
        <v>0</v>
      </c>
      <c r="AS37">
        <f>AP37-IFERROR(VLOOKUP($A37,VFS!$A:$B,2,0),0)*MIN(VFS!$K:$K)</f>
        <v>0</v>
      </c>
      <c r="AT37">
        <f>AQ37-IFERROR(VLOOKUP($A37,FUEMAVND!$A:$B,2,0),0)*MIN(FUEMAVND!$G:$G)</f>
        <v>7500</v>
      </c>
      <c r="AU37">
        <f>AR37-IFERROR(VLOOKUP($A37,FUEMAVND!$A:$B,2,0),0)*MIN(FUEMAVND!$I:$I)</f>
        <v>0</v>
      </c>
      <c r="AV37">
        <f>AS37-IFERROR(VLOOKUP($A37,FUEMAVND!$A:$B,2,0),0)*MIN(FUEMAVND!$K:$K)</f>
        <v>0</v>
      </c>
    </row>
    <row r="38" spans="1:48" x14ac:dyDescent="0.3">
      <c r="A38" s="33" t="str">
        <v>FTS</v>
      </c>
      <c r="B38" s="33">
        <v>11400</v>
      </c>
      <c r="C38" s="33">
        <v>11400</v>
      </c>
      <c r="D38" s="33">
        <v>0</v>
      </c>
      <c r="E38" s="33">
        <v>0</v>
      </c>
      <c r="F38" s="33">
        <v>0</v>
      </c>
      <c r="G38" s="33">
        <v>0</v>
      </c>
      <c r="H38" s="33">
        <v>0</v>
      </c>
      <c r="I38" s="33">
        <v>0</v>
      </c>
      <c r="J38" s="33">
        <v>0</v>
      </c>
      <c r="K38" s="33">
        <v>0</v>
      </c>
      <c r="L38" s="33">
        <v>461687179</v>
      </c>
      <c r="M38" s="33">
        <v>43650</v>
      </c>
      <c r="N38" s="33">
        <v>0</v>
      </c>
      <c r="O38" s="33">
        <v>0</v>
      </c>
      <c r="P38" s="33" t="str">
        <v>XXX</v>
      </c>
      <c r="Q38" s="33" t="str">
        <v>XXX</v>
      </c>
      <c r="R38" s="33" t="str">
        <v>XXX</v>
      </c>
      <c r="S38" s="33">
        <v>40498</v>
      </c>
      <c r="T38" s="33">
        <v>497610000</v>
      </c>
      <c r="U38" s="33">
        <v>35922820</v>
      </c>
      <c r="AB38">
        <f>VLOOKUP($A38,updated_plusgrid!$A$1:$AF$500,MATCH("Usable (USABLE)",updated_plusgrid!$A$1:$AF$1,0),0)-IFERROR(VLOOKUP($A38,'E1 basket NFOL Morning'!$A$1:$M$500,MATCH("For 1 basket",'E1 basket NFOL Morning'!$A$1:$M$1,0),0),0)*MIN('E1 basket NFOL Morning'!$G$2:$G$500)</f>
        <v>11400</v>
      </c>
      <c r="AC38">
        <f>VLOOKUP($A38,updated_plusgrid!$A$1:$AF$500,MATCH("Due (DUE)",updated_plusgrid!$A$1:$AF$1,0),0)-IFERROR(VLOOKUP($A38,'E1 basket NFOL Morning'!$A$1:$M$500,MATCH("For 1 basket",'E1 basket NFOL Morning'!$A$1:$M$1,0),0),0)*MIN('E1 basket NFOL Morning'!$I$2:$I$500)</f>
        <v>0</v>
      </c>
      <c r="AD38">
        <f>VLOOKUP($A38,updated_plusgrid!$A$1:$AF$500,MATCH("Pend. T+1 Buy (TT1UNSETTLEBUY)",updated_plusgrid!$A$1:$AF$1,0),0)-IFERROR(VLOOKUP($A38,'E1 basket NFOL Morning'!$A$1:$M$500,MATCH("For 1 basket",'E1 basket NFOL Morning'!$A$1:$M$1,0),0),0)*MIN('E1 basket NFOL Morning'!$K$2:$K$500)</f>
        <v>0</v>
      </c>
      <c r="AE38">
        <f>AB38-IFERROR(VLOOKUP($A38,Diamond!$A:$B,2,0),0)*MIN(Diamond!$G:$G)</f>
        <v>11400</v>
      </c>
      <c r="AF38">
        <f>AC38-IFERROR(VLOOKUP($A38,Diamond!$A:$B,2,0),0)*MIN(Diamond!$I:$I)</f>
        <v>0</v>
      </c>
      <c r="AG38">
        <f>AD38-IFERROR(VLOOKUP($A38,Diamond!$A:$B,2,0),0)*MIN(Diamond!$K:$K)</f>
        <v>0</v>
      </c>
      <c r="AH38">
        <f>AE38-IFERROR(VLOOKUP($A38,FL!$A:$B,2,0),0)*MIN(FL!$G:$G)</f>
        <v>11400</v>
      </c>
      <c r="AI38">
        <f>AF38-IFERROR(VLOOKUP($A38,FL!$A:$B,2,0),0)*MIN(FL!$I:$I)</f>
        <v>0</v>
      </c>
      <c r="AJ38">
        <f>AG38-IFERROR(VLOOKUP($A38,FL!$A:$B,2,0),0)*MIN(FL!$K:$K)</f>
        <v>0</v>
      </c>
      <c r="AK38">
        <f>AH38-IFERROR(VLOOKUP($A38,'VN100'!$A:$B,2,0),0)*MIN('VN100'!$G:$G)</f>
        <v>11400</v>
      </c>
      <c r="AL38">
        <f>AI38-IFERROR(VLOOKUP($A38,'VN100'!$A:$B,2,0),0)*MIN('VN100'!$I:$I)</f>
        <v>0</v>
      </c>
      <c r="AM38">
        <f>AJ38-IFERROR(VLOOKUP($A38,'VN100'!$A:$B,2,0),0)*MIN('VN100'!$K:$K)</f>
        <v>0</v>
      </c>
      <c r="AN38">
        <f>AK38-IFERROR(VLOOKUP($A38,MIDCAP!$A:$B,2,0),0)*MIN(MIDCAP!$G:$G)</f>
        <v>1800</v>
      </c>
      <c r="AO38">
        <f>AL38-IFERROR(VLOOKUP($A38,MIDCAP!$A:$B,2,0),0)*MIN(MIDCAP!$I:$I)</f>
        <v>0</v>
      </c>
      <c r="AP38">
        <f>AM38-IFERROR(VLOOKUP($A38,MIDCAP!$A:$B,2,0),0)*MIN(MIDCAP!$K:$K)</f>
        <v>0</v>
      </c>
      <c r="AQ38">
        <f>AN38-IFERROR(VLOOKUP($A38,VFS!$A:$B,2,0),0)*MIN(VFS!$G:$G)</f>
        <v>1800</v>
      </c>
      <c r="AR38">
        <f>AO38-IFERROR(VLOOKUP($A38,VFS!$A:$B,2,0),0)*MIN(VFS!$I:$I)</f>
        <v>0</v>
      </c>
      <c r="AS38">
        <f>AP38-IFERROR(VLOOKUP($A38,VFS!$A:$B,2,0),0)*MIN(VFS!$K:$K)</f>
        <v>0</v>
      </c>
      <c r="AT38">
        <f>AQ38-IFERROR(VLOOKUP($A38,FUEMAVND!$A:$B,2,0),0)*MIN(FUEMAVND!$G:$G)</f>
        <v>1800</v>
      </c>
      <c r="AU38">
        <f>AR38-IFERROR(VLOOKUP($A38,FUEMAVND!$A:$B,2,0),0)*MIN(FUEMAVND!$I:$I)</f>
        <v>0</v>
      </c>
      <c r="AV38">
        <f>AS38-IFERROR(VLOOKUP($A38,FUEMAVND!$A:$B,2,0),0)*MIN(FUEMAVND!$K:$K)</f>
        <v>0</v>
      </c>
    </row>
    <row r="39" spans="1:48" x14ac:dyDescent="0.3">
      <c r="A39" s="33" t="str">
        <v>FUEDCMID</v>
      </c>
      <c r="B39" s="33">
        <v>1561900</v>
      </c>
      <c r="C39" s="33">
        <v>1555500</v>
      </c>
      <c r="D39" s="33">
        <v>0</v>
      </c>
      <c r="E39" s="33">
        <v>0</v>
      </c>
      <c r="F39" s="33">
        <v>4000</v>
      </c>
      <c r="G39" s="33">
        <v>2400</v>
      </c>
      <c r="H39" s="33">
        <v>0</v>
      </c>
      <c r="I39" s="33">
        <v>0</v>
      </c>
      <c r="J39" s="33">
        <v>0</v>
      </c>
      <c r="K39" s="33">
        <v>0</v>
      </c>
      <c r="L39" s="33">
        <v>18063783420</v>
      </c>
      <c r="M39" s="33">
        <v>12050</v>
      </c>
      <c r="N39" s="33">
        <v>0</v>
      </c>
      <c r="O39" s="33">
        <v>0</v>
      </c>
      <c r="P39" s="33" t="str">
        <v>XXX</v>
      </c>
      <c r="Q39" s="33" t="str">
        <v>XXX</v>
      </c>
      <c r="R39" s="33" t="str">
        <v>XXX</v>
      </c>
      <c r="S39" s="33">
        <v>11565</v>
      </c>
      <c r="T39" s="33">
        <v>18820895000</v>
      </c>
      <c r="U39" s="33">
        <v>757111579</v>
      </c>
      <c r="AB39">
        <f>VLOOKUP($A39,updated_plusgrid!$A$1:$AF$500,MATCH("Usable (USABLE)",updated_plusgrid!$A$1:$AF$1,0),0)-IFERROR(VLOOKUP($A39,'E1 basket NFOL Morning'!$A$1:$M$500,MATCH("For 1 basket",'E1 basket NFOL Morning'!$A$1:$M$1,0),0),0)*MIN('E1 basket NFOL Morning'!$G$2:$G$500)</f>
        <v>1555500</v>
      </c>
      <c r="AC39">
        <f>VLOOKUP($A39,updated_plusgrid!$A$1:$AF$500,MATCH("Due (DUE)",updated_plusgrid!$A$1:$AF$1,0),0)-IFERROR(VLOOKUP($A39,'E1 basket NFOL Morning'!$A$1:$M$500,MATCH("For 1 basket",'E1 basket NFOL Morning'!$A$1:$M$1,0),0),0)*MIN('E1 basket NFOL Morning'!$I$2:$I$500)</f>
        <v>2400</v>
      </c>
      <c r="AD39">
        <f>VLOOKUP($A39,updated_plusgrid!$A$1:$AF$500,MATCH("Pend. T+1 Buy (TT1UNSETTLEBUY)",updated_plusgrid!$A$1:$AF$1,0),0)-IFERROR(VLOOKUP($A39,'E1 basket NFOL Morning'!$A$1:$M$500,MATCH("For 1 basket",'E1 basket NFOL Morning'!$A$1:$M$1,0),0),0)*MIN('E1 basket NFOL Morning'!$K$2:$K$500)</f>
        <v>4000</v>
      </c>
      <c r="AE39">
        <f>AB39-IFERROR(VLOOKUP($A39,Diamond!$A:$B,2,0),0)*MIN(Diamond!$G:$G)</f>
        <v>1555500</v>
      </c>
      <c r="AF39">
        <f>AC39-IFERROR(VLOOKUP($A39,Diamond!$A:$B,2,0),0)*MIN(Diamond!$I:$I)</f>
        <v>2400</v>
      </c>
      <c r="AG39">
        <f>AD39-IFERROR(VLOOKUP($A39,Diamond!$A:$B,2,0),0)*MIN(Diamond!$K:$K)</f>
        <v>4000</v>
      </c>
      <c r="AH39">
        <f>AE39-IFERROR(VLOOKUP($A39,FL!$A:$B,2,0),0)*MIN(FL!$G:$G)</f>
        <v>1555500</v>
      </c>
      <c r="AI39">
        <f>AF39-IFERROR(VLOOKUP($A39,FL!$A:$B,2,0),0)*MIN(FL!$I:$I)</f>
        <v>2400</v>
      </c>
      <c r="AJ39">
        <f>AG39-IFERROR(VLOOKUP($A39,FL!$A:$B,2,0),0)*MIN(FL!$K:$K)</f>
        <v>4000</v>
      </c>
      <c r="AK39">
        <f>AH39-IFERROR(VLOOKUP($A39,'VN100'!$A:$B,2,0),0)*MIN('VN100'!$G:$G)</f>
        <v>1555500</v>
      </c>
      <c r="AL39">
        <f>AI39-IFERROR(VLOOKUP($A39,'VN100'!$A:$B,2,0),0)*MIN('VN100'!$I:$I)</f>
        <v>2400</v>
      </c>
      <c r="AM39">
        <f>AJ39-IFERROR(VLOOKUP($A39,'VN100'!$A:$B,2,0),0)*MIN('VN100'!$K:$K)</f>
        <v>4000</v>
      </c>
      <c r="AN39">
        <f>AK39-IFERROR(VLOOKUP($A39,MIDCAP!$A:$B,2,0),0)*MIN(MIDCAP!$G:$G)</f>
        <v>1555500</v>
      </c>
      <c r="AO39">
        <f>AL39-IFERROR(VLOOKUP($A39,MIDCAP!$A:$B,2,0),0)*MIN(MIDCAP!$I:$I)</f>
        <v>2400</v>
      </c>
      <c r="AP39">
        <f>AM39-IFERROR(VLOOKUP($A39,MIDCAP!$A:$B,2,0),0)*MIN(MIDCAP!$K:$K)</f>
        <v>4000</v>
      </c>
      <c r="AQ39">
        <f>AN39-IFERROR(VLOOKUP($A39,VFS!$A:$B,2,0),0)*MIN(VFS!$G:$G)</f>
        <v>1555500</v>
      </c>
      <c r="AR39">
        <f>AO39-IFERROR(VLOOKUP($A39,VFS!$A:$B,2,0),0)*MIN(VFS!$I:$I)</f>
        <v>2400</v>
      </c>
      <c r="AS39">
        <f>AP39-IFERROR(VLOOKUP($A39,VFS!$A:$B,2,0),0)*MIN(VFS!$K:$K)</f>
        <v>4000</v>
      </c>
      <c r="AT39">
        <f>AQ39-IFERROR(VLOOKUP($A39,FUEMAVND!$A:$B,2,0),0)*MIN(FUEMAVND!$G:$G)</f>
        <v>1555500</v>
      </c>
      <c r="AU39">
        <f>AR39-IFERROR(VLOOKUP($A39,FUEMAVND!$A:$B,2,0),0)*MIN(FUEMAVND!$I:$I)</f>
        <v>2400</v>
      </c>
      <c r="AV39">
        <f>AS39-IFERROR(VLOOKUP($A39,FUEMAVND!$A:$B,2,0),0)*MIN(FUEMAVND!$K:$K)</f>
        <v>4000</v>
      </c>
    </row>
    <row r="40" spans="1:48" x14ac:dyDescent="0.3">
      <c r="A40" s="33" t="str">
        <v>FUEKIV30</v>
      </c>
      <c r="B40" s="33">
        <v>1146500</v>
      </c>
      <c r="C40" s="33">
        <v>891100</v>
      </c>
      <c r="D40" s="33">
        <v>0</v>
      </c>
      <c r="E40" s="33">
        <v>0</v>
      </c>
      <c r="F40" s="33">
        <v>249100</v>
      </c>
      <c r="G40" s="33">
        <v>6300</v>
      </c>
      <c r="H40" s="33">
        <v>0</v>
      </c>
      <c r="I40" s="33">
        <v>0</v>
      </c>
      <c r="J40" s="33">
        <v>0</v>
      </c>
      <c r="K40" s="33">
        <v>0</v>
      </c>
      <c r="L40" s="33">
        <v>9926350465</v>
      </c>
      <c r="M40" s="33">
        <v>8820</v>
      </c>
      <c r="N40" s="33">
        <v>0</v>
      </c>
      <c r="O40" s="33">
        <v>0</v>
      </c>
      <c r="P40" s="33" t="str">
        <v>XXX</v>
      </c>
      <c r="Q40" s="33" t="str">
        <v>XXX</v>
      </c>
      <c r="R40" s="33" t="str">
        <v>XXX</v>
      </c>
      <c r="S40" s="33">
        <v>8657</v>
      </c>
      <c r="T40" s="33">
        <v>10112130000</v>
      </c>
      <c r="U40" s="33">
        <v>185779534</v>
      </c>
      <c r="AB40">
        <f>VLOOKUP($A40,updated_plusgrid!$A$1:$AF$500,MATCH("Usable (USABLE)",updated_plusgrid!$A$1:$AF$1,0),0)-IFERROR(VLOOKUP($A40,'E1 basket NFOL Morning'!$A$1:$M$500,MATCH("For 1 basket",'E1 basket NFOL Morning'!$A$1:$M$1,0),0),0)*MIN('E1 basket NFOL Morning'!$G$2:$G$500)</f>
        <v>891100</v>
      </c>
      <c r="AC40">
        <f>VLOOKUP($A40,updated_plusgrid!$A$1:$AF$500,MATCH("Due (DUE)",updated_plusgrid!$A$1:$AF$1,0),0)-IFERROR(VLOOKUP($A40,'E1 basket NFOL Morning'!$A$1:$M$500,MATCH("For 1 basket",'E1 basket NFOL Morning'!$A$1:$M$1,0),0),0)*MIN('E1 basket NFOL Morning'!$I$2:$I$500)</f>
        <v>6300</v>
      </c>
      <c r="AD40">
        <f>VLOOKUP($A40,updated_plusgrid!$A$1:$AF$500,MATCH("Pend. T+1 Buy (TT1UNSETTLEBUY)",updated_plusgrid!$A$1:$AF$1,0),0)-IFERROR(VLOOKUP($A40,'E1 basket NFOL Morning'!$A$1:$M$500,MATCH("For 1 basket",'E1 basket NFOL Morning'!$A$1:$M$1,0),0),0)*MIN('E1 basket NFOL Morning'!$K$2:$K$500)</f>
        <v>249100</v>
      </c>
      <c r="AE40">
        <f>AB40-IFERROR(VLOOKUP($A40,Diamond!$A:$B,2,0),0)*MIN(Diamond!$G:$G)</f>
        <v>891100</v>
      </c>
      <c r="AF40">
        <f>AC40-IFERROR(VLOOKUP($A40,Diamond!$A:$B,2,0),0)*MIN(Diamond!$I:$I)</f>
        <v>6300</v>
      </c>
      <c r="AG40">
        <f>AD40-IFERROR(VLOOKUP($A40,Diamond!$A:$B,2,0),0)*MIN(Diamond!$K:$K)</f>
        <v>249100</v>
      </c>
      <c r="AH40">
        <f>AE40-IFERROR(VLOOKUP($A40,FL!$A:$B,2,0),0)*MIN(FL!$G:$G)</f>
        <v>891100</v>
      </c>
      <c r="AI40">
        <f>AF40-IFERROR(VLOOKUP($A40,FL!$A:$B,2,0),0)*MIN(FL!$I:$I)</f>
        <v>6300</v>
      </c>
      <c r="AJ40">
        <f>AG40-IFERROR(VLOOKUP($A40,FL!$A:$B,2,0),0)*MIN(FL!$K:$K)</f>
        <v>249100</v>
      </c>
      <c r="AK40">
        <f>AH40-IFERROR(VLOOKUP($A40,'VN100'!$A:$B,2,0),0)*MIN('VN100'!$G:$G)</f>
        <v>891100</v>
      </c>
      <c r="AL40">
        <f>AI40-IFERROR(VLOOKUP($A40,'VN100'!$A:$B,2,0),0)*MIN('VN100'!$I:$I)</f>
        <v>6300</v>
      </c>
      <c r="AM40">
        <f>AJ40-IFERROR(VLOOKUP($A40,'VN100'!$A:$B,2,0),0)*MIN('VN100'!$K:$K)</f>
        <v>249100</v>
      </c>
      <c r="AN40">
        <f>AK40-IFERROR(VLOOKUP($A40,MIDCAP!$A:$B,2,0),0)*MIN(MIDCAP!$G:$G)</f>
        <v>891100</v>
      </c>
      <c r="AO40">
        <f>AL40-IFERROR(VLOOKUP($A40,MIDCAP!$A:$B,2,0),0)*MIN(MIDCAP!$I:$I)</f>
        <v>6300</v>
      </c>
      <c r="AP40">
        <f>AM40-IFERROR(VLOOKUP($A40,MIDCAP!$A:$B,2,0),0)*MIN(MIDCAP!$K:$K)</f>
        <v>249100</v>
      </c>
      <c r="AQ40">
        <f>AN40-IFERROR(VLOOKUP($A40,VFS!$A:$B,2,0),0)*MIN(VFS!$G:$G)</f>
        <v>891100</v>
      </c>
      <c r="AR40">
        <f>AO40-IFERROR(VLOOKUP($A40,VFS!$A:$B,2,0),0)*MIN(VFS!$I:$I)</f>
        <v>6300</v>
      </c>
      <c r="AS40">
        <f>AP40-IFERROR(VLOOKUP($A40,VFS!$A:$B,2,0),0)*MIN(VFS!$K:$K)</f>
        <v>249100</v>
      </c>
      <c r="AT40">
        <f>AQ40-IFERROR(VLOOKUP($A40,FUEMAVND!$A:$B,2,0),0)*MIN(FUEMAVND!$G:$G)</f>
        <v>891100</v>
      </c>
      <c r="AU40">
        <f>AR40-IFERROR(VLOOKUP($A40,FUEMAVND!$A:$B,2,0),0)*MIN(FUEMAVND!$I:$I)</f>
        <v>6300</v>
      </c>
      <c r="AV40">
        <f>AS40-IFERROR(VLOOKUP($A40,FUEMAVND!$A:$B,2,0),0)*MIN(FUEMAVND!$K:$K)</f>
        <v>249100</v>
      </c>
    </row>
    <row r="41" spans="1:48" x14ac:dyDescent="0.3">
      <c r="A41" s="33" t="str">
        <v>FUEKIVFS</v>
      </c>
      <c r="B41" s="33">
        <v>2321000</v>
      </c>
      <c r="C41" s="33">
        <v>2321000</v>
      </c>
      <c r="D41" s="33">
        <v>0</v>
      </c>
      <c r="E41" s="33">
        <v>0</v>
      </c>
      <c r="F41" s="33">
        <v>0</v>
      </c>
      <c r="G41" s="33">
        <v>0</v>
      </c>
      <c r="H41" s="33">
        <v>0</v>
      </c>
      <c r="I41" s="33">
        <v>0</v>
      </c>
      <c r="J41" s="33">
        <v>0</v>
      </c>
      <c r="K41" s="33">
        <v>0</v>
      </c>
      <c r="L41" s="33">
        <v>24867381256</v>
      </c>
      <c r="M41" s="33">
        <v>12490</v>
      </c>
      <c r="N41" s="33">
        <v>0</v>
      </c>
      <c r="O41" s="33">
        <v>0</v>
      </c>
      <c r="P41" s="33" t="str">
        <v>XXX</v>
      </c>
      <c r="Q41" s="33" t="str">
        <v>XXX</v>
      </c>
      <c r="R41" s="33" t="str">
        <v>XXX</v>
      </c>
      <c r="S41" s="33">
        <v>10714</v>
      </c>
      <c r="T41" s="33">
        <v>28989290000</v>
      </c>
      <c r="U41" s="33">
        <v>4121908744</v>
      </c>
      <c r="AB41">
        <f>VLOOKUP($A41,updated_plusgrid!$A$1:$AF$500,MATCH("Usable (USABLE)",updated_plusgrid!$A$1:$AF$1,0),0)-IFERROR(VLOOKUP($A41,'E1 basket NFOL Morning'!$A$1:$M$500,MATCH("For 1 basket",'E1 basket NFOL Morning'!$A$1:$M$1,0),0),0)*MIN('E1 basket NFOL Morning'!$G$2:$G$500)</f>
        <v>2321000</v>
      </c>
      <c r="AC41">
        <f>VLOOKUP($A41,updated_plusgrid!$A$1:$AF$500,MATCH("Due (DUE)",updated_plusgrid!$A$1:$AF$1,0),0)-IFERROR(VLOOKUP($A41,'E1 basket NFOL Morning'!$A$1:$M$500,MATCH("For 1 basket",'E1 basket NFOL Morning'!$A$1:$M$1,0),0),0)*MIN('E1 basket NFOL Morning'!$I$2:$I$500)</f>
        <v>0</v>
      </c>
      <c r="AD41">
        <f>VLOOKUP($A41,updated_plusgrid!$A$1:$AF$500,MATCH("Pend. T+1 Buy (TT1UNSETTLEBUY)",updated_plusgrid!$A$1:$AF$1,0),0)-IFERROR(VLOOKUP($A41,'E1 basket NFOL Morning'!$A$1:$M$500,MATCH("For 1 basket",'E1 basket NFOL Morning'!$A$1:$M$1,0),0),0)*MIN('E1 basket NFOL Morning'!$K$2:$K$500)</f>
        <v>0</v>
      </c>
      <c r="AE41">
        <f>AB41-IFERROR(VLOOKUP($A41,Diamond!$A:$B,2,0),0)*MIN(Diamond!$G:$G)</f>
        <v>2321000</v>
      </c>
      <c r="AF41">
        <f>AC41-IFERROR(VLOOKUP($A41,Diamond!$A:$B,2,0),0)*MIN(Diamond!$I:$I)</f>
        <v>0</v>
      </c>
      <c r="AG41">
        <f>AD41-IFERROR(VLOOKUP($A41,Diamond!$A:$B,2,0),0)*MIN(Diamond!$K:$K)</f>
        <v>0</v>
      </c>
      <c r="AH41">
        <f>AE41-IFERROR(VLOOKUP($A41,FL!$A:$B,2,0),0)*MIN(FL!$G:$G)</f>
        <v>2321000</v>
      </c>
      <c r="AI41">
        <f>AF41-IFERROR(VLOOKUP($A41,FL!$A:$B,2,0),0)*MIN(FL!$I:$I)</f>
        <v>0</v>
      </c>
      <c r="AJ41">
        <f>AG41-IFERROR(VLOOKUP($A41,FL!$A:$B,2,0),0)*MIN(FL!$K:$K)</f>
        <v>0</v>
      </c>
      <c r="AK41">
        <f>AH41-IFERROR(VLOOKUP($A41,'VN100'!$A:$B,2,0),0)*MIN('VN100'!$G:$G)</f>
        <v>2321000</v>
      </c>
      <c r="AL41">
        <f>AI41-IFERROR(VLOOKUP($A41,'VN100'!$A:$B,2,0),0)*MIN('VN100'!$I:$I)</f>
        <v>0</v>
      </c>
      <c r="AM41">
        <f>AJ41-IFERROR(VLOOKUP($A41,'VN100'!$A:$B,2,0),0)*MIN('VN100'!$K:$K)</f>
        <v>0</v>
      </c>
      <c r="AN41">
        <f>AK41-IFERROR(VLOOKUP($A41,MIDCAP!$A:$B,2,0),0)*MIN(MIDCAP!$G:$G)</f>
        <v>2321000</v>
      </c>
      <c r="AO41">
        <f>AL41-IFERROR(VLOOKUP($A41,MIDCAP!$A:$B,2,0),0)*MIN(MIDCAP!$I:$I)</f>
        <v>0</v>
      </c>
      <c r="AP41">
        <f>AM41-IFERROR(VLOOKUP($A41,MIDCAP!$A:$B,2,0),0)*MIN(MIDCAP!$K:$K)</f>
        <v>0</v>
      </c>
      <c r="AQ41">
        <f>AN41-IFERROR(VLOOKUP($A41,VFS!$A:$B,2,0),0)*MIN(VFS!$G:$G)</f>
        <v>2321000</v>
      </c>
      <c r="AR41">
        <f>AO41-IFERROR(VLOOKUP($A41,VFS!$A:$B,2,0),0)*MIN(VFS!$I:$I)</f>
        <v>0</v>
      </c>
      <c r="AS41">
        <f>AP41-IFERROR(VLOOKUP($A41,VFS!$A:$B,2,0),0)*MIN(VFS!$K:$K)</f>
        <v>0</v>
      </c>
      <c r="AT41">
        <f>AQ41-IFERROR(VLOOKUP($A41,FUEMAVND!$A:$B,2,0),0)*MIN(FUEMAVND!$G:$G)</f>
        <v>2321000</v>
      </c>
      <c r="AU41">
        <f>AR41-IFERROR(VLOOKUP($A41,FUEMAVND!$A:$B,2,0),0)*MIN(FUEMAVND!$I:$I)</f>
        <v>0</v>
      </c>
      <c r="AV41">
        <f>AS41-IFERROR(VLOOKUP($A41,FUEMAVND!$A:$B,2,0),0)*MIN(FUEMAVND!$K:$K)</f>
        <v>0</v>
      </c>
    </row>
    <row r="42" spans="1:48" x14ac:dyDescent="0.3">
      <c r="A42" s="33" t="str">
        <v>FUEKIVND</v>
      </c>
      <c r="B42" s="33">
        <v>1019200</v>
      </c>
      <c r="C42" s="33">
        <v>926200</v>
      </c>
      <c r="D42" s="33">
        <v>0</v>
      </c>
      <c r="E42" s="33">
        <v>0</v>
      </c>
      <c r="F42" s="33">
        <v>34700</v>
      </c>
      <c r="G42" s="33">
        <v>58300</v>
      </c>
      <c r="H42" s="33">
        <v>0</v>
      </c>
      <c r="I42" s="33">
        <v>0</v>
      </c>
      <c r="J42" s="33">
        <v>0</v>
      </c>
      <c r="K42" s="33">
        <v>0</v>
      </c>
      <c r="L42" s="33">
        <v>7669980951</v>
      </c>
      <c r="M42" s="33">
        <v>12570</v>
      </c>
      <c r="N42" s="33">
        <v>0</v>
      </c>
      <c r="O42" s="33">
        <v>0</v>
      </c>
      <c r="P42" s="33" t="str">
        <v>XXX</v>
      </c>
      <c r="Q42" s="33" t="str">
        <v>XXX</v>
      </c>
      <c r="R42" s="33" t="str">
        <v>XXX</v>
      </c>
      <c r="S42" s="33">
        <v>7525</v>
      </c>
      <c r="T42" s="33">
        <v>12811344000</v>
      </c>
      <c r="U42" s="33">
        <v>5141363047</v>
      </c>
      <c r="AB42">
        <f>VLOOKUP($A42,updated_plusgrid!$A$1:$AF$500,MATCH("Usable (USABLE)",updated_plusgrid!$A$1:$AF$1,0),0)-IFERROR(VLOOKUP($A42,'E1 basket NFOL Morning'!$A$1:$M$500,MATCH("For 1 basket",'E1 basket NFOL Morning'!$A$1:$M$1,0),0),0)*MIN('E1 basket NFOL Morning'!$G$2:$G$500)</f>
        <v>926200</v>
      </c>
      <c r="AC42">
        <f>VLOOKUP($A42,updated_plusgrid!$A$1:$AF$500,MATCH("Due (DUE)",updated_plusgrid!$A$1:$AF$1,0),0)-IFERROR(VLOOKUP($A42,'E1 basket NFOL Morning'!$A$1:$M$500,MATCH("For 1 basket",'E1 basket NFOL Morning'!$A$1:$M$1,0),0),0)*MIN('E1 basket NFOL Morning'!$I$2:$I$500)</f>
        <v>58300</v>
      </c>
      <c r="AD42">
        <f>VLOOKUP($A42,updated_plusgrid!$A$1:$AF$500,MATCH("Pend. T+1 Buy (TT1UNSETTLEBUY)",updated_plusgrid!$A$1:$AF$1,0),0)-IFERROR(VLOOKUP($A42,'E1 basket NFOL Morning'!$A$1:$M$500,MATCH("For 1 basket",'E1 basket NFOL Morning'!$A$1:$M$1,0),0),0)*MIN('E1 basket NFOL Morning'!$K$2:$K$500)</f>
        <v>34700</v>
      </c>
      <c r="AE42">
        <f>AB42-IFERROR(VLOOKUP($A42,Diamond!$A:$B,2,0),0)*MIN(Diamond!$G:$G)</f>
        <v>926200</v>
      </c>
      <c r="AF42">
        <f>AC42-IFERROR(VLOOKUP($A42,Diamond!$A:$B,2,0),0)*MIN(Diamond!$I:$I)</f>
        <v>58300</v>
      </c>
      <c r="AG42">
        <f>AD42-IFERROR(VLOOKUP($A42,Diamond!$A:$B,2,0),0)*MIN(Diamond!$K:$K)</f>
        <v>34700</v>
      </c>
      <c r="AH42">
        <f>AE42-IFERROR(VLOOKUP($A42,FL!$A:$B,2,0),0)*MIN(FL!$G:$G)</f>
        <v>926200</v>
      </c>
      <c r="AI42">
        <f>AF42-IFERROR(VLOOKUP($A42,FL!$A:$B,2,0),0)*MIN(FL!$I:$I)</f>
        <v>58300</v>
      </c>
      <c r="AJ42">
        <f>AG42-IFERROR(VLOOKUP($A42,FL!$A:$B,2,0),0)*MIN(FL!$K:$K)</f>
        <v>34700</v>
      </c>
      <c r="AK42">
        <f>AH42-IFERROR(VLOOKUP($A42,'VN100'!$A:$B,2,0),0)*MIN('VN100'!$G:$G)</f>
        <v>926200</v>
      </c>
      <c r="AL42">
        <f>AI42-IFERROR(VLOOKUP($A42,'VN100'!$A:$B,2,0),0)*MIN('VN100'!$I:$I)</f>
        <v>58300</v>
      </c>
      <c r="AM42">
        <f>AJ42-IFERROR(VLOOKUP($A42,'VN100'!$A:$B,2,0),0)*MIN('VN100'!$K:$K)</f>
        <v>34700</v>
      </c>
      <c r="AN42">
        <f>AK42-IFERROR(VLOOKUP($A42,MIDCAP!$A:$B,2,0),0)*MIN(MIDCAP!$G:$G)</f>
        <v>926200</v>
      </c>
      <c r="AO42">
        <f>AL42-IFERROR(VLOOKUP($A42,MIDCAP!$A:$B,2,0),0)*MIN(MIDCAP!$I:$I)</f>
        <v>58300</v>
      </c>
      <c r="AP42">
        <f>AM42-IFERROR(VLOOKUP($A42,MIDCAP!$A:$B,2,0),0)*MIN(MIDCAP!$K:$K)</f>
        <v>34700</v>
      </c>
      <c r="AQ42">
        <f>AN42-IFERROR(VLOOKUP($A42,VFS!$A:$B,2,0),0)*MIN(VFS!$G:$G)</f>
        <v>926200</v>
      </c>
      <c r="AR42">
        <f>AO42-IFERROR(VLOOKUP($A42,VFS!$A:$B,2,0),0)*MIN(VFS!$I:$I)</f>
        <v>58300</v>
      </c>
      <c r="AS42">
        <f>AP42-IFERROR(VLOOKUP($A42,VFS!$A:$B,2,0),0)*MIN(VFS!$K:$K)</f>
        <v>34700</v>
      </c>
      <c r="AT42">
        <f>AQ42-IFERROR(VLOOKUP($A42,FUEMAVND!$A:$B,2,0),0)*MIN(FUEMAVND!$G:$G)</f>
        <v>926200</v>
      </c>
      <c r="AU42">
        <f>AR42-IFERROR(VLOOKUP($A42,FUEMAVND!$A:$B,2,0),0)*MIN(FUEMAVND!$I:$I)</f>
        <v>58300</v>
      </c>
      <c r="AV42">
        <f>AS42-IFERROR(VLOOKUP($A42,FUEMAVND!$A:$B,2,0),0)*MIN(FUEMAVND!$K:$K)</f>
        <v>34700</v>
      </c>
    </row>
    <row r="43" spans="1:48" x14ac:dyDescent="0.3">
      <c r="A43" s="33" t="str">
        <v>FUEMAV30</v>
      </c>
      <c r="B43" s="33">
        <v>589300</v>
      </c>
      <c r="C43" s="33">
        <v>589300</v>
      </c>
      <c r="D43" s="33">
        <v>0</v>
      </c>
      <c r="E43" s="33">
        <v>0</v>
      </c>
      <c r="F43" s="33">
        <v>0</v>
      </c>
      <c r="G43" s="33">
        <v>0</v>
      </c>
      <c r="H43" s="33">
        <v>0</v>
      </c>
      <c r="I43" s="33">
        <v>0</v>
      </c>
      <c r="J43" s="33">
        <v>0</v>
      </c>
      <c r="K43" s="33">
        <v>0</v>
      </c>
      <c r="L43" s="33">
        <v>8870601346</v>
      </c>
      <c r="M43" s="33">
        <v>15830</v>
      </c>
      <c r="N43" s="33">
        <v>0</v>
      </c>
      <c r="O43" s="33">
        <v>0</v>
      </c>
      <c r="P43" s="33" t="str">
        <v>XXX</v>
      </c>
      <c r="Q43" s="33" t="str">
        <v>XXX</v>
      </c>
      <c r="R43" s="33" t="str">
        <v>XXX</v>
      </c>
      <c r="S43" s="33">
        <v>15052</v>
      </c>
      <c r="T43" s="33">
        <v>9328619000</v>
      </c>
      <c r="U43" s="33">
        <v>458017653</v>
      </c>
      <c r="AB43">
        <f>VLOOKUP($A43,updated_plusgrid!$A$1:$AF$500,MATCH("Usable (USABLE)",updated_plusgrid!$A$1:$AF$1,0),0)-IFERROR(VLOOKUP($A43,'E1 basket NFOL Morning'!$A$1:$M$500,MATCH("For 1 basket",'E1 basket NFOL Morning'!$A$1:$M$1,0),0),0)*MIN('E1 basket NFOL Morning'!$G$2:$G$500)</f>
        <v>589300</v>
      </c>
      <c r="AC43">
        <f>VLOOKUP($A43,updated_plusgrid!$A$1:$AF$500,MATCH("Due (DUE)",updated_plusgrid!$A$1:$AF$1,0),0)-IFERROR(VLOOKUP($A43,'E1 basket NFOL Morning'!$A$1:$M$500,MATCH("For 1 basket",'E1 basket NFOL Morning'!$A$1:$M$1,0),0),0)*MIN('E1 basket NFOL Morning'!$I$2:$I$500)</f>
        <v>0</v>
      </c>
      <c r="AD43">
        <f>VLOOKUP($A43,updated_plusgrid!$A$1:$AF$500,MATCH("Pend. T+1 Buy (TT1UNSETTLEBUY)",updated_plusgrid!$A$1:$AF$1,0),0)-IFERROR(VLOOKUP($A43,'E1 basket NFOL Morning'!$A$1:$M$500,MATCH("For 1 basket",'E1 basket NFOL Morning'!$A$1:$M$1,0),0),0)*MIN('E1 basket NFOL Morning'!$K$2:$K$500)</f>
        <v>0</v>
      </c>
      <c r="AE43">
        <f>AB43-IFERROR(VLOOKUP($A43,Diamond!$A:$B,2,0),0)*MIN(Diamond!$G:$G)</f>
        <v>589300</v>
      </c>
      <c r="AF43">
        <f>AC43-IFERROR(VLOOKUP($A43,Diamond!$A:$B,2,0),0)*MIN(Diamond!$I:$I)</f>
        <v>0</v>
      </c>
      <c r="AG43">
        <f>AD43-IFERROR(VLOOKUP($A43,Diamond!$A:$B,2,0),0)*MIN(Diamond!$K:$K)</f>
        <v>0</v>
      </c>
      <c r="AH43">
        <f>AE43-IFERROR(VLOOKUP($A43,FL!$A:$B,2,0),0)*MIN(FL!$G:$G)</f>
        <v>589300</v>
      </c>
      <c r="AI43">
        <f>AF43-IFERROR(VLOOKUP($A43,FL!$A:$B,2,0),0)*MIN(FL!$I:$I)</f>
        <v>0</v>
      </c>
      <c r="AJ43">
        <f>AG43-IFERROR(VLOOKUP($A43,FL!$A:$B,2,0),0)*MIN(FL!$K:$K)</f>
        <v>0</v>
      </c>
      <c r="AK43">
        <f>AH43-IFERROR(VLOOKUP($A43,'VN100'!$A:$B,2,0),0)*MIN('VN100'!$G:$G)</f>
        <v>589300</v>
      </c>
      <c r="AL43">
        <f>AI43-IFERROR(VLOOKUP($A43,'VN100'!$A:$B,2,0),0)*MIN('VN100'!$I:$I)</f>
        <v>0</v>
      </c>
      <c r="AM43">
        <f>AJ43-IFERROR(VLOOKUP($A43,'VN100'!$A:$B,2,0),0)*MIN('VN100'!$K:$K)</f>
        <v>0</v>
      </c>
      <c r="AN43">
        <f>AK43-IFERROR(VLOOKUP($A43,MIDCAP!$A:$B,2,0),0)*MIN(MIDCAP!$G:$G)</f>
        <v>589300</v>
      </c>
      <c r="AO43">
        <f>AL43-IFERROR(VLOOKUP($A43,MIDCAP!$A:$B,2,0),0)*MIN(MIDCAP!$I:$I)</f>
        <v>0</v>
      </c>
      <c r="AP43">
        <f>AM43-IFERROR(VLOOKUP($A43,MIDCAP!$A:$B,2,0),0)*MIN(MIDCAP!$K:$K)</f>
        <v>0</v>
      </c>
      <c r="AQ43">
        <f>AN43-IFERROR(VLOOKUP($A43,VFS!$A:$B,2,0),0)*MIN(VFS!$G:$G)</f>
        <v>589300</v>
      </c>
      <c r="AR43">
        <f>AO43-IFERROR(VLOOKUP($A43,VFS!$A:$B,2,0),0)*MIN(VFS!$I:$I)</f>
        <v>0</v>
      </c>
      <c r="AS43">
        <f>AP43-IFERROR(VLOOKUP($A43,VFS!$A:$B,2,0),0)*MIN(VFS!$K:$K)</f>
        <v>0</v>
      </c>
      <c r="AT43">
        <f>AQ43-IFERROR(VLOOKUP($A43,FUEMAVND!$A:$B,2,0),0)*MIN(FUEMAVND!$G:$G)</f>
        <v>589300</v>
      </c>
      <c r="AU43">
        <f>AR43-IFERROR(VLOOKUP($A43,FUEMAVND!$A:$B,2,0),0)*MIN(FUEMAVND!$I:$I)</f>
        <v>0</v>
      </c>
      <c r="AV43">
        <f>AS43-IFERROR(VLOOKUP($A43,FUEMAVND!$A:$B,2,0),0)*MIN(FUEMAVND!$K:$K)</f>
        <v>0</v>
      </c>
    </row>
    <row r="44" spans="1:48" x14ac:dyDescent="0.3">
      <c r="A44" s="33" t="str">
        <v>FUEMAVND</v>
      </c>
      <c r="B44" s="33">
        <v>1251600</v>
      </c>
      <c r="C44" s="33">
        <v>1251600</v>
      </c>
      <c r="D44" s="33">
        <v>0</v>
      </c>
      <c r="E44" s="33">
        <v>0</v>
      </c>
      <c r="F44" s="33">
        <v>0</v>
      </c>
      <c r="G44" s="33">
        <v>0</v>
      </c>
      <c r="H44" s="33">
        <v>0</v>
      </c>
      <c r="I44" s="33">
        <v>0</v>
      </c>
      <c r="J44" s="33">
        <v>0</v>
      </c>
      <c r="K44" s="33">
        <v>0</v>
      </c>
      <c r="L44" s="33">
        <v>15727275545</v>
      </c>
      <c r="M44" s="33">
        <v>14060</v>
      </c>
      <c r="N44" s="33">
        <v>0</v>
      </c>
      <c r="O44" s="33">
        <v>0</v>
      </c>
      <c r="P44" s="33" t="str">
        <v>XXX</v>
      </c>
      <c r="Q44" s="33" t="str">
        <v>XXX</v>
      </c>
      <c r="R44" s="33" t="str">
        <v>XXX</v>
      </c>
      <c r="S44" s="33">
        <v>12565</v>
      </c>
      <c r="T44" s="33">
        <v>17597496000</v>
      </c>
      <c r="U44" s="33">
        <v>1870220454</v>
      </c>
      <c r="AB44">
        <f>VLOOKUP($A44,updated_plusgrid!$A$1:$AF$500,MATCH("Usable (USABLE)",updated_plusgrid!$A$1:$AF$1,0),0)-IFERROR(VLOOKUP($A44,'E1 basket NFOL Morning'!$A$1:$M$500,MATCH("For 1 basket",'E1 basket NFOL Morning'!$A$1:$M$1,0),0),0)*MIN('E1 basket NFOL Morning'!$G$2:$G$500)</f>
        <v>1251600</v>
      </c>
      <c r="AC44">
        <f>VLOOKUP($A44,updated_plusgrid!$A$1:$AF$500,MATCH("Due (DUE)",updated_plusgrid!$A$1:$AF$1,0),0)-IFERROR(VLOOKUP($A44,'E1 basket NFOL Morning'!$A$1:$M$500,MATCH("For 1 basket",'E1 basket NFOL Morning'!$A$1:$M$1,0),0),0)*MIN('E1 basket NFOL Morning'!$I$2:$I$500)</f>
        <v>0</v>
      </c>
      <c r="AD44">
        <f>VLOOKUP($A44,updated_plusgrid!$A$1:$AF$500,MATCH("Pend. T+1 Buy (TT1UNSETTLEBUY)",updated_plusgrid!$A$1:$AF$1,0),0)-IFERROR(VLOOKUP($A44,'E1 basket NFOL Morning'!$A$1:$M$500,MATCH("For 1 basket",'E1 basket NFOL Morning'!$A$1:$M$1,0),0),0)*MIN('E1 basket NFOL Morning'!$K$2:$K$500)</f>
        <v>0</v>
      </c>
      <c r="AE44">
        <f>AB44-IFERROR(VLOOKUP($A44,Diamond!$A:$B,2,0),0)*MIN(Diamond!$G:$G)</f>
        <v>1251600</v>
      </c>
      <c r="AF44">
        <f>AC44-IFERROR(VLOOKUP($A44,Diamond!$A:$B,2,0),0)*MIN(Diamond!$I:$I)</f>
        <v>0</v>
      </c>
      <c r="AG44">
        <f>AD44-IFERROR(VLOOKUP($A44,Diamond!$A:$B,2,0),0)*MIN(Diamond!$K:$K)</f>
        <v>0</v>
      </c>
      <c r="AH44">
        <f>AE44-IFERROR(VLOOKUP($A44,FL!$A:$B,2,0),0)*MIN(FL!$G:$G)</f>
        <v>1251600</v>
      </c>
      <c r="AI44">
        <f>AF44-IFERROR(VLOOKUP($A44,FL!$A:$B,2,0),0)*MIN(FL!$I:$I)</f>
        <v>0</v>
      </c>
      <c r="AJ44">
        <f>AG44-IFERROR(VLOOKUP($A44,FL!$A:$B,2,0),0)*MIN(FL!$K:$K)</f>
        <v>0</v>
      </c>
      <c r="AK44">
        <f>AH44-IFERROR(VLOOKUP($A44,'VN100'!$A:$B,2,0),0)*MIN('VN100'!$G:$G)</f>
        <v>1251600</v>
      </c>
      <c r="AL44">
        <f>AI44-IFERROR(VLOOKUP($A44,'VN100'!$A:$B,2,0),0)*MIN('VN100'!$I:$I)</f>
        <v>0</v>
      </c>
      <c r="AM44">
        <f>AJ44-IFERROR(VLOOKUP($A44,'VN100'!$A:$B,2,0),0)*MIN('VN100'!$K:$K)</f>
        <v>0</v>
      </c>
      <c r="AN44">
        <f>AK44-IFERROR(VLOOKUP($A44,MIDCAP!$A:$B,2,0),0)*MIN(MIDCAP!$G:$G)</f>
        <v>1251600</v>
      </c>
      <c r="AO44">
        <f>AL44-IFERROR(VLOOKUP($A44,MIDCAP!$A:$B,2,0),0)*MIN(MIDCAP!$I:$I)</f>
        <v>0</v>
      </c>
      <c r="AP44">
        <f>AM44-IFERROR(VLOOKUP($A44,MIDCAP!$A:$B,2,0),0)*MIN(MIDCAP!$K:$K)</f>
        <v>0</v>
      </c>
      <c r="AQ44">
        <f>AN44-IFERROR(VLOOKUP($A44,VFS!$A:$B,2,0),0)*MIN(VFS!$G:$G)</f>
        <v>1251600</v>
      </c>
      <c r="AR44">
        <f>AO44-IFERROR(VLOOKUP($A44,VFS!$A:$B,2,0),0)*MIN(VFS!$I:$I)</f>
        <v>0</v>
      </c>
      <c r="AS44">
        <f>AP44-IFERROR(VLOOKUP($A44,VFS!$A:$B,2,0),0)*MIN(VFS!$K:$K)</f>
        <v>0</v>
      </c>
      <c r="AT44">
        <f>AQ44-IFERROR(VLOOKUP($A44,FUEMAVND!$A:$B,2,0),0)*MIN(FUEMAVND!$G:$G)</f>
        <v>1251600</v>
      </c>
      <c r="AU44">
        <f>AR44-IFERROR(VLOOKUP($A44,FUEMAVND!$A:$B,2,0),0)*MIN(FUEMAVND!$I:$I)</f>
        <v>0</v>
      </c>
      <c r="AV44">
        <f>AS44-IFERROR(VLOOKUP($A44,FUEMAVND!$A:$B,2,0),0)*MIN(FUEMAVND!$K:$K)</f>
        <v>0</v>
      </c>
    </row>
    <row r="45" spans="1:48" x14ac:dyDescent="0.3">
      <c r="A45" s="33" t="str">
        <v>FUESSV30</v>
      </c>
      <c r="B45" s="33">
        <v>818300</v>
      </c>
      <c r="C45" s="33">
        <v>782400</v>
      </c>
      <c r="D45" s="33">
        <v>0</v>
      </c>
      <c r="E45" s="33">
        <v>0</v>
      </c>
      <c r="F45" s="33">
        <v>21300</v>
      </c>
      <c r="G45" s="33">
        <v>14600</v>
      </c>
      <c r="H45" s="33">
        <v>0</v>
      </c>
      <c r="I45" s="33">
        <v>0</v>
      </c>
      <c r="J45" s="33">
        <v>0</v>
      </c>
      <c r="K45" s="33">
        <v>0</v>
      </c>
      <c r="L45" s="33">
        <v>12687677799</v>
      </c>
      <c r="M45" s="33">
        <v>16450</v>
      </c>
      <c r="N45" s="33">
        <v>0</v>
      </c>
      <c r="O45" s="33">
        <v>0</v>
      </c>
      <c r="P45" s="33" t="str">
        <v>XXX</v>
      </c>
      <c r="Q45" s="33" t="str">
        <v>XXX</v>
      </c>
      <c r="R45" s="33" t="str">
        <v>XXX</v>
      </c>
      <c r="S45" s="33">
        <v>15504</v>
      </c>
      <c r="T45" s="33">
        <v>13461035000</v>
      </c>
      <c r="U45" s="33">
        <v>773357200</v>
      </c>
      <c r="AB45">
        <f>VLOOKUP($A45,updated_plusgrid!$A$1:$AF$500,MATCH("Usable (USABLE)",updated_plusgrid!$A$1:$AF$1,0),0)-IFERROR(VLOOKUP($A45,'E1 basket NFOL Morning'!$A$1:$M$500,MATCH("For 1 basket",'E1 basket NFOL Morning'!$A$1:$M$1,0),0),0)*MIN('E1 basket NFOL Morning'!$G$2:$G$500)</f>
        <v>782400</v>
      </c>
      <c r="AC45">
        <f>VLOOKUP($A45,updated_plusgrid!$A$1:$AF$500,MATCH("Due (DUE)",updated_plusgrid!$A$1:$AF$1,0),0)-IFERROR(VLOOKUP($A45,'E1 basket NFOL Morning'!$A$1:$M$500,MATCH("For 1 basket",'E1 basket NFOL Morning'!$A$1:$M$1,0),0),0)*MIN('E1 basket NFOL Morning'!$I$2:$I$500)</f>
        <v>14600</v>
      </c>
      <c r="AD45">
        <f>VLOOKUP($A45,updated_plusgrid!$A$1:$AF$500,MATCH("Pend. T+1 Buy (TT1UNSETTLEBUY)",updated_plusgrid!$A$1:$AF$1,0),0)-IFERROR(VLOOKUP($A45,'E1 basket NFOL Morning'!$A$1:$M$500,MATCH("For 1 basket",'E1 basket NFOL Morning'!$A$1:$M$1,0),0),0)*MIN('E1 basket NFOL Morning'!$K$2:$K$500)</f>
        <v>21300</v>
      </c>
      <c r="AE45">
        <f>AB45-IFERROR(VLOOKUP($A45,Diamond!$A:$B,2,0),0)*MIN(Diamond!$G:$G)</f>
        <v>782400</v>
      </c>
      <c r="AF45">
        <f>AC45-IFERROR(VLOOKUP($A45,Diamond!$A:$B,2,0),0)*MIN(Diamond!$I:$I)</f>
        <v>14600</v>
      </c>
      <c r="AG45">
        <f>AD45-IFERROR(VLOOKUP($A45,Diamond!$A:$B,2,0),0)*MIN(Diamond!$K:$K)</f>
        <v>21300</v>
      </c>
      <c r="AH45">
        <f>AE45-IFERROR(VLOOKUP($A45,FL!$A:$B,2,0),0)*MIN(FL!$G:$G)</f>
        <v>782400</v>
      </c>
      <c r="AI45">
        <f>AF45-IFERROR(VLOOKUP($A45,FL!$A:$B,2,0),0)*MIN(FL!$I:$I)</f>
        <v>14600</v>
      </c>
      <c r="AJ45">
        <f>AG45-IFERROR(VLOOKUP($A45,FL!$A:$B,2,0),0)*MIN(FL!$K:$K)</f>
        <v>21300</v>
      </c>
      <c r="AK45">
        <f>AH45-IFERROR(VLOOKUP($A45,'VN100'!$A:$B,2,0),0)*MIN('VN100'!$G:$G)</f>
        <v>782400</v>
      </c>
      <c r="AL45">
        <f>AI45-IFERROR(VLOOKUP($A45,'VN100'!$A:$B,2,0),0)*MIN('VN100'!$I:$I)</f>
        <v>14600</v>
      </c>
      <c r="AM45">
        <f>AJ45-IFERROR(VLOOKUP($A45,'VN100'!$A:$B,2,0),0)*MIN('VN100'!$K:$K)</f>
        <v>21300</v>
      </c>
      <c r="AN45">
        <f>AK45-IFERROR(VLOOKUP($A45,MIDCAP!$A:$B,2,0),0)*MIN(MIDCAP!$G:$G)</f>
        <v>782400</v>
      </c>
      <c r="AO45">
        <f>AL45-IFERROR(VLOOKUP($A45,MIDCAP!$A:$B,2,0),0)*MIN(MIDCAP!$I:$I)</f>
        <v>14600</v>
      </c>
      <c r="AP45">
        <f>AM45-IFERROR(VLOOKUP($A45,MIDCAP!$A:$B,2,0),0)*MIN(MIDCAP!$K:$K)</f>
        <v>21300</v>
      </c>
      <c r="AQ45">
        <f>AN45-IFERROR(VLOOKUP($A45,VFS!$A:$B,2,0),0)*MIN(VFS!$G:$G)</f>
        <v>782400</v>
      </c>
      <c r="AR45">
        <f>AO45-IFERROR(VLOOKUP($A45,VFS!$A:$B,2,0),0)*MIN(VFS!$I:$I)</f>
        <v>14600</v>
      </c>
      <c r="AS45">
        <f>AP45-IFERROR(VLOOKUP($A45,VFS!$A:$B,2,0),0)*MIN(VFS!$K:$K)</f>
        <v>21300</v>
      </c>
      <c r="AT45">
        <f>AQ45-IFERROR(VLOOKUP($A45,FUEMAVND!$A:$B,2,0),0)*MIN(FUEMAVND!$G:$G)</f>
        <v>782400</v>
      </c>
      <c r="AU45">
        <f>AR45-IFERROR(VLOOKUP($A45,FUEMAVND!$A:$B,2,0),0)*MIN(FUEMAVND!$I:$I)</f>
        <v>14600</v>
      </c>
      <c r="AV45">
        <f>AS45-IFERROR(VLOOKUP($A45,FUEMAVND!$A:$B,2,0),0)*MIN(FUEMAVND!$K:$K)</f>
        <v>21300</v>
      </c>
    </row>
    <row r="46" spans="1:48" x14ac:dyDescent="0.3">
      <c r="A46" s="33" t="str">
        <v>FUESSV50</v>
      </c>
      <c r="B46" s="33">
        <v>197200</v>
      </c>
      <c r="C46" s="33">
        <v>184700</v>
      </c>
      <c r="D46" s="33">
        <v>0</v>
      </c>
      <c r="E46" s="33">
        <v>0</v>
      </c>
      <c r="F46" s="33">
        <v>10900</v>
      </c>
      <c r="G46" s="33">
        <v>1600</v>
      </c>
      <c r="H46" s="33">
        <v>0</v>
      </c>
      <c r="I46" s="33">
        <v>0</v>
      </c>
      <c r="J46" s="33">
        <v>0</v>
      </c>
      <c r="K46" s="33">
        <v>0</v>
      </c>
      <c r="L46" s="33">
        <v>3796354453</v>
      </c>
      <c r="M46" s="33">
        <v>19820</v>
      </c>
      <c r="N46" s="33">
        <v>0</v>
      </c>
      <c r="O46" s="33">
        <v>0</v>
      </c>
      <c r="P46" s="33" t="str">
        <v>XXX</v>
      </c>
      <c r="Q46" s="33" t="str">
        <v>XXX</v>
      </c>
      <c r="R46" s="33" t="str">
        <v>XXX</v>
      </c>
      <c r="S46" s="33">
        <v>19251</v>
      </c>
      <c r="T46" s="33">
        <v>3908504000</v>
      </c>
      <c r="U46" s="33">
        <v>112149546</v>
      </c>
      <c r="AB46">
        <f>VLOOKUP($A46,updated_plusgrid!$A$1:$AF$500,MATCH("Usable (USABLE)",updated_plusgrid!$A$1:$AF$1,0),0)-IFERROR(VLOOKUP($A46,'E1 basket NFOL Morning'!$A$1:$M$500,MATCH("For 1 basket",'E1 basket NFOL Morning'!$A$1:$M$1,0),0),0)*MIN('E1 basket NFOL Morning'!$G$2:$G$500)</f>
        <v>184700</v>
      </c>
      <c r="AC46">
        <f>VLOOKUP($A46,updated_plusgrid!$A$1:$AF$500,MATCH("Due (DUE)",updated_plusgrid!$A$1:$AF$1,0),0)-IFERROR(VLOOKUP($A46,'E1 basket NFOL Morning'!$A$1:$M$500,MATCH("For 1 basket",'E1 basket NFOL Morning'!$A$1:$M$1,0),0),0)*MIN('E1 basket NFOL Morning'!$I$2:$I$500)</f>
        <v>1600</v>
      </c>
      <c r="AD46">
        <f>VLOOKUP($A46,updated_plusgrid!$A$1:$AF$500,MATCH("Pend. T+1 Buy (TT1UNSETTLEBUY)",updated_plusgrid!$A$1:$AF$1,0),0)-IFERROR(VLOOKUP($A46,'E1 basket NFOL Morning'!$A$1:$M$500,MATCH("For 1 basket",'E1 basket NFOL Morning'!$A$1:$M$1,0),0),0)*MIN('E1 basket NFOL Morning'!$K$2:$K$500)</f>
        <v>10900</v>
      </c>
      <c r="AE46">
        <f>AB46-IFERROR(VLOOKUP($A46,Diamond!$A:$B,2,0),0)*MIN(Diamond!$G:$G)</f>
        <v>184700</v>
      </c>
      <c r="AF46">
        <f>AC46-IFERROR(VLOOKUP($A46,Diamond!$A:$B,2,0),0)*MIN(Diamond!$I:$I)</f>
        <v>1600</v>
      </c>
      <c r="AG46">
        <f>AD46-IFERROR(VLOOKUP($A46,Diamond!$A:$B,2,0),0)*MIN(Diamond!$K:$K)</f>
        <v>10900</v>
      </c>
      <c r="AH46">
        <f>AE46-IFERROR(VLOOKUP($A46,FL!$A:$B,2,0),0)*MIN(FL!$G:$G)</f>
        <v>184700</v>
      </c>
      <c r="AI46">
        <f>AF46-IFERROR(VLOOKUP($A46,FL!$A:$B,2,0),0)*MIN(FL!$I:$I)</f>
        <v>1600</v>
      </c>
      <c r="AJ46">
        <f>AG46-IFERROR(VLOOKUP($A46,FL!$A:$B,2,0),0)*MIN(FL!$K:$K)</f>
        <v>10900</v>
      </c>
      <c r="AK46">
        <f>AH46-IFERROR(VLOOKUP($A46,'VN100'!$A:$B,2,0),0)*MIN('VN100'!$G:$G)</f>
        <v>184700</v>
      </c>
      <c r="AL46">
        <f>AI46-IFERROR(VLOOKUP($A46,'VN100'!$A:$B,2,0),0)*MIN('VN100'!$I:$I)</f>
        <v>1600</v>
      </c>
      <c r="AM46">
        <f>AJ46-IFERROR(VLOOKUP($A46,'VN100'!$A:$B,2,0),0)*MIN('VN100'!$K:$K)</f>
        <v>10900</v>
      </c>
      <c r="AN46">
        <f>AK46-IFERROR(VLOOKUP($A46,MIDCAP!$A:$B,2,0),0)*MIN(MIDCAP!$G:$G)</f>
        <v>184700</v>
      </c>
      <c r="AO46">
        <f>AL46-IFERROR(VLOOKUP($A46,MIDCAP!$A:$B,2,0),0)*MIN(MIDCAP!$I:$I)</f>
        <v>1600</v>
      </c>
      <c r="AP46">
        <f>AM46-IFERROR(VLOOKUP($A46,MIDCAP!$A:$B,2,0),0)*MIN(MIDCAP!$K:$K)</f>
        <v>10900</v>
      </c>
      <c r="AQ46">
        <f>AN46-IFERROR(VLOOKUP($A46,VFS!$A:$B,2,0),0)*MIN(VFS!$G:$G)</f>
        <v>184700</v>
      </c>
      <c r="AR46">
        <f>AO46-IFERROR(VLOOKUP($A46,VFS!$A:$B,2,0),0)*MIN(VFS!$I:$I)</f>
        <v>1600</v>
      </c>
      <c r="AS46">
        <f>AP46-IFERROR(VLOOKUP($A46,VFS!$A:$B,2,0),0)*MIN(VFS!$K:$K)</f>
        <v>10900</v>
      </c>
      <c r="AT46">
        <f>AQ46-IFERROR(VLOOKUP($A46,FUEMAVND!$A:$B,2,0),0)*MIN(FUEMAVND!$G:$G)</f>
        <v>184700</v>
      </c>
      <c r="AU46">
        <f>AR46-IFERROR(VLOOKUP($A46,FUEMAVND!$A:$B,2,0),0)*MIN(FUEMAVND!$I:$I)</f>
        <v>1600</v>
      </c>
      <c r="AV46">
        <f>AS46-IFERROR(VLOOKUP($A46,FUEMAVND!$A:$B,2,0),0)*MIN(FUEMAVND!$K:$K)</f>
        <v>10900</v>
      </c>
    </row>
    <row r="47" spans="1:48" x14ac:dyDescent="0.3">
      <c r="A47" s="33" t="str">
        <v>FUESSVFL</v>
      </c>
      <c r="B47" s="33">
        <v>2374900</v>
      </c>
      <c r="C47" s="33">
        <v>2360700</v>
      </c>
      <c r="D47" s="33">
        <v>0</v>
      </c>
      <c r="E47" s="33">
        <v>0</v>
      </c>
      <c r="F47" s="33">
        <v>6500</v>
      </c>
      <c r="G47" s="33">
        <v>7700</v>
      </c>
      <c r="H47" s="33">
        <v>0</v>
      </c>
      <c r="I47" s="33">
        <v>0</v>
      </c>
      <c r="J47" s="33">
        <v>0</v>
      </c>
      <c r="K47" s="33">
        <v>0</v>
      </c>
      <c r="L47" s="33">
        <v>48848885454</v>
      </c>
      <c r="M47" s="33">
        <v>20830</v>
      </c>
      <c r="N47" s="33">
        <v>0</v>
      </c>
      <c r="O47" s="33">
        <v>0</v>
      </c>
      <c r="P47" s="33" t="str">
        <v>XXX</v>
      </c>
      <c r="Q47" s="33" t="str">
        <v>XXX</v>
      </c>
      <c r="R47" s="33" t="str">
        <v>XXX</v>
      </c>
      <c r="S47" s="33">
        <v>20568</v>
      </c>
      <c r="T47" s="33">
        <v>49469167000</v>
      </c>
      <c r="U47" s="33">
        <v>620281545</v>
      </c>
      <c r="AB47">
        <f>VLOOKUP($A47,updated_plusgrid!$A$1:$AF$500,MATCH("Usable (USABLE)",updated_plusgrid!$A$1:$AF$1,0),0)-IFERROR(VLOOKUP($A47,'E1 basket NFOL Morning'!$A$1:$M$500,MATCH("For 1 basket",'E1 basket NFOL Morning'!$A$1:$M$1,0),0),0)*MIN('E1 basket NFOL Morning'!$G$2:$G$500)</f>
        <v>2360700</v>
      </c>
      <c r="AC47">
        <f>VLOOKUP($A47,updated_plusgrid!$A$1:$AF$500,MATCH("Due (DUE)",updated_plusgrid!$A$1:$AF$1,0),0)-IFERROR(VLOOKUP($A47,'E1 basket NFOL Morning'!$A$1:$M$500,MATCH("For 1 basket",'E1 basket NFOL Morning'!$A$1:$M$1,0),0),0)*MIN('E1 basket NFOL Morning'!$I$2:$I$500)</f>
        <v>7700</v>
      </c>
      <c r="AD47">
        <f>VLOOKUP($A47,updated_plusgrid!$A$1:$AF$500,MATCH("Pend. T+1 Buy (TT1UNSETTLEBUY)",updated_plusgrid!$A$1:$AF$1,0),0)-IFERROR(VLOOKUP($A47,'E1 basket NFOL Morning'!$A$1:$M$500,MATCH("For 1 basket",'E1 basket NFOL Morning'!$A$1:$M$1,0),0),0)*MIN('E1 basket NFOL Morning'!$K$2:$K$500)</f>
        <v>6500</v>
      </c>
      <c r="AE47">
        <f>AB47-IFERROR(VLOOKUP($A47,Diamond!$A:$B,2,0),0)*MIN(Diamond!$G:$G)</f>
        <v>2360700</v>
      </c>
      <c r="AF47">
        <f>AC47-IFERROR(VLOOKUP($A47,Diamond!$A:$B,2,0),0)*MIN(Diamond!$I:$I)</f>
        <v>7700</v>
      </c>
      <c r="AG47">
        <f>AD47-IFERROR(VLOOKUP($A47,Diamond!$A:$B,2,0),0)*MIN(Diamond!$K:$K)</f>
        <v>6500</v>
      </c>
      <c r="AH47">
        <f>AE47-IFERROR(VLOOKUP($A47,FL!$A:$B,2,0),0)*MIN(FL!$G:$G)</f>
        <v>2360700</v>
      </c>
      <c r="AI47">
        <f>AF47-IFERROR(VLOOKUP($A47,FL!$A:$B,2,0),0)*MIN(FL!$I:$I)</f>
        <v>7700</v>
      </c>
      <c r="AJ47">
        <f>AG47-IFERROR(VLOOKUP($A47,FL!$A:$B,2,0),0)*MIN(FL!$K:$K)</f>
        <v>6500</v>
      </c>
      <c r="AK47">
        <f>AH47-IFERROR(VLOOKUP($A47,'VN100'!$A:$B,2,0),0)*MIN('VN100'!$G:$G)</f>
        <v>2360700</v>
      </c>
      <c r="AL47">
        <f>AI47-IFERROR(VLOOKUP($A47,'VN100'!$A:$B,2,0),0)*MIN('VN100'!$I:$I)</f>
        <v>7700</v>
      </c>
      <c r="AM47">
        <f>AJ47-IFERROR(VLOOKUP($A47,'VN100'!$A:$B,2,0),0)*MIN('VN100'!$K:$K)</f>
        <v>6500</v>
      </c>
      <c r="AN47">
        <f>AK47-IFERROR(VLOOKUP($A47,MIDCAP!$A:$B,2,0),0)*MIN(MIDCAP!$G:$G)</f>
        <v>2360700</v>
      </c>
      <c r="AO47">
        <f>AL47-IFERROR(VLOOKUP($A47,MIDCAP!$A:$B,2,0),0)*MIN(MIDCAP!$I:$I)</f>
        <v>7700</v>
      </c>
      <c r="AP47">
        <f>AM47-IFERROR(VLOOKUP($A47,MIDCAP!$A:$B,2,0),0)*MIN(MIDCAP!$K:$K)</f>
        <v>6500</v>
      </c>
      <c r="AQ47">
        <f>AN47-IFERROR(VLOOKUP($A47,VFS!$A:$B,2,0),0)*MIN(VFS!$G:$G)</f>
        <v>2360700</v>
      </c>
      <c r="AR47">
        <f>AO47-IFERROR(VLOOKUP($A47,VFS!$A:$B,2,0),0)*MIN(VFS!$I:$I)</f>
        <v>7700</v>
      </c>
      <c r="AS47">
        <f>AP47-IFERROR(VLOOKUP($A47,VFS!$A:$B,2,0),0)*MIN(VFS!$K:$K)</f>
        <v>6500</v>
      </c>
      <c r="AT47">
        <f>AQ47-IFERROR(VLOOKUP($A47,FUEMAVND!$A:$B,2,0),0)*MIN(FUEMAVND!$G:$G)</f>
        <v>2360700</v>
      </c>
      <c r="AU47">
        <f>AR47-IFERROR(VLOOKUP($A47,FUEMAVND!$A:$B,2,0),0)*MIN(FUEMAVND!$I:$I)</f>
        <v>7700</v>
      </c>
      <c r="AV47">
        <f>AS47-IFERROR(VLOOKUP($A47,FUEMAVND!$A:$B,2,0),0)*MIN(FUEMAVND!$K:$K)</f>
        <v>6500</v>
      </c>
    </row>
    <row r="48" spans="1:48" x14ac:dyDescent="0.3">
      <c r="A48" s="33" t="str">
        <v>FUEVFVND</v>
      </c>
      <c r="B48" s="33">
        <v>3627900</v>
      </c>
      <c r="C48" s="33">
        <v>1954000</v>
      </c>
      <c r="D48" s="33">
        <v>0</v>
      </c>
      <c r="E48" s="33">
        <v>0</v>
      </c>
      <c r="F48" s="33">
        <v>668400</v>
      </c>
      <c r="G48" s="33">
        <v>1005500</v>
      </c>
      <c r="H48" s="33">
        <v>0</v>
      </c>
      <c r="I48" s="33">
        <v>0</v>
      </c>
      <c r="J48" s="33">
        <v>0</v>
      </c>
      <c r="K48" s="33">
        <v>0</v>
      </c>
      <c r="L48" s="33">
        <v>120769313796</v>
      </c>
      <c r="M48" s="33">
        <v>33380</v>
      </c>
      <c r="N48" s="33">
        <v>0</v>
      </c>
      <c r="O48" s="33">
        <v>0</v>
      </c>
      <c r="P48" s="33" t="str">
        <v>XXX</v>
      </c>
      <c r="Q48" s="33" t="str">
        <v>XXX</v>
      </c>
      <c r="R48" s="33" t="str">
        <v>XXX</v>
      </c>
      <c r="S48" s="33">
        <v>33289</v>
      </c>
      <c r="T48" s="33">
        <v>121099302000</v>
      </c>
      <c r="U48" s="33">
        <v>329988204</v>
      </c>
      <c r="AB48">
        <f>VLOOKUP($A48,updated_plusgrid!$A$1:$AF$500,MATCH("Usable (USABLE)",updated_plusgrid!$A$1:$AF$1,0),0)-IFERROR(VLOOKUP($A48,'E1 basket NFOL Morning'!$A$1:$M$500,MATCH("For 1 basket",'E1 basket NFOL Morning'!$A$1:$M$1,0),0),0)*MIN('E1 basket NFOL Morning'!$G$2:$G$500)</f>
        <v>1954000</v>
      </c>
      <c r="AC48">
        <f>VLOOKUP($A48,updated_plusgrid!$A$1:$AF$500,MATCH("Due (DUE)",updated_plusgrid!$A$1:$AF$1,0),0)-IFERROR(VLOOKUP($A48,'E1 basket NFOL Morning'!$A$1:$M$500,MATCH("For 1 basket",'E1 basket NFOL Morning'!$A$1:$M$1,0),0),0)*MIN('E1 basket NFOL Morning'!$I$2:$I$500)</f>
        <v>1005500</v>
      </c>
      <c r="AD48">
        <f>VLOOKUP($A48,updated_plusgrid!$A$1:$AF$500,MATCH("Pend. T+1 Buy (TT1UNSETTLEBUY)",updated_plusgrid!$A$1:$AF$1,0),0)-IFERROR(VLOOKUP($A48,'E1 basket NFOL Morning'!$A$1:$M$500,MATCH("For 1 basket",'E1 basket NFOL Morning'!$A$1:$M$1,0),0),0)*MIN('E1 basket NFOL Morning'!$K$2:$K$500)</f>
        <v>668400</v>
      </c>
      <c r="AE48">
        <f>AB48-IFERROR(VLOOKUP($A48,Diamond!$A:$B,2,0),0)*MIN(Diamond!$G:$G)</f>
        <v>1954000</v>
      </c>
      <c r="AF48">
        <f>AC48-IFERROR(VLOOKUP($A48,Diamond!$A:$B,2,0),0)*MIN(Diamond!$I:$I)</f>
        <v>1005500</v>
      </c>
      <c r="AG48">
        <f>AD48-IFERROR(VLOOKUP($A48,Diamond!$A:$B,2,0),0)*MIN(Diamond!$K:$K)</f>
        <v>668400</v>
      </c>
      <c r="AH48">
        <f>AE48-IFERROR(VLOOKUP($A48,FL!$A:$B,2,0),0)*MIN(FL!$G:$G)</f>
        <v>1954000</v>
      </c>
      <c r="AI48">
        <f>AF48-IFERROR(VLOOKUP($A48,FL!$A:$B,2,0),0)*MIN(FL!$I:$I)</f>
        <v>1005500</v>
      </c>
      <c r="AJ48">
        <f>AG48-IFERROR(VLOOKUP($A48,FL!$A:$B,2,0),0)*MIN(FL!$K:$K)</f>
        <v>668400</v>
      </c>
      <c r="AK48">
        <f>AH48-IFERROR(VLOOKUP($A48,'VN100'!$A:$B,2,0),0)*MIN('VN100'!$G:$G)</f>
        <v>1954000</v>
      </c>
      <c r="AL48">
        <f>AI48-IFERROR(VLOOKUP($A48,'VN100'!$A:$B,2,0),0)*MIN('VN100'!$I:$I)</f>
        <v>1005500</v>
      </c>
      <c r="AM48">
        <f>AJ48-IFERROR(VLOOKUP($A48,'VN100'!$A:$B,2,0),0)*MIN('VN100'!$K:$K)</f>
        <v>668400</v>
      </c>
      <c r="AN48">
        <f>AK48-IFERROR(VLOOKUP($A48,MIDCAP!$A:$B,2,0),0)*MIN(MIDCAP!$G:$G)</f>
        <v>1954000</v>
      </c>
      <c r="AO48">
        <f>AL48-IFERROR(VLOOKUP($A48,MIDCAP!$A:$B,2,0),0)*MIN(MIDCAP!$I:$I)</f>
        <v>1005500</v>
      </c>
      <c r="AP48">
        <f>AM48-IFERROR(VLOOKUP($A48,MIDCAP!$A:$B,2,0),0)*MIN(MIDCAP!$K:$K)</f>
        <v>668400</v>
      </c>
      <c r="AQ48">
        <f>AN48-IFERROR(VLOOKUP($A48,VFS!$A:$B,2,0),0)*MIN(VFS!$G:$G)</f>
        <v>1954000</v>
      </c>
      <c r="AR48">
        <f>AO48-IFERROR(VLOOKUP($A48,VFS!$A:$B,2,0),0)*MIN(VFS!$I:$I)</f>
        <v>1005500</v>
      </c>
      <c r="AS48">
        <f>AP48-IFERROR(VLOOKUP($A48,VFS!$A:$B,2,0),0)*MIN(VFS!$K:$K)</f>
        <v>668400</v>
      </c>
      <c r="AT48">
        <f>AQ48-IFERROR(VLOOKUP($A48,FUEMAVND!$A:$B,2,0),0)*MIN(FUEMAVND!$G:$G)</f>
        <v>1954000</v>
      </c>
      <c r="AU48">
        <f>AR48-IFERROR(VLOOKUP($A48,FUEMAVND!$A:$B,2,0),0)*MIN(FUEMAVND!$I:$I)</f>
        <v>1005500</v>
      </c>
      <c r="AV48">
        <f>AS48-IFERROR(VLOOKUP($A48,FUEMAVND!$A:$B,2,0),0)*MIN(FUEMAVND!$K:$K)</f>
        <v>668400</v>
      </c>
    </row>
    <row r="49" spans="1:48" x14ac:dyDescent="0.3">
      <c r="A49" s="33" t="str">
        <v>FUEVN100</v>
      </c>
      <c r="B49" s="33">
        <v>1476171</v>
      </c>
      <c r="C49" s="33">
        <v>1412571</v>
      </c>
      <c r="D49" s="33">
        <v>0</v>
      </c>
      <c r="E49" s="33">
        <v>0</v>
      </c>
      <c r="F49" s="33">
        <v>58800</v>
      </c>
      <c r="G49" s="33">
        <v>4800</v>
      </c>
      <c r="H49" s="33">
        <v>0</v>
      </c>
      <c r="I49" s="33">
        <v>0</v>
      </c>
      <c r="J49" s="33">
        <v>0</v>
      </c>
      <c r="K49" s="33">
        <v>0</v>
      </c>
      <c r="L49" s="33">
        <v>25538232557</v>
      </c>
      <c r="M49" s="33">
        <v>17780</v>
      </c>
      <c r="N49" s="33">
        <v>0</v>
      </c>
      <c r="O49" s="33">
        <v>0</v>
      </c>
      <c r="P49" s="33" t="str">
        <v>XXX</v>
      </c>
      <c r="Q49" s="33" t="str">
        <v>XXX</v>
      </c>
      <c r="R49" s="33" t="str">
        <v>XXX</v>
      </c>
      <c r="S49" s="33">
        <v>17300</v>
      </c>
      <c r="T49" s="33">
        <v>26246320380</v>
      </c>
      <c r="U49" s="33">
        <v>708087823</v>
      </c>
      <c r="AB49">
        <f>VLOOKUP($A49,updated_plusgrid!$A$1:$AF$500,MATCH("Usable (USABLE)",updated_plusgrid!$A$1:$AF$1,0),0)-IFERROR(VLOOKUP($A49,'E1 basket NFOL Morning'!$A$1:$M$500,MATCH("For 1 basket",'E1 basket NFOL Morning'!$A$1:$M$1,0),0),0)*MIN('E1 basket NFOL Morning'!$G$2:$G$500)</f>
        <v>1412571</v>
      </c>
      <c r="AC49">
        <f>VLOOKUP($A49,updated_plusgrid!$A$1:$AF$500,MATCH("Due (DUE)",updated_plusgrid!$A$1:$AF$1,0),0)-IFERROR(VLOOKUP($A49,'E1 basket NFOL Morning'!$A$1:$M$500,MATCH("For 1 basket",'E1 basket NFOL Morning'!$A$1:$M$1,0),0),0)*MIN('E1 basket NFOL Morning'!$I$2:$I$500)</f>
        <v>4800</v>
      </c>
      <c r="AD49">
        <f>VLOOKUP($A49,updated_plusgrid!$A$1:$AF$500,MATCH("Pend. T+1 Buy (TT1UNSETTLEBUY)",updated_plusgrid!$A$1:$AF$1,0),0)-IFERROR(VLOOKUP($A49,'E1 basket NFOL Morning'!$A$1:$M$500,MATCH("For 1 basket",'E1 basket NFOL Morning'!$A$1:$M$1,0),0),0)*MIN('E1 basket NFOL Morning'!$K$2:$K$500)</f>
        <v>58800</v>
      </c>
      <c r="AE49">
        <f>AB49-IFERROR(VLOOKUP($A49,Diamond!$A:$B,2,0),0)*MIN(Diamond!$G:$G)</f>
        <v>1412571</v>
      </c>
      <c r="AF49">
        <f>AC49-IFERROR(VLOOKUP($A49,Diamond!$A:$B,2,0),0)*MIN(Diamond!$I:$I)</f>
        <v>4800</v>
      </c>
      <c r="AG49">
        <f>AD49-IFERROR(VLOOKUP($A49,Diamond!$A:$B,2,0),0)*MIN(Diamond!$K:$K)</f>
        <v>58800</v>
      </c>
      <c r="AH49">
        <f>AE49-IFERROR(VLOOKUP($A49,FL!$A:$B,2,0),0)*MIN(FL!$G:$G)</f>
        <v>1412571</v>
      </c>
      <c r="AI49">
        <f>AF49-IFERROR(VLOOKUP($A49,FL!$A:$B,2,0),0)*MIN(FL!$I:$I)</f>
        <v>4800</v>
      </c>
      <c r="AJ49">
        <f>AG49-IFERROR(VLOOKUP($A49,FL!$A:$B,2,0),0)*MIN(FL!$K:$K)</f>
        <v>58800</v>
      </c>
      <c r="AK49">
        <f>AH49-IFERROR(VLOOKUP($A49,'VN100'!$A:$B,2,0),0)*MIN('VN100'!$G:$G)</f>
        <v>1412571</v>
      </c>
      <c r="AL49">
        <f>AI49-IFERROR(VLOOKUP($A49,'VN100'!$A:$B,2,0),0)*MIN('VN100'!$I:$I)</f>
        <v>4800</v>
      </c>
      <c r="AM49">
        <f>AJ49-IFERROR(VLOOKUP($A49,'VN100'!$A:$B,2,0),0)*MIN('VN100'!$K:$K)</f>
        <v>58800</v>
      </c>
      <c r="AN49">
        <f>AK49-IFERROR(VLOOKUP($A49,MIDCAP!$A:$B,2,0),0)*MIN(MIDCAP!$G:$G)</f>
        <v>1412571</v>
      </c>
      <c r="AO49">
        <f>AL49-IFERROR(VLOOKUP($A49,MIDCAP!$A:$B,2,0),0)*MIN(MIDCAP!$I:$I)</f>
        <v>4800</v>
      </c>
      <c r="AP49">
        <f>AM49-IFERROR(VLOOKUP($A49,MIDCAP!$A:$B,2,0),0)*MIN(MIDCAP!$K:$K)</f>
        <v>58800</v>
      </c>
      <c r="AQ49">
        <f>AN49-IFERROR(VLOOKUP($A49,VFS!$A:$B,2,0),0)*MIN(VFS!$G:$G)</f>
        <v>1412571</v>
      </c>
      <c r="AR49">
        <f>AO49-IFERROR(VLOOKUP($A49,VFS!$A:$B,2,0),0)*MIN(VFS!$I:$I)</f>
        <v>4800</v>
      </c>
      <c r="AS49">
        <f>AP49-IFERROR(VLOOKUP($A49,VFS!$A:$B,2,0),0)*MIN(VFS!$K:$K)</f>
        <v>58800</v>
      </c>
      <c r="AT49">
        <f>AQ49-IFERROR(VLOOKUP($A49,FUEMAVND!$A:$B,2,0),0)*MIN(FUEMAVND!$G:$G)</f>
        <v>1412571</v>
      </c>
      <c r="AU49">
        <f>AR49-IFERROR(VLOOKUP($A49,FUEMAVND!$A:$B,2,0),0)*MIN(FUEMAVND!$I:$I)</f>
        <v>4800</v>
      </c>
      <c r="AV49">
        <f>AS49-IFERROR(VLOOKUP($A49,FUEMAVND!$A:$B,2,0),0)*MIN(FUEMAVND!$K:$K)</f>
        <v>58800</v>
      </c>
    </row>
    <row r="50" spans="1:48" x14ac:dyDescent="0.3">
      <c r="A50" s="33" t="str">
        <v>GAS</v>
      </c>
      <c r="B50" s="33">
        <v>24200</v>
      </c>
      <c r="C50" s="33">
        <v>18000</v>
      </c>
      <c r="D50" s="33">
        <v>0</v>
      </c>
      <c r="E50" s="33">
        <v>0</v>
      </c>
      <c r="F50" s="33">
        <v>1400</v>
      </c>
      <c r="G50" s="33">
        <v>4800</v>
      </c>
      <c r="H50" s="33">
        <v>0</v>
      </c>
      <c r="I50" s="33">
        <v>0</v>
      </c>
      <c r="J50" s="33">
        <v>0</v>
      </c>
      <c r="K50" s="33">
        <v>0</v>
      </c>
      <c r="L50" s="33">
        <v>2035942461</v>
      </c>
      <c r="M50" s="33">
        <v>83500</v>
      </c>
      <c r="N50" s="33">
        <v>0</v>
      </c>
      <c r="O50" s="33">
        <v>0</v>
      </c>
      <c r="P50" s="33" t="str">
        <v>XXX</v>
      </c>
      <c r="Q50" s="33" t="str">
        <v>XXX</v>
      </c>
      <c r="R50" s="33" t="str">
        <v>XXX</v>
      </c>
      <c r="S50" s="33">
        <v>84129</v>
      </c>
      <c r="T50" s="33">
        <v>2020700000</v>
      </c>
      <c r="U50" s="33">
        <v>-15242461</v>
      </c>
      <c r="AB50">
        <f>VLOOKUP($A50,updated_plusgrid!$A$1:$AF$500,MATCH("Usable (USABLE)",updated_plusgrid!$A$1:$AF$1,0),0)-IFERROR(VLOOKUP($A50,'E1 basket NFOL Morning'!$A$1:$M$500,MATCH("For 1 basket",'E1 basket NFOL Morning'!$A$1:$M$1,0),0),0)*MIN('E1 basket NFOL Morning'!$G$2:$G$500)</f>
        <v>4200</v>
      </c>
      <c r="AC50">
        <f>VLOOKUP($A50,updated_plusgrid!$A$1:$AF$500,MATCH("Due (DUE)",updated_plusgrid!$A$1:$AF$1,0),0)-IFERROR(VLOOKUP($A50,'E1 basket NFOL Morning'!$A$1:$M$500,MATCH("For 1 basket",'E1 basket NFOL Morning'!$A$1:$M$1,0),0),0)*MIN('E1 basket NFOL Morning'!$I$2:$I$500)</f>
        <v>200</v>
      </c>
      <c r="AD50">
        <f>VLOOKUP($A50,updated_plusgrid!$A$1:$AF$500,MATCH("Pend. T+1 Buy (TT1UNSETTLEBUY)",updated_plusgrid!$A$1:$AF$1,0),0)-IFERROR(VLOOKUP($A50,'E1 basket NFOL Morning'!$A$1:$M$500,MATCH("For 1 basket",'E1 basket NFOL Morning'!$A$1:$M$1,0),0),0)*MIN('E1 basket NFOL Morning'!$K$2:$K$500)</f>
        <v>200</v>
      </c>
      <c r="AE50">
        <f>AB50-IFERROR(VLOOKUP($A50,Diamond!$A:$B,2,0),0)*MIN(Diamond!$G:$G)</f>
        <v>4200</v>
      </c>
      <c r="AF50">
        <f>AC50-IFERROR(VLOOKUP($A50,Diamond!$A:$B,2,0),0)*MIN(Diamond!$I:$I)</f>
        <v>200</v>
      </c>
      <c r="AG50">
        <f>AD50-IFERROR(VLOOKUP($A50,Diamond!$A:$B,2,0),0)*MIN(Diamond!$K:$K)</f>
        <v>200</v>
      </c>
      <c r="AH50">
        <f>AE50-IFERROR(VLOOKUP($A50,FL!$A:$B,2,0),0)*MIN(FL!$G:$G)</f>
        <v>4200</v>
      </c>
      <c r="AI50">
        <f>AF50-IFERROR(VLOOKUP($A50,FL!$A:$B,2,0),0)*MIN(FL!$I:$I)</f>
        <v>200</v>
      </c>
      <c r="AJ50">
        <f>AG50-IFERROR(VLOOKUP($A50,FL!$A:$B,2,0),0)*MIN(FL!$K:$K)</f>
        <v>200</v>
      </c>
      <c r="AK50">
        <f>AH50-IFERROR(VLOOKUP($A50,'VN100'!$A:$B,2,0),0)*MIN('VN100'!$G:$G)</f>
        <v>4200</v>
      </c>
      <c r="AL50">
        <f>AI50-IFERROR(VLOOKUP($A50,'VN100'!$A:$B,2,0),0)*MIN('VN100'!$I:$I)</f>
        <v>200</v>
      </c>
      <c r="AM50">
        <f>AJ50-IFERROR(VLOOKUP($A50,'VN100'!$A:$B,2,0),0)*MIN('VN100'!$K:$K)</f>
        <v>200</v>
      </c>
      <c r="AN50">
        <f>AK50-IFERROR(VLOOKUP($A50,MIDCAP!$A:$B,2,0),0)*MIN(MIDCAP!$G:$G)</f>
        <v>4200</v>
      </c>
      <c r="AO50">
        <f>AL50-IFERROR(VLOOKUP($A50,MIDCAP!$A:$B,2,0),0)*MIN(MIDCAP!$I:$I)</f>
        <v>200</v>
      </c>
      <c r="AP50">
        <f>AM50-IFERROR(VLOOKUP($A50,MIDCAP!$A:$B,2,0),0)*MIN(MIDCAP!$K:$K)</f>
        <v>200</v>
      </c>
      <c r="AQ50">
        <f>AN50-IFERROR(VLOOKUP($A50,VFS!$A:$B,2,0),0)*MIN(VFS!$G:$G)</f>
        <v>4200</v>
      </c>
      <c r="AR50">
        <f>AO50-IFERROR(VLOOKUP($A50,VFS!$A:$B,2,0),0)*MIN(VFS!$I:$I)</f>
        <v>200</v>
      </c>
      <c r="AS50">
        <f>AP50-IFERROR(VLOOKUP($A50,VFS!$A:$B,2,0),0)*MIN(VFS!$K:$K)</f>
        <v>200</v>
      </c>
      <c r="AT50">
        <f>AQ50-IFERROR(VLOOKUP($A50,FUEMAVND!$A:$B,2,0),0)*MIN(FUEMAVND!$G:$G)</f>
        <v>4200</v>
      </c>
      <c r="AU50">
        <f>AR50-IFERROR(VLOOKUP($A50,FUEMAVND!$A:$B,2,0),0)*MIN(FUEMAVND!$I:$I)</f>
        <v>200</v>
      </c>
      <c r="AV50">
        <f>AS50-IFERROR(VLOOKUP($A50,FUEMAVND!$A:$B,2,0),0)*MIN(FUEMAVND!$K:$K)</f>
        <v>200</v>
      </c>
    </row>
    <row r="51" spans="1:48" x14ac:dyDescent="0.3">
      <c r="A51" s="33" t="str">
        <v>GEX</v>
      </c>
      <c r="B51" s="33">
        <v>74400</v>
      </c>
      <c r="C51" s="33">
        <v>74400</v>
      </c>
      <c r="D51" s="33">
        <v>0</v>
      </c>
      <c r="E51" s="33">
        <v>0</v>
      </c>
      <c r="F51" s="33">
        <v>0</v>
      </c>
      <c r="G51" s="33">
        <v>0</v>
      </c>
      <c r="H51" s="33">
        <v>0</v>
      </c>
      <c r="I51" s="33">
        <v>0</v>
      </c>
      <c r="J51" s="33">
        <v>0</v>
      </c>
      <c r="K51" s="33">
        <v>0</v>
      </c>
      <c r="L51" s="33">
        <v>1663420221</v>
      </c>
      <c r="M51" s="33">
        <v>21600</v>
      </c>
      <c r="N51" s="33">
        <v>0</v>
      </c>
      <c r="O51" s="33">
        <v>0</v>
      </c>
      <c r="P51" s="33" t="str">
        <v>XXX</v>
      </c>
      <c r="Q51" s="33" t="str">
        <v>XXX</v>
      </c>
      <c r="R51" s="33" t="str">
        <v>XXX</v>
      </c>
      <c r="S51" s="33">
        <v>22357</v>
      </c>
      <c r="T51" s="33">
        <v>1607040000</v>
      </c>
      <c r="U51" s="33">
        <v>-56380221</v>
      </c>
      <c r="AB51">
        <f>VLOOKUP($A51,updated_plusgrid!$A$1:$AF$500,MATCH("Usable (USABLE)",updated_plusgrid!$A$1:$AF$1,0),0)-IFERROR(VLOOKUP($A51,'E1 basket NFOL Morning'!$A$1:$M$500,MATCH("For 1 basket",'E1 basket NFOL Morning'!$A$1:$M$1,0),0),0)*MIN('E1 basket NFOL Morning'!$G$2:$G$500)</f>
        <v>74400</v>
      </c>
      <c r="AC51">
        <f>VLOOKUP($A51,updated_plusgrid!$A$1:$AF$500,MATCH("Due (DUE)",updated_plusgrid!$A$1:$AF$1,0),0)-IFERROR(VLOOKUP($A51,'E1 basket NFOL Morning'!$A$1:$M$500,MATCH("For 1 basket",'E1 basket NFOL Morning'!$A$1:$M$1,0),0),0)*MIN('E1 basket NFOL Morning'!$I$2:$I$500)</f>
        <v>0</v>
      </c>
      <c r="AD51">
        <f>VLOOKUP($A51,updated_plusgrid!$A$1:$AF$500,MATCH("Pend. T+1 Buy (TT1UNSETTLEBUY)",updated_plusgrid!$A$1:$AF$1,0),0)-IFERROR(VLOOKUP($A51,'E1 basket NFOL Morning'!$A$1:$M$500,MATCH("For 1 basket",'E1 basket NFOL Morning'!$A$1:$M$1,0),0),0)*MIN('E1 basket NFOL Morning'!$K$2:$K$500)</f>
        <v>0</v>
      </c>
      <c r="AE51">
        <f>AB51-IFERROR(VLOOKUP($A51,Diamond!$A:$B,2,0),0)*MIN(Diamond!$G:$G)</f>
        <v>74400</v>
      </c>
      <c r="AF51">
        <f>AC51-IFERROR(VLOOKUP($A51,Diamond!$A:$B,2,0),0)*MIN(Diamond!$I:$I)</f>
        <v>0</v>
      </c>
      <c r="AG51">
        <f>AD51-IFERROR(VLOOKUP($A51,Diamond!$A:$B,2,0),0)*MIN(Diamond!$K:$K)</f>
        <v>0</v>
      </c>
      <c r="AH51">
        <f>AE51-IFERROR(VLOOKUP($A51,FL!$A:$B,2,0),0)*MIN(FL!$G:$G)</f>
        <v>74400</v>
      </c>
      <c r="AI51">
        <f>AF51-IFERROR(VLOOKUP($A51,FL!$A:$B,2,0),0)*MIN(FL!$I:$I)</f>
        <v>0</v>
      </c>
      <c r="AJ51">
        <f>AG51-IFERROR(VLOOKUP($A51,FL!$A:$B,2,0),0)*MIN(FL!$K:$K)</f>
        <v>0</v>
      </c>
      <c r="AK51">
        <f>AH51-IFERROR(VLOOKUP($A51,'VN100'!$A:$B,2,0),0)*MIN('VN100'!$G:$G)</f>
        <v>74400</v>
      </c>
      <c r="AL51">
        <f>AI51-IFERROR(VLOOKUP($A51,'VN100'!$A:$B,2,0),0)*MIN('VN100'!$I:$I)</f>
        <v>0</v>
      </c>
      <c r="AM51">
        <f>AJ51-IFERROR(VLOOKUP($A51,'VN100'!$A:$B,2,0),0)*MIN('VN100'!$K:$K)</f>
        <v>0</v>
      </c>
      <c r="AN51">
        <f>AK51-IFERROR(VLOOKUP($A51,MIDCAP!$A:$B,2,0),0)*MIN(MIDCAP!$G:$G)</f>
        <v>32800</v>
      </c>
      <c r="AO51">
        <f>AL51-IFERROR(VLOOKUP($A51,MIDCAP!$A:$B,2,0),0)*MIN(MIDCAP!$I:$I)</f>
        <v>0</v>
      </c>
      <c r="AP51">
        <f>AM51-IFERROR(VLOOKUP($A51,MIDCAP!$A:$B,2,0),0)*MIN(MIDCAP!$K:$K)</f>
        <v>0</v>
      </c>
      <c r="AQ51">
        <f>AN51-IFERROR(VLOOKUP($A51,VFS!$A:$B,2,0),0)*MIN(VFS!$G:$G)</f>
        <v>32800</v>
      </c>
      <c r="AR51">
        <f>AO51-IFERROR(VLOOKUP($A51,VFS!$A:$B,2,0),0)*MIN(VFS!$I:$I)</f>
        <v>0</v>
      </c>
      <c r="AS51">
        <f>AP51-IFERROR(VLOOKUP($A51,VFS!$A:$B,2,0),0)*MIN(VFS!$K:$K)</f>
        <v>0</v>
      </c>
      <c r="AT51">
        <f>AQ51-IFERROR(VLOOKUP($A51,FUEMAVND!$A:$B,2,0),0)*MIN(FUEMAVND!$G:$G)</f>
        <v>32800</v>
      </c>
      <c r="AU51">
        <f>AR51-IFERROR(VLOOKUP($A51,FUEMAVND!$A:$B,2,0),0)*MIN(FUEMAVND!$I:$I)</f>
        <v>0</v>
      </c>
      <c r="AV51">
        <f>AS51-IFERROR(VLOOKUP($A51,FUEMAVND!$A:$B,2,0),0)*MIN(FUEMAVND!$K:$K)</f>
        <v>0</v>
      </c>
    </row>
    <row r="52" spans="1:48" x14ac:dyDescent="0.3">
      <c r="A52" s="33" t="str">
        <v>GMD</v>
      </c>
      <c r="B52" s="33">
        <v>97277</v>
      </c>
      <c r="C52" s="33">
        <v>97277</v>
      </c>
      <c r="D52" s="33">
        <v>0</v>
      </c>
      <c r="E52" s="33">
        <v>0</v>
      </c>
      <c r="F52" s="33">
        <v>0</v>
      </c>
      <c r="G52" s="33">
        <v>0</v>
      </c>
      <c r="H52" s="33">
        <v>0</v>
      </c>
      <c r="I52" s="33">
        <v>0</v>
      </c>
      <c r="J52" s="33">
        <v>0</v>
      </c>
      <c r="K52" s="33">
        <v>0</v>
      </c>
      <c r="L52" s="33">
        <v>7742211777</v>
      </c>
      <c r="M52" s="33">
        <v>80300</v>
      </c>
      <c r="N52" s="33">
        <v>0</v>
      </c>
      <c r="O52" s="33">
        <v>0</v>
      </c>
      <c r="P52" s="33" t="str">
        <v>XXX</v>
      </c>
      <c r="Q52" s="33" t="str">
        <v>XXX</v>
      </c>
      <c r="R52" s="33" t="str">
        <v>XXX</v>
      </c>
      <c r="S52" s="33">
        <v>79589</v>
      </c>
      <c r="T52" s="33">
        <v>7811343100</v>
      </c>
      <c r="U52" s="33">
        <v>69131322</v>
      </c>
      <c r="AB52">
        <f>VLOOKUP($A52,updated_plusgrid!$A$1:$AF$500,MATCH("Usable (USABLE)",updated_plusgrid!$A$1:$AF$1,0),0)-IFERROR(VLOOKUP($A52,'E1 basket NFOL Morning'!$A$1:$M$500,MATCH("For 1 basket",'E1 basket NFOL Morning'!$A$1:$M$1,0),0),0)*MIN('E1 basket NFOL Morning'!$G$2:$G$500)</f>
        <v>97277</v>
      </c>
      <c r="AC52">
        <f>VLOOKUP($A52,updated_plusgrid!$A$1:$AF$500,MATCH("Due (DUE)",updated_plusgrid!$A$1:$AF$1,0),0)-IFERROR(VLOOKUP($A52,'E1 basket NFOL Morning'!$A$1:$M$500,MATCH("For 1 basket",'E1 basket NFOL Morning'!$A$1:$M$1,0),0),0)*MIN('E1 basket NFOL Morning'!$I$2:$I$500)</f>
        <v>0</v>
      </c>
      <c r="AD52">
        <f>VLOOKUP($A52,updated_plusgrid!$A$1:$AF$500,MATCH("Pend. T+1 Buy (TT1UNSETTLEBUY)",updated_plusgrid!$A$1:$AF$1,0),0)-IFERROR(VLOOKUP($A52,'E1 basket NFOL Morning'!$A$1:$M$500,MATCH("For 1 basket",'E1 basket NFOL Morning'!$A$1:$M$1,0),0),0)*MIN('E1 basket NFOL Morning'!$K$2:$K$500)</f>
        <v>0</v>
      </c>
      <c r="AE52">
        <f>AB52-IFERROR(VLOOKUP($A52,Diamond!$A:$B,2,0),0)*MIN(Diamond!$G:$G)</f>
        <v>92177</v>
      </c>
      <c r="AF52">
        <f>AC52-IFERROR(VLOOKUP($A52,Diamond!$A:$B,2,0),0)*MIN(Diamond!$I:$I)</f>
        <v>0</v>
      </c>
      <c r="AG52">
        <f>AD52-IFERROR(VLOOKUP($A52,Diamond!$A:$B,2,0),0)*MIN(Diamond!$K:$K)</f>
        <v>0</v>
      </c>
      <c r="AH52">
        <f>AE52-IFERROR(VLOOKUP($A52,FL!$A:$B,2,0),0)*MIN(FL!$G:$G)</f>
        <v>92177</v>
      </c>
      <c r="AI52">
        <f>AF52-IFERROR(VLOOKUP($A52,FL!$A:$B,2,0),0)*MIN(FL!$I:$I)</f>
        <v>0</v>
      </c>
      <c r="AJ52">
        <f>AG52-IFERROR(VLOOKUP($A52,FL!$A:$B,2,0),0)*MIN(FL!$K:$K)</f>
        <v>0</v>
      </c>
      <c r="AK52">
        <f>AH52-IFERROR(VLOOKUP($A52,'VN100'!$A:$B,2,0),0)*MIN('VN100'!$G:$G)</f>
        <v>92177</v>
      </c>
      <c r="AL52">
        <f>AI52-IFERROR(VLOOKUP($A52,'VN100'!$A:$B,2,0),0)*MIN('VN100'!$I:$I)</f>
        <v>0</v>
      </c>
      <c r="AM52">
        <f>AJ52-IFERROR(VLOOKUP($A52,'VN100'!$A:$B,2,0),0)*MIN('VN100'!$K:$K)</f>
        <v>0</v>
      </c>
      <c r="AN52">
        <f>AK52-IFERROR(VLOOKUP($A52,MIDCAP!$A:$B,2,0),0)*MIN(MIDCAP!$G:$G)</f>
        <v>76177</v>
      </c>
      <c r="AO52">
        <f>AL52-IFERROR(VLOOKUP($A52,MIDCAP!$A:$B,2,0),0)*MIN(MIDCAP!$I:$I)</f>
        <v>0</v>
      </c>
      <c r="AP52">
        <f>AM52-IFERROR(VLOOKUP($A52,MIDCAP!$A:$B,2,0),0)*MIN(MIDCAP!$K:$K)</f>
        <v>0</v>
      </c>
      <c r="AQ52">
        <f>AN52-IFERROR(VLOOKUP($A52,VFS!$A:$B,2,0),0)*MIN(VFS!$G:$G)</f>
        <v>76177</v>
      </c>
      <c r="AR52">
        <f>AO52-IFERROR(VLOOKUP($A52,VFS!$A:$B,2,0),0)*MIN(VFS!$I:$I)</f>
        <v>0</v>
      </c>
      <c r="AS52">
        <f>AP52-IFERROR(VLOOKUP($A52,VFS!$A:$B,2,0),0)*MIN(VFS!$K:$K)</f>
        <v>0</v>
      </c>
      <c r="AT52">
        <f>AQ52-IFERROR(VLOOKUP($A52,FUEMAVND!$A:$B,2,0),0)*MIN(FUEMAVND!$G:$G)</f>
        <v>76177</v>
      </c>
      <c r="AU52">
        <f>AR52-IFERROR(VLOOKUP($A52,FUEMAVND!$A:$B,2,0),0)*MIN(FUEMAVND!$I:$I)</f>
        <v>0</v>
      </c>
      <c r="AV52">
        <f>AS52-IFERROR(VLOOKUP($A52,FUEMAVND!$A:$B,2,0),0)*MIN(FUEMAVND!$K:$K)</f>
        <v>0</v>
      </c>
    </row>
    <row r="53" spans="1:48" x14ac:dyDescent="0.3">
      <c r="A53" s="33" t="str">
        <v>GVR</v>
      </c>
      <c r="B53" s="33">
        <v>30800</v>
      </c>
      <c r="C53" s="33">
        <v>21500</v>
      </c>
      <c r="D53" s="33">
        <v>0</v>
      </c>
      <c r="E53" s="33">
        <v>0</v>
      </c>
      <c r="F53" s="33">
        <v>2100</v>
      </c>
      <c r="G53" s="33">
        <v>7200</v>
      </c>
      <c r="H53" s="33">
        <v>0</v>
      </c>
      <c r="I53" s="33">
        <v>0</v>
      </c>
      <c r="J53" s="33">
        <v>0</v>
      </c>
      <c r="K53" s="33">
        <v>0</v>
      </c>
      <c r="L53" s="33">
        <v>1072801869</v>
      </c>
      <c r="M53" s="33">
        <v>34950</v>
      </c>
      <c r="N53" s="33">
        <v>0</v>
      </c>
      <c r="O53" s="33">
        <v>0</v>
      </c>
      <c r="P53" s="33" t="str">
        <v>XXX</v>
      </c>
      <c r="Q53" s="33" t="str">
        <v>XXX</v>
      </c>
      <c r="R53" s="33" t="str">
        <v>XXX</v>
      </c>
      <c r="S53" s="33">
        <v>34831</v>
      </c>
      <c r="T53" s="33">
        <v>1076460000</v>
      </c>
      <c r="U53" s="33">
        <v>3658130</v>
      </c>
      <c r="AB53">
        <f>VLOOKUP($A53,updated_plusgrid!$A$1:$AF$500,MATCH("Usable (USABLE)",updated_plusgrid!$A$1:$AF$1,0),0)-IFERROR(VLOOKUP($A53,'E1 basket NFOL Morning'!$A$1:$M$500,MATCH("For 1 basket",'E1 basket NFOL Morning'!$A$1:$M$1,0),0),0)*MIN('E1 basket NFOL Morning'!$G$2:$G$500)</f>
        <v>800</v>
      </c>
      <c r="AC53">
        <f>VLOOKUP($A53,updated_plusgrid!$A$1:$AF$500,MATCH("Due (DUE)",updated_plusgrid!$A$1:$AF$1,0),0)-IFERROR(VLOOKUP($A53,'E1 basket NFOL Morning'!$A$1:$M$500,MATCH("For 1 basket",'E1 basket NFOL Morning'!$A$1:$M$1,0),0),0)*MIN('E1 basket NFOL Morning'!$I$2:$I$500)</f>
        <v>300</v>
      </c>
      <c r="AD53">
        <f>VLOOKUP($A53,updated_plusgrid!$A$1:$AF$500,MATCH("Pend. T+1 Buy (TT1UNSETTLEBUY)",updated_plusgrid!$A$1:$AF$1,0),0)-IFERROR(VLOOKUP($A53,'E1 basket NFOL Morning'!$A$1:$M$500,MATCH("For 1 basket",'E1 basket NFOL Morning'!$A$1:$M$1,0),0),0)*MIN('E1 basket NFOL Morning'!$K$2:$K$500)</f>
        <v>300</v>
      </c>
      <c r="AE53">
        <f>AB53-IFERROR(VLOOKUP($A53,Diamond!$A:$B,2,0),0)*MIN(Diamond!$G:$G)</f>
        <v>800</v>
      </c>
      <c r="AF53">
        <f>AC53-IFERROR(VLOOKUP($A53,Diamond!$A:$B,2,0),0)*MIN(Diamond!$I:$I)</f>
        <v>300</v>
      </c>
      <c r="AG53">
        <f>AD53-IFERROR(VLOOKUP($A53,Diamond!$A:$B,2,0),0)*MIN(Diamond!$K:$K)</f>
        <v>300</v>
      </c>
      <c r="AH53">
        <f>AE53-IFERROR(VLOOKUP($A53,FL!$A:$B,2,0),0)*MIN(FL!$G:$G)</f>
        <v>800</v>
      </c>
      <c r="AI53">
        <f>AF53-IFERROR(VLOOKUP($A53,FL!$A:$B,2,0),0)*MIN(FL!$I:$I)</f>
        <v>300</v>
      </c>
      <c r="AJ53">
        <f>AG53-IFERROR(VLOOKUP($A53,FL!$A:$B,2,0),0)*MIN(FL!$K:$K)</f>
        <v>300</v>
      </c>
      <c r="AK53">
        <f>AH53-IFERROR(VLOOKUP($A53,'VN100'!$A:$B,2,0),0)*MIN('VN100'!$G:$G)</f>
        <v>800</v>
      </c>
      <c r="AL53">
        <f>AI53-IFERROR(VLOOKUP($A53,'VN100'!$A:$B,2,0),0)*MIN('VN100'!$I:$I)</f>
        <v>300</v>
      </c>
      <c r="AM53">
        <f>AJ53-IFERROR(VLOOKUP($A53,'VN100'!$A:$B,2,0),0)*MIN('VN100'!$K:$K)</f>
        <v>300</v>
      </c>
      <c r="AN53">
        <f>AK53-IFERROR(VLOOKUP($A53,MIDCAP!$A:$B,2,0),0)*MIN(MIDCAP!$G:$G)</f>
        <v>800</v>
      </c>
      <c r="AO53">
        <f>AL53-IFERROR(VLOOKUP($A53,MIDCAP!$A:$B,2,0),0)*MIN(MIDCAP!$I:$I)</f>
        <v>300</v>
      </c>
      <c r="AP53">
        <f>AM53-IFERROR(VLOOKUP($A53,MIDCAP!$A:$B,2,0),0)*MIN(MIDCAP!$K:$K)</f>
        <v>300</v>
      </c>
      <c r="AQ53">
        <f>AN53-IFERROR(VLOOKUP($A53,VFS!$A:$B,2,0),0)*MIN(VFS!$G:$G)</f>
        <v>800</v>
      </c>
      <c r="AR53">
        <f>AO53-IFERROR(VLOOKUP($A53,VFS!$A:$B,2,0),0)*MIN(VFS!$I:$I)</f>
        <v>300</v>
      </c>
      <c r="AS53">
        <f>AP53-IFERROR(VLOOKUP($A53,VFS!$A:$B,2,0),0)*MIN(VFS!$K:$K)</f>
        <v>300</v>
      </c>
      <c r="AT53">
        <f>AQ53-IFERROR(VLOOKUP($A53,FUEMAVND!$A:$B,2,0),0)*MIN(FUEMAVND!$G:$G)</f>
        <v>800</v>
      </c>
      <c r="AU53">
        <f>AR53-IFERROR(VLOOKUP($A53,FUEMAVND!$A:$B,2,0),0)*MIN(FUEMAVND!$I:$I)</f>
        <v>300</v>
      </c>
      <c r="AV53">
        <f>AS53-IFERROR(VLOOKUP($A53,FUEMAVND!$A:$B,2,0),0)*MIN(FUEMAVND!$K:$K)</f>
        <v>300</v>
      </c>
    </row>
    <row r="54" spans="1:48" x14ac:dyDescent="0.3">
      <c r="A54" s="33" t="str">
        <v>HAG</v>
      </c>
      <c r="B54" s="33">
        <v>8600</v>
      </c>
      <c r="C54" s="33">
        <v>8600</v>
      </c>
      <c r="D54" s="33">
        <v>0</v>
      </c>
      <c r="E54" s="33">
        <v>0</v>
      </c>
      <c r="F54" s="33">
        <v>0</v>
      </c>
      <c r="G54" s="33">
        <v>0</v>
      </c>
      <c r="H54" s="33">
        <v>0</v>
      </c>
      <c r="I54" s="33">
        <v>0</v>
      </c>
      <c r="J54" s="33">
        <v>0</v>
      </c>
      <c r="K54" s="33">
        <v>0</v>
      </c>
      <c r="L54" s="33">
        <v>83414500</v>
      </c>
      <c r="M54" s="33">
        <v>10500</v>
      </c>
      <c r="N54" s="33">
        <v>0</v>
      </c>
      <c r="O54" s="33">
        <v>0</v>
      </c>
      <c r="P54" s="33" t="str">
        <v>XXX</v>
      </c>
      <c r="Q54" s="33" t="str">
        <v>XXX</v>
      </c>
      <c r="R54" s="33" t="str">
        <v>XXX</v>
      </c>
      <c r="S54" s="33">
        <v>9699</v>
      </c>
      <c r="T54" s="33">
        <v>90300000</v>
      </c>
      <c r="U54" s="33">
        <v>6885500</v>
      </c>
      <c r="AB54">
        <f>VLOOKUP($A54,updated_plusgrid!$A$1:$AF$500,MATCH("Usable (USABLE)",updated_plusgrid!$A$1:$AF$1,0),0)-IFERROR(VLOOKUP($A54,'E1 basket NFOL Morning'!$A$1:$M$500,MATCH("For 1 basket",'E1 basket NFOL Morning'!$A$1:$M$1,0),0),0)*MIN('E1 basket NFOL Morning'!$G$2:$G$500)</f>
        <v>8600</v>
      </c>
      <c r="AC54">
        <f>VLOOKUP($A54,updated_plusgrid!$A$1:$AF$500,MATCH("Due (DUE)",updated_plusgrid!$A$1:$AF$1,0),0)-IFERROR(VLOOKUP($A54,'E1 basket NFOL Morning'!$A$1:$M$500,MATCH("For 1 basket",'E1 basket NFOL Morning'!$A$1:$M$1,0),0),0)*MIN('E1 basket NFOL Morning'!$I$2:$I$500)</f>
        <v>0</v>
      </c>
      <c r="AD54">
        <f>VLOOKUP($A54,updated_plusgrid!$A$1:$AF$500,MATCH("Pend. T+1 Buy (TT1UNSETTLEBUY)",updated_plusgrid!$A$1:$AF$1,0),0)-IFERROR(VLOOKUP($A54,'E1 basket NFOL Morning'!$A$1:$M$500,MATCH("For 1 basket",'E1 basket NFOL Morning'!$A$1:$M$1,0),0),0)*MIN('E1 basket NFOL Morning'!$K$2:$K$500)</f>
        <v>0</v>
      </c>
      <c r="AE54">
        <f>AB54-IFERROR(VLOOKUP($A54,Diamond!$A:$B,2,0),0)*MIN(Diamond!$G:$G)</f>
        <v>8600</v>
      </c>
      <c r="AF54">
        <f>AC54-IFERROR(VLOOKUP($A54,Diamond!$A:$B,2,0),0)*MIN(Diamond!$I:$I)</f>
        <v>0</v>
      </c>
      <c r="AG54">
        <f>AD54-IFERROR(VLOOKUP($A54,Diamond!$A:$B,2,0),0)*MIN(Diamond!$K:$K)</f>
        <v>0</v>
      </c>
      <c r="AH54">
        <f>AE54-IFERROR(VLOOKUP($A54,FL!$A:$B,2,0),0)*MIN(FL!$G:$G)</f>
        <v>8600</v>
      </c>
      <c r="AI54">
        <f>AF54-IFERROR(VLOOKUP($A54,FL!$A:$B,2,0),0)*MIN(FL!$I:$I)</f>
        <v>0</v>
      </c>
      <c r="AJ54">
        <f>AG54-IFERROR(VLOOKUP($A54,FL!$A:$B,2,0),0)*MIN(FL!$K:$K)</f>
        <v>0</v>
      </c>
      <c r="AK54">
        <f>AH54-IFERROR(VLOOKUP($A54,'VN100'!$A:$B,2,0),0)*MIN('VN100'!$G:$G)</f>
        <v>8600</v>
      </c>
      <c r="AL54">
        <f>AI54-IFERROR(VLOOKUP($A54,'VN100'!$A:$B,2,0),0)*MIN('VN100'!$I:$I)</f>
        <v>0</v>
      </c>
      <c r="AM54">
        <f>AJ54-IFERROR(VLOOKUP($A54,'VN100'!$A:$B,2,0),0)*MIN('VN100'!$K:$K)</f>
        <v>0</v>
      </c>
      <c r="AN54">
        <f>AK54-IFERROR(VLOOKUP($A54,MIDCAP!$A:$B,2,0),0)*MIN(MIDCAP!$G:$G)</f>
        <v>8600</v>
      </c>
      <c r="AO54">
        <f>AL54-IFERROR(VLOOKUP($A54,MIDCAP!$A:$B,2,0),0)*MIN(MIDCAP!$I:$I)</f>
        <v>0</v>
      </c>
      <c r="AP54">
        <f>AM54-IFERROR(VLOOKUP($A54,MIDCAP!$A:$B,2,0),0)*MIN(MIDCAP!$K:$K)</f>
        <v>0</v>
      </c>
      <c r="AQ54">
        <f>AN54-IFERROR(VLOOKUP($A54,VFS!$A:$B,2,0),0)*MIN(VFS!$G:$G)</f>
        <v>8600</v>
      </c>
      <c r="AR54">
        <f>AO54-IFERROR(VLOOKUP($A54,VFS!$A:$B,2,0),0)*MIN(VFS!$I:$I)</f>
        <v>0</v>
      </c>
      <c r="AS54">
        <f>AP54-IFERROR(VLOOKUP($A54,VFS!$A:$B,2,0),0)*MIN(VFS!$K:$K)</f>
        <v>0</v>
      </c>
      <c r="AT54">
        <f>AQ54-IFERROR(VLOOKUP($A54,FUEMAVND!$A:$B,2,0),0)*MIN(FUEMAVND!$G:$G)</f>
        <v>8600</v>
      </c>
      <c r="AU54">
        <f>AR54-IFERROR(VLOOKUP($A54,FUEMAVND!$A:$B,2,0),0)*MIN(FUEMAVND!$I:$I)</f>
        <v>0</v>
      </c>
      <c r="AV54">
        <f>AS54-IFERROR(VLOOKUP($A54,FUEMAVND!$A:$B,2,0),0)*MIN(FUEMAVND!$K:$K)</f>
        <v>0</v>
      </c>
    </row>
    <row r="55" spans="1:48" x14ac:dyDescent="0.3">
      <c r="A55" s="33" t="str">
        <v>HBC</v>
      </c>
      <c r="B55" s="33">
        <v>14300</v>
      </c>
      <c r="C55" s="33">
        <v>14300</v>
      </c>
      <c r="D55" s="33">
        <v>0</v>
      </c>
      <c r="E55" s="33">
        <v>0</v>
      </c>
      <c r="F55" s="33">
        <v>0</v>
      </c>
      <c r="G55" s="33">
        <v>0</v>
      </c>
      <c r="H55" s="33">
        <v>0</v>
      </c>
      <c r="I55" s="33">
        <v>0</v>
      </c>
      <c r="J55" s="33">
        <v>0</v>
      </c>
      <c r="K55" s="33">
        <v>0</v>
      </c>
      <c r="L55" s="33">
        <v>112155885</v>
      </c>
      <c r="M55" s="33">
        <v>4960</v>
      </c>
      <c r="N55" s="33">
        <v>0</v>
      </c>
      <c r="O55" s="33">
        <v>0</v>
      </c>
      <c r="P55" s="33" t="str">
        <v>XXX</v>
      </c>
      <c r="Q55" s="33" t="str">
        <v>XXX</v>
      </c>
      <c r="R55" s="33" t="str">
        <v>XXX</v>
      </c>
      <c r="S55" s="33">
        <v>7843</v>
      </c>
      <c r="T55" s="33">
        <v>70928000</v>
      </c>
      <c r="U55" s="33">
        <v>-41227885</v>
      </c>
      <c r="AB55">
        <f>VLOOKUP($A55,updated_plusgrid!$A$1:$AF$500,MATCH("Usable (USABLE)",updated_plusgrid!$A$1:$AF$1,0),0)-IFERROR(VLOOKUP($A55,'E1 basket NFOL Morning'!$A$1:$M$500,MATCH("For 1 basket",'E1 basket NFOL Morning'!$A$1:$M$1,0),0),0)*MIN('E1 basket NFOL Morning'!$G$2:$G$500)</f>
        <v>14300</v>
      </c>
      <c r="AC55">
        <f>VLOOKUP($A55,updated_plusgrid!$A$1:$AF$500,MATCH("Due (DUE)",updated_plusgrid!$A$1:$AF$1,0),0)-IFERROR(VLOOKUP($A55,'E1 basket NFOL Morning'!$A$1:$M$500,MATCH("For 1 basket",'E1 basket NFOL Morning'!$A$1:$M$1,0),0),0)*MIN('E1 basket NFOL Morning'!$I$2:$I$500)</f>
        <v>0</v>
      </c>
      <c r="AD55">
        <f>VLOOKUP($A55,updated_plusgrid!$A$1:$AF$500,MATCH("Pend. T+1 Buy (TT1UNSETTLEBUY)",updated_plusgrid!$A$1:$AF$1,0),0)-IFERROR(VLOOKUP($A55,'E1 basket NFOL Morning'!$A$1:$M$500,MATCH("For 1 basket",'E1 basket NFOL Morning'!$A$1:$M$1,0),0),0)*MIN('E1 basket NFOL Morning'!$K$2:$K$500)</f>
        <v>0</v>
      </c>
      <c r="AE55">
        <f>AB55-IFERROR(VLOOKUP($A55,Diamond!$A:$B,2,0),0)*MIN(Diamond!$G:$G)</f>
        <v>14300</v>
      </c>
      <c r="AF55">
        <f>AC55-IFERROR(VLOOKUP($A55,Diamond!$A:$B,2,0),0)*MIN(Diamond!$I:$I)</f>
        <v>0</v>
      </c>
      <c r="AG55">
        <f>AD55-IFERROR(VLOOKUP($A55,Diamond!$A:$B,2,0),0)*MIN(Diamond!$K:$K)</f>
        <v>0</v>
      </c>
      <c r="AH55">
        <f>AE55-IFERROR(VLOOKUP($A55,FL!$A:$B,2,0),0)*MIN(FL!$G:$G)</f>
        <v>14300</v>
      </c>
      <c r="AI55">
        <f>AF55-IFERROR(VLOOKUP($A55,FL!$A:$B,2,0),0)*MIN(FL!$I:$I)</f>
        <v>0</v>
      </c>
      <c r="AJ55">
        <f>AG55-IFERROR(VLOOKUP($A55,FL!$A:$B,2,0),0)*MIN(FL!$K:$K)</f>
        <v>0</v>
      </c>
      <c r="AK55">
        <f>AH55-IFERROR(VLOOKUP($A55,'VN100'!$A:$B,2,0),0)*MIN('VN100'!$G:$G)</f>
        <v>14300</v>
      </c>
      <c r="AL55">
        <f>AI55-IFERROR(VLOOKUP($A55,'VN100'!$A:$B,2,0),0)*MIN('VN100'!$I:$I)</f>
        <v>0</v>
      </c>
      <c r="AM55">
        <f>AJ55-IFERROR(VLOOKUP($A55,'VN100'!$A:$B,2,0),0)*MIN('VN100'!$K:$K)</f>
        <v>0</v>
      </c>
      <c r="AN55">
        <f>AK55-IFERROR(VLOOKUP($A55,MIDCAP!$A:$B,2,0),0)*MIN(MIDCAP!$G:$G)</f>
        <v>14300</v>
      </c>
      <c r="AO55">
        <f>AL55-IFERROR(VLOOKUP($A55,MIDCAP!$A:$B,2,0),0)*MIN(MIDCAP!$I:$I)</f>
        <v>0</v>
      </c>
      <c r="AP55">
        <f>AM55-IFERROR(VLOOKUP($A55,MIDCAP!$A:$B,2,0),0)*MIN(MIDCAP!$K:$K)</f>
        <v>0</v>
      </c>
      <c r="AQ55">
        <f>AN55-IFERROR(VLOOKUP($A55,VFS!$A:$B,2,0),0)*MIN(VFS!$G:$G)</f>
        <v>14300</v>
      </c>
      <c r="AR55">
        <f>AO55-IFERROR(VLOOKUP($A55,VFS!$A:$B,2,0),0)*MIN(VFS!$I:$I)</f>
        <v>0</v>
      </c>
      <c r="AS55">
        <f>AP55-IFERROR(VLOOKUP($A55,VFS!$A:$B,2,0),0)*MIN(VFS!$K:$K)</f>
        <v>0</v>
      </c>
      <c r="AT55">
        <f>AQ55-IFERROR(VLOOKUP($A55,FUEMAVND!$A:$B,2,0),0)*MIN(FUEMAVND!$G:$G)</f>
        <v>14300</v>
      </c>
      <c r="AU55">
        <f>AR55-IFERROR(VLOOKUP($A55,FUEMAVND!$A:$B,2,0),0)*MIN(FUEMAVND!$I:$I)</f>
        <v>0</v>
      </c>
      <c r="AV55">
        <f>AS55-IFERROR(VLOOKUP($A55,FUEMAVND!$A:$B,2,0),0)*MIN(FUEMAVND!$K:$K)</f>
        <v>0</v>
      </c>
    </row>
    <row r="56" spans="1:48" x14ac:dyDescent="0.3">
      <c r="A56" s="33" t="str">
        <v>HCM</v>
      </c>
      <c r="B56" s="33">
        <v>49930</v>
      </c>
      <c r="C56" s="33">
        <v>49930</v>
      </c>
      <c r="D56" s="33">
        <v>0</v>
      </c>
      <c r="E56" s="33">
        <v>0</v>
      </c>
      <c r="F56" s="33">
        <v>0</v>
      </c>
      <c r="G56" s="33">
        <v>0</v>
      </c>
      <c r="H56" s="33">
        <v>0</v>
      </c>
      <c r="I56" s="33">
        <v>0</v>
      </c>
      <c r="J56" s="33">
        <v>0</v>
      </c>
      <c r="K56" s="33">
        <v>0</v>
      </c>
      <c r="L56" s="33">
        <v>1311538825</v>
      </c>
      <c r="M56" s="33">
        <v>29200</v>
      </c>
      <c r="N56" s="33">
        <v>0</v>
      </c>
      <c r="O56" s="33">
        <v>0</v>
      </c>
      <c r="P56" s="33" t="str">
        <v>XXX</v>
      </c>
      <c r="Q56" s="33" t="str">
        <v>XXX</v>
      </c>
      <c r="R56" s="33" t="str">
        <v>XXX</v>
      </c>
      <c r="S56" s="33">
        <v>26267</v>
      </c>
      <c r="T56" s="33">
        <v>1457956000</v>
      </c>
      <c r="U56" s="33">
        <v>146417174</v>
      </c>
      <c r="AB56">
        <f>VLOOKUP($A56,updated_plusgrid!$A$1:$AF$500,MATCH("Usable (USABLE)",updated_plusgrid!$A$1:$AF$1,0),0)-IFERROR(VLOOKUP($A56,'E1 basket NFOL Morning'!$A$1:$M$500,MATCH("For 1 basket",'E1 basket NFOL Morning'!$A$1:$M$1,0),0),0)*MIN('E1 basket NFOL Morning'!$G$2:$G$500)</f>
        <v>49930</v>
      </c>
      <c r="AC56">
        <f>VLOOKUP($A56,updated_plusgrid!$A$1:$AF$500,MATCH("Due (DUE)",updated_plusgrid!$A$1:$AF$1,0),0)-IFERROR(VLOOKUP($A56,'E1 basket NFOL Morning'!$A$1:$M$500,MATCH("For 1 basket",'E1 basket NFOL Morning'!$A$1:$M$1,0),0),0)*MIN('E1 basket NFOL Morning'!$I$2:$I$500)</f>
        <v>0</v>
      </c>
      <c r="AD56">
        <f>VLOOKUP($A56,updated_plusgrid!$A$1:$AF$500,MATCH("Pend. T+1 Buy (TT1UNSETTLEBUY)",updated_plusgrid!$A$1:$AF$1,0),0)-IFERROR(VLOOKUP($A56,'E1 basket NFOL Morning'!$A$1:$M$500,MATCH("For 1 basket",'E1 basket NFOL Morning'!$A$1:$M$1,0),0),0)*MIN('E1 basket NFOL Morning'!$K$2:$K$500)</f>
        <v>0</v>
      </c>
      <c r="AE56">
        <f>AB56-IFERROR(VLOOKUP($A56,Diamond!$A:$B,2,0),0)*MIN(Diamond!$G:$G)</f>
        <v>49930</v>
      </c>
      <c r="AF56">
        <f>AC56-IFERROR(VLOOKUP($A56,Diamond!$A:$B,2,0),0)*MIN(Diamond!$I:$I)</f>
        <v>0</v>
      </c>
      <c r="AG56">
        <f>AD56-IFERROR(VLOOKUP($A56,Diamond!$A:$B,2,0),0)*MIN(Diamond!$K:$K)</f>
        <v>0</v>
      </c>
      <c r="AH56">
        <f>AE56-IFERROR(VLOOKUP($A56,FL!$A:$B,2,0),0)*MIN(FL!$G:$G)</f>
        <v>48930</v>
      </c>
      <c r="AI56">
        <f>AF56-IFERROR(VLOOKUP($A56,FL!$A:$B,2,0),0)*MIN(FL!$I:$I)</f>
        <v>0</v>
      </c>
      <c r="AJ56">
        <f>AG56-IFERROR(VLOOKUP($A56,FL!$A:$B,2,0),0)*MIN(FL!$K:$K)</f>
        <v>0</v>
      </c>
      <c r="AK56">
        <f>AH56-IFERROR(VLOOKUP($A56,'VN100'!$A:$B,2,0),0)*MIN('VN100'!$G:$G)</f>
        <v>48930</v>
      </c>
      <c r="AL56">
        <f>AI56-IFERROR(VLOOKUP($A56,'VN100'!$A:$B,2,0),0)*MIN('VN100'!$I:$I)</f>
        <v>0</v>
      </c>
      <c r="AM56">
        <f>AJ56-IFERROR(VLOOKUP($A56,'VN100'!$A:$B,2,0),0)*MIN('VN100'!$K:$K)</f>
        <v>0</v>
      </c>
      <c r="AN56">
        <f>AK56-IFERROR(VLOOKUP($A56,MIDCAP!$A:$B,2,0),0)*MIN(MIDCAP!$G:$G)</f>
        <v>26530</v>
      </c>
      <c r="AO56">
        <f>AL56-IFERROR(VLOOKUP($A56,MIDCAP!$A:$B,2,0),0)*MIN(MIDCAP!$I:$I)</f>
        <v>0</v>
      </c>
      <c r="AP56">
        <f>AM56-IFERROR(VLOOKUP($A56,MIDCAP!$A:$B,2,0),0)*MIN(MIDCAP!$K:$K)</f>
        <v>0</v>
      </c>
      <c r="AQ56">
        <f>AN56-IFERROR(VLOOKUP($A56,VFS!$A:$B,2,0),0)*MIN(VFS!$G:$G)</f>
        <v>26530</v>
      </c>
      <c r="AR56">
        <f>AO56-IFERROR(VLOOKUP($A56,VFS!$A:$B,2,0),0)*MIN(VFS!$I:$I)</f>
        <v>0</v>
      </c>
      <c r="AS56">
        <f>AP56-IFERROR(VLOOKUP($A56,VFS!$A:$B,2,0),0)*MIN(VFS!$K:$K)</f>
        <v>0</v>
      </c>
      <c r="AT56">
        <f>AQ56-IFERROR(VLOOKUP($A56,FUEMAVND!$A:$B,2,0),0)*MIN(FUEMAVND!$G:$G)</f>
        <v>26530</v>
      </c>
      <c r="AU56">
        <f>AR56-IFERROR(VLOOKUP($A56,FUEMAVND!$A:$B,2,0),0)*MIN(FUEMAVND!$I:$I)</f>
        <v>0</v>
      </c>
      <c r="AV56">
        <f>AS56-IFERROR(VLOOKUP($A56,FUEMAVND!$A:$B,2,0),0)*MIN(FUEMAVND!$K:$K)</f>
        <v>0</v>
      </c>
    </row>
    <row r="57" spans="1:48" x14ac:dyDescent="0.3">
      <c r="A57" s="33" t="str">
        <v>HDB</v>
      </c>
      <c r="B57" s="33">
        <v>411700</v>
      </c>
      <c r="C57" s="33">
        <v>297000</v>
      </c>
      <c r="D57" s="33">
        <v>0</v>
      </c>
      <c r="E57" s="33">
        <v>0</v>
      </c>
      <c r="F57" s="33">
        <v>25900</v>
      </c>
      <c r="G57" s="33">
        <v>88800</v>
      </c>
      <c r="H57" s="33">
        <v>0</v>
      </c>
      <c r="I57" s="33">
        <v>0</v>
      </c>
      <c r="J57" s="33">
        <v>0</v>
      </c>
      <c r="K57" s="33">
        <v>0</v>
      </c>
      <c r="L57" s="33">
        <v>11072690304</v>
      </c>
      <c r="M57" s="33">
        <v>27100</v>
      </c>
      <c r="N57" s="33">
        <v>0</v>
      </c>
      <c r="O57" s="33">
        <v>0</v>
      </c>
      <c r="P57" s="33" t="str">
        <v>XXX</v>
      </c>
      <c r="Q57" s="33" t="str">
        <v>XXX</v>
      </c>
      <c r="R57" s="33" t="str">
        <v>XXX</v>
      </c>
      <c r="S57" s="33">
        <v>26895</v>
      </c>
      <c r="T57" s="33">
        <v>11157070000</v>
      </c>
      <c r="U57" s="33">
        <v>84379695</v>
      </c>
      <c r="AB57">
        <f>VLOOKUP($A57,updated_plusgrid!$A$1:$AF$500,MATCH("Usable (USABLE)",updated_plusgrid!$A$1:$AF$1,0),0)-IFERROR(VLOOKUP($A57,'E1 basket NFOL Morning'!$A$1:$M$500,MATCH("For 1 basket",'E1 basket NFOL Morning'!$A$1:$M$1,0),0),0)*MIN('E1 basket NFOL Morning'!$G$2:$G$500)</f>
        <v>41700</v>
      </c>
      <c r="AC57">
        <f>VLOOKUP($A57,updated_plusgrid!$A$1:$AF$500,MATCH("Due (DUE)",updated_plusgrid!$A$1:$AF$1,0),0)-IFERROR(VLOOKUP($A57,'E1 basket NFOL Morning'!$A$1:$M$500,MATCH("For 1 basket",'E1 basket NFOL Morning'!$A$1:$M$1,0),0),0)*MIN('E1 basket NFOL Morning'!$I$2:$I$500)</f>
        <v>3700</v>
      </c>
      <c r="AD57">
        <f>VLOOKUP($A57,updated_plusgrid!$A$1:$AF$500,MATCH("Pend. T+1 Buy (TT1UNSETTLEBUY)",updated_plusgrid!$A$1:$AF$1,0),0)-IFERROR(VLOOKUP($A57,'E1 basket NFOL Morning'!$A$1:$M$500,MATCH("For 1 basket",'E1 basket NFOL Morning'!$A$1:$M$1,0),0),0)*MIN('E1 basket NFOL Morning'!$K$2:$K$500)</f>
        <v>3700</v>
      </c>
      <c r="AE57">
        <f>AB57-IFERROR(VLOOKUP($A57,Diamond!$A:$B,2,0),0)*MIN(Diamond!$G:$G)</f>
        <v>35600</v>
      </c>
      <c r="AF57">
        <f>AC57-IFERROR(VLOOKUP($A57,Diamond!$A:$B,2,0),0)*MIN(Diamond!$I:$I)</f>
        <v>3700</v>
      </c>
      <c r="AG57">
        <f>AD57-IFERROR(VLOOKUP($A57,Diamond!$A:$B,2,0),0)*MIN(Diamond!$K:$K)</f>
        <v>3700</v>
      </c>
      <c r="AH57">
        <f>AE57-IFERROR(VLOOKUP($A57,FL!$A:$B,2,0),0)*MIN(FL!$G:$G)</f>
        <v>29400</v>
      </c>
      <c r="AI57">
        <f>AF57-IFERROR(VLOOKUP($A57,FL!$A:$B,2,0),0)*MIN(FL!$I:$I)</f>
        <v>3700</v>
      </c>
      <c r="AJ57">
        <f>AG57-IFERROR(VLOOKUP($A57,FL!$A:$B,2,0),0)*MIN(FL!$K:$K)</f>
        <v>3700</v>
      </c>
      <c r="AK57">
        <f>AH57-IFERROR(VLOOKUP($A57,'VN100'!$A:$B,2,0),0)*MIN('VN100'!$G:$G)</f>
        <v>29400</v>
      </c>
      <c r="AL57">
        <f>AI57-IFERROR(VLOOKUP($A57,'VN100'!$A:$B,2,0),0)*MIN('VN100'!$I:$I)</f>
        <v>3700</v>
      </c>
      <c r="AM57">
        <f>AJ57-IFERROR(VLOOKUP($A57,'VN100'!$A:$B,2,0),0)*MIN('VN100'!$K:$K)</f>
        <v>3700</v>
      </c>
      <c r="AN57">
        <f>AK57-IFERROR(VLOOKUP($A57,MIDCAP!$A:$B,2,0),0)*MIN(MIDCAP!$G:$G)</f>
        <v>29400</v>
      </c>
      <c r="AO57">
        <f>AL57-IFERROR(VLOOKUP($A57,MIDCAP!$A:$B,2,0),0)*MIN(MIDCAP!$I:$I)</f>
        <v>3700</v>
      </c>
      <c r="AP57">
        <f>AM57-IFERROR(VLOOKUP($A57,MIDCAP!$A:$B,2,0),0)*MIN(MIDCAP!$K:$K)</f>
        <v>3700</v>
      </c>
      <c r="AQ57">
        <f>AN57-IFERROR(VLOOKUP($A57,VFS!$A:$B,2,0),0)*MIN(VFS!$G:$G)</f>
        <v>29400</v>
      </c>
      <c r="AR57">
        <f>AO57-IFERROR(VLOOKUP($A57,VFS!$A:$B,2,0),0)*MIN(VFS!$I:$I)</f>
        <v>3700</v>
      </c>
      <c r="AS57">
        <f>AP57-IFERROR(VLOOKUP($A57,VFS!$A:$B,2,0),0)*MIN(VFS!$K:$K)</f>
        <v>3700</v>
      </c>
      <c r="AT57">
        <f>AQ57-IFERROR(VLOOKUP($A57,FUEMAVND!$A:$B,2,0),0)*MIN(FUEMAVND!$G:$G)</f>
        <v>29400</v>
      </c>
      <c r="AU57">
        <f>AR57-IFERROR(VLOOKUP($A57,FUEMAVND!$A:$B,2,0),0)*MIN(FUEMAVND!$I:$I)</f>
        <v>3700</v>
      </c>
      <c r="AV57">
        <f>AS57-IFERROR(VLOOKUP($A57,FUEMAVND!$A:$B,2,0),0)*MIN(FUEMAVND!$K:$K)</f>
        <v>3700</v>
      </c>
    </row>
    <row r="58" spans="1:48" x14ac:dyDescent="0.3">
      <c r="A58" s="33" t="str">
        <v>HDC</v>
      </c>
      <c r="B58" s="33">
        <v>13219</v>
      </c>
      <c r="C58" s="33">
        <v>13219</v>
      </c>
      <c r="D58" s="33">
        <v>0</v>
      </c>
      <c r="E58" s="33">
        <v>0</v>
      </c>
      <c r="F58" s="33">
        <v>0</v>
      </c>
      <c r="G58" s="33">
        <v>0</v>
      </c>
      <c r="H58" s="33">
        <v>0</v>
      </c>
      <c r="I58" s="33">
        <v>0</v>
      </c>
      <c r="J58" s="33">
        <v>0</v>
      </c>
      <c r="K58" s="33">
        <v>0</v>
      </c>
      <c r="L58" s="33">
        <v>375480547</v>
      </c>
      <c r="M58" s="33">
        <v>29350</v>
      </c>
      <c r="N58" s="33">
        <v>0</v>
      </c>
      <c r="O58" s="33">
        <v>0</v>
      </c>
      <c r="P58" s="33" t="str">
        <v>XXX</v>
      </c>
      <c r="Q58" s="33" t="str">
        <v>XXX</v>
      </c>
      <c r="R58" s="33" t="str">
        <v>XXX</v>
      </c>
      <c r="S58" s="33">
        <v>28404</v>
      </c>
      <c r="T58" s="33">
        <v>387977650</v>
      </c>
      <c r="U58" s="33">
        <v>12497102</v>
      </c>
      <c r="AB58">
        <f>VLOOKUP($A58,updated_plusgrid!$A$1:$AF$500,MATCH("Usable (USABLE)",updated_plusgrid!$A$1:$AF$1,0),0)-IFERROR(VLOOKUP($A58,'E1 basket NFOL Morning'!$A$1:$M$500,MATCH("For 1 basket",'E1 basket NFOL Morning'!$A$1:$M$1,0),0),0)*MIN('E1 basket NFOL Morning'!$G$2:$G$500)</f>
        <v>13219</v>
      </c>
      <c r="AC58">
        <f>VLOOKUP($A58,updated_plusgrid!$A$1:$AF$500,MATCH("Due (DUE)",updated_plusgrid!$A$1:$AF$1,0),0)-IFERROR(VLOOKUP($A58,'E1 basket NFOL Morning'!$A$1:$M$500,MATCH("For 1 basket",'E1 basket NFOL Morning'!$A$1:$M$1,0),0),0)*MIN('E1 basket NFOL Morning'!$I$2:$I$500)</f>
        <v>0</v>
      </c>
      <c r="AD58">
        <f>VLOOKUP($A58,updated_plusgrid!$A$1:$AF$500,MATCH("Pend. T+1 Buy (TT1UNSETTLEBUY)",updated_plusgrid!$A$1:$AF$1,0),0)-IFERROR(VLOOKUP($A58,'E1 basket NFOL Morning'!$A$1:$M$500,MATCH("For 1 basket",'E1 basket NFOL Morning'!$A$1:$M$1,0),0),0)*MIN('E1 basket NFOL Morning'!$K$2:$K$500)</f>
        <v>0</v>
      </c>
      <c r="AE58">
        <f>AB58-IFERROR(VLOOKUP($A58,Diamond!$A:$B,2,0),0)*MIN(Diamond!$G:$G)</f>
        <v>13219</v>
      </c>
      <c r="AF58">
        <f>AC58-IFERROR(VLOOKUP($A58,Diamond!$A:$B,2,0),0)*MIN(Diamond!$I:$I)</f>
        <v>0</v>
      </c>
      <c r="AG58">
        <f>AD58-IFERROR(VLOOKUP($A58,Diamond!$A:$B,2,0),0)*MIN(Diamond!$K:$K)</f>
        <v>0</v>
      </c>
      <c r="AH58">
        <f>AE58-IFERROR(VLOOKUP($A58,FL!$A:$B,2,0),0)*MIN(FL!$G:$G)</f>
        <v>13219</v>
      </c>
      <c r="AI58">
        <f>AF58-IFERROR(VLOOKUP($A58,FL!$A:$B,2,0),0)*MIN(FL!$I:$I)</f>
        <v>0</v>
      </c>
      <c r="AJ58">
        <f>AG58-IFERROR(VLOOKUP($A58,FL!$A:$B,2,0),0)*MIN(FL!$K:$K)</f>
        <v>0</v>
      </c>
      <c r="AK58">
        <f>AH58-IFERROR(VLOOKUP($A58,'VN100'!$A:$B,2,0),0)*MIN('VN100'!$G:$G)</f>
        <v>13219</v>
      </c>
      <c r="AL58">
        <f>AI58-IFERROR(VLOOKUP($A58,'VN100'!$A:$B,2,0),0)*MIN('VN100'!$I:$I)</f>
        <v>0</v>
      </c>
      <c r="AM58">
        <f>AJ58-IFERROR(VLOOKUP($A58,'VN100'!$A:$B,2,0),0)*MIN('VN100'!$K:$K)</f>
        <v>0</v>
      </c>
      <c r="AN58">
        <f>AK58-IFERROR(VLOOKUP($A58,MIDCAP!$A:$B,2,0),0)*MIN(MIDCAP!$G:$G)</f>
        <v>6819</v>
      </c>
      <c r="AO58">
        <f>AL58-IFERROR(VLOOKUP($A58,MIDCAP!$A:$B,2,0),0)*MIN(MIDCAP!$I:$I)</f>
        <v>0</v>
      </c>
      <c r="AP58">
        <f>AM58-IFERROR(VLOOKUP($A58,MIDCAP!$A:$B,2,0),0)*MIN(MIDCAP!$K:$K)</f>
        <v>0</v>
      </c>
      <c r="AQ58">
        <f>AN58-IFERROR(VLOOKUP($A58,VFS!$A:$B,2,0),0)*MIN(VFS!$G:$G)</f>
        <v>6819</v>
      </c>
      <c r="AR58">
        <f>AO58-IFERROR(VLOOKUP($A58,VFS!$A:$B,2,0),0)*MIN(VFS!$I:$I)</f>
        <v>0</v>
      </c>
      <c r="AS58">
        <f>AP58-IFERROR(VLOOKUP($A58,VFS!$A:$B,2,0),0)*MIN(VFS!$K:$K)</f>
        <v>0</v>
      </c>
      <c r="AT58">
        <f>AQ58-IFERROR(VLOOKUP($A58,FUEMAVND!$A:$B,2,0),0)*MIN(FUEMAVND!$G:$G)</f>
        <v>6819</v>
      </c>
      <c r="AU58">
        <f>AR58-IFERROR(VLOOKUP($A58,FUEMAVND!$A:$B,2,0),0)*MIN(FUEMAVND!$I:$I)</f>
        <v>0</v>
      </c>
      <c r="AV58">
        <f>AS58-IFERROR(VLOOKUP($A58,FUEMAVND!$A:$B,2,0),0)*MIN(FUEMAVND!$K:$K)</f>
        <v>0</v>
      </c>
    </row>
    <row r="59" spans="1:48" x14ac:dyDescent="0.3">
      <c r="A59" s="33" t="str">
        <v>HDG</v>
      </c>
      <c r="B59" s="33">
        <v>15500</v>
      </c>
      <c r="C59" s="33">
        <v>15500</v>
      </c>
      <c r="D59" s="33">
        <v>0</v>
      </c>
      <c r="E59" s="33">
        <v>0</v>
      </c>
      <c r="F59" s="33">
        <v>0</v>
      </c>
      <c r="G59" s="33">
        <v>0</v>
      </c>
      <c r="H59" s="33">
        <v>0</v>
      </c>
      <c r="I59" s="33">
        <v>0</v>
      </c>
      <c r="J59" s="33">
        <v>0</v>
      </c>
      <c r="K59" s="33">
        <v>0</v>
      </c>
      <c r="L59" s="33">
        <v>447711999</v>
      </c>
      <c r="M59" s="33">
        <v>28250</v>
      </c>
      <c r="N59" s="33">
        <v>0</v>
      </c>
      <c r="O59" s="33">
        <v>0</v>
      </c>
      <c r="P59" s="33" t="str">
        <v>XXX</v>
      </c>
      <c r="Q59" s="33" t="str">
        <v>XXX</v>
      </c>
      <c r="R59" s="33" t="str">
        <v>XXX</v>
      </c>
      <c r="S59" s="33">
        <v>28884</v>
      </c>
      <c r="T59" s="33">
        <v>437875000</v>
      </c>
      <c r="U59" s="33">
        <v>-9836999</v>
      </c>
      <c r="AB59">
        <f>VLOOKUP($A59,updated_plusgrid!$A$1:$AF$500,MATCH("Usable (USABLE)",updated_plusgrid!$A$1:$AF$1,0),0)-IFERROR(VLOOKUP($A59,'E1 basket NFOL Morning'!$A$1:$M$500,MATCH("For 1 basket",'E1 basket NFOL Morning'!$A$1:$M$1,0),0),0)*MIN('E1 basket NFOL Morning'!$G$2:$G$500)</f>
        <v>15500</v>
      </c>
      <c r="AC59">
        <f>VLOOKUP($A59,updated_plusgrid!$A$1:$AF$500,MATCH("Due (DUE)",updated_plusgrid!$A$1:$AF$1,0),0)-IFERROR(VLOOKUP($A59,'E1 basket NFOL Morning'!$A$1:$M$500,MATCH("For 1 basket",'E1 basket NFOL Morning'!$A$1:$M$1,0),0),0)*MIN('E1 basket NFOL Morning'!$I$2:$I$500)</f>
        <v>0</v>
      </c>
      <c r="AD59">
        <f>VLOOKUP($A59,updated_plusgrid!$A$1:$AF$500,MATCH("Pend. T+1 Buy (TT1UNSETTLEBUY)",updated_plusgrid!$A$1:$AF$1,0),0)-IFERROR(VLOOKUP($A59,'E1 basket NFOL Morning'!$A$1:$M$500,MATCH("For 1 basket",'E1 basket NFOL Morning'!$A$1:$M$1,0),0),0)*MIN('E1 basket NFOL Morning'!$K$2:$K$500)</f>
        <v>0</v>
      </c>
      <c r="AE59">
        <f>AB59-IFERROR(VLOOKUP($A59,Diamond!$A:$B,2,0),0)*MIN(Diamond!$G:$G)</f>
        <v>15500</v>
      </c>
      <c r="AF59">
        <f>AC59-IFERROR(VLOOKUP($A59,Diamond!$A:$B,2,0),0)*MIN(Diamond!$I:$I)</f>
        <v>0</v>
      </c>
      <c r="AG59">
        <f>AD59-IFERROR(VLOOKUP($A59,Diamond!$A:$B,2,0),0)*MIN(Diamond!$K:$K)</f>
        <v>0</v>
      </c>
      <c r="AH59">
        <f>AE59-IFERROR(VLOOKUP($A59,FL!$A:$B,2,0),0)*MIN(FL!$G:$G)</f>
        <v>15500</v>
      </c>
      <c r="AI59">
        <f>AF59-IFERROR(VLOOKUP($A59,FL!$A:$B,2,0),0)*MIN(FL!$I:$I)</f>
        <v>0</v>
      </c>
      <c r="AJ59">
        <f>AG59-IFERROR(VLOOKUP($A59,FL!$A:$B,2,0),0)*MIN(FL!$K:$K)</f>
        <v>0</v>
      </c>
      <c r="AK59">
        <f>AH59-IFERROR(VLOOKUP($A59,'VN100'!$A:$B,2,0),0)*MIN('VN100'!$G:$G)</f>
        <v>15500</v>
      </c>
      <c r="AL59">
        <f>AI59-IFERROR(VLOOKUP($A59,'VN100'!$A:$B,2,0),0)*MIN('VN100'!$I:$I)</f>
        <v>0</v>
      </c>
      <c r="AM59">
        <f>AJ59-IFERROR(VLOOKUP($A59,'VN100'!$A:$B,2,0),0)*MIN('VN100'!$K:$K)</f>
        <v>0</v>
      </c>
      <c r="AN59">
        <f>AK59-IFERROR(VLOOKUP($A59,MIDCAP!$A:$B,2,0),0)*MIN(MIDCAP!$G:$G)</f>
        <v>2700</v>
      </c>
      <c r="AO59">
        <f>AL59-IFERROR(VLOOKUP($A59,MIDCAP!$A:$B,2,0),0)*MIN(MIDCAP!$I:$I)</f>
        <v>0</v>
      </c>
      <c r="AP59">
        <f>AM59-IFERROR(VLOOKUP($A59,MIDCAP!$A:$B,2,0),0)*MIN(MIDCAP!$K:$K)</f>
        <v>0</v>
      </c>
      <c r="AQ59">
        <f>AN59-IFERROR(VLOOKUP($A59,VFS!$A:$B,2,0),0)*MIN(VFS!$G:$G)</f>
        <v>2700</v>
      </c>
      <c r="AR59">
        <f>AO59-IFERROR(VLOOKUP($A59,VFS!$A:$B,2,0),0)*MIN(VFS!$I:$I)</f>
        <v>0</v>
      </c>
      <c r="AS59">
        <f>AP59-IFERROR(VLOOKUP($A59,VFS!$A:$B,2,0),0)*MIN(VFS!$K:$K)</f>
        <v>0</v>
      </c>
      <c r="AT59">
        <f>AQ59-IFERROR(VLOOKUP($A59,FUEMAVND!$A:$B,2,0),0)*MIN(FUEMAVND!$G:$G)</f>
        <v>2700</v>
      </c>
      <c r="AU59">
        <f>AR59-IFERROR(VLOOKUP($A59,FUEMAVND!$A:$B,2,0),0)*MIN(FUEMAVND!$I:$I)</f>
        <v>0</v>
      </c>
      <c r="AV59">
        <f>AS59-IFERROR(VLOOKUP($A59,FUEMAVND!$A:$B,2,0),0)*MIN(FUEMAVND!$K:$K)</f>
        <v>0</v>
      </c>
    </row>
    <row r="60" spans="1:48" x14ac:dyDescent="0.3">
      <c r="A60" s="33" t="str">
        <v>HHV</v>
      </c>
      <c r="B60" s="33">
        <v>43300</v>
      </c>
      <c r="C60" s="33">
        <v>41300</v>
      </c>
      <c r="D60" s="33">
        <v>0</v>
      </c>
      <c r="E60" s="33">
        <v>0</v>
      </c>
      <c r="F60" s="33">
        <v>0</v>
      </c>
      <c r="G60" s="33">
        <v>0</v>
      </c>
      <c r="H60" s="33">
        <v>0</v>
      </c>
      <c r="I60" s="33">
        <v>2000</v>
      </c>
      <c r="J60" s="33">
        <v>0</v>
      </c>
      <c r="K60" s="33">
        <v>0</v>
      </c>
      <c r="L60" s="33">
        <v>499528412</v>
      </c>
      <c r="M60" s="33">
        <v>11850</v>
      </c>
      <c r="N60" s="33">
        <v>0</v>
      </c>
      <c r="O60" s="33">
        <v>0</v>
      </c>
      <c r="P60" s="33" t="str">
        <v>XXX</v>
      </c>
      <c r="Q60" s="33" t="str">
        <v>XXX</v>
      </c>
      <c r="R60" s="33" t="str">
        <v>XXX</v>
      </c>
      <c r="S60" s="33">
        <v>11536</v>
      </c>
      <c r="T60" s="33">
        <v>513105000</v>
      </c>
      <c r="U60" s="33">
        <v>13576587</v>
      </c>
      <c r="AB60">
        <f>VLOOKUP($A60,updated_plusgrid!$A$1:$AF$500,MATCH("Usable (USABLE)",updated_plusgrid!$A$1:$AF$1,0),0)-IFERROR(VLOOKUP($A60,'E1 basket NFOL Morning'!$A$1:$M$500,MATCH("For 1 basket",'E1 basket NFOL Morning'!$A$1:$M$1,0),0),0)*MIN('E1 basket NFOL Morning'!$G$2:$G$500)</f>
        <v>41300</v>
      </c>
      <c r="AC60">
        <f>VLOOKUP($A60,updated_plusgrid!$A$1:$AF$500,MATCH("Due (DUE)",updated_plusgrid!$A$1:$AF$1,0),0)-IFERROR(VLOOKUP($A60,'E1 basket NFOL Morning'!$A$1:$M$500,MATCH("For 1 basket",'E1 basket NFOL Morning'!$A$1:$M$1,0),0),0)*MIN('E1 basket NFOL Morning'!$I$2:$I$500)</f>
        <v>0</v>
      </c>
      <c r="AD60">
        <f>VLOOKUP($A60,updated_plusgrid!$A$1:$AF$500,MATCH("Pend. T+1 Buy (TT1UNSETTLEBUY)",updated_plusgrid!$A$1:$AF$1,0),0)-IFERROR(VLOOKUP($A60,'E1 basket NFOL Morning'!$A$1:$M$500,MATCH("For 1 basket",'E1 basket NFOL Morning'!$A$1:$M$1,0),0),0)*MIN('E1 basket NFOL Morning'!$K$2:$K$500)</f>
        <v>0</v>
      </c>
      <c r="AE60">
        <f>AB60-IFERROR(VLOOKUP($A60,Diamond!$A:$B,2,0),0)*MIN(Diamond!$G:$G)</f>
        <v>41300</v>
      </c>
      <c r="AF60">
        <f>AC60-IFERROR(VLOOKUP($A60,Diamond!$A:$B,2,0),0)*MIN(Diamond!$I:$I)</f>
        <v>0</v>
      </c>
      <c r="AG60">
        <f>AD60-IFERROR(VLOOKUP($A60,Diamond!$A:$B,2,0),0)*MIN(Diamond!$K:$K)</f>
        <v>0</v>
      </c>
      <c r="AH60">
        <f>AE60-IFERROR(VLOOKUP($A60,FL!$A:$B,2,0),0)*MIN(FL!$G:$G)</f>
        <v>41300</v>
      </c>
      <c r="AI60">
        <f>AF60-IFERROR(VLOOKUP($A60,FL!$A:$B,2,0),0)*MIN(FL!$I:$I)</f>
        <v>0</v>
      </c>
      <c r="AJ60">
        <f>AG60-IFERROR(VLOOKUP($A60,FL!$A:$B,2,0),0)*MIN(FL!$K:$K)</f>
        <v>0</v>
      </c>
      <c r="AK60">
        <f>AH60-IFERROR(VLOOKUP($A60,'VN100'!$A:$B,2,0),0)*MIN('VN100'!$G:$G)</f>
        <v>41300</v>
      </c>
      <c r="AL60">
        <f>AI60-IFERROR(VLOOKUP($A60,'VN100'!$A:$B,2,0),0)*MIN('VN100'!$I:$I)</f>
        <v>0</v>
      </c>
      <c r="AM60">
        <f>AJ60-IFERROR(VLOOKUP($A60,'VN100'!$A:$B,2,0),0)*MIN('VN100'!$K:$K)</f>
        <v>0</v>
      </c>
      <c r="AN60">
        <f>AK60-IFERROR(VLOOKUP($A60,MIDCAP!$A:$B,2,0),0)*MIN(MIDCAP!$G:$G)</f>
        <v>18900</v>
      </c>
      <c r="AO60">
        <f>AL60-IFERROR(VLOOKUP($A60,MIDCAP!$A:$B,2,0),0)*MIN(MIDCAP!$I:$I)</f>
        <v>0</v>
      </c>
      <c r="AP60">
        <f>AM60-IFERROR(VLOOKUP($A60,MIDCAP!$A:$B,2,0),0)*MIN(MIDCAP!$K:$K)</f>
        <v>0</v>
      </c>
      <c r="AQ60">
        <f>AN60-IFERROR(VLOOKUP($A60,VFS!$A:$B,2,0),0)*MIN(VFS!$G:$G)</f>
        <v>18900</v>
      </c>
      <c r="AR60">
        <f>AO60-IFERROR(VLOOKUP($A60,VFS!$A:$B,2,0),0)*MIN(VFS!$I:$I)</f>
        <v>0</v>
      </c>
      <c r="AS60">
        <f>AP60-IFERROR(VLOOKUP($A60,VFS!$A:$B,2,0),0)*MIN(VFS!$K:$K)</f>
        <v>0</v>
      </c>
      <c r="AT60">
        <f>AQ60-IFERROR(VLOOKUP($A60,FUEMAVND!$A:$B,2,0),0)*MIN(FUEMAVND!$G:$G)</f>
        <v>18900</v>
      </c>
      <c r="AU60">
        <f>AR60-IFERROR(VLOOKUP($A60,FUEMAVND!$A:$B,2,0),0)*MIN(FUEMAVND!$I:$I)</f>
        <v>0</v>
      </c>
      <c r="AV60">
        <f>AS60-IFERROR(VLOOKUP($A60,FUEMAVND!$A:$B,2,0),0)*MIN(FUEMAVND!$K:$K)</f>
        <v>0</v>
      </c>
    </row>
    <row r="61" spans="1:48" x14ac:dyDescent="0.3">
      <c r="A61" s="33" t="str">
        <v>HNG</v>
      </c>
      <c r="B61" s="33">
        <v>3200</v>
      </c>
      <c r="C61" s="33">
        <v>3200</v>
      </c>
      <c r="D61" s="33">
        <v>0</v>
      </c>
      <c r="E61" s="33">
        <v>0</v>
      </c>
      <c r="F61" s="33">
        <v>0</v>
      </c>
      <c r="G61" s="33">
        <v>0</v>
      </c>
      <c r="H61" s="33">
        <v>0</v>
      </c>
      <c r="I61" s="33">
        <v>0</v>
      </c>
      <c r="J61" s="33">
        <v>0</v>
      </c>
      <c r="K61" s="33">
        <v>0</v>
      </c>
      <c r="L61" s="33">
        <v>12352000</v>
      </c>
      <c r="M61" s="33">
        <v>4070</v>
      </c>
      <c r="N61" s="33">
        <v>0</v>
      </c>
      <c r="O61" s="33">
        <v>0</v>
      </c>
      <c r="P61" s="33" t="str">
        <v>XXX</v>
      </c>
      <c r="Q61" s="33" t="str">
        <v>XXX</v>
      </c>
      <c r="R61" s="33" t="str">
        <v>XXX</v>
      </c>
      <c r="S61" s="33">
        <v>3860</v>
      </c>
      <c r="T61" s="33">
        <v>13024000</v>
      </c>
      <c r="U61" s="33">
        <v>672000</v>
      </c>
      <c r="AB61">
        <f>VLOOKUP($A61,updated_plusgrid!$A$1:$AF$500,MATCH("Usable (USABLE)",updated_plusgrid!$A$1:$AF$1,0),0)-IFERROR(VLOOKUP($A61,'E1 basket NFOL Morning'!$A$1:$M$500,MATCH("For 1 basket",'E1 basket NFOL Morning'!$A$1:$M$1,0),0),0)*MIN('E1 basket NFOL Morning'!$G$2:$G$500)</f>
        <v>3200</v>
      </c>
      <c r="AC61">
        <f>VLOOKUP($A61,updated_plusgrid!$A$1:$AF$500,MATCH("Due (DUE)",updated_plusgrid!$A$1:$AF$1,0),0)-IFERROR(VLOOKUP($A61,'E1 basket NFOL Morning'!$A$1:$M$500,MATCH("For 1 basket",'E1 basket NFOL Morning'!$A$1:$M$1,0),0),0)*MIN('E1 basket NFOL Morning'!$I$2:$I$500)</f>
        <v>0</v>
      </c>
      <c r="AD61">
        <f>VLOOKUP($A61,updated_plusgrid!$A$1:$AF$500,MATCH("Pend. T+1 Buy (TT1UNSETTLEBUY)",updated_plusgrid!$A$1:$AF$1,0),0)-IFERROR(VLOOKUP($A61,'E1 basket NFOL Morning'!$A$1:$M$500,MATCH("For 1 basket",'E1 basket NFOL Morning'!$A$1:$M$1,0),0),0)*MIN('E1 basket NFOL Morning'!$K$2:$K$500)</f>
        <v>0</v>
      </c>
      <c r="AE61">
        <f>AB61-IFERROR(VLOOKUP($A61,Diamond!$A:$B,2,0),0)*MIN(Diamond!$G:$G)</f>
        <v>3200</v>
      </c>
      <c r="AF61">
        <f>AC61-IFERROR(VLOOKUP($A61,Diamond!$A:$B,2,0),0)*MIN(Diamond!$I:$I)</f>
        <v>0</v>
      </c>
      <c r="AG61">
        <f>AD61-IFERROR(VLOOKUP($A61,Diamond!$A:$B,2,0),0)*MIN(Diamond!$K:$K)</f>
        <v>0</v>
      </c>
      <c r="AH61">
        <f>AE61-IFERROR(VLOOKUP($A61,FL!$A:$B,2,0),0)*MIN(FL!$G:$G)</f>
        <v>3200</v>
      </c>
      <c r="AI61">
        <f>AF61-IFERROR(VLOOKUP($A61,FL!$A:$B,2,0),0)*MIN(FL!$I:$I)</f>
        <v>0</v>
      </c>
      <c r="AJ61">
        <f>AG61-IFERROR(VLOOKUP($A61,FL!$A:$B,2,0),0)*MIN(FL!$K:$K)</f>
        <v>0</v>
      </c>
      <c r="AK61">
        <f>AH61-IFERROR(VLOOKUP($A61,'VN100'!$A:$B,2,0),0)*MIN('VN100'!$G:$G)</f>
        <v>3200</v>
      </c>
      <c r="AL61">
        <f>AI61-IFERROR(VLOOKUP($A61,'VN100'!$A:$B,2,0),0)*MIN('VN100'!$I:$I)</f>
        <v>0</v>
      </c>
      <c r="AM61">
        <f>AJ61-IFERROR(VLOOKUP($A61,'VN100'!$A:$B,2,0),0)*MIN('VN100'!$K:$K)</f>
        <v>0</v>
      </c>
      <c r="AN61">
        <f>AK61-IFERROR(VLOOKUP($A61,MIDCAP!$A:$B,2,0),0)*MIN(MIDCAP!$G:$G)</f>
        <v>3200</v>
      </c>
      <c r="AO61">
        <f>AL61-IFERROR(VLOOKUP($A61,MIDCAP!$A:$B,2,0),0)*MIN(MIDCAP!$I:$I)</f>
        <v>0</v>
      </c>
      <c r="AP61">
        <f>AM61-IFERROR(VLOOKUP($A61,MIDCAP!$A:$B,2,0),0)*MIN(MIDCAP!$K:$K)</f>
        <v>0</v>
      </c>
      <c r="AQ61">
        <f>AN61-IFERROR(VLOOKUP($A61,VFS!$A:$B,2,0),0)*MIN(VFS!$G:$G)</f>
        <v>3200</v>
      </c>
      <c r="AR61">
        <f>AO61-IFERROR(VLOOKUP($A61,VFS!$A:$B,2,0),0)*MIN(VFS!$I:$I)</f>
        <v>0</v>
      </c>
      <c r="AS61">
        <f>AP61-IFERROR(VLOOKUP($A61,VFS!$A:$B,2,0),0)*MIN(VFS!$K:$K)</f>
        <v>0</v>
      </c>
      <c r="AT61">
        <f>AQ61-IFERROR(VLOOKUP($A61,FUEMAVND!$A:$B,2,0),0)*MIN(FUEMAVND!$G:$G)</f>
        <v>3200</v>
      </c>
      <c r="AU61">
        <f>AR61-IFERROR(VLOOKUP($A61,FUEMAVND!$A:$B,2,0),0)*MIN(FUEMAVND!$I:$I)</f>
        <v>0</v>
      </c>
      <c r="AV61">
        <f>AS61-IFERROR(VLOOKUP($A61,FUEMAVND!$A:$B,2,0),0)*MIN(FUEMAVND!$K:$K)</f>
        <v>0</v>
      </c>
    </row>
    <row r="62" spans="1:48" x14ac:dyDescent="0.3">
      <c r="A62" s="33" t="str">
        <v>HPG</v>
      </c>
      <c r="B62" s="33">
        <v>617828</v>
      </c>
      <c r="C62" s="33">
        <v>428728</v>
      </c>
      <c r="D62" s="33">
        <v>0</v>
      </c>
      <c r="E62" s="33">
        <v>0</v>
      </c>
      <c r="F62" s="33">
        <v>42700</v>
      </c>
      <c r="G62" s="33">
        <v>146400</v>
      </c>
      <c r="H62" s="33">
        <v>0</v>
      </c>
      <c r="I62" s="33">
        <v>0</v>
      </c>
      <c r="J62" s="33">
        <v>0</v>
      </c>
      <c r="K62" s="33">
        <v>0</v>
      </c>
      <c r="L62" s="33">
        <v>15920149615</v>
      </c>
      <c r="M62" s="33">
        <v>25750</v>
      </c>
      <c r="N62" s="33">
        <v>0</v>
      </c>
      <c r="O62" s="33">
        <v>0</v>
      </c>
      <c r="P62" s="33" t="str">
        <v>XXX</v>
      </c>
      <c r="Q62" s="33" t="str">
        <v>XXX</v>
      </c>
      <c r="R62" s="33" t="str">
        <v>XXX</v>
      </c>
      <c r="S62" s="33">
        <v>25767</v>
      </c>
      <c r="T62" s="33">
        <v>15909071000</v>
      </c>
      <c r="U62" s="33">
        <v>-11078615</v>
      </c>
      <c r="AB62">
        <f>VLOOKUP($A62,updated_plusgrid!$A$1:$AF$500,MATCH("Usable (USABLE)",updated_plusgrid!$A$1:$AF$1,0),0)-IFERROR(VLOOKUP($A62,'E1 basket NFOL Morning'!$A$1:$M$500,MATCH("For 1 basket",'E1 basket NFOL Morning'!$A$1:$M$1,0),0),0)*MIN('E1 basket NFOL Morning'!$G$2:$G$500)</f>
        <v>7828</v>
      </c>
      <c r="AC62">
        <f>VLOOKUP($A62,updated_plusgrid!$A$1:$AF$500,MATCH("Due (DUE)",updated_plusgrid!$A$1:$AF$1,0),0)-IFERROR(VLOOKUP($A62,'E1 basket NFOL Morning'!$A$1:$M$500,MATCH("For 1 basket",'E1 basket NFOL Morning'!$A$1:$M$1,0),0),0)*MIN('E1 basket NFOL Morning'!$I$2:$I$500)</f>
        <v>6100</v>
      </c>
      <c r="AD62">
        <f>VLOOKUP($A62,updated_plusgrid!$A$1:$AF$500,MATCH("Pend. T+1 Buy (TT1UNSETTLEBUY)",updated_plusgrid!$A$1:$AF$1,0),0)-IFERROR(VLOOKUP($A62,'E1 basket NFOL Morning'!$A$1:$M$500,MATCH("For 1 basket",'E1 basket NFOL Morning'!$A$1:$M$1,0),0),0)*MIN('E1 basket NFOL Morning'!$K$2:$K$500)</f>
        <v>6100</v>
      </c>
      <c r="AE62">
        <f>AB62-IFERROR(VLOOKUP($A62,Diamond!$A:$B,2,0),0)*MIN(Diamond!$G:$G)</f>
        <v>7828</v>
      </c>
      <c r="AF62">
        <f>AC62-IFERROR(VLOOKUP($A62,Diamond!$A:$B,2,0),0)*MIN(Diamond!$I:$I)</f>
        <v>6100</v>
      </c>
      <c r="AG62">
        <f>AD62-IFERROR(VLOOKUP($A62,Diamond!$A:$B,2,0),0)*MIN(Diamond!$K:$K)</f>
        <v>6100</v>
      </c>
      <c r="AH62">
        <f>AE62-IFERROR(VLOOKUP($A62,FL!$A:$B,2,0),0)*MIN(FL!$G:$G)</f>
        <v>7828</v>
      </c>
      <c r="AI62">
        <f>AF62-IFERROR(VLOOKUP($A62,FL!$A:$B,2,0),0)*MIN(FL!$I:$I)</f>
        <v>6100</v>
      </c>
      <c r="AJ62">
        <f>AG62-IFERROR(VLOOKUP($A62,FL!$A:$B,2,0),0)*MIN(FL!$K:$K)</f>
        <v>6100</v>
      </c>
      <c r="AK62">
        <f>AH62-IFERROR(VLOOKUP($A62,'VN100'!$A:$B,2,0),0)*MIN('VN100'!$G:$G)</f>
        <v>7828</v>
      </c>
      <c r="AL62">
        <f>AI62-IFERROR(VLOOKUP($A62,'VN100'!$A:$B,2,0),0)*MIN('VN100'!$I:$I)</f>
        <v>6100</v>
      </c>
      <c r="AM62">
        <f>AJ62-IFERROR(VLOOKUP($A62,'VN100'!$A:$B,2,0),0)*MIN('VN100'!$K:$K)</f>
        <v>6100</v>
      </c>
      <c r="AN62">
        <f>AK62-IFERROR(VLOOKUP($A62,MIDCAP!$A:$B,2,0),0)*MIN(MIDCAP!$G:$G)</f>
        <v>7828</v>
      </c>
      <c r="AO62">
        <f>AL62-IFERROR(VLOOKUP($A62,MIDCAP!$A:$B,2,0),0)*MIN(MIDCAP!$I:$I)</f>
        <v>6100</v>
      </c>
      <c r="AP62">
        <f>AM62-IFERROR(VLOOKUP($A62,MIDCAP!$A:$B,2,0),0)*MIN(MIDCAP!$K:$K)</f>
        <v>6100</v>
      </c>
      <c r="AQ62">
        <f>AN62-IFERROR(VLOOKUP($A62,VFS!$A:$B,2,0),0)*MIN(VFS!$G:$G)</f>
        <v>7828</v>
      </c>
      <c r="AR62">
        <f>AO62-IFERROR(VLOOKUP($A62,VFS!$A:$B,2,0),0)*MIN(VFS!$I:$I)</f>
        <v>6100</v>
      </c>
      <c r="AS62">
        <f>AP62-IFERROR(VLOOKUP($A62,VFS!$A:$B,2,0),0)*MIN(VFS!$K:$K)</f>
        <v>6100</v>
      </c>
      <c r="AT62">
        <f>AQ62-IFERROR(VLOOKUP($A62,FUEMAVND!$A:$B,2,0),0)*MIN(FUEMAVND!$G:$G)</f>
        <v>7828</v>
      </c>
      <c r="AU62">
        <f>AR62-IFERROR(VLOOKUP($A62,FUEMAVND!$A:$B,2,0),0)*MIN(FUEMAVND!$I:$I)</f>
        <v>6100</v>
      </c>
      <c r="AV62">
        <f>AS62-IFERROR(VLOOKUP($A62,FUEMAVND!$A:$B,2,0),0)*MIN(FUEMAVND!$K:$K)</f>
        <v>6100</v>
      </c>
    </row>
    <row r="63" spans="1:48" x14ac:dyDescent="0.3">
      <c r="A63" s="33" t="str">
        <v>HPX</v>
      </c>
      <c r="B63" s="33">
        <v>4200</v>
      </c>
      <c r="C63" s="33">
        <v>4200</v>
      </c>
      <c r="D63" s="33">
        <v>0</v>
      </c>
      <c r="E63" s="33">
        <v>0</v>
      </c>
      <c r="F63" s="33">
        <v>0</v>
      </c>
      <c r="G63" s="33">
        <v>0</v>
      </c>
      <c r="H63" s="33">
        <v>0</v>
      </c>
      <c r="I63" s="33">
        <v>0</v>
      </c>
      <c r="J63" s="33">
        <v>0</v>
      </c>
      <c r="K63" s="33">
        <v>0</v>
      </c>
      <c r="L63" s="33">
        <v>40068809</v>
      </c>
      <c r="M63" s="33">
        <v>5720</v>
      </c>
      <c r="N63" s="33">
        <v>0</v>
      </c>
      <c r="O63" s="33">
        <v>0</v>
      </c>
      <c r="P63" s="33" t="str">
        <v>XXX</v>
      </c>
      <c r="Q63" s="33" t="str">
        <v>XXX</v>
      </c>
      <c r="R63" s="33" t="str">
        <v>XXX</v>
      </c>
      <c r="S63" s="33">
        <v>9540</v>
      </c>
      <c r="T63" s="33">
        <v>24024000</v>
      </c>
      <c r="U63" s="33">
        <v>-16044809</v>
      </c>
      <c r="AB63">
        <f>VLOOKUP($A63,updated_plusgrid!$A$1:$AF$500,MATCH("Usable (USABLE)",updated_plusgrid!$A$1:$AF$1,0),0)-IFERROR(VLOOKUP($A63,'E1 basket NFOL Morning'!$A$1:$M$500,MATCH("For 1 basket",'E1 basket NFOL Morning'!$A$1:$M$1,0),0),0)*MIN('E1 basket NFOL Morning'!$G$2:$G$500)</f>
        <v>4200</v>
      </c>
      <c r="AC63">
        <f>VLOOKUP($A63,updated_plusgrid!$A$1:$AF$500,MATCH("Due (DUE)",updated_plusgrid!$A$1:$AF$1,0),0)-IFERROR(VLOOKUP($A63,'E1 basket NFOL Morning'!$A$1:$M$500,MATCH("For 1 basket",'E1 basket NFOL Morning'!$A$1:$M$1,0),0),0)*MIN('E1 basket NFOL Morning'!$I$2:$I$500)</f>
        <v>0</v>
      </c>
      <c r="AD63">
        <f>VLOOKUP($A63,updated_plusgrid!$A$1:$AF$500,MATCH("Pend. T+1 Buy (TT1UNSETTLEBUY)",updated_plusgrid!$A$1:$AF$1,0),0)-IFERROR(VLOOKUP($A63,'E1 basket NFOL Morning'!$A$1:$M$500,MATCH("For 1 basket",'E1 basket NFOL Morning'!$A$1:$M$1,0),0),0)*MIN('E1 basket NFOL Morning'!$K$2:$K$500)</f>
        <v>0</v>
      </c>
      <c r="AE63">
        <f>AB63-IFERROR(VLOOKUP($A63,Diamond!$A:$B,2,0),0)*MIN(Diamond!$G:$G)</f>
        <v>4200</v>
      </c>
      <c r="AF63">
        <f>AC63-IFERROR(VLOOKUP($A63,Diamond!$A:$B,2,0),0)*MIN(Diamond!$I:$I)</f>
        <v>0</v>
      </c>
      <c r="AG63">
        <f>AD63-IFERROR(VLOOKUP($A63,Diamond!$A:$B,2,0),0)*MIN(Diamond!$K:$K)</f>
        <v>0</v>
      </c>
      <c r="AH63">
        <f>AE63-IFERROR(VLOOKUP($A63,FL!$A:$B,2,0),0)*MIN(FL!$G:$G)</f>
        <v>4200</v>
      </c>
      <c r="AI63">
        <f>AF63-IFERROR(VLOOKUP($A63,FL!$A:$B,2,0),0)*MIN(FL!$I:$I)</f>
        <v>0</v>
      </c>
      <c r="AJ63">
        <f>AG63-IFERROR(VLOOKUP($A63,FL!$A:$B,2,0),0)*MIN(FL!$K:$K)</f>
        <v>0</v>
      </c>
      <c r="AK63">
        <f>AH63-IFERROR(VLOOKUP($A63,'VN100'!$A:$B,2,0),0)*MIN('VN100'!$G:$G)</f>
        <v>4200</v>
      </c>
      <c r="AL63">
        <f>AI63-IFERROR(VLOOKUP($A63,'VN100'!$A:$B,2,0),0)*MIN('VN100'!$I:$I)</f>
        <v>0</v>
      </c>
      <c r="AM63">
        <f>AJ63-IFERROR(VLOOKUP($A63,'VN100'!$A:$B,2,0),0)*MIN('VN100'!$K:$K)</f>
        <v>0</v>
      </c>
      <c r="AN63">
        <f>AK63-IFERROR(VLOOKUP($A63,MIDCAP!$A:$B,2,0),0)*MIN(MIDCAP!$G:$G)</f>
        <v>4200</v>
      </c>
      <c r="AO63">
        <f>AL63-IFERROR(VLOOKUP($A63,MIDCAP!$A:$B,2,0),0)*MIN(MIDCAP!$I:$I)</f>
        <v>0</v>
      </c>
      <c r="AP63">
        <f>AM63-IFERROR(VLOOKUP($A63,MIDCAP!$A:$B,2,0),0)*MIN(MIDCAP!$K:$K)</f>
        <v>0</v>
      </c>
      <c r="AQ63">
        <f>AN63-IFERROR(VLOOKUP($A63,VFS!$A:$B,2,0),0)*MIN(VFS!$G:$G)</f>
        <v>4200</v>
      </c>
      <c r="AR63">
        <f>AO63-IFERROR(VLOOKUP($A63,VFS!$A:$B,2,0),0)*MIN(VFS!$I:$I)</f>
        <v>0</v>
      </c>
      <c r="AS63">
        <f>AP63-IFERROR(VLOOKUP($A63,VFS!$A:$B,2,0),0)*MIN(VFS!$K:$K)</f>
        <v>0</v>
      </c>
      <c r="AT63">
        <f>AQ63-IFERROR(VLOOKUP($A63,FUEMAVND!$A:$B,2,0),0)*MIN(FUEMAVND!$G:$G)</f>
        <v>4200</v>
      </c>
      <c r="AU63">
        <f>AR63-IFERROR(VLOOKUP($A63,FUEMAVND!$A:$B,2,0),0)*MIN(FUEMAVND!$I:$I)</f>
        <v>0</v>
      </c>
      <c r="AV63">
        <f>AS63-IFERROR(VLOOKUP($A63,FUEMAVND!$A:$B,2,0),0)*MIN(FUEMAVND!$K:$K)</f>
        <v>0</v>
      </c>
    </row>
    <row r="64" spans="1:48" x14ac:dyDescent="0.3">
      <c r="A64" s="33" t="str">
        <v>HSG</v>
      </c>
      <c r="B64" s="33">
        <v>61808</v>
      </c>
      <c r="C64" s="33">
        <v>61808</v>
      </c>
      <c r="D64" s="33">
        <v>0</v>
      </c>
      <c r="E64" s="33">
        <v>0</v>
      </c>
      <c r="F64" s="33">
        <v>0</v>
      </c>
      <c r="G64" s="33">
        <v>0</v>
      </c>
      <c r="H64" s="33">
        <v>0</v>
      </c>
      <c r="I64" s="33">
        <v>0</v>
      </c>
      <c r="J64" s="33">
        <v>0</v>
      </c>
      <c r="K64" s="33">
        <v>0</v>
      </c>
      <c r="L64" s="33">
        <v>1419289273</v>
      </c>
      <c r="M64" s="33">
        <v>20800</v>
      </c>
      <c r="N64" s="33">
        <v>0</v>
      </c>
      <c r="O64" s="33">
        <v>0</v>
      </c>
      <c r="P64" s="33" t="str">
        <v>XXX</v>
      </c>
      <c r="Q64" s="33" t="str">
        <v>XXX</v>
      </c>
      <c r="R64" s="33" t="str">
        <v>XXX</v>
      </c>
      <c r="S64" s="33">
        <v>22962</v>
      </c>
      <c r="T64" s="33">
        <v>1285606400</v>
      </c>
      <c r="U64" s="33">
        <v>-133682873</v>
      </c>
      <c r="AB64">
        <f>VLOOKUP($A64,updated_plusgrid!$A$1:$AF$500,MATCH("Usable (USABLE)",updated_plusgrid!$A$1:$AF$1,0),0)-IFERROR(VLOOKUP($A64,'E1 basket NFOL Morning'!$A$1:$M$500,MATCH("For 1 basket",'E1 basket NFOL Morning'!$A$1:$M$1,0),0),0)*MIN('E1 basket NFOL Morning'!$G$2:$G$500)</f>
        <v>61808</v>
      </c>
      <c r="AC64">
        <f>VLOOKUP($A64,updated_plusgrid!$A$1:$AF$500,MATCH("Due (DUE)",updated_plusgrid!$A$1:$AF$1,0),0)-IFERROR(VLOOKUP($A64,'E1 basket NFOL Morning'!$A$1:$M$500,MATCH("For 1 basket",'E1 basket NFOL Morning'!$A$1:$M$1,0),0),0)*MIN('E1 basket NFOL Morning'!$I$2:$I$500)</f>
        <v>0</v>
      </c>
      <c r="AD64">
        <f>VLOOKUP($A64,updated_plusgrid!$A$1:$AF$500,MATCH("Pend. T+1 Buy (TT1UNSETTLEBUY)",updated_plusgrid!$A$1:$AF$1,0),0)-IFERROR(VLOOKUP($A64,'E1 basket NFOL Morning'!$A$1:$M$500,MATCH("For 1 basket",'E1 basket NFOL Morning'!$A$1:$M$1,0),0),0)*MIN('E1 basket NFOL Morning'!$K$2:$K$500)</f>
        <v>0</v>
      </c>
      <c r="AE64">
        <f>AB64-IFERROR(VLOOKUP($A64,Diamond!$A:$B,2,0),0)*MIN(Diamond!$G:$G)</f>
        <v>61808</v>
      </c>
      <c r="AF64">
        <f>AC64-IFERROR(VLOOKUP($A64,Diamond!$A:$B,2,0),0)*MIN(Diamond!$I:$I)</f>
        <v>0</v>
      </c>
      <c r="AG64">
        <f>AD64-IFERROR(VLOOKUP($A64,Diamond!$A:$B,2,0),0)*MIN(Diamond!$K:$K)</f>
        <v>0</v>
      </c>
      <c r="AH64">
        <f>AE64-IFERROR(VLOOKUP($A64,FL!$A:$B,2,0),0)*MIN(FL!$G:$G)</f>
        <v>61808</v>
      </c>
      <c r="AI64">
        <f>AF64-IFERROR(VLOOKUP($A64,FL!$A:$B,2,0),0)*MIN(FL!$I:$I)</f>
        <v>0</v>
      </c>
      <c r="AJ64">
        <f>AG64-IFERROR(VLOOKUP($A64,FL!$A:$B,2,0),0)*MIN(FL!$K:$K)</f>
        <v>0</v>
      </c>
      <c r="AK64">
        <f>AH64-IFERROR(VLOOKUP($A64,'VN100'!$A:$B,2,0),0)*MIN('VN100'!$G:$G)</f>
        <v>61808</v>
      </c>
      <c r="AL64">
        <f>AI64-IFERROR(VLOOKUP($A64,'VN100'!$A:$B,2,0),0)*MIN('VN100'!$I:$I)</f>
        <v>0</v>
      </c>
      <c r="AM64">
        <f>AJ64-IFERROR(VLOOKUP($A64,'VN100'!$A:$B,2,0),0)*MIN('VN100'!$K:$K)</f>
        <v>0</v>
      </c>
      <c r="AN64">
        <f>AK64-IFERROR(VLOOKUP($A64,MIDCAP!$A:$B,2,0),0)*MIN(MIDCAP!$G:$G)</f>
        <v>29808</v>
      </c>
      <c r="AO64">
        <f>AL64-IFERROR(VLOOKUP($A64,MIDCAP!$A:$B,2,0),0)*MIN(MIDCAP!$I:$I)</f>
        <v>0</v>
      </c>
      <c r="AP64">
        <f>AM64-IFERROR(VLOOKUP($A64,MIDCAP!$A:$B,2,0),0)*MIN(MIDCAP!$K:$K)</f>
        <v>0</v>
      </c>
      <c r="AQ64">
        <f>AN64-IFERROR(VLOOKUP($A64,VFS!$A:$B,2,0),0)*MIN(VFS!$G:$G)</f>
        <v>29808</v>
      </c>
      <c r="AR64">
        <f>AO64-IFERROR(VLOOKUP($A64,VFS!$A:$B,2,0),0)*MIN(VFS!$I:$I)</f>
        <v>0</v>
      </c>
      <c r="AS64">
        <f>AP64-IFERROR(VLOOKUP($A64,VFS!$A:$B,2,0),0)*MIN(VFS!$K:$K)</f>
        <v>0</v>
      </c>
      <c r="AT64">
        <f>AQ64-IFERROR(VLOOKUP($A64,FUEMAVND!$A:$B,2,0),0)*MIN(FUEMAVND!$G:$G)</f>
        <v>29808</v>
      </c>
      <c r="AU64">
        <f>AR64-IFERROR(VLOOKUP($A64,FUEMAVND!$A:$B,2,0),0)*MIN(FUEMAVND!$I:$I)</f>
        <v>0</v>
      </c>
      <c r="AV64">
        <f>AS64-IFERROR(VLOOKUP($A64,FUEMAVND!$A:$B,2,0),0)*MIN(FUEMAVND!$K:$K)</f>
        <v>0</v>
      </c>
    </row>
    <row r="65" spans="1:48" x14ac:dyDescent="0.3">
      <c r="A65" s="33" t="str">
        <v>ITA</v>
      </c>
      <c r="B65" s="33">
        <v>2800</v>
      </c>
      <c r="C65" s="33">
        <v>2800</v>
      </c>
      <c r="D65" s="33">
        <v>0</v>
      </c>
      <c r="E65" s="33">
        <v>0</v>
      </c>
      <c r="F65" s="33">
        <v>0</v>
      </c>
      <c r="G65" s="33">
        <v>0</v>
      </c>
      <c r="H65" s="33">
        <v>0</v>
      </c>
      <c r="I65" s="33">
        <v>0</v>
      </c>
      <c r="J65" s="33">
        <v>0</v>
      </c>
      <c r="K65" s="33">
        <v>0</v>
      </c>
      <c r="L65" s="33">
        <v>14280000</v>
      </c>
      <c r="M65" s="33">
        <v>3730</v>
      </c>
      <c r="N65" s="33">
        <v>0</v>
      </c>
      <c r="O65" s="33">
        <v>0</v>
      </c>
      <c r="P65" s="33" t="str">
        <v>XXX</v>
      </c>
      <c r="Q65" s="33" t="str">
        <v>XXX</v>
      </c>
      <c r="R65" s="33" t="str">
        <v>XXX</v>
      </c>
      <c r="S65" s="33">
        <v>5100</v>
      </c>
      <c r="T65" s="33">
        <v>10444000</v>
      </c>
      <c r="U65" s="33">
        <v>-3836000</v>
      </c>
      <c r="AB65">
        <f>VLOOKUP($A65,updated_plusgrid!$A$1:$AF$500,MATCH("Usable (USABLE)",updated_plusgrid!$A$1:$AF$1,0),0)-IFERROR(VLOOKUP($A65,'E1 basket NFOL Morning'!$A$1:$M$500,MATCH("For 1 basket",'E1 basket NFOL Morning'!$A$1:$M$1,0),0),0)*MIN('E1 basket NFOL Morning'!$G$2:$G$500)</f>
        <v>2800</v>
      </c>
      <c r="AC65">
        <f>VLOOKUP($A65,updated_plusgrid!$A$1:$AF$500,MATCH("Due (DUE)",updated_plusgrid!$A$1:$AF$1,0),0)-IFERROR(VLOOKUP($A65,'E1 basket NFOL Morning'!$A$1:$M$500,MATCH("For 1 basket",'E1 basket NFOL Morning'!$A$1:$M$1,0),0),0)*MIN('E1 basket NFOL Morning'!$I$2:$I$500)</f>
        <v>0</v>
      </c>
      <c r="AD65">
        <f>VLOOKUP($A65,updated_plusgrid!$A$1:$AF$500,MATCH("Pend. T+1 Buy (TT1UNSETTLEBUY)",updated_plusgrid!$A$1:$AF$1,0),0)-IFERROR(VLOOKUP($A65,'E1 basket NFOL Morning'!$A$1:$M$500,MATCH("For 1 basket",'E1 basket NFOL Morning'!$A$1:$M$1,0),0),0)*MIN('E1 basket NFOL Morning'!$K$2:$K$500)</f>
        <v>0</v>
      </c>
      <c r="AE65">
        <f>AB65-IFERROR(VLOOKUP($A65,Diamond!$A:$B,2,0),0)*MIN(Diamond!$G:$G)</f>
        <v>2800</v>
      </c>
      <c r="AF65">
        <f>AC65-IFERROR(VLOOKUP($A65,Diamond!$A:$B,2,0),0)*MIN(Diamond!$I:$I)</f>
        <v>0</v>
      </c>
      <c r="AG65">
        <f>AD65-IFERROR(VLOOKUP($A65,Diamond!$A:$B,2,0),0)*MIN(Diamond!$K:$K)</f>
        <v>0</v>
      </c>
      <c r="AH65">
        <f>AE65-IFERROR(VLOOKUP($A65,FL!$A:$B,2,0),0)*MIN(FL!$G:$G)</f>
        <v>2800</v>
      </c>
      <c r="AI65">
        <f>AF65-IFERROR(VLOOKUP($A65,FL!$A:$B,2,0),0)*MIN(FL!$I:$I)</f>
        <v>0</v>
      </c>
      <c r="AJ65">
        <f>AG65-IFERROR(VLOOKUP($A65,FL!$A:$B,2,0),0)*MIN(FL!$K:$K)</f>
        <v>0</v>
      </c>
      <c r="AK65">
        <f>AH65-IFERROR(VLOOKUP($A65,'VN100'!$A:$B,2,0),0)*MIN('VN100'!$G:$G)</f>
        <v>2800</v>
      </c>
      <c r="AL65">
        <f>AI65-IFERROR(VLOOKUP($A65,'VN100'!$A:$B,2,0),0)*MIN('VN100'!$I:$I)</f>
        <v>0</v>
      </c>
      <c r="AM65">
        <f>AJ65-IFERROR(VLOOKUP($A65,'VN100'!$A:$B,2,0),0)*MIN('VN100'!$K:$K)</f>
        <v>0</v>
      </c>
      <c r="AN65">
        <f>AK65-IFERROR(VLOOKUP($A65,MIDCAP!$A:$B,2,0),0)*MIN(MIDCAP!$G:$G)</f>
        <v>2800</v>
      </c>
      <c r="AO65">
        <f>AL65-IFERROR(VLOOKUP($A65,MIDCAP!$A:$B,2,0),0)*MIN(MIDCAP!$I:$I)</f>
        <v>0</v>
      </c>
      <c r="AP65">
        <f>AM65-IFERROR(VLOOKUP($A65,MIDCAP!$A:$B,2,0),0)*MIN(MIDCAP!$K:$K)</f>
        <v>0</v>
      </c>
      <c r="AQ65">
        <f>AN65-IFERROR(VLOOKUP($A65,VFS!$A:$B,2,0),0)*MIN(VFS!$G:$G)</f>
        <v>2800</v>
      </c>
      <c r="AR65">
        <f>AO65-IFERROR(VLOOKUP($A65,VFS!$A:$B,2,0),0)*MIN(VFS!$I:$I)</f>
        <v>0</v>
      </c>
      <c r="AS65">
        <f>AP65-IFERROR(VLOOKUP($A65,VFS!$A:$B,2,0),0)*MIN(VFS!$K:$K)</f>
        <v>0</v>
      </c>
      <c r="AT65">
        <f>AQ65-IFERROR(VLOOKUP($A65,FUEMAVND!$A:$B,2,0),0)*MIN(FUEMAVND!$G:$G)</f>
        <v>2800</v>
      </c>
      <c r="AU65">
        <f>AR65-IFERROR(VLOOKUP($A65,FUEMAVND!$A:$B,2,0),0)*MIN(FUEMAVND!$I:$I)</f>
        <v>0</v>
      </c>
      <c r="AV65">
        <f>AS65-IFERROR(VLOOKUP($A65,FUEMAVND!$A:$B,2,0),0)*MIN(FUEMAVND!$K:$K)</f>
        <v>0</v>
      </c>
    </row>
    <row r="66" spans="1:48" x14ac:dyDescent="0.3">
      <c r="A66" s="33" t="str">
        <v>KBC</v>
      </c>
      <c r="B66" s="33">
        <v>70200</v>
      </c>
      <c r="C66" s="33">
        <v>70200</v>
      </c>
      <c r="D66" s="33">
        <v>0</v>
      </c>
      <c r="E66" s="33">
        <v>0</v>
      </c>
      <c r="F66" s="33">
        <v>0</v>
      </c>
      <c r="G66" s="33">
        <v>0</v>
      </c>
      <c r="H66" s="33">
        <v>0</v>
      </c>
      <c r="I66" s="33">
        <v>0</v>
      </c>
      <c r="J66" s="33">
        <v>0</v>
      </c>
      <c r="K66" s="33">
        <v>0</v>
      </c>
      <c r="L66" s="33">
        <v>1918963804</v>
      </c>
      <c r="M66" s="33">
        <v>26750</v>
      </c>
      <c r="N66" s="33">
        <v>0</v>
      </c>
      <c r="O66" s="33">
        <v>0</v>
      </c>
      <c r="P66" s="33" t="str">
        <v>XXX</v>
      </c>
      <c r="Q66" s="33" t="str">
        <v>XXX</v>
      </c>
      <c r="R66" s="33" t="str">
        <v>XXX</v>
      </c>
      <c r="S66" s="33">
        <v>27335</v>
      </c>
      <c r="T66" s="33">
        <v>1877850000</v>
      </c>
      <c r="U66" s="33">
        <v>-41113804</v>
      </c>
      <c r="AB66">
        <f>VLOOKUP($A66,updated_plusgrid!$A$1:$AF$500,MATCH("Usable (USABLE)",updated_plusgrid!$A$1:$AF$1,0),0)-IFERROR(VLOOKUP($A66,'E1 basket NFOL Morning'!$A$1:$M$500,MATCH("For 1 basket",'E1 basket NFOL Morning'!$A$1:$M$1,0),0),0)*MIN('E1 basket NFOL Morning'!$G$2:$G$500)</f>
        <v>70200</v>
      </c>
      <c r="AC66">
        <f>VLOOKUP($A66,updated_plusgrid!$A$1:$AF$500,MATCH("Due (DUE)",updated_plusgrid!$A$1:$AF$1,0),0)-IFERROR(VLOOKUP($A66,'E1 basket NFOL Morning'!$A$1:$M$500,MATCH("For 1 basket",'E1 basket NFOL Morning'!$A$1:$M$1,0),0),0)*MIN('E1 basket NFOL Morning'!$I$2:$I$500)</f>
        <v>0</v>
      </c>
      <c r="AD66">
        <f>VLOOKUP($A66,updated_plusgrid!$A$1:$AF$500,MATCH("Pend. T+1 Buy (TT1UNSETTLEBUY)",updated_plusgrid!$A$1:$AF$1,0),0)-IFERROR(VLOOKUP($A66,'E1 basket NFOL Morning'!$A$1:$M$500,MATCH("For 1 basket",'E1 basket NFOL Morning'!$A$1:$M$1,0),0),0)*MIN('E1 basket NFOL Morning'!$K$2:$K$500)</f>
        <v>0</v>
      </c>
      <c r="AE66">
        <f>AB66-IFERROR(VLOOKUP($A66,Diamond!$A:$B,2,0),0)*MIN(Diamond!$G:$G)</f>
        <v>70200</v>
      </c>
      <c r="AF66">
        <f>AC66-IFERROR(VLOOKUP($A66,Diamond!$A:$B,2,0),0)*MIN(Diamond!$I:$I)</f>
        <v>0</v>
      </c>
      <c r="AG66">
        <f>AD66-IFERROR(VLOOKUP($A66,Diamond!$A:$B,2,0),0)*MIN(Diamond!$K:$K)</f>
        <v>0</v>
      </c>
      <c r="AH66">
        <f>AE66-IFERROR(VLOOKUP($A66,FL!$A:$B,2,0),0)*MIN(FL!$G:$G)</f>
        <v>70200</v>
      </c>
      <c r="AI66">
        <f>AF66-IFERROR(VLOOKUP($A66,FL!$A:$B,2,0),0)*MIN(FL!$I:$I)</f>
        <v>0</v>
      </c>
      <c r="AJ66">
        <f>AG66-IFERROR(VLOOKUP($A66,FL!$A:$B,2,0),0)*MIN(FL!$K:$K)</f>
        <v>0</v>
      </c>
      <c r="AK66">
        <f>AH66-IFERROR(VLOOKUP($A66,'VN100'!$A:$B,2,0),0)*MIN('VN100'!$G:$G)</f>
        <v>70200</v>
      </c>
      <c r="AL66">
        <f>AI66-IFERROR(VLOOKUP($A66,'VN100'!$A:$B,2,0),0)*MIN('VN100'!$I:$I)</f>
        <v>0</v>
      </c>
      <c r="AM66">
        <f>AJ66-IFERROR(VLOOKUP($A66,'VN100'!$A:$B,2,0),0)*MIN('VN100'!$K:$K)</f>
        <v>0</v>
      </c>
      <c r="AN66">
        <f>AK66-IFERROR(VLOOKUP($A66,MIDCAP!$A:$B,2,0),0)*MIN(MIDCAP!$G:$G)</f>
        <v>35000</v>
      </c>
      <c r="AO66">
        <f>AL66-IFERROR(VLOOKUP($A66,MIDCAP!$A:$B,2,0),0)*MIN(MIDCAP!$I:$I)</f>
        <v>0</v>
      </c>
      <c r="AP66">
        <f>AM66-IFERROR(VLOOKUP($A66,MIDCAP!$A:$B,2,0),0)*MIN(MIDCAP!$K:$K)</f>
        <v>0</v>
      </c>
      <c r="AQ66">
        <f>AN66-IFERROR(VLOOKUP($A66,VFS!$A:$B,2,0),0)*MIN(VFS!$G:$G)</f>
        <v>35000</v>
      </c>
      <c r="AR66">
        <f>AO66-IFERROR(VLOOKUP($A66,VFS!$A:$B,2,0),0)*MIN(VFS!$I:$I)</f>
        <v>0</v>
      </c>
      <c r="AS66">
        <f>AP66-IFERROR(VLOOKUP($A66,VFS!$A:$B,2,0),0)*MIN(VFS!$K:$K)</f>
        <v>0</v>
      </c>
      <c r="AT66">
        <f>AQ66-IFERROR(VLOOKUP($A66,FUEMAVND!$A:$B,2,0),0)*MIN(FUEMAVND!$G:$G)</f>
        <v>35000</v>
      </c>
      <c r="AU66">
        <f>AR66-IFERROR(VLOOKUP($A66,FUEMAVND!$A:$B,2,0),0)*MIN(FUEMAVND!$I:$I)</f>
        <v>0</v>
      </c>
      <c r="AV66">
        <f>AS66-IFERROR(VLOOKUP($A66,FUEMAVND!$A:$B,2,0),0)*MIN(FUEMAVND!$K:$K)</f>
        <v>0</v>
      </c>
    </row>
    <row r="67" spans="1:48" x14ac:dyDescent="0.3">
      <c r="A67" s="33" t="str">
        <v>KDC</v>
      </c>
      <c r="B67" s="33">
        <v>17600</v>
      </c>
      <c r="C67" s="33">
        <v>17600</v>
      </c>
      <c r="D67" s="33">
        <v>0</v>
      </c>
      <c r="E67" s="33">
        <v>0</v>
      </c>
      <c r="F67" s="33">
        <v>0</v>
      </c>
      <c r="G67" s="33">
        <v>0</v>
      </c>
      <c r="H67" s="33">
        <v>0</v>
      </c>
      <c r="I67" s="33">
        <v>0</v>
      </c>
      <c r="J67" s="33">
        <v>0</v>
      </c>
      <c r="K67" s="33">
        <v>0</v>
      </c>
      <c r="L67" s="33">
        <v>994767632</v>
      </c>
      <c r="M67" s="33">
        <v>55300</v>
      </c>
      <c r="N67" s="33">
        <v>0</v>
      </c>
      <c r="O67" s="33">
        <v>0</v>
      </c>
      <c r="P67" s="33" t="str">
        <v>XXX</v>
      </c>
      <c r="Q67" s="33" t="str">
        <v>XXX</v>
      </c>
      <c r="R67" s="33" t="str">
        <v>XXX</v>
      </c>
      <c r="S67" s="33">
        <v>56520</v>
      </c>
      <c r="T67" s="33">
        <v>973280000</v>
      </c>
      <c r="U67" s="33">
        <v>-21487632</v>
      </c>
      <c r="AB67">
        <f>VLOOKUP($A67,updated_plusgrid!$A$1:$AF$500,MATCH("Usable (USABLE)",updated_plusgrid!$A$1:$AF$1,0),0)-IFERROR(VLOOKUP($A67,'E1 basket NFOL Morning'!$A$1:$M$500,MATCH("For 1 basket",'E1 basket NFOL Morning'!$A$1:$M$1,0),0),0)*MIN('E1 basket NFOL Morning'!$G$2:$G$500)</f>
        <v>17600</v>
      </c>
      <c r="AC67">
        <f>VLOOKUP($A67,updated_plusgrid!$A$1:$AF$500,MATCH("Due (DUE)",updated_plusgrid!$A$1:$AF$1,0),0)-IFERROR(VLOOKUP($A67,'E1 basket NFOL Morning'!$A$1:$M$500,MATCH("For 1 basket",'E1 basket NFOL Morning'!$A$1:$M$1,0),0),0)*MIN('E1 basket NFOL Morning'!$I$2:$I$500)</f>
        <v>0</v>
      </c>
      <c r="AD67">
        <f>VLOOKUP($A67,updated_plusgrid!$A$1:$AF$500,MATCH("Pend. T+1 Buy (TT1UNSETTLEBUY)",updated_plusgrid!$A$1:$AF$1,0),0)-IFERROR(VLOOKUP($A67,'E1 basket NFOL Morning'!$A$1:$M$500,MATCH("For 1 basket",'E1 basket NFOL Morning'!$A$1:$M$1,0),0),0)*MIN('E1 basket NFOL Morning'!$K$2:$K$500)</f>
        <v>0</v>
      </c>
      <c r="AE67">
        <f>AB67-IFERROR(VLOOKUP($A67,Diamond!$A:$B,2,0),0)*MIN(Diamond!$G:$G)</f>
        <v>17600</v>
      </c>
      <c r="AF67">
        <f>AC67-IFERROR(VLOOKUP($A67,Diamond!$A:$B,2,0),0)*MIN(Diamond!$I:$I)</f>
        <v>0</v>
      </c>
      <c r="AG67">
        <f>AD67-IFERROR(VLOOKUP($A67,Diamond!$A:$B,2,0),0)*MIN(Diamond!$K:$K)</f>
        <v>0</v>
      </c>
      <c r="AH67">
        <f>AE67-IFERROR(VLOOKUP($A67,FL!$A:$B,2,0),0)*MIN(FL!$G:$G)</f>
        <v>17600</v>
      </c>
      <c r="AI67">
        <f>AF67-IFERROR(VLOOKUP($A67,FL!$A:$B,2,0),0)*MIN(FL!$I:$I)</f>
        <v>0</v>
      </c>
      <c r="AJ67">
        <f>AG67-IFERROR(VLOOKUP($A67,FL!$A:$B,2,0),0)*MIN(FL!$K:$K)</f>
        <v>0</v>
      </c>
      <c r="AK67">
        <f>AH67-IFERROR(VLOOKUP($A67,'VN100'!$A:$B,2,0),0)*MIN('VN100'!$G:$G)</f>
        <v>17600</v>
      </c>
      <c r="AL67">
        <f>AI67-IFERROR(VLOOKUP($A67,'VN100'!$A:$B,2,0),0)*MIN('VN100'!$I:$I)</f>
        <v>0</v>
      </c>
      <c r="AM67">
        <f>AJ67-IFERROR(VLOOKUP($A67,'VN100'!$A:$B,2,0),0)*MIN('VN100'!$K:$K)</f>
        <v>0</v>
      </c>
      <c r="AN67">
        <f>AK67-IFERROR(VLOOKUP($A67,MIDCAP!$A:$B,2,0),0)*MIN(MIDCAP!$G:$G)</f>
        <v>8000</v>
      </c>
      <c r="AO67">
        <f>AL67-IFERROR(VLOOKUP($A67,MIDCAP!$A:$B,2,0),0)*MIN(MIDCAP!$I:$I)</f>
        <v>0</v>
      </c>
      <c r="AP67">
        <f>AM67-IFERROR(VLOOKUP($A67,MIDCAP!$A:$B,2,0),0)*MIN(MIDCAP!$K:$K)</f>
        <v>0</v>
      </c>
      <c r="AQ67">
        <f>AN67-IFERROR(VLOOKUP($A67,VFS!$A:$B,2,0),0)*MIN(VFS!$G:$G)</f>
        <v>8000</v>
      </c>
      <c r="AR67">
        <f>AO67-IFERROR(VLOOKUP($A67,VFS!$A:$B,2,0),0)*MIN(VFS!$I:$I)</f>
        <v>0</v>
      </c>
      <c r="AS67">
        <f>AP67-IFERROR(VLOOKUP($A67,VFS!$A:$B,2,0),0)*MIN(VFS!$K:$K)</f>
        <v>0</v>
      </c>
      <c r="AT67">
        <f>AQ67-IFERROR(VLOOKUP($A67,FUEMAVND!$A:$B,2,0),0)*MIN(FUEMAVND!$G:$G)</f>
        <v>8000</v>
      </c>
      <c r="AU67">
        <f>AR67-IFERROR(VLOOKUP($A67,FUEMAVND!$A:$B,2,0),0)*MIN(FUEMAVND!$I:$I)</f>
        <v>0</v>
      </c>
      <c r="AV67">
        <f>AS67-IFERROR(VLOOKUP($A67,FUEMAVND!$A:$B,2,0),0)*MIN(FUEMAVND!$K:$K)</f>
        <v>0</v>
      </c>
    </row>
    <row r="68" spans="1:48" x14ac:dyDescent="0.3">
      <c r="A68" s="33" t="str">
        <v>KDH</v>
      </c>
      <c r="B68" s="33">
        <v>48868</v>
      </c>
      <c r="C68" s="33">
        <v>48868</v>
      </c>
      <c r="D68" s="33">
        <v>0</v>
      </c>
      <c r="E68" s="33">
        <v>0</v>
      </c>
      <c r="F68" s="33">
        <v>0</v>
      </c>
      <c r="G68" s="33">
        <v>0</v>
      </c>
      <c r="H68" s="33">
        <v>0</v>
      </c>
      <c r="I68" s="33">
        <v>0</v>
      </c>
      <c r="J68" s="33">
        <v>0</v>
      </c>
      <c r="K68" s="33">
        <v>0</v>
      </c>
      <c r="L68" s="33">
        <v>1770774368</v>
      </c>
      <c r="M68" s="33">
        <v>37500</v>
      </c>
      <c r="N68" s="33">
        <v>0</v>
      </c>
      <c r="O68" s="33">
        <v>0</v>
      </c>
      <c r="P68" s="33" t="str">
        <v>XXX</v>
      </c>
      <c r="Q68" s="33" t="str">
        <v>XXX</v>
      </c>
      <c r="R68" s="33" t="str">
        <v>XXX</v>
      </c>
      <c r="S68" s="33">
        <v>36235</v>
      </c>
      <c r="T68" s="33">
        <v>1832550000</v>
      </c>
      <c r="U68" s="33">
        <v>61775631</v>
      </c>
      <c r="AB68">
        <f>VLOOKUP($A68,updated_plusgrid!$A$1:$AF$500,MATCH("Usable (USABLE)",updated_plusgrid!$A$1:$AF$1,0),0)-IFERROR(VLOOKUP($A68,'E1 basket NFOL Morning'!$A$1:$M$500,MATCH("For 1 basket",'E1 basket NFOL Morning'!$A$1:$M$1,0),0),0)*MIN('E1 basket NFOL Morning'!$G$2:$G$500)</f>
        <v>48868</v>
      </c>
      <c r="AC68">
        <f>VLOOKUP($A68,updated_plusgrid!$A$1:$AF$500,MATCH("Due (DUE)",updated_plusgrid!$A$1:$AF$1,0),0)-IFERROR(VLOOKUP($A68,'E1 basket NFOL Morning'!$A$1:$M$500,MATCH("For 1 basket",'E1 basket NFOL Morning'!$A$1:$M$1,0),0),0)*MIN('E1 basket NFOL Morning'!$I$2:$I$500)</f>
        <v>0</v>
      </c>
      <c r="AD68">
        <f>VLOOKUP($A68,updated_plusgrid!$A$1:$AF$500,MATCH("Pend. T+1 Buy (TT1UNSETTLEBUY)",updated_plusgrid!$A$1:$AF$1,0),0)-IFERROR(VLOOKUP($A68,'E1 basket NFOL Morning'!$A$1:$M$500,MATCH("For 1 basket",'E1 basket NFOL Morning'!$A$1:$M$1,0),0),0)*MIN('E1 basket NFOL Morning'!$K$2:$K$500)</f>
        <v>0</v>
      </c>
      <c r="AE68">
        <f>AB68-IFERROR(VLOOKUP($A68,Diamond!$A:$B,2,0),0)*MIN(Diamond!$G:$G)</f>
        <v>46568</v>
      </c>
      <c r="AF68">
        <f>AC68-IFERROR(VLOOKUP($A68,Diamond!$A:$B,2,0),0)*MIN(Diamond!$I:$I)</f>
        <v>0</v>
      </c>
      <c r="AG68">
        <f>AD68-IFERROR(VLOOKUP($A68,Diamond!$A:$B,2,0),0)*MIN(Diamond!$K:$K)</f>
        <v>0</v>
      </c>
      <c r="AH68">
        <f>AE68-IFERROR(VLOOKUP($A68,FL!$A:$B,2,0),0)*MIN(FL!$G:$G)</f>
        <v>46568</v>
      </c>
      <c r="AI68">
        <f>AF68-IFERROR(VLOOKUP($A68,FL!$A:$B,2,0),0)*MIN(FL!$I:$I)</f>
        <v>0</v>
      </c>
      <c r="AJ68">
        <f>AG68-IFERROR(VLOOKUP($A68,FL!$A:$B,2,0),0)*MIN(FL!$K:$K)</f>
        <v>0</v>
      </c>
      <c r="AK68">
        <f>AH68-IFERROR(VLOOKUP($A68,'VN100'!$A:$B,2,0),0)*MIN('VN100'!$G:$G)</f>
        <v>46568</v>
      </c>
      <c r="AL68">
        <f>AI68-IFERROR(VLOOKUP($A68,'VN100'!$A:$B,2,0),0)*MIN('VN100'!$I:$I)</f>
        <v>0</v>
      </c>
      <c r="AM68">
        <f>AJ68-IFERROR(VLOOKUP($A68,'VN100'!$A:$B,2,0),0)*MIN('VN100'!$K:$K)</f>
        <v>0</v>
      </c>
      <c r="AN68">
        <f>AK68-IFERROR(VLOOKUP($A68,MIDCAP!$A:$B,2,0),0)*MIN(MIDCAP!$G:$G)</f>
        <v>14568</v>
      </c>
      <c r="AO68">
        <f>AL68-IFERROR(VLOOKUP($A68,MIDCAP!$A:$B,2,0),0)*MIN(MIDCAP!$I:$I)</f>
        <v>0</v>
      </c>
      <c r="AP68">
        <f>AM68-IFERROR(VLOOKUP($A68,MIDCAP!$A:$B,2,0),0)*MIN(MIDCAP!$K:$K)</f>
        <v>0</v>
      </c>
      <c r="AQ68">
        <f>AN68-IFERROR(VLOOKUP($A68,VFS!$A:$B,2,0),0)*MIN(VFS!$G:$G)</f>
        <v>14568</v>
      </c>
      <c r="AR68">
        <f>AO68-IFERROR(VLOOKUP($A68,VFS!$A:$B,2,0),0)*MIN(VFS!$I:$I)</f>
        <v>0</v>
      </c>
      <c r="AS68">
        <f>AP68-IFERROR(VLOOKUP($A68,VFS!$A:$B,2,0),0)*MIN(VFS!$K:$K)</f>
        <v>0</v>
      </c>
      <c r="AT68">
        <f>AQ68-IFERROR(VLOOKUP($A68,FUEMAVND!$A:$B,2,0),0)*MIN(FUEMAVND!$G:$G)</f>
        <v>14568</v>
      </c>
      <c r="AU68">
        <f>AR68-IFERROR(VLOOKUP($A68,FUEMAVND!$A:$B,2,0),0)*MIN(FUEMAVND!$I:$I)</f>
        <v>0</v>
      </c>
      <c r="AV68">
        <f>AS68-IFERROR(VLOOKUP($A68,FUEMAVND!$A:$B,2,0),0)*MIN(FUEMAVND!$K:$K)</f>
        <v>0</v>
      </c>
    </row>
    <row r="69" spans="1:48" x14ac:dyDescent="0.3">
      <c r="A69" s="33" t="str">
        <v>KOS</v>
      </c>
      <c r="B69" s="33">
        <v>21200</v>
      </c>
      <c r="C69" s="33">
        <v>21200</v>
      </c>
      <c r="D69" s="33">
        <v>0</v>
      </c>
      <c r="E69" s="33">
        <v>0</v>
      </c>
      <c r="F69" s="33">
        <v>0</v>
      </c>
      <c r="G69" s="33">
        <v>0</v>
      </c>
      <c r="H69" s="33">
        <v>0</v>
      </c>
      <c r="I69" s="33">
        <v>0</v>
      </c>
      <c r="J69" s="33">
        <v>0</v>
      </c>
      <c r="K69" s="33">
        <v>0</v>
      </c>
      <c r="L69" s="33">
        <v>836586130</v>
      </c>
      <c r="M69" s="33">
        <v>39900</v>
      </c>
      <c r="N69" s="33">
        <v>0</v>
      </c>
      <c r="O69" s="33">
        <v>0</v>
      </c>
      <c r="P69" s="33" t="str">
        <v>XXX</v>
      </c>
      <c r="Q69" s="33" t="str">
        <v>XXX</v>
      </c>
      <c r="R69" s="33" t="str">
        <v>XXX</v>
      </c>
      <c r="S69" s="33">
        <v>39461</v>
      </c>
      <c r="T69" s="33">
        <v>845880000</v>
      </c>
      <c r="U69" s="33">
        <v>9293869</v>
      </c>
      <c r="AB69">
        <f>VLOOKUP($A69,updated_plusgrid!$A$1:$AF$500,MATCH("Usable (USABLE)",updated_plusgrid!$A$1:$AF$1,0),0)-IFERROR(VLOOKUP($A69,'E1 basket NFOL Morning'!$A$1:$M$500,MATCH("For 1 basket",'E1 basket NFOL Morning'!$A$1:$M$1,0),0),0)*MIN('E1 basket NFOL Morning'!$G$2:$G$500)</f>
        <v>21200</v>
      </c>
      <c r="AC69">
        <f>VLOOKUP($A69,updated_plusgrid!$A$1:$AF$500,MATCH("Due (DUE)",updated_plusgrid!$A$1:$AF$1,0),0)-IFERROR(VLOOKUP($A69,'E1 basket NFOL Morning'!$A$1:$M$500,MATCH("For 1 basket",'E1 basket NFOL Morning'!$A$1:$M$1,0),0),0)*MIN('E1 basket NFOL Morning'!$I$2:$I$500)</f>
        <v>0</v>
      </c>
      <c r="AD69">
        <f>VLOOKUP($A69,updated_plusgrid!$A$1:$AF$500,MATCH("Pend. T+1 Buy (TT1UNSETTLEBUY)",updated_plusgrid!$A$1:$AF$1,0),0)-IFERROR(VLOOKUP($A69,'E1 basket NFOL Morning'!$A$1:$M$500,MATCH("For 1 basket",'E1 basket NFOL Morning'!$A$1:$M$1,0),0),0)*MIN('E1 basket NFOL Morning'!$K$2:$K$500)</f>
        <v>0</v>
      </c>
      <c r="AE69">
        <f>AB69-IFERROR(VLOOKUP($A69,Diamond!$A:$B,2,0),0)*MIN(Diamond!$G:$G)</f>
        <v>21200</v>
      </c>
      <c r="AF69">
        <f>AC69-IFERROR(VLOOKUP($A69,Diamond!$A:$B,2,0),0)*MIN(Diamond!$I:$I)</f>
        <v>0</v>
      </c>
      <c r="AG69">
        <f>AD69-IFERROR(VLOOKUP($A69,Diamond!$A:$B,2,0),0)*MIN(Diamond!$K:$K)</f>
        <v>0</v>
      </c>
      <c r="AH69">
        <f>AE69-IFERROR(VLOOKUP($A69,FL!$A:$B,2,0),0)*MIN(FL!$G:$G)</f>
        <v>21200</v>
      </c>
      <c r="AI69">
        <f>AF69-IFERROR(VLOOKUP($A69,FL!$A:$B,2,0),0)*MIN(FL!$I:$I)</f>
        <v>0</v>
      </c>
      <c r="AJ69">
        <f>AG69-IFERROR(VLOOKUP($A69,FL!$A:$B,2,0),0)*MIN(FL!$K:$K)</f>
        <v>0</v>
      </c>
      <c r="AK69">
        <f>AH69-IFERROR(VLOOKUP($A69,'VN100'!$A:$B,2,0),0)*MIN('VN100'!$G:$G)</f>
        <v>21200</v>
      </c>
      <c r="AL69">
        <f>AI69-IFERROR(VLOOKUP($A69,'VN100'!$A:$B,2,0),0)*MIN('VN100'!$I:$I)</f>
        <v>0</v>
      </c>
      <c r="AM69">
        <f>AJ69-IFERROR(VLOOKUP($A69,'VN100'!$A:$B,2,0),0)*MIN('VN100'!$K:$K)</f>
        <v>0</v>
      </c>
      <c r="AN69">
        <f>AK69-IFERROR(VLOOKUP($A69,MIDCAP!$A:$B,2,0),0)*MIN(MIDCAP!$G:$G)</f>
        <v>21200</v>
      </c>
      <c r="AO69">
        <f>AL69-IFERROR(VLOOKUP($A69,MIDCAP!$A:$B,2,0),0)*MIN(MIDCAP!$I:$I)</f>
        <v>0</v>
      </c>
      <c r="AP69">
        <f>AM69-IFERROR(VLOOKUP($A69,MIDCAP!$A:$B,2,0),0)*MIN(MIDCAP!$K:$K)</f>
        <v>0</v>
      </c>
      <c r="AQ69">
        <f>AN69-IFERROR(VLOOKUP($A69,VFS!$A:$B,2,0),0)*MIN(VFS!$G:$G)</f>
        <v>21200</v>
      </c>
      <c r="AR69">
        <f>AO69-IFERROR(VLOOKUP($A69,VFS!$A:$B,2,0),0)*MIN(VFS!$I:$I)</f>
        <v>0</v>
      </c>
      <c r="AS69">
        <f>AP69-IFERROR(VLOOKUP($A69,VFS!$A:$B,2,0),0)*MIN(VFS!$K:$K)</f>
        <v>0</v>
      </c>
      <c r="AT69">
        <f>AQ69-IFERROR(VLOOKUP($A69,FUEMAVND!$A:$B,2,0),0)*MIN(FUEMAVND!$G:$G)</f>
        <v>21200</v>
      </c>
      <c r="AU69">
        <f>AR69-IFERROR(VLOOKUP($A69,FUEMAVND!$A:$B,2,0),0)*MIN(FUEMAVND!$I:$I)</f>
        <v>0</v>
      </c>
      <c r="AV69">
        <f>AS69-IFERROR(VLOOKUP($A69,FUEMAVND!$A:$B,2,0),0)*MIN(FUEMAVND!$K:$K)</f>
        <v>0</v>
      </c>
    </row>
    <row r="70" spans="1:48" x14ac:dyDescent="0.3">
      <c r="A70" s="33" t="str">
        <v>LPB</v>
      </c>
      <c r="B70" s="33">
        <v>268700</v>
      </c>
      <c r="C70" s="33">
        <v>268700</v>
      </c>
      <c r="D70" s="33">
        <v>0</v>
      </c>
      <c r="E70" s="33">
        <v>0</v>
      </c>
      <c r="F70" s="33">
        <v>0</v>
      </c>
      <c r="G70" s="33">
        <v>0</v>
      </c>
      <c r="H70" s="33">
        <v>0</v>
      </c>
      <c r="I70" s="33">
        <v>0</v>
      </c>
      <c r="J70" s="33">
        <v>0</v>
      </c>
      <c r="K70" s="33">
        <v>0</v>
      </c>
      <c r="L70" s="33">
        <v>8245599072</v>
      </c>
      <c r="M70" s="33">
        <v>31300</v>
      </c>
      <c r="N70" s="33">
        <v>0</v>
      </c>
      <c r="O70" s="33">
        <v>0</v>
      </c>
      <c r="P70" s="33" t="str">
        <v>XXX</v>
      </c>
      <c r="Q70" s="33" t="str">
        <v>XXX</v>
      </c>
      <c r="R70" s="33" t="str">
        <v>XXX</v>
      </c>
      <c r="S70" s="33">
        <v>30687</v>
      </c>
      <c r="T70" s="33">
        <v>8410310000</v>
      </c>
      <c r="U70" s="33">
        <v>164710927</v>
      </c>
      <c r="AB70">
        <f>VLOOKUP($A70,updated_plusgrid!$A$1:$AF$500,MATCH("Usable (USABLE)",updated_plusgrid!$A$1:$AF$1,0),0)-IFERROR(VLOOKUP($A70,'E1 basket NFOL Morning'!$A$1:$M$500,MATCH("For 1 basket",'E1 basket NFOL Morning'!$A$1:$M$1,0),0),0)*MIN('E1 basket NFOL Morning'!$G$2:$G$500)</f>
        <v>268700</v>
      </c>
      <c r="AC70">
        <f>VLOOKUP($A70,updated_plusgrid!$A$1:$AF$500,MATCH("Due (DUE)",updated_plusgrid!$A$1:$AF$1,0),0)-IFERROR(VLOOKUP($A70,'E1 basket NFOL Morning'!$A$1:$M$500,MATCH("For 1 basket",'E1 basket NFOL Morning'!$A$1:$M$1,0),0),0)*MIN('E1 basket NFOL Morning'!$I$2:$I$500)</f>
        <v>0</v>
      </c>
      <c r="AD70">
        <f>VLOOKUP($A70,updated_plusgrid!$A$1:$AF$500,MATCH("Pend. T+1 Buy (TT1UNSETTLEBUY)",updated_plusgrid!$A$1:$AF$1,0),0)-IFERROR(VLOOKUP($A70,'E1 basket NFOL Morning'!$A$1:$M$500,MATCH("For 1 basket",'E1 basket NFOL Morning'!$A$1:$M$1,0),0),0)*MIN('E1 basket NFOL Morning'!$K$2:$K$500)</f>
        <v>0</v>
      </c>
      <c r="AE70">
        <f>AB70-IFERROR(VLOOKUP($A70,Diamond!$A:$B,2,0),0)*MIN(Diamond!$G:$G)</f>
        <v>268700</v>
      </c>
      <c r="AF70">
        <f>AC70-IFERROR(VLOOKUP($A70,Diamond!$A:$B,2,0),0)*MIN(Diamond!$I:$I)</f>
        <v>0</v>
      </c>
      <c r="AG70">
        <f>AD70-IFERROR(VLOOKUP($A70,Diamond!$A:$B,2,0),0)*MIN(Diamond!$K:$K)</f>
        <v>0</v>
      </c>
      <c r="AH70">
        <f>AE70-IFERROR(VLOOKUP($A70,FL!$A:$B,2,0),0)*MIN(FL!$G:$G)</f>
        <v>261300</v>
      </c>
      <c r="AI70">
        <f>AF70-IFERROR(VLOOKUP($A70,FL!$A:$B,2,0),0)*MIN(FL!$I:$I)</f>
        <v>0</v>
      </c>
      <c r="AJ70">
        <f>AG70-IFERROR(VLOOKUP($A70,FL!$A:$B,2,0),0)*MIN(FL!$K:$K)</f>
        <v>0</v>
      </c>
      <c r="AK70">
        <f>AH70-IFERROR(VLOOKUP($A70,'VN100'!$A:$B,2,0),0)*MIN('VN100'!$G:$G)</f>
        <v>261300</v>
      </c>
      <c r="AL70">
        <f>AI70-IFERROR(VLOOKUP($A70,'VN100'!$A:$B,2,0),0)*MIN('VN100'!$I:$I)</f>
        <v>0</v>
      </c>
      <c r="AM70">
        <f>AJ70-IFERROR(VLOOKUP($A70,'VN100'!$A:$B,2,0),0)*MIN('VN100'!$K:$K)</f>
        <v>0</v>
      </c>
      <c r="AN70">
        <f>AK70-IFERROR(VLOOKUP($A70,MIDCAP!$A:$B,2,0),0)*MIN(MIDCAP!$G:$G)</f>
        <v>133300</v>
      </c>
      <c r="AO70">
        <f>AL70-IFERROR(VLOOKUP($A70,MIDCAP!$A:$B,2,0),0)*MIN(MIDCAP!$I:$I)</f>
        <v>0</v>
      </c>
      <c r="AP70">
        <f>AM70-IFERROR(VLOOKUP($A70,MIDCAP!$A:$B,2,0),0)*MIN(MIDCAP!$K:$K)</f>
        <v>0</v>
      </c>
      <c r="AQ70">
        <f>AN70-IFERROR(VLOOKUP($A70,VFS!$A:$B,2,0),0)*MIN(VFS!$G:$G)</f>
        <v>133300</v>
      </c>
      <c r="AR70">
        <f>AO70-IFERROR(VLOOKUP($A70,VFS!$A:$B,2,0),0)*MIN(VFS!$I:$I)</f>
        <v>0</v>
      </c>
      <c r="AS70">
        <f>AP70-IFERROR(VLOOKUP($A70,VFS!$A:$B,2,0),0)*MIN(VFS!$K:$K)</f>
        <v>0</v>
      </c>
      <c r="AT70">
        <f>AQ70-IFERROR(VLOOKUP($A70,FUEMAVND!$A:$B,2,0),0)*MIN(FUEMAVND!$G:$G)</f>
        <v>133300</v>
      </c>
      <c r="AU70">
        <f>AR70-IFERROR(VLOOKUP($A70,FUEMAVND!$A:$B,2,0),0)*MIN(FUEMAVND!$I:$I)</f>
        <v>0</v>
      </c>
      <c r="AV70">
        <f>AS70-IFERROR(VLOOKUP($A70,FUEMAVND!$A:$B,2,0),0)*MIN(FUEMAVND!$K:$K)</f>
        <v>0</v>
      </c>
    </row>
    <row r="71" spans="1:48" x14ac:dyDescent="0.3">
      <c r="A71" s="33" t="str">
        <v>MBB</v>
      </c>
      <c r="B71" s="33">
        <v>31433</v>
      </c>
      <c r="C71" s="33">
        <v>31433</v>
      </c>
      <c r="D71" s="33">
        <v>0</v>
      </c>
      <c r="E71" s="33">
        <v>0</v>
      </c>
      <c r="F71" s="33">
        <v>0</v>
      </c>
      <c r="G71" s="33">
        <v>0</v>
      </c>
      <c r="H71" s="33">
        <v>0</v>
      </c>
      <c r="I71" s="33">
        <v>0</v>
      </c>
      <c r="J71" s="33">
        <v>0</v>
      </c>
      <c r="K71" s="33">
        <v>0</v>
      </c>
      <c r="L71" s="33">
        <v>722643276</v>
      </c>
      <c r="M71" s="33">
        <v>24400</v>
      </c>
      <c r="N71" s="33">
        <v>0</v>
      </c>
      <c r="O71" s="33">
        <v>0</v>
      </c>
      <c r="P71" s="33" t="str">
        <v>XXX</v>
      </c>
      <c r="Q71" s="33" t="str">
        <v>XXX</v>
      </c>
      <c r="R71" s="33" t="str">
        <v>XXX</v>
      </c>
      <c r="S71" s="33">
        <v>22989</v>
      </c>
      <c r="T71" s="33">
        <v>766965200</v>
      </c>
      <c r="U71" s="33">
        <v>44321923</v>
      </c>
      <c r="AB71">
        <f>VLOOKUP($A71,updated_plusgrid!$A$1:$AF$500,MATCH("Usable (USABLE)",updated_plusgrid!$A$1:$AF$1,0),0)-IFERROR(VLOOKUP($A71,'E1 basket NFOL Morning'!$A$1:$M$500,MATCH("For 1 basket",'E1 basket NFOL Morning'!$A$1:$M$1,0),0),0)*MIN('E1 basket NFOL Morning'!$G$2:$G$500)</f>
        <v>31433</v>
      </c>
      <c r="AC71">
        <f>VLOOKUP($A71,updated_plusgrid!$A$1:$AF$500,MATCH("Due (DUE)",updated_plusgrid!$A$1:$AF$1,0),0)-IFERROR(VLOOKUP($A71,'E1 basket NFOL Morning'!$A$1:$M$500,MATCH("For 1 basket",'E1 basket NFOL Morning'!$A$1:$M$1,0),0),0)*MIN('E1 basket NFOL Morning'!$I$2:$I$500)</f>
        <v>0</v>
      </c>
      <c r="AD71">
        <f>VLOOKUP($A71,updated_plusgrid!$A$1:$AF$500,MATCH("Pend. T+1 Buy (TT1UNSETTLEBUY)",updated_plusgrid!$A$1:$AF$1,0),0)-IFERROR(VLOOKUP($A71,'E1 basket NFOL Morning'!$A$1:$M$500,MATCH("For 1 basket",'E1 basket NFOL Morning'!$A$1:$M$1,0),0),0)*MIN('E1 basket NFOL Morning'!$K$2:$K$500)</f>
        <v>0</v>
      </c>
      <c r="AE71">
        <f>AB71-IFERROR(VLOOKUP($A71,Diamond!$A:$B,2,0),0)*MIN(Diamond!$G:$G)</f>
        <v>31433</v>
      </c>
      <c r="AF71">
        <f>AC71-IFERROR(VLOOKUP($A71,Diamond!$A:$B,2,0),0)*MIN(Diamond!$I:$I)</f>
        <v>0</v>
      </c>
      <c r="AG71">
        <f>AD71-IFERROR(VLOOKUP($A71,Diamond!$A:$B,2,0),0)*MIN(Diamond!$K:$K)</f>
        <v>0</v>
      </c>
      <c r="AH71">
        <f>AE71-IFERROR(VLOOKUP($A71,FL!$A:$B,2,0),0)*MIN(FL!$G:$G)</f>
        <v>31433</v>
      </c>
      <c r="AI71">
        <f>AF71-IFERROR(VLOOKUP($A71,FL!$A:$B,2,0),0)*MIN(FL!$I:$I)</f>
        <v>0</v>
      </c>
      <c r="AJ71">
        <f>AG71-IFERROR(VLOOKUP($A71,FL!$A:$B,2,0),0)*MIN(FL!$K:$K)</f>
        <v>0</v>
      </c>
      <c r="AK71">
        <f>AH71-IFERROR(VLOOKUP($A71,'VN100'!$A:$B,2,0),0)*MIN('VN100'!$G:$G)</f>
        <v>31433</v>
      </c>
      <c r="AL71">
        <f>AI71-IFERROR(VLOOKUP($A71,'VN100'!$A:$B,2,0),0)*MIN('VN100'!$I:$I)</f>
        <v>0</v>
      </c>
      <c r="AM71">
        <f>AJ71-IFERROR(VLOOKUP($A71,'VN100'!$A:$B,2,0),0)*MIN('VN100'!$K:$K)</f>
        <v>0</v>
      </c>
      <c r="AN71">
        <f>AK71-IFERROR(VLOOKUP($A71,MIDCAP!$A:$B,2,0),0)*MIN(MIDCAP!$G:$G)</f>
        <v>31433</v>
      </c>
      <c r="AO71">
        <f>AL71-IFERROR(VLOOKUP($A71,MIDCAP!$A:$B,2,0),0)*MIN(MIDCAP!$I:$I)</f>
        <v>0</v>
      </c>
      <c r="AP71">
        <f>AM71-IFERROR(VLOOKUP($A71,MIDCAP!$A:$B,2,0),0)*MIN(MIDCAP!$K:$K)</f>
        <v>0</v>
      </c>
      <c r="AQ71">
        <f>AN71-IFERROR(VLOOKUP($A71,VFS!$A:$B,2,0),0)*MIN(VFS!$G:$G)</f>
        <v>31433</v>
      </c>
      <c r="AR71">
        <f>AO71-IFERROR(VLOOKUP($A71,VFS!$A:$B,2,0),0)*MIN(VFS!$I:$I)</f>
        <v>0</v>
      </c>
      <c r="AS71">
        <f>AP71-IFERROR(VLOOKUP($A71,VFS!$A:$B,2,0),0)*MIN(VFS!$K:$K)</f>
        <v>0</v>
      </c>
      <c r="AT71">
        <f>AQ71-IFERROR(VLOOKUP($A71,FUEMAVND!$A:$B,2,0),0)*MIN(FUEMAVND!$G:$G)</f>
        <v>31433</v>
      </c>
      <c r="AU71">
        <f>AR71-IFERROR(VLOOKUP($A71,FUEMAVND!$A:$B,2,0),0)*MIN(FUEMAVND!$I:$I)</f>
        <v>0</v>
      </c>
      <c r="AV71">
        <f>AS71-IFERROR(VLOOKUP($A71,FUEMAVND!$A:$B,2,0),0)*MIN(FUEMAVND!$K:$K)</f>
        <v>0</v>
      </c>
    </row>
    <row r="72" spans="1:48" x14ac:dyDescent="0.3">
      <c r="A72" s="33" t="str">
        <v>MIG</v>
      </c>
      <c r="B72" s="33">
        <v>3400</v>
      </c>
      <c r="C72" s="33">
        <v>3400</v>
      </c>
      <c r="D72" s="33">
        <v>0</v>
      </c>
      <c r="E72" s="33">
        <v>0</v>
      </c>
      <c r="F72" s="33">
        <v>0</v>
      </c>
      <c r="G72" s="33">
        <v>0</v>
      </c>
      <c r="H72" s="33">
        <v>0</v>
      </c>
      <c r="I72" s="33">
        <v>0</v>
      </c>
      <c r="J72" s="33">
        <v>0</v>
      </c>
      <c r="K72" s="33">
        <v>0</v>
      </c>
      <c r="L72" s="33">
        <v>70240263</v>
      </c>
      <c r="M72" s="33">
        <v>18400</v>
      </c>
      <c r="N72" s="33">
        <v>0</v>
      </c>
      <c r="O72" s="33">
        <v>0</v>
      </c>
      <c r="P72" s="33" t="str">
        <v>XXX</v>
      </c>
      <c r="Q72" s="33" t="str">
        <v>XXX</v>
      </c>
      <c r="R72" s="33" t="str">
        <v>XXX</v>
      </c>
      <c r="S72" s="33">
        <v>20658</v>
      </c>
      <c r="T72" s="33">
        <v>62560000</v>
      </c>
      <c r="U72" s="33">
        <v>-7680263</v>
      </c>
      <c r="AB72">
        <f>VLOOKUP($A72,updated_plusgrid!$A$1:$AF$500,MATCH("Usable (USABLE)",updated_plusgrid!$A$1:$AF$1,0),0)-IFERROR(VLOOKUP($A72,'E1 basket NFOL Morning'!$A$1:$M$500,MATCH("For 1 basket",'E1 basket NFOL Morning'!$A$1:$M$1,0),0),0)*MIN('E1 basket NFOL Morning'!$G$2:$G$500)</f>
        <v>3400</v>
      </c>
      <c r="AC72">
        <f>VLOOKUP($A72,updated_plusgrid!$A$1:$AF$500,MATCH("Due (DUE)",updated_plusgrid!$A$1:$AF$1,0),0)-IFERROR(VLOOKUP($A72,'E1 basket NFOL Morning'!$A$1:$M$500,MATCH("For 1 basket",'E1 basket NFOL Morning'!$A$1:$M$1,0),0),0)*MIN('E1 basket NFOL Morning'!$I$2:$I$500)</f>
        <v>0</v>
      </c>
      <c r="AD72">
        <f>VLOOKUP($A72,updated_plusgrid!$A$1:$AF$500,MATCH("Pend. T+1 Buy (TT1UNSETTLEBUY)",updated_plusgrid!$A$1:$AF$1,0),0)-IFERROR(VLOOKUP($A72,'E1 basket NFOL Morning'!$A$1:$M$500,MATCH("For 1 basket",'E1 basket NFOL Morning'!$A$1:$M$1,0),0),0)*MIN('E1 basket NFOL Morning'!$K$2:$K$500)</f>
        <v>0</v>
      </c>
      <c r="AE72">
        <f>AB72-IFERROR(VLOOKUP($A72,Diamond!$A:$B,2,0),0)*MIN(Diamond!$G:$G)</f>
        <v>3400</v>
      </c>
      <c r="AF72">
        <f>AC72-IFERROR(VLOOKUP($A72,Diamond!$A:$B,2,0),0)*MIN(Diamond!$I:$I)</f>
        <v>0</v>
      </c>
      <c r="AG72">
        <f>AD72-IFERROR(VLOOKUP($A72,Diamond!$A:$B,2,0),0)*MIN(Diamond!$K:$K)</f>
        <v>0</v>
      </c>
      <c r="AH72">
        <f>AE72-IFERROR(VLOOKUP($A72,FL!$A:$B,2,0),0)*MIN(FL!$G:$G)</f>
        <v>3400</v>
      </c>
      <c r="AI72">
        <f>AF72-IFERROR(VLOOKUP($A72,FL!$A:$B,2,0),0)*MIN(FL!$I:$I)</f>
        <v>0</v>
      </c>
      <c r="AJ72">
        <f>AG72-IFERROR(VLOOKUP($A72,FL!$A:$B,2,0),0)*MIN(FL!$K:$K)</f>
        <v>0</v>
      </c>
      <c r="AK72">
        <f>AH72-IFERROR(VLOOKUP($A72,'VN100'!$A:$B,2,0),0)*MIN('VN100'!$G:$G)</f>
        <v>3400</v>
      </c>
      <c r="AL72">
        <f>AI72-IFERROR(VLOOKUP($A72,'VN100'!$A:$B,2,0),0)*MIN('VN100'!$I:$I)</f>
        <v>0</v>
      </c>
      <c r="AM72">
        <f>AJ72-IFERROR(VLOOKUP($A72,'VN100'!$A:$B,2,0),0)*MIN('VN100'!$K:$K)</f>
        <v>0</v>
      </c>
      <c r="AN72">
        <f>AK72-IFERROR(VLOOKUP($A72,MIDCAP!$A:$B,2,0),0)*MIN(MIDCAP!$G:$G)</f>
        <v>3400</v>
      </c>
      <c r="AO72">
        <f>AL72-IFERROR(VLOOKUP($A72,MIDCAP!$A:$B,2,0),0)*MIN(MIDCAP!$I:$I)</f>
        <v>0</v>
      </c>
      <c r="AP72">
        <f>AM72-IFERROR(VLOOKUP($A72,MIDCAP!$A:$B,2,0),0)*MIN(MIDCAP!$K:$K)</f>
        <v>0</v>
      </c>
      <c r="AQ72">
        <f>AN72-IFERROR(VLOOKUP($A72,VFS!$A:$B,2,0),0)*MIN(VFS!$G:$G)</f>
        <v>3400</v>
      </c>
      <c r="AR72">
        <f>AO72-IFERROR(VLOOKUP($A72,VFS!$A:$B,2,0),0)*MIN(VFS!$I:$I)</f>
        <v>0</v>
      </c>
      <c r="AS72">
        <f>AP72-IFERROR(VLOOKUP($A72,VFS!$A:$B,2,0),0)*MIN(VFS!$K:$K)</f>
        <v>0</v>
      </c>
      <c r="AT72">
        <f>AQ72-IFERROR(VLOOKUP($A72,FUEMAVND!$A:$B,2,0),0)*MIN(FUEMAVND!$G:$G)</f>
        <v>3400</v>
      </c>
      <c r="AU72">
        <f>AR72-IFERROR(VLOOKUP($A72,FUEMAVND!$A:$B,2,0),0)*MIN(FUEMAVND!$I:$I)</f>
        <v>0</v>
      </c>
      <c r="AV72">
        <f>AS72-IFERROR(VLOOKUP($A72,FUEMAVND!$A:$B,2,0),0)*MIN(FUEMAVND!$K:$K)</f>
        <v>0</v>
      </c>
    </row>
    <row r="73" spans="1:48" x14ac:dyDescent="0.3">
      <c r="A73" s="33" t="str">
        <v>MIRCII231</v>
      </c>
      <c r="B73" s="33">
        <v>5000</v>
      </c>
      <c r="C73" s="33">
        <v>5000</v>
      </c>
      <c r="D73" s="33">
        <v>0</v>
      </c>
      <c r="E73" s="33">
        <v>0</v>
      </c>
      <c r="F73" s="33">
        <v>0</v>
      </c>
      <c r="G73" s="33">
        <v>0</v>
      </c>
      <c r="H73" s="33">
        <v>0</v>
      </c>
      <c r="I73" s="33">
        <v>0</v>
      </c>
      <c r="J73" s="33">
        <v>0</v>
      </c>
      <c r="K73" s="33">
        <v>0</v>
      </c>
      <c r="L73" s="33">
        <v>0</v>
      </c>
      <c r="M73" s="33">
        <v>0</v>
      </c>
      <c r="N73" s="33">
        <v>0</v>
      </c>
      <c r="O73" s="33">
        <v>0</v>
      </c>
      <c r="P73" s="33" t="str">
        <v>XXX</v>
      </c>
      <c r="Q73" s="33" t="str">
        <v>XXX</v>
      </c>
      <c r="R73" s="33" t="str">
        <v>XXX</v>
      </c>
      <c r="S73" s="33">
        <v>0</v>
      </c>
      <c r="T73" s="33">
        <v>0</v>
      </c>
      <c r="U73" s="33">
        <v>0</v>
      </c>
      <c r="AB73">
        <f>VLOOKUP($A73,updated_plusgrid!$A$1:$AF$500,MATCH("Usable (USABLE)",updated_plusgrid!$A$1:$AF$1,0),0)-IFERROR(VLOOKUP($A73,'E1 basket NFOL Morning'!$A$1:$M$500,MATCH("For 1 basket",'E1 basket NFOL Morning'!$A$1:$M$1,0),0),0)*MIN('E1 basket NFOL Morning'!$G$2:$G$500)</f>
        <v>5000</v>
      </c>
      <c r="AC73">
        <f>VLOOKUP($A73,updated_plusgrid!$A$1:$AF$500,MATCH("Due (DUE)",updated_plusgrid!$A$1:$AF$1,0),0)-IFERROR(VLOOKUP($A73,'E1 basket NFOL Morning'!$A$1:$M$500,MATCH("For 1 basket",'E1 basket NFOL Morning'!$A$1:$M$1,0),0),0)*MIN('E1 basket NFOL Morning'!$I$2:$I$500)</f>
        <v>0</v>
      </c>
      <c r="AD73">
        <f>VLOOKUP($A73,updated_plusgrid!$A$1:$AF$500,MATCH("Pend. T+1 Buy (TT1UNSETTLEBUY)",updated_plusgrid!$A$1:$AF$1,0),0)-IFERROR(VLOOKUP($A73,'E1 basket NFOL Morning'!$A$1:$M$500,MATCH("For 1 basket",'E1 basket NFOL Morning'!$A$1:$M$1,0),0),0)*MIN('E1 basket NFOL Morning'!$K$2:$K$500)</f>
        <v>0</v>
      </c>
      <c r="AE73">
        <f>AB73-IFERROR(VLOOKUP($A73,Diamond!$A:$B,2,0),0)*MIN(Diamond!$G:$G)</f>
        <v>5000</v>
      </c>
      <c r="AF73">
        <f>AC73-IFERROR(VLOOKUP($A73,Diamond!$A:$B,2,0),0)*MIN(Diamond!$I:$I)</f>
        <v>0</v>
      </c>
      <c r="AG73">
        <f>AD73-IFERROR(VLOOKUP($A73,Diamond!$A:$B,2,0),0)*MIN(Diamond!$K:$K)</f>
        <v>0</v>
      </c>
      <c r="AH73">
        <f>AE73-IFERROR(VLOOKUP($A73,FL!$A:$B,2,0),0)*MIN(FL!$G:$G)</f>
        <v>5000</v>
      </c>
      <c r="AI73">
        <f>AF73-IFERROR(VLOOKUP($A73,FL!$A:$B,2,0),0)*MIN(FL!$I:$I)</f>
        <v>0</v>
      </c>
      <c r="AJ73">
        <f>AG73-IFERROR(VLOOKUP($A73,FL!$A:$B,2,0),0)*MIN(FL!$K:$K)</f>
        <v>0</v>
      </c>
      <c r="AK73">
        <f>AH73-IFERROR(VLOOKUP($A73,'VN100'!$A:$B,2,0),0)*MIN('VN100'!$G:$G)</f>
        <v>5000</v>
      </c>
      <c r="AL73">
        <f>AI73-IFERROR(VLOOKUP($A73,'VN100'!$A:$B,2,0),0)*MIN('VN100'!$I:$I)</f>
        <v>0</v>
      </c>
      <c r="AM73">
        <f>AJ73-IFERROR(VLOOKUP($A73,'VN100'!$A:$B,2,0),0)*MIN('VN100'!$K:$K)</f>
        <v>0</v>
      </c>
      <c r="AN73">
        <f>AK73-IFERROR(VLOOKUP($A73,MIDCAP!$A:$B,2,0),0)*MIN(MIDCAP!$G:$G)</f>
        <v>5000</v>
      </c>
      <c r="AO73">
        <f>AL73-IFERROR(VLOOKUP($A73,MIDCAP!$A:$B,2,0),0)*MIN(MIDCAP!$I:$I)</f>
        <v>0</v>
      </c>
      <c r="AP73">
        <f>AM73-IFERROR(VLOOKUP($A73,MIDCAP!$A:$B,2,0),0)*MIN(MIDCAP!$K:$K)</f>
        <v>0</v>
      </c>
      <c r="AQ73">
        <f>AN73-IFERROR(VLOOKUP($A73,VFS!$A:$B,2,0),0)*MIN(VFS!$G:$G)</f>
        <v>5000</v>
      </c>
      <c r="AR73">
        <f>AO73-IFERROR(VLOOKUP($A73,VFS!$A:$B,2,0),0)*MIN(VFS!$I:$I)</f>
        <v>0</v>
      </c>
      <c r="AS73">
        <f>AP73-IFERROR(VLOOKUP($A73,VFS!$A:$B,2,0),0)*MIN(VFS!$K:$K)</f>
        <v>0</v>
      </c>
      <c r="AT73">
        <f>AQ73-IFERROR(VLOOKUP($A73,FUEMAVND!$A:$B,2,0),0)*MIN(FUEMAVND!$G:$G)</f>
        <v>5000</v>
      </c>
      <c r="AU73">
        <f>AR73-IFERROR(VLOOKUP($A73,FUEMAVND!$A:$B,2,0),0)*MIN(FUEMAVND!$I:$I)</f>
        <v>0</v>
      </c>
      <c r="AV73">
        <f>AS73-IFERROR(VLOOKUP($A73,FUEMAVND!$A:$B,2,0),0)*MIN(FUEMAVND!$K:$K)</f>
        <v>0</v>
      </c>
    </row>
    <row r="74" spans="1:48" x14ac:dyDescent="0.3">
      <c r="A74" s="33" t="str">
        <v>MSB</v>
      </c>
      <c r="B74" s="33">
        <v>216254</v>
      </c>
      <c r="C74" s="33">
        <v>166354</v>
      </c>
      <c r="D74" s="33">
        <v>0</v>
      </c>
      <c r="E74" s="33">
        <v>0</v>
      </c>
      <c r="F74" s="33">
        <v>0</v>
      </c>
      <c r="G74" s="33">
        <v>0</v>
      </c>
      <c r="H74" s="33">
        <v>0</v>
      </c>
      <c r="I74" s="33">
        <v>0</v>
      </c>
      <c r="J74" s="33">
        <v>0</v>
      </c>
      <c r="K74" s="33">
        <v>49900</v>
      </c>
      <c r="L74" s="33">
        <v>2422501035</v>
      </c>
      <c r="M74" s="33">
        <v>14850</v>
      </c>
      <c r="N74" s="33">
        <v>0</v>
      </c>
      <c r="O74" s="33">
        <v>0</v>
      </c>
      <c r="P74" s="33" t="str">
        <v>XXX</v>
      </c>
      <c r="Q74" s="33" t="str">
        <v>XXX</v>
      </c>
      <c r="R74" s="33" t="str">
        <v>XXX</v>
      </c>
      <c r="S74" s="33">
        <v>11202</v>
      </c>
      <c r="T74" s="33">
        <v>2470356900</v>
      </c>
      <c r="U74" s="33">
        <v>788870865</v>
      </c>
      <c r="AB74">
        <f>VLOOKUP($A74,updated_plusgrid!$A$1:$AF$500,MATCH("Usable (USABLE)",updated_plusgrid!$A$1:$AF$1,0),0)-IFERROR(VLOOKUP($A74,'E1 basket NFOL Morning'!$A$1:$M$500,MATCH("For 1 basket",'E1 basket NFOL Morning'!$A$1:$M$1,0),0),0)*MIN('E1 basket NFOL Morning'!$G$2:$G$500)</f>
        <v>166354</v>
      </c>
      <c r="AC74">
        <f>VLOOKUP($A74,updated_plusgrid!$A$1:$AF$500,MATCH("Due (DUE)",updated_plusgrid!$A$1:$AF$1,0),0)-IFERROR(VLOOKUP($A74,'E1 basket NFOL Morning'!$A$1:$M$500,MATCH("For 1 basket",'E1 basket NFOL Morning'!$A$1:$M$1,0),0),0)*MIN('E1 basket NFOL Morning'!$I$2:$I$500)</f>
        <v>0</v>
      </c>
      <c r="AD74">
        <f>VLOOKUP($A74,updated_plusgrid!$A$1:$AF$500,MATCH("Pend. T+1 Buy (TT1UNSETTLEBUY)",updated_plusgrid!$A$1:$AF$1,0),0)-IFERROR(VLOOKUP($A74,'E1 basket NFOL Morning'!$A$1:$M$500,MATCH("For 1 basket",'E1 basket NFOL Morning'!$A$1:$M$1,0),0),0)*MIN('E1 basket NFOL Morning'!$K$2:$K$500)</f>
        <v>0</v>
      </c>
      <c r="AE74">
        <f>AB74-IFERROR(VLOOKUP($A74,Diamond!$A:$B,2,0),0)*MIN(Diamond!$G:$G)</f>
        <v>161354</v>
      </c>
      <c r="AF74">
        <f>AC74-IFERROR(VLOOKUP($A74,Diamond!$A:$B,2,0),0)*MIN(Diamond!$I:$I)</f>
        <v>0</v>
      </c>
      <c r="AG74">
        <f>AD74-IFERROR(VLOOKUP($A74,Diamond!$A:$B,2,0),0)*MIN(Diamond!$K:$K)</f>
        <v>0</v>
      </c>
      <c r="AH74">
        <f>AE74-IFERROR(VLOOKUP($A74,FL!$A:$B,2,0),0)*MIN(FL!$G:$G)</f>
        <v>156754</v>
      </c>
      <c r="AI74">
        <f>AF74-IFERROR(VLOOKUP($A74,FL!$A:$B,2,0),0)*MIN(FL!$I:$I)</f>
        <v>0</v>
      </c>
      <c r="AJ74">
        <f>AG74-IFERROR(VLOOKUP($A74,FL!$A:$B,2,0),0)*MIN(FL!$K:$K)</f>
        <v>0</v>
      </c>
      <c r="AK74">
        <f>AH74-IFERROR(VLOOKUP($A74,'VN100'!$A:$B,2,0),0)*MIN('VN100'!$G:$G)</f>
        <v>156754</v>
      </c>
      <c r="AL74">
        <f>AI74-IFERROR(VLOOKUP($A74,'VN100'!$A:$B,2,0),0)*MIN('VN100'!$I:$I)</f>
        <v>0</v>
      </c>
      <c r="AM74">
        <f>AJ74-IFERROR(VLOOKUP($A74,'VN100'!$A:$B,2,0),0)*MIN('VN100'!$K:$K)</f>
        <v>0</v>
      </c>
      <c r="AN74">
        <f>AK74-IFERROR(VLOOKUP($A74,MIDCAP!$A:$B,2,0),0)*MIN(MIDCAP!$G:$G)</f>
        <v>41554</v>
      </c>
      <c r="AO74">
        <f>AL74-IFERROR(VLOOKUP($A74,MIDCAP!$A:$B,2,0),0)*MIN(MIDCAP!$I:$I)</f>
        <v>0</v>
      </c>
      <c r="AP74">
        <f>AM74-IFERROR(VLOOKUP($A74,MIDCAP!$A:$B,2,0),0)*MIN(MIDCAP!$K:$K)</f>
        <v>0</v>
      </c>
      <c r="AQ74">
        <f>AN74-IFERROR(VLOOKUP($A74,VFS!$A:$B,2,0),0)*MIN(VFS!$G:$G)</f>
        <v>41554</v>
      </c>
      <c r="AR74">
        <f>AO74-IFERROR(VLOOKUP($A74,VFS!$A:$B,2,0),0)*MIN(VFS!$I:$I)</f>
        <v>0</v>
      </c>
      <c r="AS74">
        <f>AP74-IFERROR(VLOOKUP($A74,VFS!$A:$B,2,0),0)*MIN(VFS!$K:$K)</f>
        <v>0</v>
      </c>
      <c r="AT74">
        <f>AQ74-IFERROR(VLOOKUP($A74,FUEMAVND!$A:$B,2,0),0)*MIN(FUEMAVND!$G:$G)</f>
        <v>41554</v>
      </c>
      <c r="AU74">
        <f>AR74-IFERROR(VLOOKUP($A74,FUEMAVND!$A:$B,2,0),0)*MIN(FUEMAVND!$I:$I)</f>
        <v>0</v>
      </c>
      <c r="AV74">
        <f>AS74-IFERROR(VLOOKUP($A74,FUEMAVND!$A:$B,2,0),0)*MIN(FUEMAVND!$K:$K)</f>
        <v>0</v>
      </c>
    </row>
    <row r="75" spans="1:48" x14ac:dyDescent="0.3">
      <c r="A75" s="33" t="str">
        <v>MSN</v>
      </c>
      <c r="B75" s="33">
        <v>118900</v>
      </c>
      <c r="C75" s="33">
        <v>84800</v>
      </c>
      <c r="D75" s="33">
        <v>0</v>
      </c>
      <c r="E75" s="33">
        <v>0</v>
      </c>
      <c r="F75" s="33">
        <v>7700</v>
      </c>
      <c r="G75" s="33">
        <v>26400</v>
      </c>
      <c r="H75" s="33">
        <v>0</v>
      </c>
      <c r="I75" s="33">
        <v>0</v>
      </c>
      <c r="J75" s="33">
        <v>0</v>
      </c>
      <c r="K75" s="33">
        <v>0</v>
      </c>
      <c r="L75" s="33">
        <v>9201612100</v>
      </c>
      <c r="M75" s="33">
        <v>76800</v>
      </c>
      <c r="N75" s="33">
        <v>0</v>
      </c>
      <c r="O75" s="33">
        <v>0</v>
      </c>
      <c r="P75" s="33" t="str">
        <v>XXX</v>
      </c>
      <c r="Q75" s="33" t="str">
        <v>XXX</v>
      </c>
      <c r="R75" s="33" t="str">
        <v>XXX</v>
      </c>
      <c r="S75" s="33">
        <v>77389</v>
      </c>
      <c r="T75" s="33">
        <v>9131520000</v>
      </c>
      <c r="U75" s="33">
        <v>-70092100</v>
      </c>
      <c r="AB75">
        <f>VLOOKUP($A75,updated_plusgrid!$A$1:$AF$500,MATCH("Usable (USABLE)",updated_plusgrid!$A$1:$AF$1,0),0)-IFERROR(VLOOKUP($A75,'E1 basket NFOL Morning'!$A$1:$M$500,MATCH("For 1 basket",'E1 basket NFOL Morning'!$A$1:$M$1,0),0),0)*MIN('E1 basket NFOL Morning'!$G$2:$G$500)</f>
        <v>8900</v>
      </c>
      <c r="AC75">
        <f>VLOOKUP($A75,updated_plusgrid!$A$1:$AF$500,MATCH("Due (DUE)",updated_plusgrid!$A$1:$AF$1,0),0)-IFERROR(VLOOKUP($A75,'E1 basket NFOL Morning'!$A$1:$M$500,MATCH("For 1 basket",'E1 basket NFOL Morning'!$A$1:$M$1,0),0),0)*MIN('E1 basket NFOL Morning'!$I$2:$I$500)</f>
        <v>1100</v>
      </c>
      <c r="AD75">
        <f>VLOOKUP($A75,updated_plusgrid!$A$1:$AF$500,MATCH("Pend. T+1 Buy (TT1UNSETTLEBUY)",updated_plusgrid!$A$1:$AF$1,0),0)-IFERROR(VLOOKUP($A75,'E1 basket NFOL Morning'!$A$1:$M$500,MATCH("For 1 basket",'E1 basket NFOL Morning'!$A$1:$M$1,0),0),0)*MIN('E1 basket NFOL Morning'!$K$2:$K$500)</f>
        <v>1100</v>
      </c>
      <c r="AE75">
        <f>AB75-IFERROR(VLOOKUP($A75,Diamond!$A:$B,2,0),0)*MIN(Diamond!$G:$G)</f>
        <v>8900</v>
      </c>
      <c r="AF75">
        <f>AC75-IFERROR(VLOOKUP($A75,Diamond!$A:$B,2,0),0)*MIN(Diamond!$I:$I)</f>
        <v>1100</v>
      </c>
      <c r="AG75">
        <f>AD75-IFERROR(VLOOKUP($A75,Diamond!$A:$B,2,0),0)*MIN(Diamond!$K:$K)</f>
        <v>1100</v>
      </c>
      <c r="AH75">
        <f>AE75-IFERROR(VLOOKUP($A75,FL!$A:$B,2,0),0)*MIN(FL!$G:$G)</f>
        <v>8900</v>
      </c>
      <c r="AI75">
        <f>AF75-IFERROR(VLOOKUP($A75,FL!$A:$B,2,0),0)*MIN(FL!$I:$I)</f>
        <v>1100</v>
      </c>
      <c r="AJ75">
        <f>AG75-IFERROR(VLOOKUP($A75,FL!$A:$B,2,0),0)*MIN(FL!$K:$K)</f>
        <v>1100</v>
      </c>
      <c r="AK75">
        <f>AH75-IFERROR(VLOOKUP($A75,'VN100'!$A:$B,2,0),0)*MIN('VN100'!$G:$G)</f>
        <v>8900</v>
      </c>
      <c r="AL75">
        <f>AI75-IFERROR(VLOOKUP($A75,'VN100'!$A:$B,2,0),0)*MIN('VN100'!$I:$I)</f>
        <v>1100</v>
      </c>
      <c r="AM75">
        <f>AJ75-IFERROR(VLOOKUP($A75,'VN100'!$A:$B,2,0),0)*MIN('VN100'!$K:$K)</f>
        <v>1100</v>
      </c>
      <c r="AN75">
        <f>AK75-IFERROR(VLOOKUP($A75,MIDCAP!$A:$B,2,0),0)*MIN(MIDCAP!$G:$G)</f>
        <v>8900</v>
      </c>
      <c r="AO75">
        <f>AL75-IFERROR(VLOOKUP($A75,MIDCAP!$A:$B,2,0),0)*MIN(MIDCAP!$I:$I)</f>
        <v>1100</v>
      </c>
      <c r="AP75">
        <f>AM75-IFERROR(VLOOKUP($A75,MIDCAP!$A:$B,2,0),0)*MIN(MIDCAP!$K:$K)</f>
        <v>1100</v>
      </c>
      <c r="AQ75">
        <f>AN75-IFERROR(VLOOKUP($A75,VFS!$A:$B,2,0),0)*MIN(VFS!$G:$G)</f>
        <v>8900</v>
      </c>
      <c r="AR75">
        <f>AO75-IFERROR(VLOOKUP($A75,VFS!$A:$B,2,0),0)*MIN(VFS!$I:$I)</f>
        <v>1100</v>
      </c>
      <c r="AS75">
        <f>AP75-IFERROR(VLOOKUP($A75,VFS!$A:$B,2,0),0)*MIN(VFS!$K:$K)</f>
        <v>1100</v>
      </c>
      <c r="AT75">
        <f>AQ75-IFERROR(VLOOKUP($A75,FUEMAVND!$A:$B,2,0),0)*MIN(FUEMAVND!$G:$G)</f>
        <v>8900</v>
      </c>
      <c r="AU75">
        <f>AR75-IFERROR(VLOOKUP($A75,FUEMAVND!$A:$B,2,0),0)*MIN(FUEMAVND!$I:$I)</f>
        <v>1100</v>
      </c>
      <c r="AV75">
        <f>AS75-IFERROR(VLOOKUP($A75,FUEMAVND!$A:$B,2,0),0)*MIN(FUEMAVND!$K:$K)</f>
        <v>1100</v>
      </c>
    </row>
    <row r="76" spans="1:48" x14ac:dyDescent="0.3">
      <c r="A76" s="33" t="str">
        <v>MWG</v>
      </c>
      <c r="B76" s="33">
        <v>202733</v>
      </c>
      <c r="C76" s="33">
        <v>140733</v>
      </c>
      <c r="D76" s="33">
        <v>0</v>
      </c>
      <c r="E76" s="33">
        <v>0</v>
      </c>
      <c r="F76" s="33">
        <v>14000</v>
      </c>
      <c r="G76" s="33">
        <v>48000</v>
      </c>
      <c r="H76" s="33">
        <v>0</v>
      </c>
      <c r="I76" s="33">
        <v>0</v>
      </c>
      <c r="J76" s="33">
        <v>0</v>
      </c>
      <c r="K76" s="33">
        <v>0</v>
      </c>
      <c r="L76" s="33">
        <v>14051580401</v>
      </c>
      <c r="M76" s="33">
        <v>69800</v>
      </c>
      <c r="N76" s="33">
        <v>0</v>
      </c>
      <c r="O76" s="33">
        <v>0</v>
      </c>
      <c r="P76" s="33" t="str">
        <v>XXX</v>
      </c>
      <c r="Q76" s="33" t="str">
        <v>XXX</v>
      </c>
      <c r="R76" s="33" t="str">
        <v>XXX</v>
      </c>
      <c r="S76" s="33">
        <v>69310</v>
      </c>
      <c r="T76" s="33">
        <v>14150763400</v>
      </c>
      <c r="U76" s="33">
        <v>99182998</v>
      </c>
      <c r="AB76">
        <f>VLOOKUP($A76,updated_plusgrid!$A$1:$AF$500,MATCH("Usable (USABLE)",updated_plusgrid!$A$1:$AF$1,0),0)-IFERROR(VLOOKUP($A76,'E1 basket NFOL Morning'!$A$1:$M$500,MATCH("For 1 basket",'E1 basket NFOL Morning'!$A$1:$M$1,0),0),0)*MIN('E1 basket NFOL Morning'!$G$2:$G$500)</f>
        <v>2733</v>
      </c>
      <c r="AC76">
        <f>VLOOKUP($A76,updated_plusgrid!$A$1:$AF$500,MATCH("Due (DUE)",updated_plusgrid!$A$1:$AF$1,0),0)-IFERROR(VLOOKUP($A76,'E1 basket NFOL Morning'!$A$1:$M$500,MATCH("For 1 basket",'E1 basket NFOL Morning'!$A$1:$M$1,0),0),0)*MIN('E1 basket NFOL Morning'!$I$2:$I$500)</f>
        <v>2000</v>
      </c>
      <c r="AD76">
        <f>VLOOKUP($A76,updated_plusgrid!$A$1:$AF$500,MATCH("Pend. T+1 Buy (TT1UNSETTLEBUY)",updated_plusgrid!$A$1:$AF$1,0),0)-IFERROR(VLOOKUP($A76,'E1 basket NFOL Morning'!$A$1:$M$500,MATCH("For 1 basket",'E1 basket NFOL Morning'!$A$1:$M$1,0),0),0)*MIN('E1 basket NFOL Morning'!$K$2:$K$500)</f>
        <v>2000</v>
      </c>
      <c r="AE76">
        <f>AB76-IFERROR(VLOOKUP($A76,Diamond!$A:$B,2,0),0)*MIN(Diamond!$G:$G)</f>
        <v>2733</v>
      </c>
      <c r="AF76">
        <f>AC76-IFERROR(VLOOKUP($A76,Diamond!$A:$B,2,0),0)*MIN(Diamond!$I:$I)</f>
        <v>2000</v>
      </c>
      <c r="AG76">
        <f>AD76-IFERROR(VLOOKUP($A76,Diamond!$A:$B,2,0),0)*MIN(Diamond!$K:$K)</f>
        <v>2000</v>
      </c>
      <c r="AH76">
        <f>AE76-IFERROR(VLOOKUP($A76,FL!$A:$B,2,0),0)*MIN(FL!$G:$G)</f>
        <v>2733</v>
      </c>
      <c r="AI76">
        <f>AF76-IFERROR(VLOOKUP($A76,FL!$A:$B,2,0),0)*MIN(FL!$I:$I)</f>
        <v>2000</v>
      </c>
      <c r="AJ76">
        <f>AG76-IFERROR(VLOOKUP($A76,FL!$A:$B,2,0),0)*MIN(FL!$K:$K)</f>
        <v>2000</v>
      </c>
      <c r="AK76">
        <f>AH76-IFERROR(VLOOKUP($A76,'VN100'!$A:$B,2,0),0)*MIN('VN100'!$G:$G)</f>
        <v>2733</v>
      </c>
      <c r="AL76">
        <f>AI76-IFERROR(VLOOKUP($A76,'VN100'!$A:$B,2,0),0)*MIN('VN100'!$I:$I)</f>
        <v>2000</v>
      </c>
      <c r="AM76">
        <f>AJ76-IFERROR(VLOOKUP($A76,'VN100'!$A:$B,2,0),0)*MIN('VN100'!$K:$K)</f>
        <v>2000</v>
      </c>
      <c r="AN76">
        <f>AK76-IFERROR(VLOOKUP($A76,MIDCAP!$A:$B,2,0),0)*MIN(MIDCAP!$G:$G)</f>
        <v>2733</v>
      </c>
      <c r="AO76">
        <f>AL76-IFERROR(VLOOKUP($A76,MIDCAP!$A:$B,2,0),0)*MIN(MIDCAP!$I:$I)</f>
        <v>2000</v>
      </c>
      <c r="AP76">
        <f>AM76-IFERROR(VLOOKUP($A76,MIDCAP!$A:$B,2,0),0)*MIN(MIDCAP!$K:$K)</f>
        <v>2000</v>
      </c>
      <c r="AQ76">
        <f>AN76-IFERROR(VLOOKUP($A76,VFS!$A:$B,2,0),0)*MIN(VFS!$G:$G)</f>
        <v>2733</v>
      </c>
      <c r="AR76">
        <f>AO76-IFERROR(VLOOKUP($A76,VFS!$A:$B,2,0),0)*MIN(VFS!$I:$I)</f>
        <v>2000</v>
      </c>
      <c r="AS76">
        <f>AP76-IFERROR(VLOOKUP($A76,VFS!$A:$B,2,0),0)*MIN(VFS!$K:$K)</f>
        <v>2000</v>
      </c>
      <c r="AT76">
        <f>AQ76-IFERROR(VLOOKUP($A76,FUEMAVND!$A:$B,2,0),0)*MIN(FUEMAVND!$G:$G)</f>
        <v>2733</v>
      </c>
      <c r="AU76">
        <f>AR76-IFERROR(VLOOKUP($A76,FUEMAVND!$A:$B,2,0),0)*MIN(FUEMAVND!$I:$I)</f>
        <v>2000</v>
      </c>
      <c r="AV76">
        <f>AS76-IFERROR(VLOOKUP($A76,FUEMAVND!$A:$B,2,0),0)*MIN(FUEMAVND!$K:$K)</f>
        <v>2000</v>
      </c>
    </row>
    <row r="77" spans="1:48" x14ac:dyDescent="0.3">
      <c r="A77" s="33" t="str">
        <v>NAB</v>
      </c>
      <c r="B77" s="33">
        <v>4000</v>
      </c>
      <c r="C77" s="33">
        <v>4000</v>
      </c>
      <c r="D77" s="33">
        <v>0</v>
      </c>
      <c r="E77" s="33">
        <v>0</v>
      </c>
      <c r="F77" s="33">
        <v>0</v>
      </c>
      <c r="G77" s="33">
        <v>0</v>
      </c>
      <c r="H77" s="33">
        <v>0</v>
      </c>
      <c r="I77" s="33">
        <v>0</v>
      </c>
      <c r="J77" s="33">
        <v>0</v>
      </c>
      <c r="K77" s="33">
        <v>0</v>
      </c>
      <c r="L77" s="33">
        <v>64350000</v>
      </c>
      <c r="M77" s="33">
        <v>16250</v>
      </c>
      <c r="N77" s="33">
        <v>0</v>
      </c>
      <c r="O77" s="33">
        <v>0</v>
      </c>
      <c r="P77" s="33" t="str">
        <v>XXX</v>
      </c>
      <c r="Q77" s="33" t="str">
        <v>XXX</v>
      </c>
      <c r="R77" s="33" t="str">
        <v>XXX</v>
      </c>
      <c r="S77" s="33">
        <v>16087</v>
      </c>
      <c r="T77" s="33">
        <v>65000000</v>
      </c>
      <c r="U77" s="33">
        <v>650000</v>
      </c>
      <c r="AB77">
        <f>VLOOKUP($A77,updated_plusgrid!$A$1:$AF$500,MATCH("Usable (USABLE)",updated_plusgrid!$A$1:$AF$1,0),0)-IFERROR(VLOOKUP($A77,'E1 basket NFOL Morning'!$A$1:$M$500,MATCH("For 1 basket",'E1 basket NFOL Morning'!$A$1:$M$1,0),0),0)*MIN('E1 basket NFOL Morning'!$G$2:$G$500)</f>
        <v>4000</v>
      </c>
      <c r="AC77">
        <f>VLOOKUP($A77,updated_plusgrid!$A$1:$AF$500,MATCH("Due (DUE)",updated_plusgrid!$A$1:$AF$1,0),0)-IFERROR(VLOOKUP($A77,'E1 basket NFOL Morning'!$A$1:$M$500,MATCH("For 1 basket",'E1 basket NFOL Morning'!$A$1:$M$1,0),0),0)*MIN('E1 basket NFOL Morning'!$I$2:$I$500)</f>
        <v>0</v>
      </c>
      <c r="AD77">
        <f>VLOOKUP($A77,updated_plusgrid!$A$1:$AF$500,MATCH("Pend. T+1 Buy (TT1UNSETTLEBUY)",updated_plusgrid!$A$1:$AF$1,0),0)-IFERROR(VLOOKUP($A77,'E1 basket NFOL Morning'!$A$1:$M$500,MATCH("For 1 basket",'E1 basket NFOL Morning'!$A$1:$M$1,0),0),0)*MIN('E1 basket NFOL Morning'!$K$2:$K$500)</f>
        <v>0</v>
      </c>
      <c r="AE77">
        <f>AB77-IFERROR(VLOOKUP($A77,Diamond!$A:$B,2,0),0)*MIN(Diamond!$G:$G)</f>
        <v>4000</v>
      </c>
      <c r="AF77">
        <f>AC77-IFERROR(VLOOKUP($A77,Diamond!$A:$B,2,0),0)*MIN(Diamond!$I:$I)</f>
        <v>0</v>
      </c>
      <c r="AG77">
        <f>AD77-IFERROR(VLOOKUP($A77,Diamond!$A:$B,2,0),0)*MIN(Diamond!$K:$K)</f>
        <v>0</v>
      </c>
      <c r="AH77">
        <f>AE77-IFERROR(VLOOKUP($A77,FL!$A:$B,2,0),0)*MIN(FL!$G:$G)</f>
        <v>3400</v>
      </c>
      <c r="AI77">
        <f>AF77-IFERROR(VLOOKUP($A77,FL!$A:$B,2,0),0)*MIN(FL!$I:$I)</f>
        <v>0</v>
      </c>
      <c r="AJ77">
        <f>AG77-IFERROR(VLOOKUP($A77,FL!$A:$B,2,0),0)*MIN(FL!$K:$K)</f>
        <v>0</v>
      </c>
      <c r="AK77">
        <f>AH77-IFERROR(VLOOKUP($A77,'VN100'!$A:$B,2,0),0)*MIN('VN100'!$G:$G)</f>
        <v>3400</v>
      </c>
      <c r="AL77">
        <f>AI77-IFERROR(VLOOKUP($A77,'VN100'!$A:$B,2,0),0)*MIN('VN100'!$I:$I)</f>
        <v>0</v>
      </c>
      <c r="AM77">
        <f>AJ77-IFERROR(VLOOKUP($A77,'VN100'!$A:$B,2,0),0)*MIN('VN100'!$K:$K)</f>
        <v>0</v>
      </c>
      <c r="AN77">
        <f>AK77-IFERROR(VLOOKUP($A77,MIDCAP!$A:$B,2,0),0)*MIN(MIDCAP!$G:$G)</f>
        <v>3400</v>
      </c>
      <c r="AO77">
        <f>AL77-IFERROR(VLOOKUP($A77,MIDCAP!$A:$B,2,0),0)*MIN(MIDCAP!$I:$I)</f>
        <v>0</v>
      </c>
      <c r="AP77">
        <f>AM77-IFERROR(VLOOKUP($A77,MIDCAP!$A:$B,2,0),0)*MIN(MIDCAP!$K:$K)</f>
        <v>0</v>
      </c>
      <c r="AQ77">
        <f>AN77-IFERROR(VLOOKUP($A77,VFS!$A:$B,2,0),0)*MIN(VFS!$G:$G)</f>
        <v>3400</v>
      </c>
      <c r="AR77">
        <f>AO77-IFERROR(VLOOKUP($A77,VFS!$A:$B,2,0),0)*MIN(VFS!$I:$I)</f>
        <v>0</v>
      </c>
      <c r="AS77">
        <f>AP77-IFERROR(VLOOKUP($A77,VFS!$A:$B,2,0),0)*MIN(VFS!$K:$K)</f>
        <v>0</v>
      </c>
      <c r="AT77">
        <f>AQ77-IFERROR(VLOOKUP($A77,FUEMAVND!$A:$B,2,0),0)*MIN(FUEMAVND!$G:$G)</f>
        <v>3400</v>
      </c>
      <c r="AU77">
        <f>AR77-IFERROR(VLOOKUP($A77,FUEMAVND!$A:$B,2,0),0)*MIN(FUEMAVND!$I:$I)</f>
        <v>0</v>
      </c>
      <c r="AV77">
        <f>AS77-IFERROR(VLOOKUP($A77,FUEMAVND!$A:$B,2,0),0)*MIN(FUEMAVND!$K:$K)</f>
        <v>0</v>
      </c>
    </row>
    <row r="78" spans="1:48" x14ac:dyDescent="0.3">
      <c r="A78" s="33" t="str">
        <v>NKG</v>
      </c>
      <c r="B78" s="33">
        <v>17600</v>
      </c>
      <c r="C78" s="33">
        <v>17600</v>
      </c>
      <c r="D78" s="33">
        <v>0</v>
      </c>
      <c r="E78" s="33">
        <v>0</v>
      </c>
      <c r="F78" s="33">
        <v>0</v>
      </c>
      <c r="G78" s="33">
        <v>0</v>
      </c>
      <c r="H78" s="33">
        <v>0</v>
      </c>
      <c r="I78" s="33">
        <v>0</v>
      </c>
      <c r="J78" s="33">
        <v>0</v>
      </c>
      <c r="K78" s="33">
        <v>0</v>
      </c>
      <c r="L78" s="33">
        <v>410582745</v>
      </c>
      <c r="M78" s="33">
        <v>21800</v>
      </c>
      <c r="N78" s="33">
        <v>0</v>
      </c>
      <c r="O78" s="33">
        <v>0</v>
      </c>
      <c r="P78" s="33" t="str">
        <v>XXX</v>
      </c>
      <c r="Q78" s="33" t="str">
        <v>XXX</v>
      </c>
      <c r="R78" s="33" t="str">
        <v>XXX</v>
      </c>
      <c r="S78" s="33">
        <v>23328</v>
      </c>
      <c r="T78" s="33">
        <v>383680000</v>
      </c>
      <c r="U78" s="33">
        <v>-26902745</v>
      </c>
      <c r="AB78">
        <f>VLOOKUP($A78,updated_plusgrid!$A$1:$AF$500,MATCH("Usable (USABLE)",updated_plusgrid!$A$1:$AF$1,0),0)-IFERROR(VLOOKUP($A78,'E1 basket NFOL Morning'!$A$1:$M$500,MATCH("For 1 basket",'E1 basket NFOL Morning'!$A$1:$M$1,0),0),0)*MIN('E1 basket NFOL Morning'!$G$2:$G$500)</f>
        <v>17600</v>
      </c>
      <c r="AC78">
        <f>VLOOKUP($A78,updated_plusgrid!$A$1:$AF$500,MATCH("Due (DUE)",updated_plusgrid!$A$1:$AF$1,0),0)-IFERROR(VLOOKUP($A78,'E1 basket NFOL Morning'!$A$1:$M$500,MATCH("For 1 basket",'E1 basket NFOL Morning'!$A$1:$M$1,0),0),0)*MIN('E1 basket NFOL Morning'!$I$2:$I$500)</f>
        <v>0</v>
      </c>
      <c r="AD78">
        <f>VLOOKUP($A78,updated_plusgrid!$A$1:$AF$500,MATCH("Pend. T+1 Buy (TT1UNSETTLEBUY)",updated_plusgrid!$A$1:$AF$1,0),0)-IFERROR(VLOOKUP($A78,'E1 basket NFOL Morning'!$A$1:$M$500,MATCH("For 1 basket",'E1 basket NFOL Morning'!$A$1:$M$1,0),0),0)*MIN('E1 basket NFOL Morning'!$K$2:$K$500)</f>
        <v>0</v>
      </c>
      <c r="AE78">
        <f>AB78-IFERROR(VLOOKUP($A78,Diamond!$A:$B,2,0),0)*MIN(Diamond!$G:$G)</f>
        <v>17600</v>
      </c>
      <c r="AF78">
        <f>AC78-IFERROR(VLOOKUP($A78,Diamond!$A:$B,2,0),0)*MIN(Diamond!$I:$I)</f>
        <v>0</v>
      </c>
      <c r="AG78">
        <f>AD78-IFERROR(VLOOKUP($A78,Diamond!$A:$B,2,0),0)*MIN(Diamond!$K:$K)</f>
        <v>0</v>
      </c>
      <c r="AH78">
        <f>AE78-IFERROR(VLOOKUP($A78,FL!$A:$B,2,0),0)*MIN(FL!$G:$G)</f>
        <v>17600</v>
      </c>
      <c r="AI78">
        <f>AF78-IFERROR(VLOOKUP($A78,FL!$A:$B,2,0),0)*MIN(FL!$I:$I)</f>
        <v>0</v>
      </c>
      <c r="AJ78">
        <f>AG78-IFERROR(VLOOKUP($A78,FL!$A:$B,2,0),0)*MIN(FL!$K:$K)</f>
        <v>0</v>
      </c>
      <c r="AK78">
        <f>AH78-IFERROR(VLOOKUP($A78,'VN100'!$A:$B,2,0),0)*MIN('VN100'!$G:$G)</f>
        <v>17600</v>
      </c>
      <c r="AL78">
        <f>AI78-IFERROR(VLOOKUP($A78,'VN100'!$A:$B,2,0),0)*MIN('VN100'!$I:$I)</f>
        <v>0</v>
      </c>
      <c r="AM78">
        <f>AJ78-IFERROR(VLOOKUP($A78,'VN100'!$A:$B,2,0),0)*MIN('VN100'!$K:$K)</f>
        <v>0</v>
      </c>
      <c r="AN78">
        <f>AK78-IFERROR(VLOOKUP($A78,MIDCAP!$A:$B,2,0),0)*MIN(MIDCAP!$G:$G)</f>
        <v>4800</v>
      </c>
      <c r="AO78">
        <f>AL78-IFERROR(VLOOKUP($A78,MIDCAP!$A:$B,2,0),0)*MIN(MIDCAP!$I:$I)</f>
        <v>0</v>
      </c>
      <c r="AP78">
        <f>AM78-IFERROR(VLOOKUP($A78,MIDCAP!$A:$B,2,0),0)*MIN(MIDCAP!$K:$K)</f>
        <v>0</v>
      </c>
      <c r="AQ78">
        <f>AN78-IFERROR(VLOOKUP($A78,VFS!$A:$B,2,0),0)*MIN(VFS!$G:$G)</f>
        <v>4800</v>
      </c>
      <c r="AR78">
        <f>AO78-IFERROR(VLOOKUP($A78,VFS!$A:$B,2,0),0)*MIN(VFS!$I:$I)</f>
        <v>0</v>
      </c>
      <c r="AS78">
        <f>AP78-IFERROR(VLOOKUP($A78,VFS!$A:$B,2,0),0)*MIN(VFS!$K:$K)</f>
        <v>0</v>
      </c>
      <c r="AT78">
        <f>AQ78-IFERROR(VLOOKUP($A78,FUEMAVND!$A:$B,2,0),0)*MIN(FUEMAVND!$G:$G)</f>
        <v>4800</v>
      </c>
      <c r="AU78">
        <f>AR78-IFERROR(VLOOKUP($A78,FUEMAVND!$A:$B,2,0),0)*MIN(FUEMAVND!$I:$I)</f>
        <v>0</v>
      </c>
      <c r="AV78">
        <f>AS78-IFERROR(VLOOKUP($A78,FUEMAVND!$A:$B,2,0),0)*MIN(FUEMAVND!$K:$K)</f>
        <v>0</v>
      </c>
    </row>
    <row r="79" spans="1:48" x14ac:dyDescent="0.3">
      <c r="A79" s="33" t="str">
        <v>NLG</v>
      </c>
      <c r="B79" s="33">
        <v>51000</v>
      </c>
      <c r="C79" s="33">
        <v>51000</v>
      </c>
      <c r="D79" s="33">
        <v>0</v>
      </c>
      <c r="E79" s="33">
        <v>0</v>
      </c>
      <c r="F79" s="33">
        <v>0</v>
      </c>
      <c r="G79" s="33">
        <v>0</v>
      </c>
      <c r="H79" s="33">
        <v>0</v>
      </c>
      <c r="I79" s="33">
        <v>0</v>
      </c>
      <c r="J79" s="33">
        <v>0</v>
      </c>
      <c r="K79" s="33">
        <v>0</v>
      </c>
      <c r="L79" s="33">
        <v>2092852857</v>
      </c>
      <c r="M79" s="33">
        <v>40700</v>
      </c>
      <c r="N79" s="33">
        <v>0</v>
      </c>
      <c r="O79" s="33">
        <v>0</v>
      </c>
      <c r="P79" s="33" t="str">
        <v>XXX</v>
      </c>
      <c r="Q79" s="33" t="str">
        <v>XXX</v>
      </c>
      <c r="R79" s="33" t="str">
        <v>XXX</v>
      </c>
      <c r="S79" s="33">
        <v>41036</v>
      </c>
      <c r="T79" s="33">
        <v>2075700000</v>
      </c>
      <c r="U79" s="33">
        <v>-17152857</v>
      </c>
      <c r="AB79">
        <f>VLOOKUP($A79,updated_plusgrid!$A$1:$AF$500,MATCH("Usable (USABLE)",updated_plusgrid!$A$1:$AF$1,0),0)-IFERROR(VLOOKUP($A79,'E1 basket NFOL Morning'!$A$1:$M$500,MATCH("For 1 basket",'E1 basket NFOL Morning'!$A$1:$M$1,0),0),0)*MIN('E1 basket NFOL Morning'!$G$2:$G$500)</f>
        <v>51000</v>
      </c>
      <c r="AC79">
        <f>VLOOKUP($A79,updated_plusgrid!$A$1:$AF$500,MATCH("Due (DUE)",updated_plusgrid!$A$1:$AF$1,0),0)-IFERROR(VLOOKUP($A79,'E1 basket NFOL Morning'!$A$1:$M$500,MATCH("For 1 basket",'E1 basket NFOL Morning'!$A$1:$M$1,0),0),0)*MIN('E1 basket NFOL Morning'!$I$2:$I$500)</f>
        <v>0</v>
      </c>
      <c r="AD79">
        <f>VLOOKUP($A79,updated_plusgrid!$A$1:$AF$500,MATCH("Pend. T+1 Buy (TT1UNSETTLEBUY)",updated_plusgrid!$A$1:$AF$1,0),0)-IFERROR(VLOOKUP($A79,'E1 basket NFOL Morning'!$A$1:$M$500,MATCH("For 1 basket",'E1 basket NFOL Morning'!$A$1:$M$1,0),0),0)*MIN('E1 basket NFOL Morning'!$K$2:$K$500)</f>
        <v>0</v>
      </c>
      <c r="AE79">
        <f>AB79-IFERROR(VLOOKUP($A79,Diamond!$A:$B,2,0),0)*MIN(Diamond!$G:$G)</f>
        <v>48400</v>
      </c>
      <c r="AF79">
        <f>AC79-IFERROR(VLOOKUP($A79,Diamond!$A:$B,2,0),0)*MIN(Diamond!$I:$I)</f>
        <v>0</v>
      </c>
      <c r="AG79">
        <f>AD79-IFERROR(VLOOKUP($A79,Diamond!$A:$B,2,0),0)*MIN(Diamond!$K:$K)</f>
        <v>0</v>
      </c>
      <c r="AH79">
        <f>AE79-IFERROR(VLOOKUP($A79,FL!$A:$B,2,0),0)*MIN(FL!$G:$G)</f>
        <v>48400</v>
      </c>
      <c r="AI79">
        <f>AF79-IFERROR(VLOOKUP($A79,FL!$A:$B,2,0),0)*MIN(FL!$I:$I)</f>
        <v>0</v>
      </c>
      <c r="AJ79">
        <f>AG79-IFERROR(VLOOKUP($A79,FL!$A:$B,2,0),0)*MIN(FL!$K:$K)</f>
        <v>0</v>
      </c>
      <c r="AK79">
        <f>AH79-IFERROR(VLOOKUP($A79,'VN100'!$A:$B,2,0),0)*MIN('VN100'!$G:$G)</f>
        <v>48400</v>
      </c>
      <c r="AL79">
        <f>AI79-IFERROR(VLOOKUP($A79,'VN100'!$A:$B,2,0),0)*MIN('VN100'!$I:$I)</f>
        <v>0</v>
      </c>
      <c r="AM79">
        <f>AJ79-IFERROR(VLOOKUP($A79,'VN100'!$A:$B,2,0),0)*MIN('VN100'!$K:$K)</f>
        <v>0</v>
      </c>
      <c r="AN79">
        <f>AK79-IFERROR(VLOOKUP($A79,MIDCAP!$A:$B,2,0),0)*MIN(MIDCAP!$G:$G)</f>
        <v>32400</v>
      </c>
      <c r="AO79">
        <f>AL79-IFERROR(VLOOKUP($A79,MIDCAP!$A:$B,2,0),0)*MIN(MIDCAP!$I:$I)</f>
        <v>0</v>
      </c>
      <c r="AP79">
        <f>AM79-IFERROR(VLOOKUP($A79,MIDCAP!$A:$B,2,0),0)*MIN(MIDCAP!$K:$K)</f>
        <v>0</v>
      </c>
      <c r="AQ79">
        <f>AN79-IFERROR(VLOOKUP($A79,VFS!$A:$B,2,0),0)*MIN(VFS!$G:$G)</f>
        <v>32400</v>
      </c>
      <c r="AR79">
        <f>AO79-IFERROR(VLOOKUP($A79,VFS!$A:$B,2,0),0)*MIN(VFS!$I:$I)</f>
        <v>0</v>
      </c>
      <c r="AS79">
        <f>AP79-IFERROR(VLOOKUP($A79,VFS!$A:$B,2,0),0)*MIN(VFS!$K:$K)</f>
        <v>0</v>
      </c>
      <c r="AT79">
        <f>AQ79-IFERROR(VLOOKUP($A79,FUEMAVND!$A:$B,2,0),0)*MIN(FUEMAVND!$G:$G)</f>
        <v>32400</v>
      </c>
      <c r="AU79">
        <f>AR79-IFERROR(VLOOKUP($A79,FUEMAVND!$A:$B,2,0),0)*MIN(FUEMAVND!$I:$I)</f>
        <v>0</v>
      </c>
      <c r="AV79">
        <f>AS79-IFERROR(VLOOKUP($A79,FUEMAVND!$A:$B,2,0),0)*MIN(FUEMAVND!$K:$K)</f>
        <v>0</v>
      </c>
    </row>
    <row r="80" spans="1:48" x14ac:dyDescent="0.3">
      <c r="A80" s="33" t="str">
        <v>NT2</v>
      </c>
      <c r="B80" s="33">
        <v>14200</v>
      </c>
      <c r="C80" s="33">
        <v>14200</v>
      </c>
      <c r="D80" s="33">
        <v>0</v>
      </c>
      <c r="E80" s="33">
        <v>0</v>
      </c>
      <c r="F80" s="33">
        <v>0</v>
      </c>
      <c r="G80" s="33">
        <v>0</v>
      </c>
      <c r="H80" s="33">
        <v>0</v>
      </c>
      <c r="I80" s="33">
        <v>0</v>
      </c>
      <c r="J80" s="33">
        <v>0</v>
      </c>
      <c r="K80" s="33">
        <v>0</v>
      </c>
      <c r="L80" s="33">
        <v>293665604</v>
      </c>
      <c r="M80" s="33">
        <v>19900</v>
      </c>
      <c r="N80" s="33">
        <v>0</v>
      </c>
      <c r="O80" s="33">
        <v>0</v>
      </c>
      <c r="P80" s="33" t="str">
        <v>XXX</v>
      </c>
      <c r="Q80" s="33" t="str">
        <v>XXX</v>
      </c>
      <c r="R80" s="33" t="str">
        <v>XXX</v>
      </c>
      <c r="S80" s="33">
        <v>20680</v>
      </c>
      <c r="T80" s="33">
        <v>282580000</v>
      </c>
      <c r="U80" s="33">
        <v>-11085604</v>
      </c>
      <c r="AB80">
        <f>VLOOKUP($A80,updated_plusgrid!$A$1:$AF$500,MATCH("Usable (USABLE)",updated_plusgrid!$A$1:$AF$1,0),0)-IFERROR(VLOOKUP($A80,'E1 basket NFOL Morning'!$A$1:$M$500,MATCH("For 1 basket",'E1 basket NFOL Morning'!$A$1:$M$1,0),0),0)*MIN('E1 basket NFOL Morning'!$G$2:$G$500)</f>
        <v>14200</v>
      </c>
      <c r="AC80">
        <f>VLOOKUP($A80,updated_plusgrid!$A$1:$AF$500,MATCH("Due (DUE)",updated_plusgrid!$A$1:$AF$1,0),0)-IFERROR(VLOOKUP($A80,'E1 basket NFOL Morning'!$A$1:$M$500,MATCH("For 1 basket",'E1 basket NFOL Morning'!$A$1:$M$1,0),0),0)*MIN('E1 basket NFOL Morning'!$I$2:$I$500)</f>
        <v>0</v>
      </c>
      <c r="AD80">
        <f>VLOOKUP($A80,updated_plusgrid!$A$1:$AF$500,MATCH("Pend. T+1 Buy (TT1UNSETTLEBUY)",updated_plusgrid!$A$1:$AF$1,0),0)-IFERROR(VLOOKUP($A80,'E1 basket NFOL Morning'!$A$1:$M$500,MATCH("For 1 basket",'E1 basket NFOL Morning'!$A$1:$M$1,0),0),0)*MIN('E1 basket NFOL Morning'!$K$2:$K$500)</f>
        <v>0</v>
      </c>
      <c r="AE80">
        <f>AB80-IFERROR(VLOOKUP($A80,Diamond!$A:$B,2,0),0)*MIN(Diamond!$G:$G)</f>
        <v>14200</v>
      </c>
      <c r="AF80">
        <f>AC80-IFERROR(VLOOKUP($A80,Diamond!$A:$B,2,0),0)*MIN(Diamond!$I:$I)</f>
        <v>0</v>
      </c>
      <c r="AG80">
        <f>AD80-IFERROR(VLOOKUP($A80,Diamond!$A:$B,2,0),0)*MIN(Diamond!$K:$K)</f>
        <v>0</v>
      </c>
      <c r="AH80">
        <f>AE80-IFERROR(VLOOKUP($A80,FL!$A:$B,2,0),0)*MIN(FL!$G:$G)</f>
        <v>14200</v>
      </c>
      <c r="AI80">
        <f>AF80-IFERROR(VLOOKUP($A80,FL!$A:$B,2,0),0)*MIN(FL!$I:$I)</f>
        <v>0</v>
      </c>
      <c r="AJ80">
        <f>AG80-IFERROR(VLOOKUP($A80,FL!$A:$B,2,0),0)*MIN(FL!$K:$K)</f>
        <v>0</v>
      </c>
      <c r="AK80">
        <f>AH80-IFERROR(VLOOKUP($A80,'VN100'!$A:$B,2,0),0)*MIN('VN100'!$G:$G)</f>
        <v>14200</v>
      </c>
      <c r="AL80">
        <f>AI80-IFERROR(VLOOKUP($A80,'VN100'!$A:$B,2,0),0)*MIN('VN100'!$I:$I)</f>
        <v>0</v>
      </c>
      <c r="AM80">
        <f>AJ80-IFERROR(VLOOKUP($A80,'VN100'!$A:$B,2,0),0)*MIN('VN100'!$K:$K)</f>
        <v>0</v>
      </c>
      <c r="AN80">
        <f>AK80-IFERROR(VLOOKUP($A80,MIDCAP!$A:$B,2,0),0)*MIN(MIDCAP!$G:$G)</f>
        <v>7800</v>
      </c>
      <c r="AO80">
        <f>AL80-IFERROR(VLOOKUP($A80,MIDCAP!$A:$B,2,0),0)*MIN(MIDCAP!$I:$I)</f>
        <v>0</v>
      </c>
      <c r="AP80">
        <f>AM80-IFERROR(VLOOKUP($A80,MIDCAP!$A:$B,2,0),0)*MIN(MIDCAP!$K:$K)</f>
        <v>0</v>
      </c>
      <c r="AQ80">
        <f>AN80-IFERROR(VLOOKUP($A80,VFS!$A:$B,2,0),0)*MIN(VFS!$G:$G)</f>
        <v>7800</v>
      </c>
      <c r="AR80">
        <f>AO80-IFERROR(VLOOKUP($A80,VFS!$A:$B,2,0),0)*MIN(VFS!$I:$I)</f>
        <v>0</v>
      </c>
      <c r="AS80">
        <f>AP80-IFERROR(VLOOKUP($A80,VFS!$A:$B,2,0),0)*MIN(VFS!$K:$K)</f>
        <v>0</v>
      </c>
      <c r="AT80">
        <f>AQ80-IFERROR(VLOOKUP($A80,FUEMAVND!$A:$B,2,0),0)*MIN(FUEMAVND!$G:$G)</f>
        <v>7800</v>
      </c>
      <c r="AU80">
        <f>AR80-IFERROR(VLOOKUP($A80,FUEMAVND!$A:$B,2,0),0)*MIN(FUEMAVND!$I:$I)</f>
        <v>0</v>
      </c>
      <c r="AV80">
        <f>AS80-IFERROR(VLOOKUP($A80,FUEMAVND!$A:$B,2,0),0)*MIN(FUEMAVND!$K:$K)</f>
        <v>0</v>
      </c>
    </row>
    <row r="81" spans="1:48" x14ac:dyDescent="0.3">
      <c r="A81" s="33" t="str">
        <v>NVL</v>
      </c>
      <c r="B81" s="33">
        <v>96400</v>
      </c>
      <c r="C81" s="33">
        <v>96400</v>
      </c>
      <c r="D81" s="33">
        <v>0</v>
      </c>
      <c r="E81" s="33">
        <v>0</v>
      </c>
      <c r="F81" s="33">
        <v>0</v>
      </c>
      <c r="G81" s="33">
        <v>0</v>
      </c>
      <c r="H81" s="33">
        <v>0</v>
      </c>
      <c r="I81" s="33">
        <v>0</v>
      </c>
      <c r="J81" s="33">
        <v>0</v>
      </c>
      <c r="K81" s="33">
        <v>0</v>
      </c>
      <c r="L81" s="33">
        <v>1127068585</v>
      </c>
      <c r="M81" s="33">
        <v>13300</v>
      </c>
      <c r="N81" s="33">
        <v>0</v>
      </c>
      <c r="O81" s="33">
        <v>0</v>
      </c>
      <c r="P81" s="33" t="str">
        <v>XXX</v>
      </c>
      <c r="Q81" s="33" t="str">
        <v>XXX</v>
      </c>
      <c r="R81" s="33" t="str">
        <v>XXX</v>
      </c>
      <c r="S81" s="33">
        <v>11691</v>
      </c>
      <c r="T81" s="33">
        <v>1282120000</v>
      </c>
      <c r="U81" s="33">
        <v>155051414</v>
      </c>
      <c r="AB81">
        <f>VLOOKUP($A81,updated_plusgrid!$A$1:$AF$500,MATCH("Usable (USABLE)",updated_plusgrid!$A$1:$AF$1,0),0)-IFERROR(VLOOKUP($A81,'E1 basket NFOL Morning'!$A$1:$M$500,MATCH("For 1 basket",'E1 basket NFOL Morning'!$A$1:$M$1,0),0),0)*MIN('E1 basket NFOL Morning'!$G$2:$G$500)</f>
        <v>96400</v>
      </c>
      <c r="AC81">
        <f>VLOOKUP($A81,updated_plusgrid!$A$1:$AF$500,MATCH("Due (DUE)",updated_plusgrid!$A$1:$AF$1,0),0)-IFERROR(VLOOKUP($A81,'E1 basket NFOL Morning'!$A$1:$M$500,MATCH("For 1 basket",'E1 basket NFOL Morning'!$A$1:$M$1,0),0),0)*MIN('E1 basket NFOL Morning'!$I$2:$I$500)</f>
        <v>0</v>
      </c>
      <c r="AD81">
        <f>VLOOKUP($A81,updated_plusgrid!$A$1:$AF$500,MATCH("Pend. T+1 Buy (TT1UNSETTLEBUY)",updated_plusgrid!$A$1:$AF$1,0),0)-IFERROR(VLOOKUP($A81,'E1 basket NFOL Morning'!$A$1:$M$500,MATCH("For 1 basket",'E1 basket NFOL Morning'!$A$1:$M$1,0),0),0)*MIN('E1 basket NFOL Morning'!$K$2:$K$500)</f>
        <v>0</v>
      </c>
      <c r="AE81">
        <f>AB81-IFERROR(VLOOKUP($A81,Diamond!$A:$B,2,0),0)*MIN(Diamond!$G:$G)</f>
        <v>96400</v>
      </c>
      <c r="AF81">
        <f>AC81-IFERROR(VLOOKUP($A81,Diamond!$A:$B,2,0),0)*MIN(Diamond!$I:$I)</f>
        <v>0</v>
      </c>
      <c r="AG81">
        <f>AD81-IFERROR(VLOOKUP($A81,Diamond!$A:$B,2,0),0)*MIN(Diamond!$K:$K)</f>
        <v>0</v>
      </c>
      <c r="AH81">
        <f>AE81-IFERROR(VLOOKUP($A81,FL!$A:$B,2,0),0)*MIN(FL!$G:$G)</f>
        <v>96400</v>
      </c>
      <c r="AI81">
        <f>AF81-IFERROR(VLOOKUP($A81,FL!$A:$B,2,0),0)*MIN(FL!$I:$I)</f>
        <v>0</v>
      </c>
      <c r="AJ81">
        <f>AG81-IFERROR(VLOOKUP($A81,FL!$A:$B,2,0),0)*MIN(FL!$K:$K)</f>
        <v>0</v>
      </c>
      <c r="AK81">
        <f>AH81-IFERROR(VLOOKUP($A81,'VN100'!$A:$B,2,0),0)*MIN('VN100'!$G:$G)</f>
        <v>96400</v>
      </c>
      <c r="AL81">
        <f>AI81-IFERROR(VLOOKUP($A81,'VN100'!$A:$B,2,0),0)*MIN('VN100'!$I:$I)</f>
        <v>0</v>
      </c>
      <c r="AM81">
        <f>AJ81-IFERROR(VLOOKUP($A81,'VN100'!$A:$B,2,0),0)*MIN('VN100'!$K:$K)</f>
        <v>0</v>
      </c>
      <c r="AN81">
        <f>AK81-IFERROR(VLOOKUP($A81,MIDCAP!$A:$B,2,0),0)*MIN(MIDCAP!$G:$G)</f>
        <v>16400</v>
      </c>
      <c r="AO81">
        <f>AL81-IFERROR(VLOOKUP($A81,MIDCAP!$A:$B,2,0),0)*MIN(MIDCAP!$I:$I)</f>
        <v>0</v>
      </c>
      <c r="AP81">
        <f>AM81-IFERROR(VLOOKUP($A81,MIDCAP!$A:$B,2,0),0)*MIN(MIDCAP!$K:$K)</f>
        <v>0</v>
      </c>
      <c r="AQ81">
        <f>AN81-IFERROR(VLOOKUP($A81,VFS!$A:$B,2,0),0)*MIN(VFS!$G:$G)</f>
        <v>16400</v>
      </c>
      <c r="AR81">
        <f>AO81-IFERROR(VLOOKUP($A81,VFS!$A:$B,2,0),0)*MIN(VFS!$I:$I)</f>
        <v>0</v>
      </c>
      <c r="AS81">
        <f>AP81-IFERROR(VLOOKUP($A81,VFS!$A:$B,2,0),0)*MIN(VFS!$K:$K)</f>
        <v>0</v>
      </c>
      <c r="AT81">
        <f>AQ81-IFERROR(VLOOKUP($A81,FUEMAVND!$A:$B,2,0),0)*MIN(FUEMAVND!$G:$G)</f>
        <v>16400</v>
      </c>
      <c r="AU81">
        <f>AR81-IFERROR(VLOOKUP($A81,FUEMAVND!$A:$B,2,0),0)*MIN(FUEMAVND!$I:$I)</f>
        <v>0</v>
      </c>
      <c r="AV81">
        <f>AS81-IFERROR(VLOOKUP($A81,FUEMAVND!$A:$B,2,0),0)*MIN(FUEMAVND!$K:$K)</f>
        <v>0</v>
      </c>
    </row>
    <row r="82" spans="1:48" x14ac:dyDescent="0.3">
      <c r="A82" s="33" t="str">
        <v>OCB</v>
      </c>
      <c r="B82" s="33">
        <v>51403</v>
      </c>
      <c r="C82" s="33">
        <v>51403</v>
      </c>
      <c r="D82" s="33">
        <v>0</v>
      </c>
      <c r="E82" s="33">
        <v>0</v>
      </c>
      <c r="F82" s="33">
        <v>0</v>
      </c>
      <c r="G82" s="33">
        <v>0</v>
      </c>
      <c r="H82" s="33">
        <v>0</v>
      </c>
      <c r="I82" s="33">
        <v>0</v>
      </c>
      <c r="J82" s="33">
        <v>0</v>
      </c>
      <c r="K82" s="33">
        <v>0</v>
      </c>
      <c r="L82" s="33">
        <v>744558042</v>
      </c>
      <c r="M82" s="33">
        <v>14250</v>
      </c>
      <c r="N82" s="33">
        <v>0</v>
      </c>
      <c r="O82" s="33">
        <v>0</v>
      </c>
      <c r="P82" s="33" t="str">
        <v>XXX</v>
      </c>
      <c r="Q82" s="33" t="str">
        <v>XXX</v>
      </c>
      <c r="R82" s="33" t="str">
        <v>XXX</v>
      </c>
      <c r="S82" s="33">
        <v>14484</v>
      </c>
      <c r="T82" s="33">
        <v>732492750</v>
      </c>
      <c r="U82" s="33">
        <v>-12065292</v>
      </c>
      <c r="AB82">
        <f>VLOOKUP($A82,updated_plusgrid!$A$1:$AF$500,MATCH("Usable (USABLE)",updated_plusgrid!$A$1:$AF$1,0),0)-IFERROR(VLOOKUP($A82,'E1 basket NFOL Morning'!$A$1:$M$500,MATCH("For 1 basket",'E1 basket NFOL Morning'!$A$1:$M$1,0),0),0)*MIN('E1 basket NFOL Morning'!$G$2:$G$500)</f>
        <v>51403</v>
      </c>
      <c r="AC82">
        <f>VLOOKUP($A82,updated_plusgrid!$A$1:$AF$500,MATCH("Due (DUE)",updated_plusgrid!$A$1:$AF$1,0),0)-IFERROR(VLOOKUP($A82,'E1 basket NFOL Morning'!$A$1:$M$500,MATCH("For 1 basket",'E1 basket NFOL Morning'!$A$1:$M$1,0),0),0)*MIN('E1 basket NFOL Morning'!$I$2:$I$500)</f>
        <v>0</v>
      </c>
      <c r="AD82">
        <f>VLOOKUP($A82,updated_plusgrid!$A$1:$AF$500,MATCH("Pend. T+1 Buy (TT1UNSETTLEBUY)",updated_plusgrid!$A$1:$AF$1,0),0)-IFERROR(VLOOKUP($A82,'E1 basket NFOL Morning'!$A$1:$M$500,MATCH("For 1 basket",'E1 basket NFOL Morning'!$A$1:$M$1,0),0),0)*MIN('E1 basket NFOL Morning'!$K$2:$K$500)</f>
        <v>0</v>
      </c>
      <c r="AE82">
        <f>AB82-IFERROR(VLOOKUP($A82,Diamond!$A:$B,2,0),0)*MIN(Diamond!$G:$G)</f>
        <v>48203</v>
      </c>
      <c r="AF82">
        <f>AC82-IFERROR(VLOOKUP($A82,Diamond!$A:$B,2,0),0)*MIN(Diamond!$I:$I)</f>
        <v>0</v>
      </c>
      <c r="AG82">
        <f>AD82-IFERROR(VLOOKUP($A82,Diamond!$A:$B,2,0),0)*MIN(Diamond!$K:$K)</f>
        <v>0</v>
      </c>
      <c r="AH82">
        <f>AE82-IFERROR(VLOOKUP($A82,FL!$A:$B,2,0),0)*MIN(FL!$G:$G)</f>
        <v>47603</v>
      </c>
      <c r="AI82">
        <f>AF82-IFERROR(VLOOKUP($A82,FL!$A:$B,2,0),0)*MIN(FL!$I:$I)</f>
        <v>0</v>
      </c>
      <c r="AJ82">
        <f>AG82-IFERROR(VLOOKUP($A82,FL!$A:$B,2,0),0)*MIN(FL!$K:$K)</f>
        <v>0</v>
      </c>
      <c r="AK82">
        <f>AH82-IFERROR(VLOOKUP($A82,'VN100'!$A:$B,2,0),0)*MIN('VN100'!$G:$G)</f>
        <v>47603</v>
      </c>
      <c r="AL82">
        <f>AI82-IFERROR(VLOOKUP($A82,'VN100'!$A:$B,2,0),0)*MIN('VN100'!$I:$I)</f>
        <v>0</v>
      </c>
      <c r="AM82">
        <f>AJ82-IFERROR(VLOOKUP($A82,'VN100'!$A:$B,2,0),0)*MIN('VN100'!$K:$K)</f>
        <v>0</v>
      </c>
      <c r="AN82">
        <f>AK82-IFERROR(VLOOKUP($A82,MIDCAP!$A:$B,2,0),0)*MIN(MIDCAP!$G:$G)</f>
        <v>47603</v>
      </c>
      <c r="AO82">
        <f>AL82-IFERROR(VLOOKUP($A82,MIDCAP!$A:$B,2,0),0)*MIN(MIDCAP!$I:$I)</f>
        <v>0</v>
      </c>
      <c r="AP82">
        <f>AM82-IFERROR(VLOOKUP($A82,MIDCAP!$A:$B,2,0),0)*MIN(MIDCAP!$K:$K)</f>
        <v>0</v>
      </c>
      <c r="AQ82">
        <f>AN82-IFERROR(VLOOKUP($A82,VFS!$A:$B,2,0),0)*MIN(VFS!$G:$G)</f>
        <v>47603</v>
      </c>
      <c r="AR82">
        <f>AO82-IFERROR(VLOOKUP($A82,VFS!$A:$B,2,0),0)*MIN(VFS!$I:$I)</f>
        <v>0</v>
      </c>
      <c r="AS82">
        <f>AP82-IFERROR(VLOOKUP($A82,VFS!$A:$B,2,0),0)*MIN(VFS!$K:$K)</f>
        <v>0</v>
      </c>
      <c r="AT82">
        <f>AQ82-IFERROR(VLOOKUP($A82,FUEMAVND!$A:$B,2,0),0)*MIN(FUEMAVND!$G:$G)</f>
        <v>47603</v>
      </c>
      <c r="AU82">
        <f>AR82-IFERROR(VLOOKUP($A82,FUEMAVND!$A:$B,2,0),0)*MIN(FUEMAVND!$I:$I)</f>
        <v>0</v>
      </c>
      <c r="AV82">
        <f>AS82-IFERROR(VLOOKUP($A82,FUEMAVND!$A:$B,2,0),0)*MIN(FUEMAVND!$K:$K)</f>
        <v>0</v>
      </c>
    </row>
    <row r="83" spans="1:48" x14ac:dyDescent="0.3">
      <c r="A83" s="33" t="str">
        <v>ORS</v>
      </c>
      <c r="B83" s="33">
        <v>16816</v>
      </c>
      <c r="C83" s="33">
        <v>16816</v>
      </c>
      <c r="D83" s="33">
        <v>0</v>
      </c>
      <c r="E83" s="33">
        <v>0</v>
      </c>
      <c r="F83" s="33">
        <v>0</v>
      </c>
      <c r="G83" s="33">
        <v>0</v>
      </c>
      <c r="H83" s="33">
        <v>0</v>
      </c>
      <c r="I83" s="33">
        <v>0</v>
      </c>
      <c r="J83" s="33">
        <v>0</v>
      </c>
      <c r="K83" s="33">
        <v>0</v>
      </c>
      <c r="L83" s="33">
        <v>224207186</v>
      </c>
      <c r="M83" s="33">
        <v>12950</v>
      </c>
      <c r="N83" s="33">
        <v>0</v>
      </c>
      <c r="O83" s="33">
        <v>0</v>
      </c>
      <c r="P83" s="33" t="str">
        <v>XXX</v>
      </c>
      <c r="Q83" s="33" t="str">
        <v>XXX</v>
      </c>
      <c r="R83" s="33" t="str">
        <v>XXX</v>
      </c>
      <c r="S83" s="33">
        <v>13332</v>
      </c>
      <c r="T83" s="33">
        <v>217767200</v>
      </c>
      <c r="U83" s="33">
        <v>-6439986</v>
      </c>
      <c r="AB83">
        <f>VLOOKUP($A83,updated_plusgrid!$A$1:$AF$500,MATCH("Usable (USABLE)",updated_plusgrid!$A$1:$AF$1,0),0)-IFERROR(VLOOKUP($A83,'E1 basket NFOL Morning'!$A$1:$M$500,MATCH("For 1 basket",'E1 basket NFOL Morning'!$A$1:$M$1,0),0),0)*MIN('E1 basket NFOL Morning'!$G$2:$G$500)</f>
        <v>16816</v>
      </c>
      <c r="AC83">
        <f>VLOOKUP($A83,updated_plusgrid!$A$1:$AF$500,MATCH("Due (DUE)",updated_plusgrid!$A$1:$AF$1,0),0)-IFERROR(VLOOKUP($A83,'E1 basket NFOL Morning'!$A$1:$M$500,MATCH("For 1 basket",'E1 basket NFOL Morning'!$A$1:$M$1,0),0),0)*MIN('E1 basket NFOL Morning'!$I$2:$I$500)</f>
        <v>0</v>
      </c>
      <c r="AD83">
        <f>VLOOKUP($A83,updated_plusgrid!$A$1:$AF$500,MATCH("Pend. T+1 Buy (TT1UNSETTLEBUY)",updated_plusgrid!$A$1:$AF$1,0),0)-IFERROR(VLOOKUP($A83,'E1 basket NFOL Morning'!$A$1:$M$500,MATCH("For 1 basket",'E1 basket NFOL Morning'!$A$1:$M$1,0),0),0)*MIN('E1 basket NFOL Morning'!$K$2:$K$500)</f>
        <v>0</v>
      </c>
      <c r="AE83">
        <f>AB83-IFERROR(VLOOKUP($A83,Diamond!$A:$B,2,0),0)*MIN(Diamond!$G:$G)</f>
        <v>16816</v>
      </c>
      <c r="AF83">
        <f>AC83-IFERROR(VLOOKUP($A83,Diamond!$A:$B,2,0),0)*MIN(Diamond!$I:$I)</f>
        <v>0</v>
      </c>
      <c r="AG83">
        <f>AD83-IFERROR(VLOOKUP($A83,Diamond!$A:$B,2,0),0)*MIN(Diamond!$K:$K)</f>
        <v>0</v>
      </c>
      <c r="AH83">
        <f>AE83-IFERROR(VLOOKUP($A83,FL!$A:$B,2,0),0)*MIN(FL!$G:$G)</f>
        <v>16816</v>
      </c>
      <c r="AI83">
        <f>AF83-IFERROR(VLOOKUP($A83,FL!$A:$B,2,0),0)*MIN(FL!$I:$I)</f>
        <v>0</v>
      </c>
      <c r="AJ83">
        <f>AG83-IFERROR(VLOOKUP($A83,FL!$A:$B,2,0),0)*MIN(FL!$K:$K)</f>
        <v>0</v>
      </c>
      <c r="AK83">
        <f>AH83-IFERROR(VLOOKUP($A83,'VN100'!$A:$B,2,0),0)*MIN('VN100'!$G:$G)</f>
        <v>16816</v>
      </c>
      <c r="AL83">
        <f>AI83-IFERROR(VLOOKUP($A83,'VN100'!$A:$B,2,0),0)*MIN('VN100'!$I:$I)</f>
        <v>0</v>
      </c>
      <c r="AM83">
        <f>AJ83-IFERROR(VLOOKUP($A83,'VN100'!$A:$B,2,0),0)*MIN('VN100'!$K:$K)</f>
        <v>0</v>
      </c>
      <c r="AN83">
        <f>AK83-IFERROR(VLOOKUP($A83,MIDCAP!$A:$B,2,0),0)*MIN(MIDCAP!$G:$G)</f>
        <v>16816</v>
      </c>
      <c r="AO83">
        <f>AL83-IFERROR(VLOOKUP($A83,MIDCAP!$A:$B,2,0),0)*MIN(MIDCAP!$I:$I)</f>
        <v>0</v>
      </c>
      <c r="AP83">
        <f>AM83-IFERROR(VLOOKUP($A83,MIDCAP!$A:$B,2,0),0)*MIN(MIDCAP!$K:$K)</f>
        <v>0</v>
      </c>
      <c r="AQ83">
        <f>AN83-IFERROR(VLOOKUP($A83,VFS!$A:$B,2,0),0)*MIN(VFS!$G:$G)</f>
        <v>16816</v>
      </c>
      <c r="AR83">
        <f>AO83-IFERROR(VLOOKUP($A83,VFS!$A:$B,2,0),0)*MIN(VFS!$I:$I)</f>
        <v>0</v>
      </c>
      <c r="AS83">
        <f>AP83-IFERROR(VLOOKUP($A83,VFS!$A:$B,2,0),0)*MIN(VFS!$K:$K)</f>
        <v>0</v>
      </c>
      <c r="AT83">
        <f>AQ83-IFERROR(VLOOKUP($A83,FUEMAVND!$A:$B,2,0),0)*MIN(FUEMAVND!$G:$G)</f>
        <v>16816</v>
      </c>
      <c r="AU83">
        <f>AR83-IFERROR(VLOOKUP($A83,FUEMAVND!$A:$B,2,0),0)*MIN(FUEMAVND!$I:$I)</f>
        <v>0</v>
      </c>
      <c r="AV83">
        <f>AS83-IFERROR(VLOOKUP($A83,FUEMAVND!$A:$B,2,0),0)*MIN(FUEMAVND!$K:$K)</f>
        <v>0</v>
      </c>
    </row>
    <row r="84" spans="1:48" x14ac:dyDescent="0.3">
      <c r="A84" s="33" t="str">
        <v>PAN</v>
      </c>
      <c r="B84" s="33">
        <v>20400</v>
      </c>
      <c r="C84" s="33">
        <v>20400</v>
      </c>
      <c r="D84" s="33">
        <v>0</v>
      </c>
      <c r="E84" s="33">
        <v>0</v>
      </c>
      <c r="F84" s="33">
        <v>0</v>
      </c>
      <c r="G84" s="33">
        <v>0</v>
      </c>
      <c r="H84" s="33">
        <v>0</v>
      </c>
      <c r="I84" s="33">
        <v>0</v>
      </c>
      <c r="J84" s="33">
        <v>0</v>
      </c>
      <c r="K84" s="33">
        <v>0</v>
      </c>
      <c r="L84" s="33">
        <v>478467688</v>
      </c>
      <c r="M84" s="33">
        <v>22750</v>
      </c>
      <c r="N84" s="33">
        <v>0</v>
      </c>
      <c r="O84" s="33">
        <v>0</v>
      </c>
      <c r="P84" s="33" t="str">
        <v>XXX</v>
      </c>
      <c r="Q84" s="33" t="str">
        <v>XXX</v>
      </c>
      <c r="R84" s="33" t="str">
        <v>XXX</v>
      </c>
      <c r="S84" s="33">
        <v>23454</v>
      </c>
      <c r="T84" s="33">
        <v>464100000</v>
      </c>
      <c r="U84" s="33">
        <v>-14367688</v>
      </c>
      <c r="AB84">
        <f>VLOOKUP($A84,updated_plusgrid!$A$1:$AF$500,MATCH("Usable (USABLE)",updated_plusgrid!$A$1:$AF$1,0),0)-IFERROR(VLOOKUP($A84,'E1 basket NFOL Morning'!$A$1:$M$500,MATCH("For 1 basket",'E1 basket NFOL Morning'!$A$1:$M$1,0),0),0)*MIN('E1 basket NFOL Morning'!$G$2:$G$500)</f>
        <v>20400</v>
      </c>
      <c r="AC84">
        <f>VLOOKUP($A84,updated_plusgrid!$A$1:$AF$500,MATCH("Due (DUE)",updated_plusgrid!$A$1:$AF$1,0),0)-IFERROR(VLOOKUP($A84,'E1 basket NFOL Morning'!$A$1:$M$500,MATCH("For 1 basket",'E1 basket NFOL Morning'!$A$1:$M$1,0),0),0)*MIN('E1 basket NFOL Morning'!$I$2:$I$500)</f>
        <v>0</v>
      </c>
      <c r="AD84">
        <f>VLOOKUP($A84,updated_plusgrid!$A$1:$AF$500,MATCH("Pend. T+1 Buy (TT1UNSETTLEBUY)",updated_plusgrid!$A$1:$AF$1,0),0)-IFERROR(VLOOKUP($A84,'E1 basket NFOL Morning'!$A$1:$M$500,MATCH("For 1 basket",'E1 basket NFOL Morning'!$A$1:$M$1,0),0),0)*MIN('E1 basket NFOL Morning'!$K$2:$K$500)</f>
        <v>0</v>
      </c>
      <c r="AE84">
        <f>AB84-IFERROR(VLOOKUP($A84,Diamond!$A:$B,2,0),0)*MIN(Diamond!$G:$G)</f>
        <v>20400</v>
      </c>
      <c r="AF84">
        <f>AC84-IFERROR(VLOOKUP($A84,Diamond!$A:$B,2,0),0)*MIN(Diamond!$I:$I)</f>
        <v>0</v>
      </c>
      <c r="AG84">
        <f>AD84-IFERROR(VLOOKUP($A84,Diamond!$A:$B,2,0),0)*MIN(Diamond!$K:$K)</f>
        <v>0</v>
      </c>
      <c r="AH84">
        <f>AE84-IFERROR(VLOOKUP($A84,FL!$A:$B,2,0),0)*MIN(FL!$G:$G)</f>
        <v>20400</v>
      </c>
      <c r="AI84">
        <f>AF84-IFERROR(VLOOKUP($A84,FL!$A:$B,2,0),0)*MIN(FL!$I:$I)</f>
        <v>0</v>
      </c>
      <c r="AJ84">
        <f>AG84-IFERROR(VLOOKUP($A84,FL!$A:$B,2,0),0)*MIN(FL!$K:$K)</f>
        <v>0</v>
      </c>
      <c r="AK84">
        <f>AH84-IFERROR(VLOOKUP($A84,'VN100'!$A:$B,2,0),0)*MIN('VN100'!$G:$G)</f>
        <v>20400</v>
      </c>
      <c r="AL84">
        <f>AI84-IFERROR(VLOOKUP($A84,'VN100'!$A:$B,2,0),0)*MIN('VN100'!$I:$I)</f>
        <v>0</v>
      </c>
      <c r="AM84">
        <f>AJ84-IFERROR(VLOOKUP($A84,'VN100'!$A:$B,2,0),0)*MIN('VN100'!$K:$K)</f>
        <v>0</v>
      </c>
      <c r="AN84">
        <f>AK84-IFERROR(VLOOKUP($A84,MIDCAP!$A:$B,2,0),0)*MIN(MIDCAP!$G:$G)</f>
        <v>10800</v>
      </c>
      <c r="AO84">
        <f>AL84-IFERROR(VLOOKUP($A84,MIDCAP!$A:$B,2,0),0)*MIN(MIDCAP!$I:$I)</f>
        <v>0</v>
      </c>
      <c r="AP84">
        <f>AM84-IFERROR(VLOOKUP($A84,MIDCAP!$A:$B,2,0),0)*MIN(MIDCAP!$K:$K)</f>
        <v>0</v>
      </c>
      <c r="AQ84">
        <f>AN84-IFERROR(VLOOKUP($A84,VFS!$A:$B,2,0),0)*MIN(VFS!$G:$G)</f>
        <v>10800</v>
      </c>
      <c r="AR84">
        <f>AO84-IFERROR(VLOOKUP($A84,VFS!$A:$B,2,0),0)*MIN(VFS!$I:$I)</f>
        <v>0</v>
      </c>
      <c r="AS84">
        <f>AP84-IFERROR(VLOOKUP($A84,VFS!$A:$B,2,0),0)*MIN(VFS!$K:$K)</f>
        <v>0</v>
      </c>
      <c r="AT84">
        <f>AQ84-IFERROR(VLOOKUP($A84,FUEMAVND!$A:$B,2,0),0)*MIN(FUEMAVND!$G:$G)</f>
        <v>10800</v>
      </c>
      <c r="AU84">
        <f>AR84-IFERROR(VLOOKUP($A84,FUEMAVND!$A:$B,2,0),0)*MIN(FUEMAVND!$I:$I)</f>
        <v>0</v>
      </c>
      <c r="AV84">
        <f>AS84-IFERROR(VLOOKUP($A84,FUEMAVND!$A:$B,2,0),0)*MIN(FUEMAVND!$K:$K)</f>
        <v>0</v>
      </c>
    </row>
    <row r="85" spans="1:48" x14ac:dyDescent="0.3">
      <c r="A85" s="33" t="str">
        <v>PC1</v>
      </c>
      <c r="B85" s="33">
        <v>25932</v>
      </c>
      <c r="C85" s="33">
        <v>25932</v>
      </c>
      <c r="D85" s="33">
        <v>0</v>
      </c>
      <c r="E85" s="33">
        <v>0</v>
      </c>
      <c r="F85" s="33">
        <v>0</v>
      </c>
      <c r="G85" s="33">
        <v>0</v>
      </c>
      <c r="H85" s="33">
        <v>0</v>
      </c>
      <c r="I85" s="33">
        <v>0</v>
      </c>
      <c r="J85" s="33">
        <v>0</v>
      </c>
      <c r="K85" s="33">
        <v>0</v>
      </c>
      <c r="L85" s="33">
        <v>768211222</v>
      </c>
      <c r="M85" s="33">
        <v>29000</v>
      </c>
      <c r="N85" s="33">
        <v>0</v>
      </c>
      <c r="O85" s="33">
        <v>0</v>
      </c>
      <c r="P85" s="33" t="str">
        <v>XXX</v>
      </c>
      <c r="Q85" s="33" t="str">
        <v>XXX</v>
      </c>
      <c r="R85" s="33" t="str">
        <v>XXX</v>
      </c>
      <c r="S85" s="33">
        <v>29624</v>
      </c>
      <c r="T85" s="33">
        <v>752028000</v>
      </c>
      <c r="U85" s="33">
        <v>-16183222</v>
      </c>
      <c r="AB85">
        <f>VLOOKUP($A85,updated_plusgrid!$A$1:$AF$500,MATCH("Usable (USABLE)",updated_plusgrid!$A$1:$AF$1,0),0)-IFERROR(VLOOKUP($A85,'E1 basket NFOL Morning'!$A$1:$M$500,MATCH("For 1 basket",'E1 basket NFOL Morning'!$A$1:$M$1,0),0),0)*MIN('E1 basket NFOL Morning'!$G$2:$G$500)</f>
        <v>25932</v>
      </c>
      <c r="AC85">
        <f>VLOOKUP($A85,updated_plusgrid!$A$1:$AF$500,MATCH("Due (DUE)",updated_plusgrid!$A$1:$AF$1,0),0)-IFERROR(VLOOKUP($A85,'E1 basket NFOL Morning'!$A$1:$M$500,MATCH("For 1 basket",'E1 basket NFOL Morning'!$A$1:$M$1,0),0),0)*MIN('E1 basket NFOL Morning'!$I$2:$I$500)</f>
        <v>0</v>
      </c>
      <c r="AD85">
        <f>VLOOKUP($A85,updated_plusgrid!$A$1:$AF$500,MATCH("Pend. T+1 Buy (TT1UNSETTLEBUY)",updated_plusgrid!$A$1:$AF$1,0),0)-IFERROR(VLOOKUP($A85,'E1 basket NFOL Morning'!$A$1:$M$500,MATCH("For 1 basket",'E1 basket NFOL Morning'!$A$1:$M$1,0),0),0)*MIN('E1 basket NFOL Morning'!$K$2:$K$500)</f>
        <v>0</v>
      </c>
      <c r="AE85">
        <f>AB85-IFERROR(VLOOKUP($A85,Diamond!$A:$B,2,0),0)*MIN(Diamond!$G:$G)</f>
        <v>25932</v>
      </c>
      <c r="AF85">
        <f>AC85-IFERROR(VLOOKUP($A85,Diamond!$A:$B,2,0),0)*MIN(Diamond!$I:$I)</f>
        <v>0</v>
      </c>
      <c r="AG85">
        <f>AD85-IFERROR(VLOOKUP($A85,Diamond!$A:$B,2,0),0)*MIN(Diamond!$K:$K)</f>
        <v>0</v>
      </c>
      <c r="AH85">
        <f>AE85-IFERROR(VLOOKUP($A85,FL!$A:$B,2,0),0)*MIN(FL!$G:$G)</f>
        <v>25932</v>
      </c>
      <c r="AI85">
        <f>AF85-IFERROR(VLOOKUP($A85,FL!$A:$B,2,0),0)*MIN(FL!$I:$I)</f>
        <v>0</v>
      </c>
      <c r="AJ85">
        <f>AG85-IFERROR(VLOOKUP($A85,FL!$A:$B,2,0),0)*MIN(FL!$K:$K)</f>
        <v>0</v>
      </c>
      <c r="AK85">
        <f>AH85-IFERROR(VLOOKUP($A85,'VN100'!$A:$B,2,0),0)*MIN('VN100'!$G:$G)</f>
        <v>25932</v>
      </c>
      <c r="AL85">
        <f>AI85-IFERROR(VLOOKUP($A85,'VN100'!$A:$B,2,0),0)*MIN('VN100'!$I:$I)</f>
        <v>0</v>
      </c>
      <c r="AM85">
        <f>AJ85-IFERROR(VLOOKUP($A85,'VN100'!$A:$B,2,0),0)*MIN('VN100'!$K:$K)</f>
        <v>0</v>
      </c>
      <c r="AN85">
        <f>AK85-IFERROR(VLOOKUP($A85,MIDCAP!$A:$B,2,0),0)*MIN(MIDCAP!$G:$G)</f>
        <v>9932</v>
      </c>
      <c r="AO85">
        <f>AL85-IFERROR(VLOOKUP($A85,MIDCAP!$A:$B,2,0),0)*MIN(MIDCAP!$I:$I)</f>
        <v>0</v>
      </c>
      <c r="AP85">
        <f>AM85-IFERROR(VLOOKUP($A85,MIDCAP!$A:$B,2,0),0)*MIN(MIDCAP!$K:$K)</f>
        <v>0</v>
      </c>
      <c r="AQ85">
        <f>AN85-IFERROR(VLOOKUP($A85,VFS!$A:$B,2,0),0)*MIN(VFS!$G:$G)</f>
        <v>9932</v>
      </c>
      <c r="AR85">
        <f>AO85-IFERROR(VLOOKUP($A85,VFS!$A:$B,2,0),0)*MIN(VFS!$I:$I)</f>
        <v>0</v>
      </c>
      <c r="AS85">
        <f>AP85-IFERROR(VLOOKUP($A85,VFS!$A:$B,2,0),0)*MIN(VFS!$K:$K)</f>
        <v>0</v>
      </c>
      <c r="AT85">
        <f>AQ85-IFERROR(VLOOKUP($A85,FUEMAVND!$A:$B,2,0),0)*MIN(FUEMAVND!$G:$G)</f>
        <v>9932</v>
      </c>
      <c r="AU85">
        <f>AR85-IFERROR(VLOOKUP($A85,FUEMAVND!$A:$B,2,0),0)*MIN(FUEMAVND!$I:$I)</f>
        <v>0</v>
      </c>
      <c r="AV85">
        <f>AS85-IFERROR(VLOOKUP($A85,FUEMAVND!$A:$B,2,0),0)*MIN(FUEMAVND!$K:$K)</f>
        <v>0</v>
      </c>
    </row>
    <row r="86" spans="1:48" x14ac:dyDescent="0.3">
      <c r="A86" s="33" t="str">
        <v>PDR</v>
      </c>
      <c r="B86" s="33">
        <v>31158</v>
      </c>
      <c r="C86" s="33">
        <v>31158</v>
      </c>
      <c r="D86" s="33">
        <v>0</v>
      </c>
      <c r="E86" s="33">
        <v>0</v>
      </c>
      <c r="F86" s="33">
        <v>0</v>
      </c>
      <c r="G86" s="33">
        <v>0</v>
      </c>
      <c r="H86" s="33">
        <v>0</v>
      </c>
      <c r="I86" s="33">
        <v>0</v>
      </c>
      <c r="J86" s="33">
        <v>0</v>
      </c>
      <c r="K86" s="33">
        <v>0</v>
      </c>
      <c r="L86" s="33">
        <v>630643236</v>
      </c>
      <c r="M86" s="33">
        <v>21750</v>
      </c>
      <c r="N86" s="33">
        <v>0</v>
      </c>
      <c r="O86" s="33">
        <v>0</v>
      </c>
      <c r="P86" s="33" t="str">
        <v>XXX</v>
      </c>
      <c r="Q86" s="33" t="str">
        <v>XXX</v>
      </c>
      <c r="R86" s="33" t="str">
        <v>XXX</v>
      </c>
      <c r="S86" s="33">
        <v>20240</v>
      </c>
      <c r="T86" s="33">
        <v>677686500</v>
      </c>
      <c r="U86" s="33">
        <v>47043263</v>
      </c>
      <c r="AB86">
        <f>VLOOKUP($A86,updated_plusgrid!$A$1:$AF$500,MATCH("Usable (USABLE)",updated_plusgrid!$A$1:$AF$1,0),0)-IFERROR(VLOOKUP($A86,'E1 basket NFOL Morning'!$A$1:$M$500,MATCH("For 1 basket",'E1 basket NFOL Morning'!$A$1:$M$1,0),0),0)*MIN('E1 basket NFOL Morning'!$G$2:$G$500)</f>
        <v>31158</v>
      </c>
      <c r="AC86">
        <f>VLOOKUP($A86,updated_plusgrid!$A$1:$AF$500,MATCH("Due (DUE)",updated_plusgrid!$A$1:$AF$1,0),0)-IFERROR(VLOOKUP($A86,'E1 basket NFOL Morning'!$A$1:$M$500,MATCH("For 1 basket",'E1 basket NFOL Morning'!$A$1:$M$1,0),0),0)*MIN('E1 basket NFOL Morning'!$I$2:$I$500)</f>
        <v>0</v>
      </c>
      <c r="AD86">
        <f>VLOOKUP($A86,updated_plusgrid!$A$1:$AF$500,MATCH("Pend. T+1 Buy (TT1UNSETTLEBUY)",updated_plusgrid!$A$1:$AF$1,0),0)-IFERROR(VLOOKUP($A86,'E1 basket NFOL Morning'!$A$1:$M$500,MATCH("For 1 basket",'E1 basket NFOL Morning'!$A$1:$M$1,0),0),0)*MIN('E1 basket NFOL Morning'!$K$2:$K$500)</f>
        <v>0</v>
      </c>
      <c r="AE86">
        <f>AB86-IFERROR(VLOOKUP($A86,Diamond!$A:$B,2,0),0)*MIN(Diamond!$G:$G)</f>
        <v>31158</v>
      </c>
      <c r="AF86">
        <f>AC86-IFERROR(VLOOKUP($A86,Diamond!$A:$B,2,0),0)*MIN(Diamond!$I:$I)</f>
        <v>0</v>
      </c>
      <c r="AG86">
        <f>AD86-IFERROR(VLOOKUP($A86,Diamond!$A:$B,2,0),0)*MIN(Diamond!$K:$K)</f>
        <v>0</v>
      </c>
      <c r="AH86">
        <f>AE86-IFERROR(VLOOKUP($A86,FL!$A:$B,2,0),0)*MIN(FL!$G:$G)</f>
        <v>31158</v>
      </c>
      <c r="AI86">
        <f>AF86-IFERROR(VLOOKUP($A86,FL!$A:$B,2,0),0)*MIN(FL!$I:$I)</f>
        <v>0</v>
      </c>
      <c r="AJ86">
        <f>AG86-IFERROR(VLOOKUP($A86,FL!$A:$B,2,0),0)*MIN(FL!$K:$K)</f>
        <v>0</v>
      </c>
      <c r="AK86">
        <f>AH86-IFERROR(VLOOKUP($A86,'VN100'!$A:$B,2,0),0)*MIN('VN100'!$G:$G)</f>
        <v>31158</v>
      </c>
      <c r="AL86">
        <f>AI86-IFERROR(VLOOKUP($A86,'VN100'!$A:$B,2,0),0)*MIN('VN100'!$I:$I)</f>
        <v>0</v>
      </c>
      <c r="AM86">
        <f>AJ86-IFERROR(VLOOKUP($A86,'VN100'!$A:$B,2,0),0)*MIN('VN100'!$K:$K)</f>
        <v>0</v>
      </c>
      <c r="AN86">
        <f>AK86-IFERROR(VLOOKUP($A86,MIDCAP!$A:$B,2,0),0)*MIN(MIDCAP!$G:$G)</f>
        <v>5558</v>
      </c>
      <c r="AO86">
        <f>AL86-IFERROR(VLOOKUP($A86,MIDCAP!$A:$B,2,0),0)*MIN(MIDCAP!$I:$I)</f>
        <v>0</v>
      </c>
      <c r="AP86">
        <f>AM86-IFERROR(VLOOKUP($A86,MIDCAP!$A:$B,2,0),0)*MIN(MIDCAP!$K:$K)</f>
        <v>0</v>
      </c>
      <c r="AQ86">
        <f>AN86-IFERROR(VLOOKUP($A86,VFS!$A:$B,2,0),0)*MIN(VFS!$G:$G)</f>
        <v>5558</v>
      </c>
      <c r="AR86">
        <f>AO86-IFERROR(VLOOKUP($A86,VFS!$A:$B,2,0),0)*MIN(VFS!$I:$I)</f>
        <v>0</v>
      </c>
      <c r="AS86">
        <f>AP86-IFERROR(VLOOKUP($A86,VFS!$A:$B,2,0),0)*MIN(VFS!$K:$K)</f>
        <v>0</v>
      </c>
      <c r="AT86">
        <f>AQ86-IFERROR(VLOOKUP($A86,FUEMAVND!$A:$B,2,0),0)*MIN(FUEMAVND!$G:$G)</f>
        <v>5558</v>
      </c>
      <c r="AU86">
        <f>AR86-IFERROR(VLOOKUP($A86,FUEMAVND!$A:$B,2,0),0)*MIN(FUEMAVND!$I:$I)</f>
        <v>0</v>
      </c>
      <c r="AV86">
        <f>AS86-IFERROR(VLOOKUP($A86,FUEMAVND!$A:$B,2,0),0)*MIN(FUEMAVND!$K:$K)</f>
        <v>0</v>
      </c>
    </row>
    <row r="87" spans="1:48" x14ac:dyDescent="0.3">
      <c r="A87" s="33" t="str">
        <v>PHR</v>
      </c>
      <c r="B87" s="33">
        <v>6100</v>
      </c>
      <c r="C87" s="33">
        <v>6100</v>
      </c>
      <c r="D87" s="33">
        <v>0</v>
      </c>
      <c r="E87" s="33">
        <v>0</v>
      </c>
      <c r="F87" s="33">
        <v>0</v>
      </c>
      <c r="G87" s="33">
        <v>0</v>
      </c>
      <c r="H87" s="33">
        <v>0</v>
      </c>
      <c r="I87" s="33">
        <v>0</v>
      </c>
      <c r="J87" s="33">
        <v>0</v>
      </c>
      <c r="K87" s="33">
        <v>0</v>
      </c>
      <c r="L87" s="33">
        <v>354866964</v>
      </c>
      <c r="M87" s="33">
        <v>56700</v>
      </c>
      <c r="N87" s="33">
        <v>0</v>
      </c>
      <c r="O87" s="33">
        <v>0</v>
      </c>
      <c r="P87" s="33" t="str">
        <v>XXX</v>
      </c>
      <c r="Q87" s="33" t="str">
        <v>XXX</v>
      </c>
      <c r="R87" s="33" t="str">
        <v>XXX</v>
      </c>
      <c r="S87" s="33">
        <v>58174</v>
      </c>
      <c r="T87" s="33">
        <v>345870000</v>
      </c>
      <c r="U87" s="33">
        <v>-8996964</v>
      </c>
      <c r="AB87">
        <f>VLOOKUP($A87,updated_plusgrid!$A$1:$AF$500,MATCH("Usable (USABLE)",updated_plusgrid!$A$1:$AF$1,0),0)-IFERROR(VLOOKUP($A87,'E1 basket NFOL Morning'!$A$1:$M$500,MATCH("For 1 basket",'E1 basket NFOL Morning'!$A$1:$M$1,0),0),0)*MIN('E1 basket NFOL Morning'!$G$2:$G$500)</f>
        <v>6100</v>
      </c>
      <c r="AC87">
        <f>VLOOKUP($A87,updated_plusgrid!$A$1:$AF$500,MATCH("Due (DUE)",updated_plusgrid!$A$1:$AF$1,0),0)-IFERROR(VLOOKUP($A87,'E1 basket NFOL Morning'!$A$1:$M$500,MATCH("For 1 basket",'E1 basket NFOL Morning'!$A$1:$M$1,0),0),0)*MIN('E1 basket NFOL Morning'!$I$2:$I$500)</f>
        <v>0</v>
      </c>
      <c r="AD87">
        <f>VLOOKUP($A87,updated_plusgrid!$A$1:$AF$500,MATCH("Pend. T+1 Buy (TT1UNSETTLEBUY)",updated_plusgrid!$A$1:$AF$1,0),0)-IFERROR(VLOOKUP($A87,'E1 basket NFOL Morning'!$A$1:$M$500,MATCH("For 1 basket",'E1 basket NFOL Morning'!$A$1:$M$1,0),0),0)*MIN('E1 basket NFOL Morning'!$K$2:$K$500)</f>
        <v>0</v>
      </c>
      <c r="AE87">
        <f>AB87-IFERROR(VLOOKUP($A87,Diamond!$A:$B,2,0),0)*MIN(Diamond!$G:$G)</f>
        <v>6100</v>
      </c>
      <c r="AF87">
        <f>AC87-IFERROR(VLOOKUP($A87,Diamond!$A:$B,2,0),0)*MIN(Diamond!$I:$I)</f>
        <v>0</v>
      </c>
      <c r="AG87">
        <f>AD87-IFERROR(VLOOKUP($A87,Diamond!$A:$B,2,0),0)*MIN(Diamond!$K:$K)</f>
        <v>0</v>
      </c>
      <c r="AH87">
        <f>AE87-IFERROR(VLOOKUP($A87,FL!$A:$B,2,0),0)*MIN(FL!$G:$G)</f>
        <v>6100</v>
      </c>
      <c r="AI87">
        <f>AF87-IFERROR(VLOOKUP($A87,FL!$A:$B,2,0),0)*MIN(FL!$I:$I)</f>
        <v>0</v>
      </c>
      <c r="AJ87">
        <f>AG87-IFERROR(VLOOKUP($A87,FL!$A:$B,2,0),0)*MIN(FL!$K:$K)</f>
        <v>0</v>
      </c>
      <c r="AK87">
        <f>AH87-IFERROR(VLOOKUP($A87,'VN100'!$A:$B,2,0),0)*MIN('VN100'!$G:$G)</f>
        <v>6100</v>
      </c>
      <c r="AL87">
        <f>AI87-IFERROR(VLOOKUP($A87,'VN100'!$A:$B,2,0),0)*MIN('VN100'!$I:$I)</f>
        <v>0</v>
      </c>
      <c r="AM87">
        <f>AJ87-IFERROR(VLOOKUP($A87,'VN100'!$A:$B,2,0),0)*MIN('VN100'!$K:$K)</f>
        <v>0</v>
      </c>
      <c r="AN87">
        <f>AK87-IFERROR(VLOOKUP($A87,MIDCAP!$A:$B,2,0),0)*MIN(MIDCAP!$G:$G)</f>
        <v>2900</v>
      </c>
      <c r="AO87">
        <f>AL87-IFERROR(VLOOKUP($A87,MIDCAP!$A:$B,2,0),0)*MIN(MIDCAP!$I:$I)</f>
        <v>0</v>
      </c>
      <c r="AP87">
        <f>AM87-IFERROR(VLOOKUP($A87,MIDCAP!$A:$B,2,0),0)*MIN(MIDCAP!$K:$K)</f>
        <v>0</v>
      </c>
      <c r="AQ87">
        <f>AN87-IFERROR(VLOOKUP($A87,VFS!$A:$B,2,0),0)*MIN(VFS!$G:$G)</f>
        <v>2900</v>
      </c>
      <c r="AR87">
        <f>AO87-IFERROR(VLOOKUP($A87,VFS!$A:$B,2,0),0)*MIN(VFS!$I:$I)</f>
        <v>0</v>
      </c>
      <c r="AS87">
        <f>AP87-IFERROR(VLOOKUP($A87,VFS!$A:$B,2,0),0)*MIN(VFS!$K:$K)</f>
        <v>0</v>
      </c>
      <c r="AT87">
        <f>AQ87-IFERROR(VLOOKUP($A87,FUEMAVND!$A:$B,2,0),0)*MIN(FUEMAVND!$G:$G)</f>
        <v>2900</v>
      </c>
      <c r="AU87">
        <f>AR87-IFERROR(VLOOKUP($A87,FUEMAVND!$A:$B,2,0),0)*MIN(FUEMAVND!$I:$I)</f>
        <v>0</v>
      </c>
      <c r="AV87">
        <f>AS87-IFERROR(VLOOKUP($A87,FUEMAVND!$A:$B,2,0),0)*MIN(FUEMAVND!$K:$K)</f>
        <v>0</v>
      </c>
    </row>
    <row r="88" spans="1:48" x14ac:dyDescent="0.3">
      <c r="A88" s="33" t="str">
        <v>PLX</v>
      </c>
      <c r="B88" s="33">
        <v>20650</v>
      </c>
      <c r="C88" s="33">
        <v>14450</v>
      </c>
      <c r="D88" s="33">
        <v>0</v>
      </c>
      <c r="E88" s="33">
        <v>0</v>
      </c>
      <c r="F88" s="33">
        <v>1400</v>
      </c>
      <c r="G88" s="33">
        <v>4800</v>
      </c>
      <c r="H88" s="33">
        <v>0</v>
      </c>
      <c r="I88" s="33">
        <v>0</v>
      </c>
      <c r="J88" s="33">
        <v>0</v>
      </c>
      <c r="K88" s="33">
        <v>0</v>
      </c>
      <c r="L88" s="33">
        <v>1016678888</v>
      </c>
      <c r="M88" s="33">
        <v>49100</v>
      </c>
      <c r="N88" s="33">
        <v>0</v>
      </c>
      <c r="O88" s="33">
        <v>0</v>
      </c>
      <c r="P88" s="33" t="str">
        <v>XXX</v>
      </c>
      <c r="Q88" s="33" t="str">
        <v>XXX</v>
      </c>
      <c r="R88" s="33" t="str">
        <v>XXX</v>
      </c>
      <c r="S88" s="33">
        <v>49233</v>
      </c>
      <c r="T88" s="33">
        <v>1013915000</v>
      </c>
      <c r="U88" s="33">
        <v>-2763888</v>
      </c>
      <c r="AB88">
        <f>VLOOKUP($A88,updated_plusgrid!$A$1:$AF$500,MATCH("Usable (USABLE)",updated_plusgrid!$A$1:$AF$1,0),0)-IFERROR(VLOOKUP($A88,'E1 basket NFOL Morning'!$A$1:$M$500,MATCH("For 1 basket",'E1 basket NFOL Morning'!$A$1:$M$1,0),0),0)*MIN('E1 basket NFOL Morning'!$G$2:$G$500)</f>
        <v>650</v>
      </c>
      <c r="AC88">
        <f>VLOOKUP($A88,updated_plusgrid!$A$1:$AF$500,MATCH("Due (DUE)",updated_plusgrid!$A$1:$AF$1,0),0)-IFERROR(VLOOKUP($A88,'E1 basket NFOL Morning'!$A$1:$M$500,MATCH("For 1 basket",'E1 basket NFOL Morning'!$A$1:$M$1,0),0),0)*MIN('E1 basket NFOL Morning'!$I$2:$I$500)</f>
        <v>200</v>
      </c>
      <c r="AD88">
        <f>VLOOKUP($A88,updated_plusgrid!$A$1:$AF$500,MATCH("Pend. T+1 Buy (TT1UNSETTLEBUY)",updated_plusgrid!$A$1:$AF$1,0),0)-IFERROR(VLOOKUP($A88,'E1 basket NFOL Morning'!$A$1:$M$500,MATCH("For 1 basket",'E1 basket NFOL Morning'!$A$1:$M$1,0),0),0)*MIN('E1 basket NFOL Morning'!$K$2:$K$500)</f>
        <v>200</v>
      </c>
      <c r="AE88">
        <f>AB88-IFERROR(VLOOKUP($A88,Diamond!$A:$B,2,0),0)*MIN(Diamond!$G:$G)</f>
        <v>650</v>
      </c>
      <c r="AF88">
        <f>AC88-IFERROR(VLOOKUP($A88,Diamond!$A:$B,2,0),0)*MIN(Diamond!$I:$I)</f>
        <v>200</v>
      </c>
      <c r="AG88">
        <f>AD88-IFERROR(VLOOKUP($A88,Diamond!$A:$B,2,0),0)*MIN(Diamond!$K:$K)</f>
        <v>200</v>
      </c>
      <c r="AH88">
        <f>AE88-IFERROR(VLOOKUP($A88,FL!$A:$B,2,0),0)*MIN(FL!$G:$G)</f>
        <v>650</v>
      </c>
      <c r="AI88">
        <f>AF88-IFERROR(VLOOKUP($A88,FL!$A:$B,2,0),0)*MIN(FL!$I:$I)</f>
        <v>200</v>
      </c>
      <c r="AJ88">
        <f>AG88-IFERROR(VLOOKUP($A88,FL!$A:$B,2,0),0)*MIN(FL!$K:$K)</f>
        <v>200</v>
      </c>
      <c r="AK88">
        <f>AH88-IFERROR(VLOOKUP($A88,'VN100'!$A:$B,2,0),0)*MIN('VN100'!$G:$G)</f>
        <v>650</v>
      </c>
      <c r="AL88">
        <f>AI88-IFERROR(VLOOKUP($A88,'VN100'!$A:$B,2,0),0)*MIN('VN100'!$I:$I)</f>
        <v>200</v>
      </c>
      <c r="AM88">
        <f>AJ88-IFERROR(VLOOKUP($A88,'VN100'!$A:$B,2,0),0)*MIN('VN100'!$K:$K)</f>
        <v>200</v>
      </c>
      <c r="AN88">
        <f>AK88-IFERROR(VLOOKUP($A88,MIDCAP!$A:$B,2,0),0)*MIN(MIDCAP!$G:$G)</f>
        <v>650</v>
      </c>
      <c r="AO88">
        <f>AL88-IFERROR(VLOOKUP($A88,MIDCAP!$A:$B,2,0),0)*MIN(MIDCAP!$I:$I)</f>
        <v>200</v>
      </c>
      <c r="AP88">
        <f>AM88-IFERROR(VLOOKUP($A88,MIDCAP!$A:$B,2,0),0)*MIN(MIDCAP!$K:$K)</f>
        <v>200</v>
      </c>
      <c r="AQ88">
        <f>AN88-IFERROR(VLOOKUP($A88,VFS!$A:$B,2,0),0)*MIN(VFS!$G:$G)</f>
        <v>650</v>
      </c>
      <c r="AR88">
        <f>AO88-IFERROR(VLOOKUP($A88,VFS!$A:$B,2,0),0)*MIN(VFS!$I:$I)</f>
        <v>200</v>
      </c>
      <c r="AS88">
        <f>AP88-IFERROR(VLOOKUP($A88,VFS!$A:$B,2,0),0)*MIN(VFS!$K:$K)</f>
        <v>200</v>
      </c>
      <c r="AT88">
        <f>AQ88-IFERROR(VLOOKUP($A88,FUEMAVND!$A:$B,2,0),0)*MIN(FUEMAVND!$G:$G)</f>
        <v>650</v>
      </c>
      <c r="AU88">
        <f>AR88-IFERROR(VLOOKUP($A88,FUEMAVND!$A:$B,2,0),0)*MIN(FUEMAVND!$I:$I)</f>
        <v>200</v>
      </c>
      <c r="AV88">
        <f>AS88-IFERROR(VLOOKUP($A88,FUEMAVND!$A:$B,2,0),0)*MIN(FUEMAVND!$K:$K)</f>
        <v>200</v>
      </c>
    </row>
    <row r="89" spans="1:48" x14ac:dyDescent="0.3">
      <c r="A89" s="33" t="str">
        <v>PNJ</v>
      </c>
      <c r="B89" s="33">
        <v>91217</v>
      </c>
      <c r="C89" s="33">
        <v>91217</v>
      </c>
      <c r="D89" s="33">
        <v>0</v>
      </c>
      <c r="E89" s="33">
        <v>0</v>
      </c>
      <c r="F89" s="33">
        <v>0</v>
      </c>
      <c r="G89" s="33">
        <v>0</v>
      </c>
      <c r="H89" s="33">
        <v>0</v>
      </c>
      <c r="I89" s="33">
        <v>0</v>
      </c>
      <c r="J89" s="33">
        <v>0</v>
      </c>
      <c r="K89" s="33">
        <v>0</v>
      </c>
      <c r="L89" s="33">
        <v>8282792231</v>
      </c>
      <c r="M89" s="33">
        <v>103000</v>
      </c>
      <c r="N89" s="33">
        <v>0</v>
      </c>
      <c r="O89" s="33">
        <v>0</v>
      </c>
      <c r="P89" s="33" t="str">
        <v>XXX</v>
      </c>
      <c r="Q89" s="33" t="str">
        <v>XXX</v>
      </c>
      <c r="R89" s="33" t="str">
        <v>XXX</v>
      </c>
      <c r="S89" s="33">
        <v>90803</v>
      </c>
      <c r="T89" s="33">
        <v>9395351000</v>
      </c>
      <c r="U89" s="33">
        <v>1112558768</v>
      </c>
      <c r="AB89">
        <f>VLOOKUP($A89,updated_plusgrid!$A$1:$AF$500,MATCH("Usable (USABLE)",updated_plusgrid!$A$1:$AF$1,0),0)-IFERROR(VLOOKUP($A89,'E1 basket NFOL Morning'!$A$1:$M$500,MATCH("For 1 basket",'E1 basket NFOL Morning'!$A$1:$M$1,0),0),0)*MIN('E1 basket NFOL Morning'!$G$2:$G$500)</f>
        <v>91217</v>
      </c>
      <c r="AC89">
        <f>VLOOKUP($A89,updated_plusgrid!$A$1:$AF$500,MATCH("Due (DUE)",updated_plusgrid!$A$1:$AF$1,0),0)-IFERROR(VLOOKUP($A89,'E1 basket NFOL Morning'!$A$1:$M$500,MATCH("For 1 basket",'E1 basket NFOL Morning'!$A$1:$M$1,0),0),0)*MIN('E1 basket NFOL Morning'!$I$2:$I$500)</f>
        <v>0</v>
      </c>
      <c r="AD89">
        <f>VLOOKUP($A89,updated_plusgrid!$A$1:$AF$500,MATCH("Pend. T+1 Buy (TT1UNSETTLEBUY)",updated_plusgrid!$A$1:$AF$1,0),0)-IFERROR(VLOOKUP($A89,'E1 basket NFOL Morning'!$A$1:$M$500,MATCH("For 1 basket",'E1 basket NFOL Morning'!$A$1:$M$1,0),0),0)*MIN('E1 basket NFOL Morning'!$K$2:$K$500)</f>
        <v>0</v>
      </c>
      <c r="AE89">
        <f>AB89-IFERROR(VLOOKUP($A89,Diamond!$A:$B,2,0),0)*MIN(Diamond!$G:$G)</f>
        <v>91217</v>
      </c>
      <c r="AF89">
        <f>AC89-IFERROR(VLOOKUP($A89,Diamond!$A:$B,2,0),0)*MIN(Diamond!$I:$I)</f>
        <v>0</v>
      </c>
      <c r="AG89">
        <f>AD89-IFERROR(VLOOKUP($A89,Diamond!$A:$B,2,0),0)*MIN(Diamond!$K:$K)</f>
        <v>0</v>
      </c>
      <c r="AH89">
        <f>AE89-IFERROR(VLOOKUP($A89,FL!$A:$B,2,0),0)*MIN(FL!$G:$G)</f>
        <v>91217</v>
      </c>
      <c r="AI89">
        <f>AF89-IFERROR(VLOOKUP($A89,FL!$A:$B,2,0),0)*MIN(FL!$I:$I)</f>
        <v>0</v>
      </c>
      <c r="AJ89">
        <f>AG89-IFERROR(VLOOKUP($A89,FL!$A:$B,2,0),0)*MIN(FL!$K:$K)</f>
        <v>0</v>
      </c>
      <c r="AK89">
        <f>AH89-IFERROR(VLOOKUP($A89,'VN100'!$A:$B,2,0),0)*MIN('VN100'!$G:$G)</f>
        <v>91217</v>
      </c>
      <c r="AL89">
        <f>AI89-IFERROR(VLOOKUP($A89,'VN100'!$A:$B,2,0),0)*MIN('VN100'!$I:$I)</f>
        <v>0</v>
      </c>
      <c r="AM89">
        <f>AJ89-IFERROR(VLOOKUP($A89,'VN100'!$A:$B,2,0),0)*MIN('VN100'!$K:$K)</f>
        <v>0</v>
      </c>
      <c r="AN89">
        <f>AK89-IFERROR(VLOOKUP($A89,MIDCAP!$A:$B,2,0),0)*MIN(MIDCAP!$G:$G)</f>
        <v>91217</v>
      </c>
      <c r="AO89">
        <f>AL89-IFERROR(VLOOKUP($A89,MIDCAP!$A:$B,2,0),0)*MIN(MIDCAP!$I:$I)</f>
        <v>0</v>
      </c>
      <c r="AP89">
        <f>AM89-IFERROR(VLOOKUP($A89,MIDCAP!$A:$B,2,0),0)*MIN(MIDCAP!$K:$K)</f>
        <v>0</v>
      </c>
      <c r="AQ89">
        <f>AN89-IFERROR(VLOOKUP($A89,VFS!$A:$B,2,0),0)*MIN(VFS!$G:$G)</f>
        <v>91217</v>
      </c>
      <c r="AR89">
        <f>AO89-IFERROR(VLOOKUP($A89,VFS!$A:$B,2,0),0)*MIN(VFS!$I:$I)</f>
        <v>0</v>
      </c>
      <c r="AS89">
        <f>AP89-IFERROR(VLOOKUP($A89,VFS!$A:$B,2,0),0)*MIN(VFS!$K:$K)</f>
        <v>0</v>
      </c>
      <c r="AT89">
        <f>AQ89-IFERROR(VLOOKUP($A89,FUEMAVND!$A:$B,2,0),0)*MIN(FUEMAVND!$G:$G)</f>
        <v>91217</v>
      </c>
      <c r="AU89">
        <f>AR89-IFERROR(VLOOKUP($A89,FUEMAVND!$A:$B,2,0),0)*MIN(FUEMAVND!$I:$I)</f>
        <v>0</v>
      </c>
      <c r="AV89">
        <f>AS89-IFERROR(VLOOKUP($A89,FUEMAVND!$A:$B,2,0),0)*MIN(FUEMAVND!$K:$K)</f>
        <v>0</v>
      </c>
    </row>
    <row r="90" spans="1:48" x14ac:dyDescent="0.3">
      <c r="A90" s="33" t="str">
        <v>POW</v>
      </c>
      <c r="B90" s="33">
        <v>100800</v>
      </c>
      <c r="C90" s="33">
        <v>69800</v>
      </c>
      <c r="D90" s="33">
        <v>0</v>
      </c>
      <c r="E90" s="33">
        <v>0</v>
      </c>
      <c r="F90" s="33">
        <v>7000</v>
      </c>
      <c r="G90" s="33">
        <v>24000</v>
      </c>
      <c r="H90" s="33">
        <v>0</v>
      </c>
      <c r="I90" s="33">
        <v>0</v>
      </c>
      <c r="J90" s="33">
        <v>0</v>
      </c>
      <c r="K90" s="33">
        <v>0</v>
      </c>
      <c r="L90" s="33">
        <v>1367526090</v>
      </c>
      <c r="M90" s="33">
        <v>13450</v>
      </c>
      <c r="N90" s="33">
        <v>0</v>
      </c>
      <c r="O90" s="33">
        <v>0</v>
      </c>
      <c r="P90" s="33" t="str">
        <v>XXX</v>
      </c>
      <c r="Q90" s="33" t="str">
        <v>XXX</v>
      </c>
      <c r="R90" s="33" t="str">
        <v>XXX</v>
      </c>
      <c r="S90" s="33">
        <v>13566</v>
      </c>
      <c r="T90" s="33">
        <v>1355760000</v>
      </c>
      <c r="U90" s="33">
        <v>-11766090</v>
      </c>
      <c r="AB90">
        <f>VLOOKUP($A90,updated_plusgrid!$A$1:$AF$500,MATCH("Usable (USABLE)",updated_plusgrid!$A$1:$AF$1,0),0)-IFERROR(VLOOKUP($A90,'E1 basket NFOL Morning'!$A$1:$M$500,MATCH("For 1 basket",'E1 basket NFOL Morning'!$A$1:$M$1,0),0),0)*MIN('E1 basket NFOL Morning'!$G$2:$G$500)</f>
        <v>800</v>
      </c>
      <c r="AC90">
        <f>VLOOKUP($A90,updated_plusgrid!$A$1:$AF$500,MATCH("Due (DUE)",updated_plusgrid!$A$1:$AF$1,0),0)-IFERROR(VLOOKUP($A90,'E1 basket NFOL Morning'!$A$1:$M$500,MATCH("For 1 basket",'E1 basket NFOL Morning'!$A$1:$M$1,0),0),0)*MIN('E1 basket NFOL Morning'!$I$2:$I$500)</f>
        <v>1000</v>
      </c>
      <c r="AD90">
        <f>VLOOKUP($A90,updated_plusgrid!$A$1:$AF$500,MATCH("Pend. T+1 Buy (TT1UNSETTLEBUY)",updated_plusgrid!$A$1:$AF$1,0),0)-IFERROR(VLOOKUP($A90,'E1 basket NFOL Morning'!$A$1:$M$500,MATCH("For 1 basket",'E1 basket NFOL Morning'!$A$1:$M$1,0),0),0)*MIN('E1 basket NFOL Morning'!$K$2:$K$500)</f>
        <v>1000</v>
      </c>
      <c r="AE90">
        <f>AB90-IFERROR(VLOOKUP($A90,Diamond!$A:$B,2,0),0)*MIN(Diamond!$G:$G)</f>
        <v>800</v>
      </c>
      <c r="AF90">
        <f>AC90-IFERROR(VLOOKUP($A90,Diamond!$A:$B,2,0),0)*MIN(Diamond!$I:$I)</f>
        <v>1000</v>
      </c>
      <c r="AG90">
        <f>AD90-IFERROR(VLOOKUP($A90,Diamond!$A:$B,2,0),0)*MIN(Diamond!$K:$K)</f>
        <v>1000</v>
      </c>
      <c r="AH90">
        <f>AE90-IFERROR(VLOOKUP($A90,FL!$A:$B,2,0),0)*MIN(FL!$G:$G)</f>
        <v>800</v>
      </c>
      <c r="AI90">
        <f>AF90-IFERROR(VLOOKUP($A90,FL!$A:$B,2,0),0)*MIN(FL!$I:$I)</f>
        <v>1000</v>
      </c>
      <c r="AJ90">
        <f>AG90-IFERROR(VLOOKUP($A90,FL!$A:$B,2,0),0)*MIN(FL!$K:$K)</f>
        <v>1000</v>
      </c>
      <c r="AK90">
        <f>AH90-IFERROR(VLOOKUP($A90,'VN100'!$A:$B,2,0),0)*MIN('VN100'!$G:$G)</f>
        <v>800</v>
      </c>
      <c r="AL90">
        <f>AI90-IFERROR(VLOOKUP($A90,'VN100'!$A:$B,2,0),0)*MIN('VN100'!$I:$I)</f>
        <v>1000</v>
      </c>
      <c r="AM90">
        <f>AJ90-IFERROR(VLOOKUP($A90,'VN100'!$A:$B,2,0),0)*MIN('VN100'!$K:$K)</f>
        <v>1000</v>
      </c>
      <c r="AN90">
        <f>AK90-IFERROR(VLOOKUP($A90,MIDCAP!$A:$B,2,0),0)*MIN(MIDCAP!$G:$G)</f>
        <v>800</v>
      </c>
      <c r="AO90">
        <f>AL90-IFERROR(VLOOKUP($A90,MIDCAP!$A:$B,2,0),0)*MIN(MIDCAP!$I:$I)</f>
        <v>1000</v>
      </c>
      <c r="AP90">
        <f>AM90-IFERROR(VLOOKUP($A90,MIDCAP!$A:$B,2,0),0)*MIN(MIDCAP!$K:$K)</f>
        <v>1000</v>
      </c>
      <c r="AQ90">
        <f>AN90-IFERROR(VLOOKUP($A90,VFS!$A:$B,2,0),0)*MIN(VFS!$G:$G)</f>
        <v>800</v>
      </c>
      <c r="AR90">
        <f>AO90-IFERROR(VLOOKUP($A90,VFS!$A:$B,2,0),0)*MIN(VFS!$I:$I)</f>
        <v>1000</v>
      </c>
      <c r="AS90">
        <f>AP90-IFERROR(VLOOKUP($A90,VFS!$A:$B,2,0),0)*MIN(VFS!$K:$K)</f>
        <v>1000</v>
      </c>
      <c r="AT90">
        <f>AQ90-IFERROR(VLOOKUP($A90,FUEMAVND!$A:$B,2,0),0)*MIN(FUEMAVND!$G:$G)</f>
        <v>800</v>
      </c>
      <c r="AU90">
        <f>AR90-IFERROR(VLOOKUP($A90,FUEMAVND!$A:$B,2,0),0)*MIN(FUEMAVND!$I:$I)</f>
        <v>1000</v>
      </c>
      <c r="AV90">
        <f>AS90-IFERROR(VLOOKUP($A90,FUEMAVND!$A:$B,2,0),0)*MIN(FUEMAVND!$K:$K)</f>
        <v>1000</v>
      </c>
    </row>
    <row r="91" spans="1:48" x14ac:dyDescent="0.3">
      <c r="A91" s="33" t="str">
        <v>PTB</v>
      </c>
      <c r="B91" s="33">
        <v>4500</v>
      </c>
      <c r="C91" s="33">
        <v>4500</v>
      </c>
      <c r="D91" s="33">
        <v>0</v>
      </c>
      <c r="E91" s="33">
        <v>0</v>
      </c>
      <c r="F91" s="33">
        <v>0</v>
      </c>
      <c r="G91" s="33">
        <v>0</v>
      </c>
      <c r="H91" s="33">
        <v>0</v>
      </c>
      <c r="I91" s="33">
        <v>0</v>
      </c>
      <c r="J91" s="33">
        <v>0</v>
      </c>
      <c r="K91" s="33">
        <v>0</v>
      </c>
      <c r="L91" s="33">
        <v>291087705</v>
      </c>
      <c r="M91" s="33">
        <v>66300</v>
      </c>
      <c r="N91" s="33">
        <v>0</v>
      </c>
      <c r="O91" s="33">
        <v>0</v>
      </c>
      <c r="P91" s="33" t="str">
        <v>XXX</v>
      </c>
      <c r="Q91" s="33" t="str">
        <v>XXX</v>
      </c>
      <c r="R91" s="33" t="str">
        <v>XXX</v>
      </c>
      <c r="S91" s="33">
        <v>64686</v>
      </c>
      <c r="T91" s="33">
        <v>298350000</v>
      </c>
      <c r="U91" s="33">
        <v>7262294</v>
      </c>
      <c r="AB91">
        <f>VLOOKUP($A91,updated_plusgrid!$A$1:$AF$500,MATCH("Usable (USABLE)",updated_plusgrid!$A$1:$AF$1,0),0)-IFERROR(VLOOKUP($A91,'E1 basket NFOL Morning'!$A$1:$M$500,MATCH("For 1 basket",'E1 basket NFOL Morning'!$A$1:$M$1,0),0),0)*MIN('E1 basket NFOL Morning'!$G$2:$G$500)</f>
        <v>4500</v>
      </c>
      <c r="AC91">
        <f>VLOOKUP($A91,updated_plusgrid!$A$1:$AF$500,MATCH("Due (DUE)",updated_plusgrid!$A$1:$AF$1,0),0)-IFERROR(VLOOKUP($A91,'E1 basket NFOL Morning'!$A$1:$M$500,MATCH("For 1 basket",'E1 basket NFOL Morning'!$A$1:$M$1,0),0),0)*MIN('E1 basket NFOL Morning'!$I$2:$I$500)</f>
        <v>0</v>
      </c>
      <c r="AD91">
        <f>VLOOKUP($A91,updated_plusgrid!$A$1:$AF$500,MATCH("Pend. T+1 Buy (TT1UNSETTLEBUY)",updated_plusgrid!$A$1:$AF$1,0),0)-IFERROR(VLOOKUP($A91,'E1 basket NFOL Morning'!$A$1:$M$500,MATCH("For 1 basket",'E1 basket NFOL Morning'!$A$1:$M$1,0),0),0)*MIN('E1 basket NFOL Morning'!$K$2:$K$500)</f>
        <v>0</v>
      </c>
      <c r="AE91">
        <f>AB91-IFERROR(VLOOKUP($A91,Diamond!$A:$B,2,0),0)*MIN(Diamond!$G:$G)</f>
        <v>4500</v>
      </c>
      <c r="AF91">
        <f>AC91-IFERROR(VLOOKUP($A91,Diamond!$A:$B,2,0),0)*MIN(Diamond!$I:$I)</f>
        <v>0</v>
      </c>
      <c r="AG91">
        <f>AD91-IFERROR(VLOOKUP($A91,Diamond!$A:$B,2,0),0)*MIN(Diamond!$K:$K)</f>
        <v>0</v>
      </c>
      <c r="AH91">
        <f>AE91-IFERROR(VLOOKUP($A91,FL!$A:$B,2,0),0)*MIN(FL!$G:$G)</f>
        <v>4500</v>
      </c>
      <c r="AI91">
        <f>AF91-IFERROR(VLOOKUP($A91,FL!$A:$B,2,0),0)*MIN(FL!$I:$I)</f>
        <v>0</v>
      </c>
      <c r="AJ91">
        <f>AG91-IFERROR(VLOOKUP($A91,FL!$A:$B,2,0),0)*MIN(FL!$K:$K)</f>
        <v>0</v>
      </c>
      <c r="AK91">
        <f>AH91-IFERROR(VLOOKUP($A91,'VN100'!$A:$B,2,0),0)*MIN('VN100'!$G:$G)</f>
        <v>4500</v>
      </c>
      <c r="AL91">
        <f>AI91-IFERROR(VLOOKUP($A91,'VN100'!$A:$B,2,0),0)*MIN('VN100'!$I:$I)</f>
        <v>0</v>
      </c>
      <c r="AM91">
        <f>AJ91-IFERROR(VLOOKUP($A91,'VN100'!$A:$B,2,0),0)*MIN('VN100'!$K:$K)</f>
        <v>0</v>
      </c>
      <c r="AN91">
        <f>AK91-IFERROR(VLOOKUP($A91,MIDCAP!$A:$B,2,0),0)*MIN(MIDCAP!$G:$G)</f>
        <v>1300</v>
      </c>
      <c r="AO91">
        <f>AL91-IFERROR(VLOOKUP($A91,MIDCAP!$A:$B,2,0),0)*MIN(MIDCAP!$I:$I)</f>
        <v>0</v>
      </c>
      <c r="AP91">
        <f>AM91-IFERROR(VLOOKUP($A91,MIDCAP!$A:$B,2,0),0)*MIN(MIDCAP!$K:$K)</f>
        <v>0</v>
      </c>
      <c r="AQ91">
        <f>AN91-IFERROR(VLOOKUP($A91,VFS!$A:$B,2,0),0)*MIN(VFS!$G:$G)</f>
        <v>1300</v>
      </c>
      <c r="AR91">
        <f>AO91-IFERROR(VLOOKUP($A91,VFS!$A:$B,2,0),0)*MIN(VFS!$I:$I)</f>
        <v>0</v>
      </c>
      <c r="AS91">
        <f>AP91-IFERROR(VLOOKUP($A91,VFS!$A:$B,2,0),0)*MIN(VFS!$K:$K)</f>
        <v>0</v>
      </c>
      <c r="AT91">
        <f>AQ91-IFERROR(VLOOKUP($A91,FUEMAVND!$A:$B,2,0),0)*MIN(FUEMAVND!$G:$G)</f>
        <v>1300</v>
      </c>
      <c r="AU91">
        <f>AR91-IFERROR(VLOOKUP($A91,FUEMAVND!$A:$B,2,0),0)*MIN(FUEMAVND!$I:$I)</f>
        <v>0</v>
      </c>
      <c r="AV91">
        <f>AS91-IFERROR(VLOOKUP($A91,FUEMAVND!$A:$B,2,0),0)*MIN(FUEMAVND!$K:$K)</f>
        <v>0</v>
      </c>
    </row>
    <row r="92" spans="1:48" x14ac:dyDescent="0.3">
      <c r="A92" s="33" t="str">
        <v>PVD</v>
      </c>
      <c r="B92" s="33">
        <v>33900</v>
      </c>
      <c r="C92" s="33">
        <v>33900</v>
      </c>
      <c r="D92" s="33">
        <v>0</v>
      </c>
      <c r="E92" s="33">
        <v>0</v>
      </c>
      <c r="F92" s="33">
        <v>0</v>
      </c>
      <c r="G92" s="33">
        <v>0</v>
      </c>
      <c r="H92" s="33">
        <v>0</v>
      </c>
      <c r="I92" s="33">
        <v>0</v>
      </c>
      <c r="J92" s="33">
        <v>0</v>
      </c>
      <c r="K92" s="33">
        <v>0</v>
      </c>
      <c r="L92" s="33">
        <v>957209209</v>
      </c>
      <c r="M92" s="33">
        <v>27400</v>
      </c>
      <c r="N92" s="33">
        <v>0</v>
      </c>
      <c r="O92" s="33">
        <v>0</v>
      </c>
      <c r="P92" s="33" t="str">
        <v>XXX</v>
      </c>
      <c r="Q92" s="33" t="str">
        <v>XXX</v>
      </c>
      <c r="R92" s="33" t="str">
        <v>XXX</v>
      </c>
      <c r="S92" s="33">
        <v>28236</v>
      </c>
      <c r="T92" s="33">
        <v>928860000</v>
      </c>
      <c r="U92" s="33">
        <v>-28349209</v>
      </c>
      <c r="AB92">
        <f>VLOOKUP($A92,updated_plusgrid!$A$1:$AF$500,MATCH("Usable (USABLE)",updated_plusgrid!$A$1:$AF$1,0),0)-IFERROR(VLOOKUP($A92,'E1 basket NFOL Morning'!$A$1:$M$500,MATCH("For 1 basket",'E1 basket NFOL Morning'!$A$1:$M$1,0),0),0)*MIN('E1 basket NFOL Morning'!$G$2:$G$500)</f>
        <v>33900</v>
      </c>
      <c r="AC92">
        <f>VLOOKUP($A92,updated_plusgrid!$A$1:$AF$500,MATCH("Due (DUE)",updated_plusgrid!$A$1:$AF$1,0),0)-IFERROR(VLOOKUP($A92,'E1 basket NFOL Morning'!$A$1:$M$500,MATCH("For 1 basket",'E1 basket NFOL Morning'!$A$1:$M$1,0),0),0)*MIN('E1 basket NFOL Morning'!$I$2:$I$500)</f>
        <v>0</v>
      </c>
      <c r="AD92">
        <f>VLOOKUP($A92,updated_plusgrid!$A$1:$AF$500,MATCH("Pend. T+1 Buy (TT1UNSETTLEBUY)",updated_plusgrid!$A$1:$AF$1,0),0)-IFERROR(VLOOKUP($A92,'E1 basket NFOL Morning'!$A$1:$M$500,MATCH("For 1 basket",'E1 basket NFOL Morning'!$A$1:$M$1,0),0),0)*MIN('E1 basket NFOL Morning'!$K$2:$K$500)</f>
        <v>0</v>
      </c>
      <c r="AE92">
        <f>AB92-IFERROR(VLOOKUP($A92,Diamond!$A:$B,2,0),0)*MIN(Diamond!$G:$G)</f>
        <v>33900</v>
      </c>
      <c r="AF92">
        <f>AC92-IFERROR(VLOOKUP($A92,Diamond!$A:$B,2,0),0)*MIN(Diamond!$I:$I)</f>
        <v>0</v>
      </c>
      <c r="AG92">
        <f>AD92-IFERROR(VLOOKUP($A92,Diamond!$A:$B,2,0),0)*MIN(Diamond!$K:$K)</f>
        <v>0</v>
      </c>
      <c r="AH92">
        <f>AE92-IFERROR(VLOOKUP($A92,FL!$A:$B,2,0),0)*MIN(FL!$G:$G)</f>
        <v>33900</v>
      </c>
      <c r="AI92">
        <f>AF92-IFERROR(VLOOKUP($A92,FL!$A:$B,2,0),0)*MIN(FL!$I:$I)</f>
        <v>0</v>
      </c>
      <c r="AJ92">
        <f>AG92-IFERROR(VLOOKUP($A92,FL!$A:$B,2,0),0)*MIN(FL!$K:$K)</f>
        <v>0</v>
      </c>
      <c r="AK92">
        <f>AH92-IFERROR(VLOOKUP($A92,'VN100'!$A:$B,2,0),0)*MIN('VN100'!$G:$G)</f>
        <v>33900</v>
      </c>
      <c r="AL92">
        <f>AI92-IFERROR(VLOOKUP($A92,'VN100'!$A:$B,2,0),0)*MIN('VN100'!$I:$I)</f>
        <v>0</v>
      </c>
      <c r="AM92">
        <f>AJ92-IFERROR(VLOOKUP($A92,'VN100'!$A:$B,2,0),0)*MIN('VN100'!$K:$K)</f>
        <v>0</v>
      </c>
      <c r="AN92">
        <f>AK92-IFERROR(VLOOKUP($A92,MIDCAP!$A:$B,2,0),0)*MIN(MIDCAP!$G:$G)</f>
        <v>14700</v>
      </c>
      <c r="AO92">
        <f>AL92-IFERROR(VLOOKUP($A92,MIDCAP!$A:$B,2,0),0)*MIN(MIDCAP!$I:$I)</f>
        <v>0</v>
      </c>
      <c r="AP92">
        <f>AM92-IFERROR(VLOOKUP($A92,MIDCAP!$A:$B,2,0),0)*MIN(MIDCAP!$K:$K)</f>
        <v>0</v>
      </c>
      <c r="AQ92">
        <f>AN92-IFERROR(VLOOKUP($A92,VFS!$A:$B,2,0),0)*MIN(VFS!$G:$G)</f>
        <v>14700</v>
      </c>
      <c r="AR92">
        <f>AO92-IFERROR(VLOOKUP($A92,VFS!$A:$B,2,0),0)*MIN(VFS!$I:$I)</f>
        <v>0</v>
      </c>
      <c r="AS92">
        <f>AP92-IFERROR(VLOOKUP($A92,VFS!$A:$B,2,0),0)*MIN(VFS!$K:$K)</f>
        <v>0</v>
      </c>
      <c r="AT92">
        <f>AQ92-IFERROR(VLOOKUP($A92,FUEMAVND!$A:$B,2,0),0)*MIN(FUEMAVND!$G:$G)</f>
        <v>14700</v>
      </c>
      <c r="AU92">
        <f>AR92-IFERROR(VLOOKUP($A92,FUEMAVND!$A:$B,2,0),0)*MIN(FUEMAVND!$I:$I)</f>
        <v>0</v>
      </c>
      <c r="AV92">
        <f>AS92-IFERROR(VLOOKUP($A92,FUEMAVND!$A:$B,2,0),0)*MIN(FUEMAVND!$K:$K)</f>
        <v>0</v>
      </c>
    </row>
    <row r="93" spans="1:48" x14ac:dyDescent="0.3">
      <c r="A93" s="33" t="str">
        <v>PVT</v>
      </c>
      <c r="B93" s="33">
        <v>22600</v>
      </c>
      <c r="C93" s="33">
        <v>22600</v>
      </c>
      <c r="D93" s="33">
        <v>0</v>
      </c>
      <c r="E93" s="33">
        <v>0</v>
      </c>
      <c r="F93" s="33">
        <v>0</v>
      </c>
      <c r="G93" s="33">
        <v>0</v>
      </c>
      <c r="H93" s="33">
        <v>0</v>
      </c>
      <c r="I93" s="33">
        <v>0</v>
      </c>
      <c r="J93" s="33">
        <v>0</v>
      </c>
      <c r="K93" s="33">
        <v>0</v>
      </c>
      <c r="L93" s="33">
        <v>651754560</v>
      </c>
      <c r="M93" s="33">
        <v>28750</v>
      </c>
      <c r="N93" s="33">
        <v>0</v>
      </c>
      <c r="O93" s="33">
        <v>0</v>
      </c>
      <c r="P93" s="33" t="str">
        <v>XXX</v>
      </c>
      <c r="Q93" s="33" t="str">
        <v>XXX</v>
      </c>
      <c r="R93" s="33" t="str">
        <v>XXX</v>
      </c>
      <c r="S93" s="33">
        <v>28838</v>
      </c>
      <c r="T93" s="33">
        <v>649750000</v>
      </c>
      <c r="U93" s="33">
        <v>-2004560</v>
      </c>
      <c r="AB93">
        <f>VLOOKUP($A93,updated_plusgrid!$A$1:$AF$500,MATCH("Usable (USABLE)",updated_plusgrid!$A$1:$AF$1,0),0)-IFERROR(VLOOKUP($A93,'E1 basket NFOL Morning'!$A$1:$M$500,MATCH("For 1 basket",'E1 basket NFOL Morning'!$A$1:$M$1,0),0),0)*MIN('E1 basket NFOL Morning'!$G$2:$G$500)</f>
        <v>22600</v>
      </c>
      <c r="AC93">
        <f>VLOOKUP($A93,updated_plusgrid!$A$1:$AF$500,MATCH("Due (DUE)",updated_plusgrid!$A$1:$AF$1,0),0)-IFERROR(VLOOKUP($A93,'E1 basket NFOL Morning'!$A$1:$M$500,MATCH("For 1 basket",'E1 basket NFOL Morning'!$A$1:$M$1,0),0),0)*MIN('E1 basket NFOL Morning'!$I$2:$I$500)</f>
        <v>0</v>
      </c>
      <c r="AD93">
        <f>VLOOKUP($A93,updated_plusgrid!$A$1:$AF$500,MATCH("Pend. T+1 Buy (TT1UNSETTLEBUY)",updated_plusgrid!$A$1:$AF$1,0),0)-IFERROR(VLOOKUP($A93,'E1 basket NFOL Morning'!$A$1:$M$500,MATCH("For 1 basket",'E1 basket NFOL Morning'!$A$1:$M$1,0),0),0)*MIN('E1 basket NFOL Morning'!$K$2:$K$500)</f>
        <v>0</v>
      </c>
      <c r="AE93">
        <f>AB93-IFERROR(VLOOKUP($A93,Diamond!$A:$B,2,0),0)*MIN(Diamond!$G:$G)</f>
        <v>22600</v>
      </c>
      <c r="AF93">
        <f>AC93-IFERROR(VLOOKUP($A93,Diamond!$A:$B,2,0),0)*MIN(Diamond!$I:$I)</f>
        <v>0</v>
      </c>
      <c r="AG93">
        <f>AD93-IFERROR(VLOOKUP($A93,Diamond!$A:$B,2,0),0)*MIN(Diamond!$K:$K)</f>
        <v>0</v>
      </c>
      <c r="AH93">
        <f>AE93-IFERROR(VLOOKUP($A93,FL!$A:$B,2,0),0)*MIN(FL!$G:$G)</f>
        <v>22600</v>
      </c>
      <c r="AI93">
        <f>AF93-IFERROR(VLOOKUP($A93,FL!$A:$B,2,0),0)*MIN(FL!$I:$I)</f>
        <v>0</v>
      </c>
      <c r="AJ93">
        <f>AG93-IFERROR(VLOOKUP($A93,FL!$A:$B,2,0),0)*MIN(FL!$K:$K)</f>
        <v>0</v>
      </c>
      <c r="AK93">
        <f>AH93-IFERROR(VLOOKUP($A93,'VN100'!$A:$B,2,0),0)*MIN('VN100'!$G:$G)</f>
        <v>22600</v>
      </c>
      <c r="AL93">
        <f>AI93-IFERROR(VLOOKUP($A93,'VN100'!$A:$B,2,0),0)*MIN('VN100'!$I:$I)</f>
        <v>0</v>
      </c>
      <c r="AM93">
        <f>AJ93-IFERROR(VLOOKUP($A93,'VN100'!$A:$B,2,0),0)*MIN('VN100'!$K:$K)</f>
        <v>0</v>
      </c>
      <c r="AN93">
        <f>AK93-IFERROR(VLOOKUP($A93,MIDCAP!$A:$B,2,0),0)*MIN(MIDCAP!$G:$G)</f>
        <v>9800</v>
      </c>
      <c r="AO93">
        <f>AL93-IFERROR(VLOOKUP($A93,MIDCAP!$A:$B,2,0),0)*MIN(MIDCAP!$I:$I)</f>
        <v>0</v>
      </c>
      <c r="AP93">
        <f>AM93-IFERROR(VLOOKUP($A93,MIDCAP!$A:$B,2,0),0)*MIN(MIDCAP!$K:$K)</f>
        <v>0</v>
      </c>
      <c r="AQ93">
        <f>AN93-IFERROR(VLOOKUP($A93,VFS!$A:$B,2,0),0)*MIN(VFS!$G:$G)</f>
        <v>9800</v>
      </c>
      <c r="AR93">
        <f>AO93-IFERROR(VLOOKUP($A93,VFS!$A:$B,2,0),0)*MIN(VFS!$I:$I)</f>
        <v>0</v>
      </c>
      <c r="AS93">
        <f>AP93-IFERROR(VLOOKUP($A93,VFS!$A:$B,2,0),0)*MIN(VFS!$K:$K)</f>
        <v>0</v>
      </c>
      <c r="AT93">
        <f>AQ93-IFERROR(VLOOKUP($A93,FUEMAVND!$A:$B,2,0),0)*MIN(FUEMAVND!$G:$G)</f>
        <v>9800</v>
      </c>
      <c r="AU93">
        <f>AR93-IFERROR(VLOOKUP($A93,FUEMAVND!$A:$B,2,0),0)*MIN(FUEMAVND!$I:$I)</f>
        <v>0</v>
      </c>
      <c r="AV93">
        <f>AS93-IFERROR(VLOOKUP($A93,FUEMAVND!$A:$B,2,0),0)*MIN(FUEMAVND!$K:$K)</f>
        <v>0</v>
      </c>
    </row>
    <row r="94" spans="1:48" x14ac:dyDescent="0.3">
      <c r="A94" s="33" t="str">
        <v>REE</v>
      </c>
      <c r="B94" s="33">
        <v>74</v>
      </c>
      <c r="C94" s="33">
        <v>74</v>
      </c>
      <c r="D94" s="33">
        <v>0</v>
      </c>
      <c r="E94" s="33">
        <v>0</v>
      </c>
      <c r="F94" s="33">
        <v>0</v>
      </c>
      <c r="G94" s="33">
        <v>0</v>
      </c>
      <c r="H94" s="33">
        <v>0</v>
      </c>
      <c r="I94" s="33">
        <v>0</v>
      </c>
      <c r="J94" s="33">
        <v>0</v>
      </c>
      <c r="K94" s="33">
        <v>0</v>
      </c>
      <c r="L94" s="33">
        <v>3685783</v>
      </c>
      <c r="M94" s="33">
        <v>68600</v>
      </c>
      <c r="N94" s="33">
        <v>0</v>
      </c>
      <c r="O94" s="33">
        <v>0</v>
      </c>
      <c r="P94" s="33" t="str">
        <v>XXX</v>
      </c>
      <c r="Q94" s="33" t="str">
        <v>XXX</v>
      </c>
      <c r="R94" s="33" t="str">
        <v>XXX</v>
      </c>
      <c r="S94" s="33">
        <v>49807</v>
      </c>
      <c r="T94" s="33">
        <v>5076400</v>
      </c>
      <c r="U94" s="33">
        <v>1390616</v>
      </c>
      <c r="AB94">
        <f>VLOOKUP($A94,updated_plusgrid!$A$1:$AF$500,MATCH("Usable (USABLE)",updated_plusgrid!$A$1:$AF$1,0),0)-IFERROR(VLOOKUP($A94,'E1 basket NFOL Morning'!$A$1:$M$500,MATCH("For 1 basket",'E1 basket NFOL Morning'!$A$1:$M$1,0),0),0)*MIN('E1 basket NFOL Morning'!$G$2:$G$500)</f>
        <v>74</v>
      </c>
      <c r="AC94">
        <f>VLOOKUP($A94,updated_plusgrid!$A$1:$AF$500,MATCH("Due (DUE)",updated_plusgrid!$A$1:$AF$1,0),0)-IFERROR(VLOOKUP($A94,'E1 basket NFOL Morning'!$A$1:$M$500,MATCH("For 1 basket",'E1 basket NFOL Morning'!$A$1:$M$1,0),0),0)*MIN('E1 basket NFOL Morning'!$I$2:$I$500)</f>
        <v>0</v>
      </c>
      <c r="AD94">
        <f>VLOOKUP($A94,updated_plusgrid!$A$1:$AF$500,MATCH("Pend. T+1 Buy (TT1UNSETTLEBUY)",updated_plusgrid!$A$1:$AF$1,0),0)-IFERROR(VLOOKUP($A94,'E1 basket NFOL Morning'!$A$1:$M$500,MATCH("For 1 basket",'E1 basket NFOL Morning'!$A$1:$M$1,0),0),0)*MIN('E1 basket NFOL Morning'!$K$2:$K$500)</f>
        <v>0</v>
      </c>
      <c r="AE94">
        <f>AB94-IFERROR(VLOOKUP($A94,Diamond!$A:$B,2,0),0)*MIN(Diamond!$G:$G)</f>
        <v>74</v>
      </c>
      <c r="AF94">
        <f>AC94-IFERROR(VLOOKUP($A94,Diamond!$A:$B,2,0),0)*MIN(Diamond!$I:$I)</f>
        <v>0</v>
      </c>
      <c r="AG94">
        <f>AD94-IFERROR(VLOOKUP($A94,Diamond!$A:$B,2,0),0)*MIN(Diamond!$K:$K)</f>
        <v>0</v>
      </c>
      <c r="AH94">
        <f>AE94-IFERROR(VLOOKUP($A94,FL!$A:$B,2,0),0)*MIN(FL!$G:$G)</f>
        <v>74</v>
      </c>
      <c r="AI94">
        <f>AF94-IFERROR(VLOOKUP($A94,FL!$A:$B,2,0),0)*MIN(FL!$I:$I)</f>
        <v>0</v>
      </c>
      <c r="AJ94">
        <f>AG94-IFERROR(VLOOKUP($A94,FL!$A:$B,2,0),0)*MIN(FL!$K:$K)</f>
        <v>0</v>
      </c>
      <c r="AK94">
        <f>AH94-IFERROR(VLOOKUP($A94,'VN100'!$A:$B,2,0),0)*MIN('VN100'!$G:$G)</f>
        <v>74</v>
      </c>
      <c r="AL94">
        <f>AI94-IFERROR(VLOOKUP($A94,'VN100'!$A:$B,2,0),0)*MIN('VN100'!$I:$I)</f>
        <v>0</v>
      </c>
      <c r="AM94">
        <f>AJ94-IFERROR(VLOOKUP($A94,'VN100'!$A:$B,2,0),0)*MIN('VN100'!$K:$K)</f>
        <v>0</v>
      </c>
      <c r="AN94">
        <f>AK94-IFERROR(VLOOKUP($A94,MIDCAP!$A:$B,2,0),0)*MIN(MIDCAP!$G:$G)</f>
        <v>74</v>
      </c>
      <c r="AO94">
        <f>AL94-IFERROR(VLOOKUP($A94,MIDCAP!$A:$B,2,0),0)*MIN(MIDCAP!$I:$I)</f>
        <v>0</v>
      </c>
      <c r="AP94">
        <f>AM94-IFERROR(VLOOKUP($A94,MIDCAP!$A:$B,2,0),0)*MIN(MIDCAP!$K:$K)</f>
        <v>0</v>
      </c>
      <c r="AQ94">
        <f>AN94-IFERROR(VLOOKUP($A94,VFS!$A:$B,2,0),0)*MIN(VFS!$G:$G)</f>
        <v>74</v>
      </c>
      <c r="AR94">
        <f>AO94-IFERROR(VLOOKUP($A94,VFS!$A:$B,2,0),0)*MIN(VFS!$I:$I)</f>
        <v>0</v>
      </c>
      <c r="AS94">
        <f>AP94-IFERROR(VLOOKUP($A94,VFS!$A:$B,2,0),0)*MIN(VFS!$K:$K)</f>
        <v>0</v>
      </c>
      <c r="AT94">
        <f>AQ94-IFERROR(VLOOKUP($A94,FUEMAVND!$A:$B,2,0),0)*MIN(FUEMAVND!$G:$G)</f>
        <v>74</v>
      </c>
      <c r="AU94">
        <f>AR94-IFERROR(VLOOKUP($A94,FUEMAVND!$A:$B,2,0),0)*MIN(FUEMAVND!$I:$I)</f>
        <v>0</v>
      </c>
      <c r="AV94">
        <f>AS94-IFERROR(VLOOKUP($A94,FUEMAVND!$A:$B,2,0),0)*MIN(FUEMAVND!$K:$K)</f>
        <v>0</v>
      </c>
    </row>
    <row r="95" spans="1:48" x14ac:dyDescent="0.3">
      <c r="A95" s="33" t="str">
        <v>SAB</v>
      </c>
      <c r="B95" s="33">
        <v>20150</v>
      </c>
      <c r="C95" s="33">
        <v>13950</v>
      </c>
      <c r="D95" s="33">
        <v>0</v>
      </c>
      <c r="E95" s="33">
        <v>0</v>
      </c>
      <c r="F95" s="33">
        <v>1400</v>
      </c>
      <c r="G95" s="33">
        <v>4800</v>
      </c>
      <c r="H95" s="33">
        <v>0</v>
      </c>
      <c r="I95" s="33">
        <v>0</v>
      </c>
      <c r="J95" s="33">
        <v>0</v>
      </c>
      <c r="K95" s="33">
        <v>0</v>
      </c>
      <c r="L95" s="33">
        <v>1146720044</v>
      </c>
      <c r="M95" s="33">
        <v>57000</v>
      </c>
      <c r="N95" s="33">
        <v>0</v>
      </c>
      <c r="O95" s="33">
        <v>0</v>
      </c>
      <c r="P95" s="33" t="str">
        <v>XXX</v>
      </c>
      <c r="Q95" s="33" t="str">
        <v>XXX</v>
      </c>
      <c r="R95" s="33" t="str">
        <v>XXX</v>
      </c>
      <c r="S95" s="33">
        <v>56909</v>
      </c>
      <c r="T95" s="33">
        <v>1148550000</v>
      </c>
      <c r="U95" s="33">
        <v>1829955</v>
      </c>
      <c r="AB95">
        <f>VLOOKUP($A95,updated_plusgrid!$A$1:$AF$500,MATCH("Usable (USABLE)",updated_plusgrid!$A$1:$AF$1,0),0)-IFERROR(VLOOKUP($A95,'E1 basket NFOL Morning'!$A$1:$M$500,MATCH("For 1 basket",'E1 basket NFOL Morning'!$A$1:$M$1,0),0),0)*MIN('E1 basket NFOL Morning'!$G$2:$G$500)</f>
        <v>150</v>
      </c>
      <c r="AC95">
        <f>VLOOKUP($A95,updated_plusgrid!$A$1:$AF$500,MATCH("Due (DUE)",updated_plusgrid!$A$1:$AF$1,0),0)-IFERROR(VLOOKUP($A95,'E1 basket NFOL Morning'!$A$1:$M$500,MATCH("For 1 basket",'E1 basket NFOL Morning'!$A$1:$M$1,0),0),0)*MIN('E1 basket NFOL Morning'!$I$2:$I$500)</f>
        <v>200</v>
      </c>
      <c r="AD95">
        <f>VLOOKUP($A95,updated_plusgrid!$A$1:$AF$500,MATCH("Pend. T+1 Buy (TT1UNSETTLEBUY)",updated_plusgrid!$A$1:$AF$1,0),0)-IFERROR(VLOOKUP($A95,'E1 basket NFOL Morning'!$A$1:$M$500,MATCH("For 1 basket",'E1 basket NFOL Morning'!$A$1:$M$1,0),0),0)*MIN('E1 basket NFOL Morning'!$K$2:$K$500)</f>
        <v>200</v>
      </c>
      <c r="AE95">
        <f>AB95-IFERROR(VLOOKUP($A95,Diamond!$A:$B,2,0),0)*MIN(Diamond!$G:$G)</f>
        <v>150</v>
      </c>
      <c r="AF95">
        <f>AC95-IFERROR(VLOOKUP($A95,Diamond!$A:$B,2,0),0)*MIN(Diamond!$I:$I)</f>
        <v>200</v>
      </c>
      <c r="AG95">
        <f>AD95-IFERROR(VLOOKUP($A95,Diamond!$A:$B,2,0),0)*MIN(Diamond!$K:$K)</f>
        <v>200</v>
      </c>
      <c r="AH95">
        <f>AE95-IFERROR(VLOOKUP($A95,FL!$A:$B,2,0),0)*MIN(FL!$G:$G)</f>
        <v>150</v>
      </c>
      <c r="AI95">
        <f>AF95-IFERROR(VLOOKUP($A95,FL!$A:$B,2,0),0)*MIN(FL!$I:$I)</f>
        <v>200</v>
      </c>
      <c r="AJ95">
        <f>AG95-IFERROR(VLOOKUP($A95,FL!$A:$B,2,0),0)*MIN(FL!$K:$K)</f>
        <v>200</v>
      </c>
      <c r="AK95">
        <f>AH95-IFERROR(VLOOKUP($A95,'VN100'!$A:$B,2,0),0)*MIN('VN100'!$G:$G)</f>
        <v>150</v>
      </c>
      <c r="AL95">
        <f>AI95-IFERROR(VLOOKUP($A95,'VN100'!$A:$B,2,0),0)*MIN('VN100'!$I:$I)</f>
        <v>200</v>
      </c>
      <c r="AM95">
        <f>AJ95-IFERROR(VLOOKUP($A95,'VN100'!$A:$B,2,0),0)*MIN('VN100'!$K:$K)</f>
        <v>200</v>
      </c>
      <c r="AN95">
        <f>AK95-IFERROR(VLOOKUP($A95,MIDCAP!$A:$B,2,0),0)*MIN(MIDCAP!$G:$G)</f>
        <v>150</v>
      </c>
      <c r="AO95">
        <f>AL95-IFERROR(VLOOKUP($A95,MIDCAP!$A:$B,2,0),0)*MIN(MIDCAP!$I:$I)</f>
        <v>200</v>
      </c>
      <c r="AP95">
        <f>AM95-IFERROR(VLOOKUP($A95,MIDCAP!$A:$B,2,0),0)*MIN(MIDCAP!$K:$K)</f>
        <v>200</v>
      </c>
      <c r="AQ95">
        <f>AN95-IFERROR(VLOOKUP($A95,VFS!$A:$B,2,0),0)*MIN(VFS!$G:$G)</f>
        <v>150</v>
      </c>
      <c r="AR95">
        <f>AO95-IFERROR(VLOOKUP($A95,VFS!$A:$B,2,0),0)*MIN(VFS!$I:$I)</f>
        <v>200</v>
      </c>
      <c r="AS95">
        <f>AP95-IFERROR(VLOOKUP($A95,VFS!$A:$B,2,0),0)*MIN(VFS!$K:$K)</f>
        <v>200</v>
      </c>
      <c r="AT95">
        <f>AQ95-IFERROR(VLOOKUP($A95,FUEMAVND!$A:$B,2,0),0)*MIN(FUEMAVND!$G:$G)</f>
        <v>150</v>
      </c>
      <c r="AU95">
        <f>AR95-IFERROR(VLOOKUP($A95,FUEMAVND!$A:$B,2,0),0)*MIN(FUEMAVND!$I:$I)</f>
        <v>200</v>
      </c>
      <c r="AV95">
        <f>AS95-IFERROR(VLOOKUP($A95,FUEMAVND!$A:$B,2,0),0)*MIN(FUEMAVND!$K:$K)</f>
        <v>200</v>
      </c>
    </row>
    <row r="96" spans="1:48" x14ac:dyDescent="0.3">
      <c r="A96" s="33" t="str">
        <v>SAM</v>
      </c>
      <c r="B96" s="33">
        <v>60936</v>
      </c>
      <c r="C96" s="33">
        <v>60936</v>
      </c>
      <c r="D96" s="33">
        <v>0</v>
      </c>
      <c r="E96" s="33">
        <v>0</v>
      </c>
      <c r="F96" s="33">
        <v>0</v>
      </c>
      <c r="G96" s="33">
        <v>0</v>
      </c>
      <c r="H96" s="33">
        <v>0</v>
      </c>
      <c r="I96" s="33">
        <v>0</v>
      </c>
      <c r="J96" s="33">
        <v>0</v>
      </c>
      <c r="K96" s="33">
        <v>0</v>
      </c>
      <c r="L96" s="33">
        <v>396968290</v>
      </c>
      <c r="M96" s="33">
        <v>6600</v>
      </c>
      <c r="N96" s="33">
        <v>0</v>
      </c>
      <c r="O96" s="33">
        <v>0</v>
      </c>
      <c r="P96" s="33" t="str">
        <v>XXX</v>
      </c>
      <c r="Q96" s="33" t="str">
        <v>XXX</v>
      </c>
      <c r="R96" s="33" t="str">
        <v>XXX</v>
      </c>
      <c r="S96" s="33">
        <v>6514</v>
      </c>
      <c r="T96" s="33">
        <v>402177600</v>
      </c>
      <c r="U96" s="33">
        <v>5209309</v>
      </c>
      <c r="AB96">
        <f>VLOOKUP($A96,updated_plusgrid!$A$1:$AF$500,MATCH("Usable (USABLE)",updated_plusgrid!$A$1:$AF$1,0),0)-IFERROR(VLOOKUP($A96,'E1 basket NFOL Morning'!$A$1:$M$500,MATCH("For 1 basket",'E1 basket NFOL Morning'!$A$1:$M$1,0),0),0)*MIN('E1 basket NFOL Morning'!$G$2:$G$500)</f>
        <v>60936</v>
      </c>
      <c r="AC96">
        <f>VLOOKUP($A96,updated_plusgrid!$A$1:$AF$500,MATCH("Due (DUE)",updated_plusgrid!$A$1:$AF$1,0),0)-IFERROR(VLOOKUP($A96,'E1 basket NFOL Morning'!$A$1:$M$500,MATCH("For 1 basket",'E1 basket NFOL Morning'!$A$1:$M$1,0),0),0)*MIN('E1 basket NFOL Morning'!$I$2:$I$500)</f>
        <v>0</v>
      </c>
      <c r="AD96">
        <f>VLOOKUP($A96,updated_plusgrid!$A$1:$AF$500,MATCH("Pend. T+1 Buy (TT1UNSETTLEBUY)",updated_plusgrid!$A$1:$AF$1,0),0)-IFERROR(VLOOKUP($A96,'E1 basket NFOL Morning'!$A$1:$M$500,MATCH("For 1 basket",'E1 basket NFOL Morning'!$A$1:$M$1,0),0),0)*MIN('E1 basket NFOL Morning'!$K$2:$K$500)</f>
        <v>0</v>
      </c>
      <c r="AE96">
        <f>AB96-IFERROR(VLOOKUP($A96,Diamond!$A:$B,2,0),0)*MIN(Diamond!$G:$G)</f>
        <v>60936</v>
      </c>
      <c r="AF96">
        <f>AC96-IFERROR(VLOOKUP($A96,Diamond!$A:$B,2,0),0)*MIN(Diamond!$I:$I)</f>
        <v>0</v>
      </c>
      <c r="AG96">
        <f>AD96-IFERROR(VLOOKUP($A96,Diamond!$A:$B,2,0),0)*MIN(Diamond!$K:$K)</f>
        <v>0</v>
      </c>
      <c r="AH96">
        <f>AE96-IFERROR(VLOOKUP($A96,FL!$A:$B,2,0),0)*MIN(FL!$G:$G)</f>
        <v>60936</v>
      </c>
      <c r="AI96">
        <f>AF96-IFERROR(VLOOKUP($A96,FL!$A:$B,2,0),0)*MIN(FL!$I:$I)</f>
        <v>0</v>
      </c>
      <c r="AJ96">
        <f>AG96-IFERROR(VLOOKUP($A96,FL!$A:$B,2,0),0)*MIN(FL!$K:$K)</f>
        <v>0</v>
      </c>
      <c r="AK96">
        <f>AH96-IFERROR(VLOOKUP($A96,'VN100'!$A:$B,2,0),0)*MIN('VN100'!$G:$G)</f>
        <v>60936</v>
      </c>
      <c r="AL96">
        <f>AI96-IFERROR(VLOOKUP($A96,'VN100'!$A:$B,2,0),0)*MIN('VN100'!$I:$I)</f>
        <v>0</v>
      </c>
      <c r="AM96">
        <f>AJ96-IFERROR(VLOOKUP($A96,'VN100'!$A:$B,2,0),0)*MIN('VN100'!$K:$K)</f>
        <v>0</v>
      </c>
      <c r="AN96">
        <f>AK96-IFERROR(VLOOKUP($A96,MIDCAP!$A:$B,2,0),0)*MIN(MIDCAP!$G:$G)</f>
        <v>60936</v>
      </c>
      <c r="AO96">
        <f>AL96-IFERROR(VLOOKUP($A96,MIDCAP!$A:$B,2,0),0)*MIN(MIDCAP!$I:$I)</f>
        <v>0</v>
      </c>
      <c r="AP96">
        <f>AM96-IFERROR(VLOOKUP($A96,MIDCAP!$A:$B,2,0),0)*MIN(MIDCAP!$K:$K)</f>
        <v>0</v>
      </c>
      <c r="AQ96">
        <f>AN96-IFERROR(VLOOKUP($A96,VFS!$A:$B,2,0),0)*MIN(VFS!$G:$G)</f>
        <v>60936</v>
      </c>
      <c r="AR96">
        <f>AO96-IFERROR(VLOOKUP($A96,VFS!$A:$B,2,0),0)*MIN(VFS!$I:$I)</f>
        <v>0</v>
      </c>
      <c r="AS96">
        <f>AP96-IFERROR(VLOOKUP($A96,VFS!$A:$B,2,0),0)*MIN(VFS!$K:$K)</f>
        <v>0</v>
      </c>
      <c r="AT96">
        <f>AQ96-IFERROR(VLOOKUP($A96,FUEMAVND!$A:$B,2,0),0)*MIN(FUEMAVND!$G:$G)</f>
        <v>60936</v>
      </c>
      <c r="AU96">
        <f>AR96-IFERROR(VLOOKUP($A96,FUEMAVND!$A:$B,2,0),0)*MIN(FUEMAVND!$I:$I)</f>
        <v>0</v>
      </c>
      <c r="AV96">
        <f>AS96-IFERROR(VLOOKUP($A96,FUEMAVND!$A:$B,2,0),0)*MIN(FUEMAVND!$K:$K)</f>
        <v>0</v>
      </c>
    </row>
    <row r="97" spans="1:48" x14ac:dyDescent="0.3">
      <c r="A97" s="33" t="str">
        <v>SBT</v>
      </c>
      <c r="B97" s="33">
        <v>48900</v>
      </c>
      <c r="C97" s="33">
        <v>48900</v>
      </c>
      <c r="D97" s="33">
        <v>0</v>
      </c>
      <c r="E97" s="33">
        <v>0</v>
      </c>
      <c r="F97" s="33">
        <v>0</v>
      </c>
      <c r="G97" s="33">
        <v>0</v>
      </c>
      <c r="H97" s="33">
        <v>0</v>
      </c>
      <c r="I97" s="33">
        <v>0</v>
      </c>
      <c r="J97" s="33">
        <v>0</v>
      </c>
      <c r="K97" s="33">
        <v>0</v>
      </c>
      <c r="L97" s="33">
        <v>627797091</v>
      </c>
      <c r="M97" s="33">
        <v>12700</v>
      </c>
      <c r="N97" s="33">
        <v>0</v>
      </c>
      <c r="O97" s="33">
        <v>0</v>
      </c>
      <c r="P97" s="33" t="str">
        <v>XXX</v>
      </c>
      <c r="Q97" s="33" t="str">
        <v>XXX</v>
      </c>
      <c r="R97" s="33" t="str">
        <v>XXX</v>
      </c>
      <c r="S97" s="33">
        <v>12838</v>
      </c>
      <c r="T97" s="33">
        <v>621030000</v>
      </c>
      <c r="U97" s="33">
        <v>-6767091</v>
      </c>
      <c r="AB97">
        <f>VLOOKUP($A97,updated_plusgrid!$A$1:$AF$500,MATCH("Usable (USABLE)",updated_plusgrid!$A$1:$AF$1,0),0)-IFERROR(VLOOKUP($A97,'E1 basket NFOL Morning'!$A$1:$M$500,MATCH("For 1 basket",'E1 basket NFOL Morning'!$A$1:$M$1,0),0),0)*MIN('E1 basket NFOL Morning'!$G$2:$G$500)</f>
        <v>48900</v>
      </c>
      <c r="AC97">
        <f>VLOOKUP($A97,updated_plusgrid!$A$1:$AF$500,MATCH("Due (DUE)",updated_plusgrid!$A$1:$AF$1,0),0)-IFERROR(VLOOKUP($A97,'E1 basket NFOL Morning'!$A$1:$M$500,MATCH("For 1 basket",'E1 basket NFOL Morning'!$A$1:$M$1,0),0),0)*MIN('E1 basket NFOL Morning'!$I$2:$I$500)</f>
        <v>0</v>
      </c>
      <c r="AD97">
        <f>VLOOKUP($A97,updated_plusgrid!$A$1:$AF$500,MATCH("Pend. T+1 Buy (TT1UNSETTLEBUY)",updated_plusgrid!$A$1:$AF$1,0),0)-IFERROR(VLOOKUP($A97,'E1 basket NFOL Morning'!$A$1:$M$500,MATCH("For 1 basket",'E1 basket NFOL Morning'!$A$1:$M$1,0),0),0)*MIN('E1 basket NFOL Morning'!$K$2:$K$500)</f>
        <v>0</v>
      </c>
      <c r="AE97">
        <f>AB97-IFERROR(VLOOKUP($A97,Diamond!$A:$B,2,0),0)*MIN(Diamond!$G:$G)</f>
        <v>48900</v>
      </c>
      <c r="AF97">
        <f>AC97-IFERROR(VLOOKUP($A97,Diamond!$A:$B,2,0),0)*MIN(Diamond!$I:$I)</f>
        <v>0</v>
      </c>
      <c r="AG97">
        <f>AD97-IFERROR(VLOOKUP($A97,Diamond!$A:$B,2,0),0)*MIN(Diamond!$K:$K)</f>
        <v>0</v>
      </c>
      <c r="AH97">
        <f>AE97-IFERROR(VLOOKUP($A97,FL!$A:$B,2,0),0)*MIN(FL!$G:$G)</f>
        <v>48900</v>
      </c>
      <c r="AI97">
        <f>AF97-IFERROR(VLOOKUP($A97,FL!$A:$B,2,0),0)*MIN(FL!$I:$I)</f>
        <v>0</v>
      </c>
      <c r="AJ97">
        <f>AG97-IFERROR(VLOOKUP($A97,FL!$A:$B,2,0),0)*MIN(FL!$K:$K)</f>
        <v>0</v>
      </c>
      <c r="AK97">
        <f>AH97-IFERROR(VLOOKUP($A97,'VN100'!$A:$B,2,0),0)*MIN('VN100'!$G:$G)</f>
        <v>48900</v>
      </c>
      <c r="AL97">
        <f>AI97-IFERROR(VLOOKUP($A97,'VN100'!$A:$B,2,0),0)*MIN('VN100'!$I:$I)</f>
        <v>0</v>
      </c>
      <c r="AM97">
        <f>AJ97-IFERROR(VLOOKUP($A97,'VN100'!$A:$B,2,0),0)*MIN('VN100'!$K:$K)</f>
        <v>0</v>
      </c>
      <c r="AN97">
        <f>AK97-IFERROR(VLOOKUP($A97,MIDCAP!$A:$B,2,0),0)*MIN(MIDCAP!$G:$G)</f>
        <v>26500</v>
      </c>
      <c r="AO97">
        <f>AL97-IFERROR(VLOOKUP($A97,MIDCAP!$A:$B,2,0),0)*MIN(MIDCAP!$I:$I)</f>
        <v>0</v>
      </c>
      <c r="AP97">
        <f>AM97-IFERROR(VLOOKUP($A97,MIDCAP!$A:$B,2,0),0)*MIN(MIDCAP!$K:$K)</f>
        <v>0</v>
      </c>
      <c r="AQ97">
        <f>AN97-IFERROR(VLOOKUP($A97,VFS!$A:$B,2,0),0)*MIN(VFS!$G:$G)</f>
        <v>26500</v>
      </c>
      <c r="AR97">
        <f>AO97-IFERROR(VLOOKUP($A97,VFS!$A:$B,2,0),0)*MIN(VFS!$I:$I)</f>
        <v>0</v>
      </c>
      <c r="AS97">
        <f>AP97-IFERROR(VLOOKUP($A97,VFS!$A:$B,2,0),0)*MIN(VFS!$K:$K)</f>
        <v>0</v>
      </c>
      <c r="AT97">
        <f>AQ97-IFERROR(VLOOKUP($A97,FUEMAVND!$A:$B,2,0),0)*MIN(FUEMAVND!$G:$G)</f>
        <v>26500</v>
      </c>
      <c r="AU97">
        <f>AR97-IFERROR(VLOOKUP($A97,FUEMAVND!$A:$B,2,0),0)*MIN(FUEMAVND!$I:$I)</f>
        <v>0</v>
      </c>
      <c r="AV97">
        <f>AS97-IFERROR(VLOOKUP($A97,FUEMAVND!$A:$B,2,0),0)*MIN(FUEMAVND!$K:$K)</f>
        <v>0</v>
      </c>
    </row>
    <row r="98" spans="1:48" x14ac:dyDescent="0.3">
      <c r="A98" s="33" t="str">
        <v>SCR</v>
      </c>
      <c r="B98" s="33">
        <v>24</v>
      </c>
      <c r="C98" s="33">
        <v>24</v>
      </c>
      <c r="D98" s="33">
        <v>0</v>
      </c>
      <c r="E98" s="33">
        <v>0</v>
      </c>
      <c r="F98" s="33">
        <v>0</v>
      </c>
      <c r="G98" s="33">
        <v>0</v>
      </c>
      <c r="H98" s="33">
        <v>0</v>
      </c>
      <c r="I98" s="33">
        <v>0</v>
      </c>
      <c r="J98" s="33">
        <v>0</v>
      </c>
      <c r="K98" s="33">
        <v>0</v>
      </c>
      <c r="L98" s="33">
        <v>207466</v>
      </c>
      <c r="M98" s="33">
        <v>5950</v>
      </c>
      <c r="N98" s="33">
        <v>0</v>
      </c>
      <c r="O98" s="33">
        <v>0</v>
      </c>
      <c r="P98" s="33" t="str">
        <v>XXX</v>
      </c>
      <c r="Q98" s="33" t="str">
        <v>XXX</v>
      </c>
      <c r="R98" s="33" t="str">
        <v>XXX</v>
      </c>
      <c r="S98" s="33">
        <v>8644</v>
      </c>
      <c r="T98" s="33">
        <v>142800</v>
      </c>
      <c r="U98" s="33">
        <v>-64666</v>
      </c>
      <c r="AB98">
        <f>VLOOKUP($A98,updated_plusgrid!$A$1:$AF$500,MATCH("Usable (USABLE)",updated_plusgrid!$A$1:$AF$1,0),0)-IFERROR(VLOOKUP($A98,'E1 basket NFOL Morning'!$A$1:$M$500,MATCH("For 1 basket",'E1 basket NFOL Morning'!$A$1:$M$1,0),0),0)*MIN('E1 basket NFOL Morning'!$G$2:$G$500)</f>
        <v>24</v>
      </c>
      <c r="AC98">
        <f>VLOOKUP($A98,updated_plusgrid!$A$1:$AF$500,MATCH("Due (DUE)",updated_plusgrid!$A$1:$AF$1,0),0)-IFERROR(VLOOKUP($A98,'E1 basket NFOL Morning'!$A$1:$M$500,MATCH("For 1 basket",'E1 basket NFOL Morning'!$A$1:$M$1,0),0),0)*MIN('E1 basket NFOL Morning'!$I$2:$I$500)</f>
        <v>0</v>
      </c>
      <c r="AD98">
        <f>VLOOKUP($A98,updated_plusgrid!$A$1:$AF$500,MATCH("Pend. T+1 Buy (TT1UNSETTLEBUY)",updated_plusgrid!$A$1:$AF$1,0),0)-IFERROR(VLOOKUP($A98,'E1 basket NFOL Morning'!$A$1:$M$500,MATCH("For 1 basket",'E1 basket NFOL Morning'!$A$1:$M$1,0),0),0)*MIN('E1 basket NFOL Morning'!$K$2:$K$500)</f>
        <v>0</v>
      </c>
      <c r="AE98">
        <f>AB98-IFERROR(VLOOKUP($A98,Diamond!$A:$B,2,0),0)*MIN(Diamond!$G:$G)</f>
        <v>24</v>
      </c>
      <c r="AF98">
        <f>AC98-IFERROR(VLOOKUP($A98,Diamond!$A:$B,2,0),0)*MIN(Diamond!$I:$I)</f>
        <v>0</v>
      </c>
      <c r="AG98">
        <f>AD98-IFERROR(VLOOKUP($A98,Diamond!$A:$B,2,0),0)*MIN(Diamond!$K:$K)</f>
        <v>0</v>
      </c>
      <c r="AH98">
        <f>AE98-IFERROR(VLOOKUP($A98,FL!$A:$B,2,0),0)*MIN(FL!$G:$G)</f>
        <v>24</v>
      </c>
      <c r="AI98">
        <f>AF98-IFERROR(VLOOKUP($A98,FL!$A:$B,2,0),0)*MIN(FL!$I:$I)</f>
        <v>0</v>
      </c>
      <c r="AJ98">
        <f>AG98-IFERROR(VLOOKUP($A98,FL!$A:$B,2,0),0)*MIN(FL!$K:$K)</f>
        <v>0</v>
      </c>
      <c r="AK98">
        <f>AH98-IFERROR(VLOOKUP($A98,'VN100'!$A:$B,2,0),0)*MIN('VN100'!$G:$G)</f>
        <v>24</v>
      </c>
      <c r="AL98">
        <f>AI98-IFERROR(VLOOKUP($A98,'VN100'!$A:$B,2,0),0)*MIN('VN100'!$I:$I)</f>
        <v>0</v>
      </c>
      <c r="AM98">
        <f>AJ98-IFERROR(VLOOKUP($A98,'VN100'!$A:$B,2,0),0)*MIN('VN100'!$K:$K)</f>
        <v>0</v>
      </c>
      <c r="AN98">
        <f>AK98-IFERROR(VLOOKUP($A98,MIDCAP!$A:$B,2,0),0)*MIN(MIDCAP!$G:$G)</f>
        <v>24</v>
      </c>
      <c r="AO98">
        <f>AL98-IFERROR(VLOOKUP($A98,MIDCAP!$A:$B,2,0),0)*MIN(MIDCAP!$I:$I)</f>
        <v>0</v>
      </c>
      <c r="AP98">
        <f>AM98-IFERROR(VLOOKUP($A98,MIDCAP!$A:$B,2,0),0)*MIN(MIDCAP!$K:$K)</f>
        <v>0</v>
      </c>
      <c r="AQ98">
        <f>AN98-IFERROR(VLOOKUP($A98,VFS!$A:$B,2,0),0)*MIN(VFS!$G:$G)</f>
        <v>24</v>
      </c>
      <c r="AR98">
        <f>AO98-IFERROR(VLOOKUP($A98,VFS!$A:$B,2,0),0)*MIN(VFS!$I:$I)</f>
        <v>0</v>
      </c>
      <c r="AS98">
        <f>AP98-IFERROR(VLOOKUP($A98,VFS!$A:$B,2,0),0)*MIN(VFS!$K:$K)</f>
        <v>0</v>
      </c>
      <c r="AT98">
        <f>AQ98-IFERROR(VLOOKUP($A98,FUEMAVND!$A:$B,2,0),0)*MIN(FUEMAVND!$G:$G)</f>
        <v>24</v>
      </c>
      <c r="AU98">
        <f>AR98-IFERROR(VLOOKUP($A98,FUEMAVND!$A:$B,2,0),0)*MIN(FUEMAVND!$I:$I)</f>
        <v>0</v>
      </c>
      <c r="AV98">
        <f>AS98-IFERROR(VLOOKUP($A98,FUEMAVND!$A:$B,2,0),0)*MIN(FUEMAVND!$K:$K)</f>
        <v>0</v>
      </c>
    </row>
    <row r="99" spans="1:48" x14ac:dyDescent="0.3">
      <c r="A99" s="33" t="str">
        <v>SCS</v>
      </c>
      <c r="B99" s="33">
        <v>7000</v>
      </c>
      <c r="C99" s="33">
        <v>7000</v>
      </c>
      <c r="D99" s="33">
        <v>0</v>
      </c>
      <c r="E99" s="33">
        <v>0</v>
      </c>
      <c r="F99" s="33">
        <v>0</v>
      </c>
      <c r="G99" s="33">
        <v>0</v>
      </c>
      <c r="H99" s="33">
        <v>0</v>
      </c>
      <c r="I99" s="33">
        <v>0</v>
      </c>
      <c r="J99" s="33">
        <v>0</v>
      </c>
      <c r="K99" s="33">
        <v>0</v>
      </c>
      <c r="L99" s="33">
        <v>603135027</v>
      </c>
      <c r="M99" s="33">
        <v>82800</v>
      </c>
      <c r="N99" s="33">
        <v>0</v>
      </c>
      <c r="O99" s="33">
        <v>0</v>
      </c>
      <c r="P99" s="33" t="str">
        <v>XXX</v>
      </c>
      <c r="Q99" s="33" t="str">
        <v>XXX</v>
      </c>
      <c r="R99" s="33" t="str">
        <v>XXX</v>
      </c>
      <c r="S99" s="33">
        <v>86162</v>
      </c>
      <c r="T99" s="33">
        <v>579600000</v>
      </c>
      <c r="U99" s="33">
        <v>-23535027</v>
      </c>
      <c r="AB99">
        <f>VLOOKUP($A99,updated_plusgrid!$A$1:$AF$500,MATCH("Usable (USABLE)",updated_plusgrid!$A$1:$AF$1,0),0)-IFERROR(VLOOKUP($A99,'E1 basket NFOL Morning'!$A$1:$M$500,MATCH("For 1 basket",'E1 basket NFOL Morning'!$A$1:$M$1,0),0),0)*MIN('E1 basket NFOL Morning'!$G$2:$G$500)</f>
        <v>7000</v>
      </c>
      <c r="AC99">
        <f>VLOOKUP($A99,updated_plusgrid!$A$1:$AF$500,MATCH("Due (DUE)",updated_plusgrid!$A$1:$AF$1,0),0)-IFERROR(VLOOKUP($A99,'E1 basket NFOL Morning'!$A$1:$M$500,MATCH("For 1 basket",'E1 basket NFOL Morning'!$A$1:$M$1,0),0),0)*MIN('E1 basket NFOL Morning'!$I$2:$I$500)</f>
        <v>0</v>
      </c>
      <c r="AD99">
        <f>VLOOKUP($A99,updated_plusgrid!$A$1:$AF$500,MATCH("Pend. T+1 Buy (TT1UNSETTLEBUY)",updated_plusgrid!$A$1:$AF$1,0),0)-IFERROR(VLOOKUP($A99,'E1 basket NFOL Morning'!$A$1:$M$500,MATCH("For 1 basket",'E1 basket NFOL Morning'!$A$1:$M$1,0),0),0)*MIN('E1 basket NFOL Morning'!$K$2:$K$500)</f>
        <v>0</v>
      </c>
      <c r="AE99">
        <f>AB99-IFERROR(VLOOKUP($A99,Diamond!$A:$B,2,0),0)*MIN(Diamond!$G:$G)</f>
        <v>7000</v>
      </c>
      <c r="AF99">
        <f>AC99-IFERROR(VLOOKUP($A99,Diamond!$A:$B,2,0),0)*MIN(Diamond!$I:$I)</f>
        <v>0</v>
      </c>
      <c r="AG99">
        <f>AD99-IFERROR(VLOOKUP($A99,Diamond!$A:$B,2,0),0)*MIN(Diamond!$K:$K)</f>
        <v>0</v>
      </c>
      <c r="AH99">
        <f>AE99-IFERROR(VLOOKUP($A99,FL!$A:$B,2,0),0)*MIN(FL!$G:$G)</f>
        <v>7000</v>
      </c>
      <c r="AI99">
        <f>AF99-IFERROR(VLOOKUP($A99,FL!$A:$B,2,0),0)*MIN(FL!$I:$I)</f>
        <v>0</v>
      </c>
      <c r="AJ99">
        <f>AG99-IFERROR(VLOOKUP($A99,FL!$A:$B,2,0),0)*MIN(FL!$K:$K)</f>
        <v>0</v>
      </c>
      <c r="AK99">
        <f>AH99-IFERROR(VLOOKUP($A99,'VN100'!$A:$B,2,0),0)*MIN('VN100'!$G:$G)</f>
        <v>7000</v>
      </c>
      <c r="AL99">
        <f>AI99-IFERROR(VLOOKUP($A99,'VN100'!$A:$B,2,0),0)*MIN('VN100'!$I:$I)</f>
        <v>0</v>
      </c>
      <c r="AM99">
        <f>AJ99-IFERROR(VLOOKUP($A99,'VN100'!$A:$B,2,0),0)*MIN('VN100'!$K:$K)</f>
        <v>0</v>
      </c>
      <c r="AN99">
        <f>AK99-IFERROR(VLOOKUP($A99,MIDCAP!$A:$B,2,0),0)*MIN(MIDCAP!$G:$G)</f>
        <v>3800</v>
      </c>
      <c r="AO99">
        <f>AL99-IFERROR(VLOOKUP($A99,MIDCAP!$A:$B,2,0),0)*MIN(MIDCAP!$I:$I)</f>
        <v>0</v>
      </c>
      <c r="AP99">
        <f>AM99-IFERROR(VLOOKUP($A99,MIDCAP!$A:$B,2,0),0)*MIN(MIDCAP!$K:$K)</f>
        <v>0</v>
      </c>
      <c r="AQ99">
        <f>AN99-IFERROR(VLOOKUP($A99,VFS!$A:$B,2,0),0)*MIN(VFS!$G:$G)</f>
        <v>3800</v>
      </c>
      <c r="AR99">
        <f>AO99-IFERROR(VLOOKUP($A99,VFS!$A:$B,2,0),0)*MIN(VFS!$I:$I)</f>
        <v>0</v>
      </c>
      <c r="AS99">
        <f>AP99-IFERROR(VLOOKUP($A99,VFS!$A:$B,2,0),0)*MIN(VFS!$K:$K)</f>
        <v>0</v>
      </c>
      <c r="AT99">
        <f>AQ99-IFERROR(VLOOKUP($A99,FUEMAVND!$A:$B,2,0),0)*MIN(FUEMAVND!$G:$G)</f>
        <v>3800</v>
      </c>
      <c r="AU99">
        <f>AR99-IFERROR(VLOOKUP($A99,FUEMAVND!$A:$B,2,0),0)*MIN(FUEMAVND!$I:$I)</f>
        <v>0</v>
      </c>
      <c r="AV99">
        <f>AS99-IFERROR(VLOOKUP($A99,FUEMAVND!$A:$B,2,0),0)*MIN(FUEMAVND!$K:$K)</f>
        <v>0</v>
      </c>
    </row>
    <row r="100" spans="1:48" x14ac:dyDescent="0.3">
      <c r="A100" s="33" t="str">
        <v>SHB</v>
      </c>
      <c r="B100" s="33">
        <v>620800</v>
      </c>
      <c r="C100" s="33">
        <v>453400</v>
      </c>
      <c r="D100" s="33">
        <v>0</v>
      </c>
      <c r="E100" s="33">
        <v>0</v>
      </c>
      <c r="F100" s="33">
        <v>37800</v>
      </c>
      <c r="G100" s="33">
        <v>129600</v>
      </c>
      <c r="H100" s="33">
        <v>0</v>
      </c>
      <c r="I100" s="33">
        <v>0</v>
      </c>
      <c r="J100" s="33">
        <v>0</v>
      </c>
      <c r="K100" s="33">
        <v>0</v>
      </c>
      <c r="L100" s="33">
        <v>6614647392</v>
      </c>
      <c r="M100" s="33">
        <v>10600</v>
      </c>
      <c r="N100" s="33">
        <v>0</v>
      </c>
      <c r="O100" s="33">
        <v>0</v>
      </c>
      <c r="P100" s="33" t="str">
        <v>XXX</v>
      </c>
      <c r="Q100" s="33" t="str">
        <v>XXX</v>
      </c>
      <c r="R100" s="33" t="str">
        <v>XXX</v>
      </c>
      <c r="S100" s="33">
        <v>10655</v>
      </c>
      <c r="T100" s="33">
        <v>6580480000</v>
      </c>
      <c r="U100" s="33">
        <v>-34167392</v>
      </c>
      <c r="AB100">
        <f>VLOOKUP($A100,updated_plusgrid!$A$1:$AF$500,MATCH("Usable (USABLE)",updated_plusgrid!$A$1:$AF$1,0),0)-IFERROR(VLOOKUP($A100,'E1 basket NFOL Morning'!$A$1:$M$500,MATCH("For 1 basket",'E1 basket NFOL Morning'!$A$1:$M$1,0),0),0)*MIN('E1 basket NFOL Morning'!$G$2:$G$500)</f>
        <v>80800</v>
      </c>
      <c r="AC100">
        <f>VLOOKUP($A100,updated_plusgrid!$A$1:$AF$500,MATCH("Due (DUE)",updated_plusgrid!$A$1:$AF$1,0),0)-IFERROR(VLOOKUP($A100,'E1 basket NFOL Morning'!$A$1:$M$500,MATCH("For 1 basket",'E1 basket NFOL Morning'!$A$1:$M$1,0),0),0)*MIN('E1 basket NFOL Morning'!$I$2:$I$500)</f>
        <v>5400</v>
      </c>
      <c r="AD100">
        <f>VLOOKUP($A100,updated_plusgrid!$A$1:$AF$500,MATCH("Pend. T+1 Buy (TT1UNSETTLEBUY)",updated_plusgrid!$A$1:$AF$1,0),0)-IFERROR(VLOOKUP($A100,'E1 basket NFOL Morning'!$A$1:$M$500,MATCH("For 1 basket",'E1 basket NFOL Morning'!$A$1:$M$1,0),0),0)*MIN('E1 basket NFOL Morning'!$K$2:$K$500)</f>
        <v>5400</v>
      </c>
      <c r="AE100">
        <f>AB100-IFERROR(VLOOKUP($A100,Diamond!$A:$B,2,0),0)*MIN(Diamond!$G:$G)</f>
        <v>80800</v>
      </c>
      <c r="AF100">
        <f>AC100-IFERROR(VLOOKUP($A100,Diamond!$A:$B,2,0),0)*MIN(Diamond!$I:$I)</f>
        <v>5400</v>
      </c>
      <c r="AG100">
        <f>AD100-IFERROR(VLOOKUP($A100,Diamond!$A:$B,2,0),0)*MIN(Diamond!$K:$K)</f>
        <v>5400</v>
      </c>
      <c r="AH100">
        <f>AE100-IFERROR(VLOOKUP($A100,FL!$A:$B,2,0),0)*MIN(FL!$G:$G)</f>
        <v>66400</v>
      </c>
      <c r="AI100">
        <f>AF100-IFERROR(VLOOKUP($A100,FL!$A:$B,2,0),0)*MIN(FL!$I:$I)</f>
        <v>5400</v>
      </c>
      <c r="AJ100">
        <f>AG100-IFERROR(VLOOKUP($A100,FL!$A:$B,2,0),0)*MIN(FL!$K:$K)</f>
        <v>5400</v>
      </c>
      <c r="AK100">
        <f>AH100-IFERROR(VLOOKUP($A100,'VN100'!$A:$B,2,0),0)*MIN('VN100'!$G:$G)</f>
        <v>66400</v>
      </c>
      <c r="AL100">
        <f>AI100-IFERROR(VLOOKUP($A100,'VN100'!$A:$B,2,0),0)*MIN('VN100'!$I:$I)</f>
        <v>5400</v>
      </c>
      <c r="AM100">
        <f>AJ100-IFERROR(VLOOKUP($A100,'VN100'!$A:$B,2,0),0)*MIN('VN100'!$K:$K)</f>
        <v>5400</v>
      </c>
      <c r="AN100">
        <f>AK100-IFERROR(VLOOKUP($A100,MIDCAP!$A:$B,2,0),0)*MIN(MIDCAP!$G:$G)</f>
        <v>66400</v>
      </c>
      <c r="AO100">
        <f>AL100-IFERROR(VLOOKUP($A100,MIDCAP!$A:$B,2,0),0)*MIN(MIDCAP!$I:$I)</f>
        <v>5400</v>
      </c>
      <c r="AP100">
        <f>AM100-IFERROR(VLOOKUP($A100,MIDCAP!$A:$B,2,0),0)*MIN(MIDCAP!$K:$K)</f>
        <v>5400</v>
      </c>
      <c r="AQ100">
        <f>AN100-IFERROR(VLOOKUP($A100,VFS!$A:$B,2,0),0)*MIN(VFS!$G:$G)</f>
        <v>66400</v>
      </c>
      <c r="AR100">
        <f>AO100-IFERROR(VLOOKUP($A100,VFS!$A:$B,2,0),0)*MIN(VFS!$I:$I)</f>
        <v>5400</v>
      </c>
      <c r="AS100">
        <f>AP100-IFERROR(VLOOKUP($A100,VFS!$A:$B,2,0),0)*MIN(VFS!$K:$K)</f>
        <v>5400</v>
      </c>
      <c r="AT100">
        <f>AQ100-IFERROR(VLOOKUP($A100,FUEMAVND!$A:$B,2,0),0)*MIN(FUEMAVND!$G:$G)</f>
        <v>66400</v>
      </c>
      <c r="AU100">
        <f>AR100-IFERROR(VLOOKUP($A100,FUEMAVND!$A:$B,2,0),0)*MIN(FUEMAVND!$I:$I)</f>
        <v>5400</v>
      </c>
      <c r="AV100">
        <f>AS100-IFERROR(VLOOKUP($A100,FUEMAVND!$A:$B,2,0),0)*MIN(FUEMAVND!$K:$K)</f>
        <v>5400</v>
      </c>
    </row>
    <row r="101" spans="1:48" x14ac:dyDescent="0.3">
      <c r="A101" s="33" t="str">
        <v>SIP</v>
      </c>
      <c r="B101" s="33">
        <v>10100</v>
      </c>
      <c r="C101" s="33">
        <v>10100</v>
      </c>
      <c r="D101" s="33">
        <v>0</v>
      </c>
      <c r="E101" s="33">
        <v>0</v>
      </c>
      <c r="F101" s="33">
        <v>0</v>
      </c>
      <c r="G101" s="33">
        <v>0</v>
      </c>
      <c r="H101" s="33">
        <v>0</v>
      </c>
      <c r="I101" s="33">
        <v>0</v>
      </c>
      <c r="J101" s="33">
        <v>0</v>
      </c>
      <c r="K101" s="33">
        <v>0</v>
      </c>
      <c r="L101" s="33">
        <v>717200000</v>
      </c>
      <c r="M101" s="33">
        <v>76000</v>
      </c>
      <c r="N101" s="33">
        <v>0</v>
      </c>
      <c r="O101" s="33">
        <v>0</v>
      </c>
      <c r="P101" s="33" t="str">
        <v>XXX</v>
      </c>
      <c r="Q101" s="33" t="str">
        <v>XXX</v>
      </c>
      <c r="R101" s="33" t="str">
        <v>XXX</v>
      </c>
      <c r="S101" s="33">
        <v>71009</v>
      </c>
      <c r="T101" s="33">
        <v>767600000</v>
      </c>
      <c r="U101" s="33">
        <v>50400000</v>
      </c>
      <c r="AB101">
        <f>VLOOKUP($A101,updated_plusgrid!$A$1:$AF$500,MATCH("Usable (USABLE)",updated_plusgrid!$A$1:$AF$1,0),0)-IFERROR(VLOOKUP($A101,'E1 basket NFOL Morning'!$A$1:$M$500,MATCH("For 1 basket",'E1 basket NFOL Morning'!$A$1:$M$1,0),0),0)*MIN('E1 basket NFOL Morning'!$G$2:$G$500)</f>
        <v>10100</v>
      </c>
      <c r="AC101">
        <f>VLOOKUP($A101,updated_plusgrid!$A$1:$AF$500,MATCH("Due (DUE)",updated_plusgrid!$A$1:$AF$1,0),0)-IFERROR(VLOOKUP($A101,'E1 basket NFOL Morning'!$A$1:$M$500,MATCH("For 1 basket",'E1 basket NFOL Morning'!$A$1:$M$1,0),0),0)*MIN('E1 basket NFOL Morning'!$I$2:$I$500)</f>
        <v>0</v>
      </c>
      <c r="AD101">
        <f>VLOOKUP($A101,updated_plusgrid!$A$1:$AF$500,MATCH("Pend. T+1 Buy (TT1UNSETTLEBUY)",updated_plusgrid!$A$1:$AF$1,0),0)-IFERROR(VLOOKUP($A101,'E1 basket NFOL Morning'!$A$1:$M$500,MATCH("For 1 basket",'E1 basket NFOL Morning'!$A$1:$M$1,0),0),0)*MIN('E1 basket NFOL Morning'!$K$2:$K$500)</f>
        <v>0</v>
      </c>
      <c r="AE101">
        <f>AB101-IFERROR(VLOOKUP($A101,Diamond!$A:$B,2,0),0)*MIN(Diamond!$G:$G)</f>
        <v>10100</v>
      </c>
      <c r="AF101">
        <f>AC101-IFERROR(VLOOKUP($A101,Diamond!$A:$B,2,0),0)*MIN(Diamond!$I:$I)</f>
        <v>0</v>
      </c>
      <c r="AG101">
        <f>AD101-IFERROR(VLOOKUP($A101,Diamond!$A:$B,2,0),0)*MIN(Diamond!$K:$K)</f>
        <v>0</v>
      </c>
      <c r="AH101">
        <f>AE101-IFERROR(VLOOKUP($A101,FL!$A:$B,2,0),0)*MIN(FL!$G:$G)</f>
        <v>10100</v>
      </c>
      <c r="AI101">
        <f>AF101-IFERROR(VLOOKUP($A101,FL!$A:$B,2,0),0)*MIN(FL!$I:$I)</f>
        <v>0</v>
      </c>
      <c r="AJ101">
        <f>AG101-IFERROR(VLOOKUP($A101,FL!$A:$B,2,0),0)*MIN(FL!$K:$K)</f>
        <v>0</v>
      </c>
      <c r="AK101">
        <f>AH101-IFERROR(VLOOKUP($A101,'VN100'!$A:$B,2,0),0)*MIN('VN100'!$G:$G)</f>
        <v>10100</v>
      </c>
      <c r="AL101">
        <f>AI101-IFERROR(VLOOKUP($A101,'VN100'!$A:$B,2,0),0)*MIN('VN100'!$I:$I)</f>
        <v>0</v>
      </c>
      <c r="AM101">
        <f>AJ101-IFERROR(VLOOKUP($A101,'VN100'!$A:$B,2,0),0)*MIN('VN100'!$K:$K)</f>
        <v>0</v>
      </c>
      <c r="AN101">
        <f>AK101-IFERROR(VLOOKUP($A101,MIDCAP!$A:$B,2,0),0)*MIN(MIDCAP!$G:$G)</f>
        <v>3700</v>
      </c>
      <c r="AO101">
        <f>AL101-IFERROR(VLOOKUP($A101,MIDCAP!$A:$B,2,0),0)*MIN(MIDCAP!$I:$I)</f>
        <v>0</v>
      </c>
      <c r="AP101">
        <f>AM101-IFERROR(VLOOKUP($A101,MIDCAP!$A:$B,2,0),0)*MIN(MIDCAP!$K:$K)</f>
        <v>0</v>
      </c>
      <c r="AQ101">
        <f>AN101-IFERROR(VLOOKUP($A101,VFS!$A:$B,2,0),0)*MIN(VFS!$G:$G)</f>
        <v>3700</v>
      </c>
      <c r="AR101">
        <f>AO101-IFERROR(VLOOKUP($A101,VFS!$A:$B,2,0),0)*MIN(VFS!$I:$I)</f>
        <v>0</v>
      </c>
      <c r="AS101">
        <f>AP101-IFERROR(VLOOKUP($A101,VFS!$A:$B,2,0),0)*MIN(VFS!$K:$K)</f>
        <v>0</v>
      </c>
      <c r="AT101">
        <f>AQ101-IFERROR(VLOOKUP($A101,FUEMAVND!$A:$B,2,0),0)*MIN(FUEMAVND!$G:$G)</f>
        <v>3700</v>
      </c>
      <c r="AU101">
        <f>AR101-IFERROR(VLOOKUP($A101,FUEMAVND!$A:$B,2,0),0)*MIN(FUEMAVND!$I:$I)</f>
        <v>0</v>
      </c>
      <c r="AV101">
        <f>AS101-IFERROR(VLOOKUP($A101,FUEMAVND!$A:$B,2,0),0)*MIN(FUEMAVND!$K:$K)</f>
        <v>0</v>
      </c>
    </row>
    <row r="102" spans="1:48" x14ac:dyDescent="0.3">
      <c r="A102" s="33" t="str">
        <v>SJS</v>
      </c>
      <c r="B102" s="33">
        <v>6900</v>
      </c>
      <c r="C102" s="33">
        <v>6900</v>
      </c>
      <c r="D102" s="33">
        <v>0</v>
      </c>
      <c r="E102" s="33">
        <v>0</v>
      </c>
      <c r="F102" s="33">
        <v>0</v>
      </c>
      <c r="G102" s="33">
        <v>0</v>
      </c>
      <c r="H102" s="33">
        <v>0</v>
      </c>
      <c r="I102" s="33">
        <v>0</v>
      </c>
      <c r="J102" s="33">
        <v>0</v>
      </c>
      <c r="K102" s="33">
        <v>0</v>
      </c>
      <c r="L102" s="33">
        <v>455348136</v>
      </c>
      <c r="M102" s="33">
        <v>65400</v>
      </c>
      <c r="N102" s="33">
        <v>0</v>
      </c>
      <c r="O102" s="33">
        <v>0</v>
      </c>
      <c r="P102" s="33" t="str">
        <v>XXX</v>
      </c>
      <c r="Q102" s="33" t="str">
        <v>XXX</v>
      </c>
      <c r="R102" s="33" t="str">
        <v>XXX</v>
      </c>
      <c r="S102" s="33">
        <v>65992</v>
      </c>
      <c r="T102" s="33">
        <v>451260000</v>
      </c>
      <c r="U102" s="33">
        <v>-4088136</v>
      </c>
      <c r="AB102">
        <f>VLOOKUP($A102,updated_plusgrid!$A$1:$AF$500,MATCH("Usable (USABLE)",updated_plusgrid!$A$1:$AF$1,0),0)-IFERROR(VLOOKUP($A102,'E1 basket NFOL Morning'!$A$1:$M$500,MATCH("For 1 basket",'E1 basket NFOL Morning'!$A$1:$M$1,0),0),0)*MIN('E1 basket NFOL Morning'!$G$2:$G$500)</f>
        <v>6900</v>
      </c>
      <c r="AC102">
        <f>VLOOKUP($A102,updated_plusgrid!$A$1:$AF$500,MATCH("Due (DUE)",updated_plusgrid!$A$1:$AF$1,0),0)-IFERROR(VLOOKUP($A102,'E1 basket NFOL Morning'!$A$1:$M$500,MATCH("For 1 basket",'E1 basket NFOL Morning'!$A$1:$M$1,0),0),0)*MIN('E1 basket NFOL Morning'!$I$2:$I$500)</f>
        <v>0</v>
      </c>
      <c r="AD102">
        <f>VLOOKUP($A102,updated_plusgrid!$A$1:$AF$500,MATCH("Pend. T+1 Buy (TT1UNSETTLEBUY)",updated_plusgrid!$A$1:$AF$1,0),0)-IFERROR(VLOOKUP($A102,'E1 basket NFOL Morning'!$A$1:$M$500,MATCH("For 1 basket",'E1 basket NFOL Morning'!$A$1:$M$1,0),0),0)*MIN('E1 basket NFOL Morning'!$K$2:$K$500)</f>
        <v>0</v>
      </c>
      <c r="AE102">
        <f>AB102-IFERROR(VLOOKUP($A102,Diamond!$A:$B,2,0),0)*MIN(Diamond!$G:$G)</f>
        <v>6900</v>
      </c>
      <c r="AF102">
        <f>AC102-IFERROR(VLOOKUP($A102,Diamond!$A:$B,2,0),0)*MIN(Diamond!$I:$I)</f>
        <v>0</v>
      </c>
      <c r="AG102">
        <f>AD102-IFERROR(VLOOKUP($A102,Diamond!$A:$B,2,0),0)*MIN(Diamond!$K:$K)</f>
        <v>0</v>
      </c>
      <c r="AH102">
        <f>AE102-IFERROR(VLOOKUP($A102,FL!$A:$B,2,0),0)*MIN(FL!$G:$G)</f>
        <v>6900</v>
      </c>
      <c r="AI102">
        <f>AF102-IFERROR(VLOOKUP($A102,FL!$A:$B,2,0),0)*MIN(FL!$I:$I)</f>
        <v>0</v>
      </c>
      <c r="AJ102">
        <f>AG102-IFERROR(VLOOKUP($A102,FL!$A:$B,2,0),0)*MIN(FL!$K:$K)</f>
        <v>0</v>
      </c>
      <c r="AK102">
        <f>AH102-IFERROR(VLOOKUP($A102,'VN100'!$A:$B,2,0),0)*MIN('VN100'!$G:$G)</f>
        <v>6900</v>
      </c>
      <c r="AL102">
        <f>AI102-IFERROR(VLOOKUP($A102,'VN100'!$A:$B,2,0),0)*MIN('VN100'!$I:$I)</f>
        <v>0</v>
      </c>
      <c r="AM102">
        <f>AJ102-IFERROR(VLOOKUP($A102,'VN100'!$A:$B,2,0),0)*MIN('VN100'!$K:$K)</f>
        <v>0</v>
      </c>
      <c r="AN102">
        <f>AK102-IFERROR(VLOOKUP($A102,MIDCAP!$A:$B,2,0),0)*MIN(MIDCAP!$G:$G)</f>
        <v>3700</v>
      </c>
      <c r="AO102">
        <f>AL102-IFERROR(VLOOKUP($A102,MIDCAP!$A:$B,2,0),0)*MIN(MIDCAP!$I:$I)</f>
        <v>0</v>
      </c>
      <c r="AP102">
        <f>AM102-IFERROR(VLOOKUP($A102,MIDCAP!$A:$B,2,0),0)*MIN(MIDCAP!$K:$K)</f>
        <v>0</v>
      </c>
      <c r="AQ102">
        <f>AN102-IFERROR(VLOOKUP($A102,VFS!$A:$B,2,0),0)*MIN(VFS!$G:$G)</f>
        <v>3700</v>
      </c>
      <c r="AR102">
        <f>AO102-IFERROR(VLOOKUP($A102,VFS!$A:$B,2,0),0)*MIN(VFS!$I:$I)</f>
        <v>0</v>
      </c>
      <c r="AS102">
        <f>AP102-IFERROR(VLOOKUP($A102,VFS!$A:$B,2,0),0)*MIN(VFS!$K:$K)</f>
        <v>0</v>
      </c>
      <c r="AT102">
        <f>AQ102-IFERROR(VLOOKUP($A102,FUEMAVND!$A:$B,2,0),0)*MIN(FUEMAVND!$G:$G)</f>
        <v>3700</v>
      </c>
      <c r="AU102">
        <f>AR102-IFERROR(VLOOKUP($A102,FUEMAVND!$A:$B,2,0),0)*MIN(FUEMAVND!$I:$I)</f>
        <v>0</v>
      </c>
      <c r="AV102">
        <f>AS102-IFERROR(VLOOKUP($A102,FUEMAVND!$A:$B,2,0),0)*MIN(FUEMAVND!$K:$K)</f>
        <v>0</v>
      </c>
    </row>
    <row r="103" spans="1:48" x14ac:dyDescent="0.3">
      <c r="A103" s="33" t="str">
        <v>SSB</v>
      </c>
      <c r="B103" s="33">
        <v>356600</v>
      </c>
      <c r="C103" s="33">
        <v>242800</v>
      </c>
      <c r="D103" s="33">
        <v>0</v>
      </c>
      <c r="E103" s="33">
        <v>0</v>
      </c>
      <c r="F103" s="33">
        <v>21000</v>
      </c>
      <c r="G103" s="33">
        <v>69000</v>
      </c>
      <c r="H103" s="33">
        <v>0</v>
      </c>
      <c r="I103" s="33">
        <v>0</v>
      </c>
      <c r="J103" s="33">
        <v>0</v>
      </c>
      <c r="K103" s="33">
        <v>23800</v>
      </c>
      <c r="L103" s="33">
        <v>7070138049</v>
      </c>
      <c r="M103" s="33">
        <v>19400</v>
      </c>
      <c r="N103" s="33">
        <v>0</v>
      </c>
      <c r="O103" s="33">
        <v>0</v>
      </c>
      <c r="P103" s="33" t="str">
        <v>XXX</v>
      </c>
      <c r="Q103" s="33" t="str">
        <v>XXX</v>
      </c>
      <c r="R103" s="33" t="str">
        <v>XXX</v>
      </c>
      <c r="S103" s="33">
        <v>19826</v>
      </c>
      <c r="T103" s="33">
        <v>6456320000</v>
      </c>
      <c r="U103" s="33">
        <v>-152098049</v>
      </c>
      <c r="AB103">
        <f>VLOOKUP($A103,updated_plusgrid!$A$1:$AF$500,MATCH("Usable (USABLE)",updated_plusgrid!$A$1:$AF$1,0),0)-IFERROR(VLOOKUP($A103,'E1 basket NFOL Morning'!$A$1:$M$500,MATCH("For 1 basket",'E1 basket NFOL Morning'!$A$1:$M$1,0),0),0)*MIN('E1 basket NFOL Morning'!$G$2:$G$500)</f>
        <v>35800</v>
      </c>
      <c r="AC103">
        <f>VLOOKUP($A103,updated_plusgrid!$A$1:$AF$500,MATCH("Due (DUE)",updated_plusgrid!$A$1:$AF$1,0),0)-IFERROR(VLOOKUP($A103,'E1 basket NFOL Morning'!$A$1:$M$500,MATCH("For 1 basket",'E1 basket NFOL Morning'!$A$1:$M$1,0),0),0)*MIN('E1 basket NFOL Morning'!$I$2:$I$500)</f>
        <v>0</v>
      </c>
      <c r="AD103">
        <f>VLOOKUP($A103,updated_plusgrid!$A$1:$AF$500,MATCH("Pend. T+1 Buy (TT1UNSETTLEBUY)",updated_plusgrid!$A$1:$AF$1,0),0)-IFERROR(VLOOKUP($A103,'E1 basket NFOL Morning'!$A$1:$M$500,MATCH("For 1 basket",'E1 basket NFOL Morning'!$A$1:$M$1,0),0),0)*MIN('E1 basket NFOL Morning'!$K$2:$K$500)</f>
        <v>3000</v>
      </c>
      <c r="AE103">
        <f>AB103-IFERROR(VLOOKUP($A103,Diamond!$A:$B,2,0),0)*MIN(Diamond!$G:$G)</f>
        <v>35800</v>
      </c>
      <c r="AF103">
        <f>AC103-IFERROR(VLOOKUP($A103,Diamond!$A:$B,2,0),0)*MIN(Diamond!$I:$I)</f>
        <v>0</v>
      </c>
      <c r="AG103">
        <f>AD103-IFERROR(VLOOKUP($A103,Diamond!$A:$B,2,0),0)*MIN(Diamond!$K:$K)</f>
        <v>3000</v>
      </c>
      <c r="AH103">
        <f>AE103-IFERROR(VLOOKUP($A103,FL!$A:$B,2,0),0)*MIN(FL!$G:$G)</f>
        <v>34800</v>
      </c>
      <c r="AI103">
        <f>AF103-IFERROR(VLOOKUP($A103,FL!$A:$B,2,0),0)*MIN(FL!$I:$I)</f>
        <v>0</v>
      </c>
      <c r="AJ103">
        <f>AG103-IFERROR(VLOOKUP($A103,FL!$A:$B,2,0),0)*MIN(FL!$K:$K)</f>
        <v>3000</v>
      </c>
      <c r="AK103">
        <f>AH103-IFERROR(VLOOKUP($A103,'VN100'!$A:$B,2,0),0)*MIN('VN100'!$G:$G)</f>
        <v>34800</v>
      </c>
      <c r="AL103">
        <f>AI103-IFERROR(VLOOKUP($A103,'VN100'!$A:$B,2,0),0)*MIN('VN100'!$I:$I)</f>
        <v>0</v>
      </c>
      <c r="AM103">
        <f>AJ103-IFERROR(VLOOKUP($A103,'VN100'!$A:$B,2,0),0)*MIN('VN100'!$K:$K)</f>
        <v>3000</v>
      </c>
      <c r="AN103">
        <f>AK103-IFERROR(VLOOKUP($A103,MIDCAP!$A:$B,2,0),0)*MIN(MIDCAP!$G:$G)</f>
        <v>34800</v>
      </c>
      <c r="AO103">
        <f>AL103-IFERROR(VLOOKUP($A103,MIDCAP!$A:$B,2,0),0)*MIN(MIDCAP!$I:$I)</f>
        <v>0</v>
      </c>
      <c r="AP103">
        <f>AM103-IFERROR(VLOOKUP($A103,MIDCAP!$A:$B,2,0),0)*MIN(MIDCAP!$K:$K)</f>
        <v>3000</v>
      </c>
      <c r="AQ103">
        <f>AN103-IFERROR(VLOOKUP($A103,VFS!$A:$B,2,0),0)*MIN(VFS!$G:$G)</f>
        <v>34800</v>
      </c>
      <c r="AR103">
        <f>AO103-IFERROR(VLOOKUP($A103,VFS!$A:$B,2,0),0)*MIN(VFS!$I:$I)</f>
        <v>0</v>
      </c>
      <c r="AS103">
        <f>AP103-IFERROR(VLOOKUP($A103,VFS!$A:$B,2,0),0)*MIN(VFS!$K:$K)</f>
        <v>3000</v>
      </c>
      <c r="AT103">
        <f>AQ103-IFERROR(VLOOKUP($A103,FUEMAVND!$A:$B,2,0),0)*MIN(FUEMAVND!$G:$G)</f>
        <v>34800</v>
      </c>
      <c r="AU103">
        <f>AR103-IFERROR(VLOOKUP($A103,FUEMAVND!$A:$B,2,0),0)*MIN(FUEMAVND!$I:$I)</f>
        <v>0</v>
      </c>
      <c r="AV103">
        <f>AS103-IFERROR(VLOOKUP($A103,FUEMAVND!$A:$B,2,0),0)*MIN(FUEMAVND!$K:$K)</f>
        <v>3000</v>
      </c>
    </row>
    <row r="104" spans="1:48" x14ac:dyDescent="0.3">
      <c r="A104" s="33" t="str">
        <v>SSI</v>
      </c>
      <c r="B104" s="33">
        <v>268370</v>
      </c>
      <c r="C104" s="33">
        <v>212570</v>
      </c>
      <c r="D104" s="33">
        <v>0</v>
      </c>
      <c r="E104" s="33">
        <v>0</v>
      </c>
      <c r="F104" s="33">
        <v>12600</v>
      </c>
      <c r="G104" s="33">
        <v>43200</v>
      </c>
      <c r="H104" s="33">
        <v>0</v>
      </c>
      <c r="I104" s="33">
        <v>0</v>
      </c>
      <c r="J104" s="33">
        <v>0</v>
      </c>
      <c r="K104" s="33">
        <v>0</v>
      </c>
      <c r="L104" s="33">
        <v>8826542480</v>
      </c>
      <c r="M104" s="33">
        <v>33400</v>
      </c>
      <c r="N104" s="33">
        <v>0</v>
      </c>
      <c r="O104" s="33">
        <v>0</v>
      </c>
      <c r="P104" s="33" t="str">
        <v>XXX</v>
      </c>
      <c r="Q104" s="33" t="str">
        <v>XXX</v>
      </c>
      <c r="R104" s="33" t="str">
        <v>XXX</v>
      </c>
      <c r="S104" s="33">
        <v>32889</v>
      </c>
      <c r="T104" s="33">
        <v>8963558000</v>
      </c>
      <c r="U104" s="33">
        <v>137015519</v>
      </c>
      <c r="AB104">
        <f>VLOOKUP($A104,updated_plusgrid!$A$1:$AF$500,MATCH("Usable (USABLE)",updated_plusgrid!$A$1:$AF$1,0),0)-IFERROR(VLOOKUP($A104,'E1 basket NFOL Morning'!$A$1:$M$500,MATCH("For 1 basket",'E1 basket NFOL Morning'!$A$1:$M$1,0),0),0)*MIN('E1 basket NFOL Morning'!$G$2:$G$500)</f>
        <v>88370</v>
      </c>
      <c r="AC104">
        <f>VLOOKUP($A104,updated_plusgrid!$A$1:$AF$500,MATCH("Due (DUE)",updated_plusgrid!$A$1:$AF$1,0),0)-IFERROR(VLOOKUP($A104,'E1 basket NFOL Morning'!$A$1:$M$500,MATCH("For 1 basket",'E1 basket NFOL Morning'!$A$1:$M$1,0),0),0)*MIN('E1 basket NFOL Morning'!$I$2:$I$500)</f>
        <v>1800</v>
      </c>
      <c r="AD104">
        <f>VLOOKUP($A104,updated_plusgrid!$A$1:$AF$500,MATCH("Pend. T+1 Buy (TT1UNSETTLEBUY)",updated_plusgrid!$A$1:$AF$1,0),0)-IFERROR(VLOOKUP($A104,'E1 basket NFOL Morning'!$A$1:$M$500,MATCH("For 1 basket",'E1 basket NFOL Morning'!$A$1:$M$1,0),0),0)*MIN('E1 basket NFOL Morning'!$K$2:$K$500)</f>
        <v>1800</v>
      </c>
      <c r="AE104">
        <f>AB104-IFERROR(VLOOKUP($A104,Diamond!$A:$B,2,0),0)*MIN(Diamond!$G:$G)</f>
        <v>88370</v>
      </c>
      <c r="AF104">
        <f>AC104-IFERROR(VLOOKUP($A104,Diamond!$A:$B,2,0),0)*MIN(Diamond!$I:$I)</f>
        <v>1800</v>
      </c>
      <c r="AG104">
        <f>AD104-IFERROR(VLOOKUP($A104,Diamond!$A:$B,2,0),0)*MIN(Diamond!$K:$K)</f>
        <v>1800</v>
      </c>
      <c r="AH104">
        <f>AE104-IFERROR(VLOOKUP($A104,FL!$A:$B,2,0),0)*MIN(FL!$G:$G)</f>
        <v>76970</v>
      </c>
      <c r="AI104">
        <f>AF104-IFERROR(VLOOKUP($A104,FL!$A:$B,2,0),0)*MIN(FL!$I:$I)</f>
        <v>1800</v>
      </c>
      <c r="AJ104">
        <f>AG104-IFERROR(VLOOKUP($A104,FL!$A:$B,2,0),0)*MIN(FL!$K:$K)</f>
        <v>1800</v>
      </c>
      <c r="AK104">
        <f>AH104-IFERROR(VLOOKUP($A104,'VN100'!$A:$B,2,0),0)*MIN('VN100'!$G:$G)</f>
        <v>76970</v>
      </c>
      <c r="AL104">
        <f>AI104-IFERROR(VLOOKUP($A104,'VN100'!$A:$B,2,0),0)*MIN('VN100'!$I:$I)</f>
        <v>1800</v>
      </c>
      <c r="AM104">
        <f>AJ104-IFERROR(VLOOKUP($A104,'VN100'!$A:$B,2,0),0)*MIN('VN100'!$K:$K)</f>
        <v>1800</v>
      </c>
      <c r="AN104">
        <f>AK104-IFERROR(VLOOKUP($A104,MIDCAP!$A:$B,2,0),0)*MIN(MIDCAP!$G:$G)</f>
        <v>76970</v>
      </c>
      <c r="AO104">
        <f>AL104-IFERROR(VLOOKUP($A104,MIDCAP!$A:$B,2,0),0)*MIN(MIDCAP!$I:$I)</f>
        <v>1800</v>
      </c>
      <c r="AP104">
        <f>AM104-IFERROR(VLOOKUP($A104,MIDCAP!$A:$B,2,0),0)*MIN(MIDCAP!$K:$K)</f>
        <v>1800</v>
      </c>
      <c r="AQ104">
        <f>AN104-IFERROR(VLOOKUP($A104,VFS!$A:$B,2,0),0)*MIN(VFS!$G:$G)</f>
        <v>76970</v>
      </c>
      <c r="AR104">
        <f>AO104-IFERROR(VLOOKUP($A104,VFS!$A:$B,2,0),0)*MIN(VFS!$I:$I)</f>
        <v>1800</v>
      </c>
      <c r="AS104">
        <f>AP104-IFERROR(VLOOKUP($A104,VFS!$A:$B,2,0),0)*MIN(VFS!$K:$K)</f>
        <v>1800</v>
      </c>
      <c r="AT104">
        <f>AQ104-IFERROR(VLOOKUP($A104,FUEMAVND!$A:$B,2,0),0)*MIN(FUEMAVND!$G:$G)</f>
        <v>76970</v>
      </c>
      <c r="AU104">
        <f>AR104-IFERROR(VLOOKUP($A104,FUEMAVND!$A:$B,2,0),0)*MIN(FUEMAVND!$I:$I)</f>
        <v>1800</v>
      </c>
      <c r="AV104">
        <f>AS104-IFERROR(VLOOKUP($A104,FUEMAVND!$A:$B,2,0),0)*MIN(FUEMAVND!$K:$K)</f>
        <v>1800</v>
      </c>
    </row>
    <row r="105" spans="1:48" x14ac:dyDescent="0.3">
      <c r="A105" s="33" t="str">
        <v>STB</v>
      </c>
      <c r="B105" s="33">
        <v>524650</v>
      </c>
      <c r="C105" s="33">
        <v>425450</v>
      </c>
      <c r="D105" s="33">
        <v>0</v>
      </c>
      <c r="E105" s="33">
        <v>0</v>
      </c>
      <c r="F105" s="33">
        <v>22400</v>
      </c>
      <c r="G105" s="33">
        <v>76800</v>
      </c>
      <c r="H105" s="33">
        <v>0</v>
      </c>
      <c r="I105" s="33">
        <v>0</v>
      </c>
      <c r="J105" s="33">
        <v>0</v>
      </c>
      <c r="K105" s="33">
        <v>0</v>
      </c>
      <c r="L105" s="33">
        <v>15533915435</v>
      </c>
      <c r="M105" s="33">
        <v>29600</v>
      </c>
      <c r="N105" s="33">
        <v>0</v>
      </c>
      <c r="O105" s="33">
        <v>0</v>
      </c>
      <c r="P105" s="33" t="str">
        <v>XXX</v>
      </c>
      <c r="Q105" s="33" t="str">
        <v>XXX</v>
      </c>
      <c r="R105" s="33" t="str">
        <v>XXX</v>
      </c>
      <c r="S105" s="33">
        <v>29608</v>
      </c>
      <c r="T105" s="33">
        <v>15529640000</v>
      </c>
      <c r="U105" s="33">
        <v>-4275435</v>
      </c>
      <c r="AB105">
        <f>VLOOKUP($A105,updated_plusgrid!$A$1:$AF$500,MATCH("Usable (USABLE)",updated_plusgrid!$A$1:$AF$1,0),0)-IFERROR(VLOOKUP($A105,'E1 basket NFOL Morning'!$A$1:$M$500,MATCH("For 1 basket",'E1 basket NFOL Morning'!$A$1:$M$1,0),0),0)*MIN('E1 basket NFOL Morning'!$G$2:$G$500)</f>
        <v>204650</v>
      </c>
      <c r="AC105">
        <f>VLOOKUP($A105,updated_plusgrid!$A$1:$AF$500,MATCH("Due (DUE)",updated_plusgrid!$A$1:$AF$1,0),0)-IFERROR(VLOOKUP($A105,'E1 basket NFOL Morning'!$A$1:$M$500,MATCH("For 1 basket",'E1 basket NFOL Morning'!$A$1:$M$1,0),0),0)*MIN('E1 basket NFOL Morning'!$I$2:$I$500)</f>
        <v>3200</v>
      </c>
      <c r="AD105">
        <f>VLOOKUP($A105,updated_plusgrid!$A$1:$AF$500,MATCH("Pend. T+1 Buy (TT1UNSETTLEBUY)",updated_plusgrid!$A$1:$AF$1,0),0)-IFERROR(VLOOKUP($A105,'E1 basket NFOL Morning'!$A$1:$M$500,MATCH("For 1 basket",'E1 basket NFOL Morning'!$A$1:$M$1,0),0),0)*MIN('E1 basket NFOL Morning'!$K$2:$K$500)</f>
        <v>3200</v>
      </c>
      <c r="AE105">
        <f>AB105-IFERROR(VLOOKUP($A105,Diamond!$A:$B,2,0),0)*MIN(Diamond!$G:$G)</f>
        <v>204650</v>
      </c>
      <c r="AF105">
        <f>AC105-IFERROR(VLOOKUP($A105,Diamond!$A:$B,2,0),0)*MIN(Diamond!$I:$I)</f>
        <v>3200</v>
      </c>
      <c r="AG105">
        <f>AD105-IFERROR(VLOOKUP($A105,Diamond!$A:$B,2,0),0)*MIN(Diamond!$K:$K)</f>
        <v>3200</v>
      </c>
      <c r="AH105">
        <f>AE105-IFERROR(VLOOKUP($A105,FL!$A:$B,2,0),0)*MIN(FL!$G:$G)</f>
        <v>189450</v>
      </c>
      <c r="AI105">
        <f>AF105-IFERROR(VLOOKUP($A105,FL!$A:$B,2,0),0)*MIN(FL!$I:$I)</f>
        <v>3200</v>
      </c>
      <c r="AJ105">
        <f>AG105-IFERROR(VLOOKUP($A105,FL!$A:$B,2,0),0)*MIN(FL!$K:$K)</f>
        <v>3200</v>
      </c>
      <c r="AK105">
        <f>AH105-IFERROR(VLOOKUP($A105,'VN100'!$A:$B,2,0),0)*MIN('VN100'!$G:$G)</f>
        <v>189450</v>
      </c>
      <c r="AL105">
        <f>AI105-IFERROR(VLOOKUP($A105,'VN100'!$A:$B,2,0),0)*MIN('VN100'!$I:$I)</f>
        <v>3200</v>
      </c>
      <c r="AM105">
        <f>AJ105-IFERROR(VLOOKUP($A105,'VN100'!$A:$B,2,0),0)*MIN('VN100'!$K:$K)</f>
        <v>3200</v>
      </c>
      <c r="AN105">
        <f>AK105-IFERROR(VLOOKUP($A105,MIDCAP!$A:$B,2,0),0)*MIN(MIDCAP!$G:$G)</f>
        <v>189450</v>
      </c>
      <c r="AO105">
        <f>AL105-IFERROR(VLOOKUP($A105,MIDCAP!$A:$B,2,0),0)*MIN(MIDCAP!$I:$I)</f>
        <v>3200</v>
      </c>
      <c r="AP105">
        <f>AM105-IFERROR(VLOOKUP($A105,MIDCAP!$A:$B,2,0),0)*MIN(MIDCAP!$K:$K)</f>
        <v>3200</v>
      </c>
      <c r="AQ105">
        <f>AN105-IFERROR(VLOOKUP($A105,VFS!$A:$B,2,0),0)*MIN(VFS!$G:$G)</f>
        <v>189450</v>
      </c>
      <c r="AR105">
        <f>AO105-IFERROR(VLOOKUP($A105,VFS!$A:$B,2,0),0)*MIN(VFS!$I:$I)</f>
        <v>3200</v>
      </c>
      <c r="AS105">
        <f>AP105-IFERROR(VLOOKUP($A105,VFS!$A:$B,2,0),0)*MIN(VFS!$K:$K)</f>
        <v>3200</v>
      </c>
      <c r="AT105">
        <f>AQ105-IFERROR(VLOOKUP($A105,FUEMAVND!$A:$B,2,0),0)*MIN(FUEMAVND!$G:$G)</f>
        <v>189450</v>
      </c>
      <c r="AU105">
        <f>AR105-IFERROR(VLOOKUP($A105,FUEMAVND!$A:$B,2,0),0)*MIN(FUEMAVND!$I:$I)</f>
        <v>3200</v>
      </c>
      <c r="AV105">
        <f>AS105-IFERROR(VLOOKUP($A105,FUEMAVND!$A:$B,2,0),0)*MIN(FUEMAVND!$K:$K)</f>
        <v>3200</v>
      </c>
    </row>
    <row r="106" spans="1:48" x14ac:dyDescent="0.3">
      <c r="A106" s="33" t="str">
        <v>SZC</v>
      </c>
      <c r="B106" s="33">
        <v>6100</v>
      </c>
      <c r="C106" s="33">
        <v>6100</v>
      </c>
      <c r="D106" s="33">
        <v>0</v>
      </c>
      <c r="E106" s="33">
        <v>0</v>
      </c>
      <c r="F106" s="33">
        <v>0</v>
      </c>
      <c r="G106" s="33">
        <v>0</v>
      </c>
      <c r="H106" s="33">
        <v>0</v>
      </c>
      <c r="I106" s="33">
        <v>0</v>
      </c>
      <c r="J106" s="33">
        <v>0</v>
      </c>
      <c r="K106" s="33">
        <v>0</v>
      </c>
      <c r="L106" s="33">
        <v>232507026</v>
      </c>
      <c r="M106" s="33">
        <v>37300</v>
      </c>
      <c r="N106" s="33">
        <v>0</v>
      </c>
      <c r="O106" s="33">
        <v>0</v>
      </c>
      <c r="P106" s="33" t="str">
        <v>XXX</v>
      </c>
      <c r="Q106" s="33" t="str">
        <v>XXX</v>
      </c>
      <c r="R106" s="33" t="str">
        <v>XXX</v>
      </c>
      <c r="S106" s="33">
        <v>38115</v>
      </c>
      <c r="T106" s="33">
        <v>227530000</v>
      </c>
      <c r="U106" s="33">
        <v>-4977026</v>
      </c>
      <c r="AB106">
        <f>VLOOKUP($A106,updated_plusgrid!$A$1:$AF$500,MATCH("Usable (USABLE)",updated_plusgrid!$A$1:$AF$1,0),0)-IFERROR(VLOOKUP($A106,'E1 basket NFOL Morning'!$A$1:$M$500,MATCH("For 1 basket",'E1 basket NFOL Morning'!$A$1:$M$1,0),0),0)*MIN('E1 basket NFOL Morning'!$G$2:$G$500)</f>
        <v>6100</v>
      </c>
      <c r="AC106">
        <f>VLOOKUP($A106,updated_plusgrid!$A$1:$AF$500,MATCH("Due (DUE)",updated_plusgrid!$A$1:$AF$1,0),0)-IFERROR(VLOOKUP($A106,'E1 basket NFOL Morning'!$A$1:$M$500,MATCH("For 1 basket",'E1 basket NFOL Morning'!$A$1:$M$1,0),0),0)*MIN('E1 basket NFOL Morning'!$I$2:$I$500)</f>
        <v>0</v>
      </c>
      <c r="AD106">
        <f>VLOOKUP($A106,updated_plusgrid!$A$1:$AF$500,MATCH("Pend. T+1 Buy (TT1UNSETTLEBUY)",updated_plusgrid!$A$1:$AF$1,0),0)-IFERROR(VLOOKUP($A106,'E1 basket NFOL Morning'!$A$1:$M$500,MATCH("For 1 basket",'E1 basket NFOL Morning'!$A$1:$M$1,0),0),0)*MIN('E1 basket NFOL Morning'!$K$2:$K$500)</f>
        <v>0</v>
      </c>
      <c r="AE106">
        <f>AB106-IFERROR(VLOOKUP($A106,Diamond!$A:$B,2,0),0)*MIN(Diamond!$G:$G)</f>
        <v>6100</v>
      </c>
      <c r="AF106">
        <f>AC106-IFERROR(VLOOKUP($A106,Diamond!$A:$B,2,0),0)*MIN(Diamond!$I:$I)</f>
        <v>0</v>
      </c>
      <c r="AG106">
        <f>AD106-IFERROR(VLOOKUP($A106,Diamond!$A:$B,2,0),0)*MIN(Diamond!$K:$K)</f>
        <v>0</v>
      </c>
      <c r="AH106">
        <f>AE106-IFERROR(VLOOKUP($A106,FL!$A:$B,2,0),0)*MIN(FL!$G:$G)</f>
        <v>6100</v>
      </c>
      <c r="AI106">
        <f>AF106-IFERROR(VLOOKUP($A106,FL!$A:$B,2,0),0)*MIN(FL!$I:$I)</f>
        <v>0</v>
      </c>
      <c r="AJ106">
        <f>AG106-IFERROR(VLOOKUP($A106,FL!$A:$B,2,0),0)*MIN(FL!$K:$K)</f>
        <v>0</v>
      </c>
      <c r="AK106">
        <f>AH106-IFERROR(VLOOKUP($A106,'VN100'!$A:$B,2,0),0)*MIN('VN100'!$G:$G)</f>
        <v>6100</v>
      </c>
      <c r="AL106">
        <f>AI106-IFERROR(VLOOKUP($A106,'VN100'!$A:$B,2,0),0)*MIN('VN100'!$I:$I)</f>
        <v>0</v>
      </c>
      <c r="AM106">
        <f>AJ106-IFERROR(VLOOKUP($A106,'VN100'!$A:$B,2,0),0)*MIN('VN100'!$K:$K)</f>
        <v>0</v>
      </c>
      <c r="AN106">
        <f>AK106-IFERROR(VLOOKUP($A106,MIDCAP!$A:$B,2,0),0)*MIN(MIDCAP!$G:$G)</f>
        <v>2900</v>
      </c>
      <c r="AO106">
        <f>AL106-IFERROR(VLOOKUP($A106,MIDCAP!$A:$B,2,0),0)*MIN(MIDCAP!$I:$I)</f>
        <v>0</v>
      </c>
      <c r="AP106">
        <f>AM106-IFERROR(VLOOKUP($A106,MIDCAP!$A:$B,2,0),0)*MIN(MIDCAP!$K:$K)</f>
        <v>0</v>
      </c>
      <c r="AQ106">
        <f>AN106-IFERROR(VLOOKUP($A106,VFS!$A:$B,2,0),0)*MIN(VFS!$G:$G)</f>
        <v>2900</v>
      </c>
      <c r="AR106">
        <f>AO106-IFERROR(VLOOKUP($A106,VFS!$A:$B,2,0),0)*MIN(VFS!$I:$I)</f>
        <v>0</v>
      </c>
      <c r="AS106">
        <f>AP106-IFERROR(VLOOKUP($A106,VFS!$A:$B,2,0),0)*MIN(VFS!$K:$K)</f>
        <v>0</v>
      </c>
      <c r="AT106">
        <f>AQ106-IFERROR(VLOOKUP($A106,FUEMAVND!$A:$B,2,0),0)*MIN(FUEMAVND!$G:$G)</f>
        <v>2900</v>
      </c>
      <c r="AU106">
        <f>AR106-IFERROR(VLOOKUP($A106,FUEMAVND!$A:$B,2,0),0)*MIN(FUEMAVND!$I:$I)</f>
        <v>0</v>
      </c>
      <c r="AV106">
        <f>AS106-IFERROR(VLOOKUP($A106,FUEMAVND!$A:$B,2,0),0)*MIN(FUEMAVND!$K:$K)</f>
        <v>0</v>
      </c>
    </row>
    <row r="107" spans="1:48" x14ac:dyDescent="0.3">
      <c r="A107" s="33" t="str">
        <v>TCB</v>
      </c>
      <c r="B107" s="33">
        <v>1188086</v>
      </c>
      <c r="C107" s="33">
        <v>943186</v>
      </c>
      <c r="D107" s="33">
        <v>0</v>
      </c>
      <c r="E107" s="33">
        <v>0</v>
      </c>
      <c r="F107" s="33">
        <v>55300</v>
      </c>
      <c r="G107" s="33">
        <v>189600</v>
      </c>
      <c r="H107" s="33">
        <v>0</v>
      </c>
      <c r="I107" s="33">
        <v>0</v>
      </c>
      <c r="J107" s="33">
        <v>0</v>
      </c>
      <c r="K107" s="33">
        <v>0</v>
      </c>
      <c r="L107" s="33">
        <v>26176833083</v>
      </c>
      <c r="M107" s="33">
        <v>22650</v>
      </c>
      <c r="N107" s="33">
        <v>0</v>
      </c>
      <c r="O107" s="33">
        <v>0</v>
      </c>
      <c r="P107" s="33" t="str">
        <v>XXX</v>
      </c>
      <c r="Q107" s="33" t="str">
        <v>XXX</v>
      </c>
      <c r="R107" s="33" t="str">
        <v>XXX</v>
      </c>
      <c r="S107" s="33">
        <v>22032</v>
      </c>
      <c r="T107" s="33">
        <v>26910147900</v>
      </c>
      <c r="U107" s="33">
        <v>733314816</v>
      </c>
      <c r="AB107">
        <f>VLOOKUP($A107,updated_plusgrid!$A$1:$AF$500,MATCH("Usable (USABLE)",updated_plusgrid!$A$1:$AF$1,0),0)-IFERROR(VLOOKUP($A107,'E1 basket NFOL Morning'!$A$1:$M$500,MATCH("For 1 basket",'E1 basket NFOL Morning'!$A$1:$M$1,0),0),0)*MIN('E1 basket NFOL Morning'!$G$2:$G$500)</f>
        <v>398086</v>
      </c>
      <c r="AC107">
        <f>VLOOKUP($A107,updated_plusgrid!$A$1:$AF$500,MATCH("Due (DUE)",updated_plusgrid!$A$1:$AF$1,0),0)-IFERROR(VLOOKUP($A107,'E1 basket NFOL Morning'!$A$1:$M$500,MATCH("For 1 basket",'E1 basket NFOL Morning'!$A$1:$M$1,0),0),0)*MIN('E1 basket NFOL Morning'!$I$2:$I$500)</f>
        <v>7900</v>
      </c>
      <c r="AD107">
        <f>VLOOKUP($A107,updated_plusgrid!$A$1:$AF$500,MATCH("Pend. T+1 Buy (TT1UNSETTLEBUY)",updated_plusgrid!$A$1:$AF$1,0),0)-IFERROR(VLOOKUP($A107,'E1 basket NFOL Morning'!$A$1:$M$500,MATCH("For 1 basket",'E1 basket NFOL Morning'!$A$1:$M$1,0),0),0)*MIN('E1 basket NFOL Morning'!$K$2:$K$500)</f>
        <v>7900</v>
      </c>
      <c r="AE107">
        <f>AB107-IFERROR(VLOOKUP($A107,Diamond!$A:$B,2,0),0)*MIN(Diamond!$G:$G)</f>
        <v>385286</v>
      </c>
      <c r="AF107">
        <f>AC107-IFERROR(VLOOKUP($A107,Diamond!$A:$B,2,0),0)*MIN(Diamond!$I:$I)</f>
        <v>7900</v>
      </c>
      <c r="AG107">
        <f>AD107-IFERROR(VLOOKUP($A107,Diamond!$A:$B,2,0),0)*MIN(Diamond!$K:$K)</f>
        <v>7900</v>
      </c>
      <c r="AH107">
        <f>AE107-IFERROR(VLOOKUP($A107,FL!$A:$B,2,0),0)*MIN(FL!$G:$G)</f>
        <v>360486</v>
      </c>
      <c r="AI107">
        <f>AF107-IFERROR(VLOOKUP($A107,FL!$A:$B,2,0),0)*MIN(FL!$I:$I)</f>
        <v>7900</v>
      </c>
      <c r="AJ107">
        <f>AG107-IFERROR(VLOOKUP($A107,FL!$A:$B,2,0),0)*MIN(FL!$K:$K)</f>
        <v>7900</v>
      </c>
      <c r="AK107">
        <f>AH107-IFERROR(VLOOKUP($A107,'VN100'!$A:$B,2,0),0)*MIN('VN100'!$G:$G)</f>
        <v>360486</v>
      </c>
      <c r="AL107">
        <f>AI107-IFERROR(VLOOKUP($A107,'VN100'!$A:$B,2,0),0)*MIN('VN100'!$I:$I)</f>
        <v>7900</v>
      </c>
      <c r="AM107">
        <f>AJ107-IFERROR(VLOOKUP($A107,'VN100'!$A:$B,2,0),0)*MIN('VN100'!$K:$K)</f>
        <v>7900</v>
      </c>
      <c r="AN107">
        <f>AK107-IFERROR(VLOOKUP($A107,MIDCAP!$A:$B,2,0),0)*MIN(MIDCAP!$G:$G)</f>
        <v>360486</v>
      </c>
      <c r="AO107">
        <f>AL107-IFERROR(VLOOKUP($A107,MIDCAP!$A:$B,2,0),0)*MIN(MIDCAP!$I:$I)</f>
        <v>7900</v>
      </c>
      <c r="AP107">
        <f>AM107-IFERROR(VLOOKUP($A107,MIDCAP!$A:$B,2,0),0)*MIN(MIDCAP!$K:$K)</f>
        <v>7900</v>
      </c>
      <c r="AQ107">
        <f>AN107-IFERROR(VLOOKUP($A107,VFS!$A:$B,2,0),0)*MIN(VFS!$G:$G)</f>
        <v>360486</v>
      </c>
      <c r="AR107">
        <f>AO107-IFERROR(VLOOKUP($A107,VFS!$A:$B,2,0),0)*MIN(VFS!$I:$I)</f>
        <v>7900</v>
      </c>
      <c r="AS107">
        <f>AP107-IFERROR(VLOOKUP($A107,VFS!$A:$B,2,0),0)*MIN(VFS!$K:$K)</f>
        <v>7900</v>
      </c>
      <c r="AT107">
        <f>AQ107-IFERROR(VLOOKUP($A107,FUEMAVND!$A:$B,2,0),0)*MIN(FUEMAVND!$G:$G)</f>
        <v>360486</v>
      </c>
      <c r="AU107">
        <f>AR107-IFERROR(VLOOKUP($A107,FUEMAVND!$A:$B,2,0),0)*MIN(FUEMAVND!$I:$I)</f>
        <v>7900</v>
      </c>
      <c r="AV107">
        <f>AS107-IFERROR(VLOOKUP($A107,FUEMAVND!$A:$B,2,0),0)*MIN(FUEMAVND!$K:$K)</f>
        <v>7900</v>
      </c>
    </row>
    <row r="108" spans="1:48" x14ac:dyDescent="0.3">
      <c r="A108" s="33" t="str">
        <v>TCH</v>
      </c>
      <c r="B108" s="33">
        <v>48588</v>
      </c>
      <c r="C108" s="33">
        <v>48588</v>
      </c>
      <c r="D108" s="33">
        <v>0</v>
      </c>
      <c r="E108" s="33">
        <v>0</v>
      </c>
      <c r="F108" s="33">
        <v>0</v>
      </c>
      <c r="G108" s="33">
        <v>0</v>
      </c>
      <c r="H108" s="33">
        <v>0</v>
      </c>
      <c r="I108" s="33">
        <v>0</v>
      </c>
      <c r="J108" s="33">
        <v>0</v>
      </c>
      <c r="K108" s="33">
        <v>0</v>
      </c>
      <c r="L108" s="33">
        <v>910138784</v>
      </c>
      <c r="M108" s="33">
        <v>18750</v>
      </c>
      <c r="N108" s="33">
        <v>0</v>
      </c>
      <c r="O108" s="33">
        <v>0</v>
      </c>
      <c r="P108" s="33" t="str">
        <v>XXX</v>
      </c>
      <c r="Q108" s="33" t="str">
        <v>XXX</v>
      </c>
      <c r="R108" s="33" t="str">
        <v>XXX</v>
      </c>
      <c r="S108" s="33">
        <v>18731</v>
      </c>
      <c r="T108" s="33">
        <v>911025000</v>
      </c>
      <c r="U108" s="33">
        <v>886215</v>
      </c>
      <c r="AB108">
        <f>VLOOKUP($A108,updated_plusgrid!$A$1:$AF$500,MATCH("Usable (USABLE)",updated_plusgrid!$A$1:$AF$1,0),0)-IFERROR(VLOOKUP($A108,'E1 basket NFOL Morning'!$A$1:$M$500,MATCH("For 1 basket",'E1 basket NFOL Morning'!$A$1:$M$1,0),0),0)*MIN('E1 basket NFOL Morning'!$G$2:$G$500)</f>
        <v>48588</v>
      </c>
      <c r="AC108">
        <f>VLOOKUP($A108,updated_plusgrid!$A$1:$AF$500,MATCH("Due (DUE)",updated_plusgrid!$A$1:$AF$1,0),0)-IFERROR(VLOOKUP($A108,'E1 basket NFOL Morning'!$A$1:$M$500,MATCH("For 1 basket",'E1 basket NFOL Morning'!$A$1:$M$1,0),0),0)*MIN('E1 basket NFOL Morning'!$I$2:$I$500)</f>
        <v>0</v>
      </c>
      <c r="AD108">
        <f>VLOOKUP($A108,updated_plusgrid!$A$1:$AF$500,MATCH("Pend. T+1 Buy (TT1UNSETTLEBUY)",updated_plusgrid!$A$1:$AF$1,0),0)-IFERROR(VLOOKUP($A108,'E1 basket NFOL Morning'!$A$1:$M$500,MATCH("For 1 basket",'E1 basket NFOL Morning'!$A$1:$M$1,0),0),0)*MIN('E1 basket NFOL Morning'!$K$2:$K$500)</f>
        <v>0</v>
      </c>
      <c r="AE108">
        <f>AB108-IFERROR(VLOOKUP($A108,Diamond!$A:$B,2,0),0)*MIN(Diamond!$G:$G)</f>
        <v>48588</v>
      </c>
      <c r="AF108">
        <f>AC108-IFERROR(VLOOKUP($A108,Diamond!$A:$B,2,0),0)*MIN(Diamond!$I:$I)</f>
        <v>0</v>
      </c>
      <c r="AG108">
        <f>AD108-IFERROR(VLOOKUP($A108,Diamond!$A:$B,2,0),0)*MIN(Diamond!$K:$K)</f>
        <v>0</v>
      </c>
      <c r="AH108">
        <f>AE108-IFERROR(VLOOKUP($A108,FL!$A:$B,2,0),0)*MIN(FL!$G:$G)</f>
        <v>48588</v>
      </c>
      <c r="AI108">
        <f>AF108-IFERROR(VLOOKUP($A108,FL!$A:$B,2,0),0)*MIN(FL!$I:$I)</f>
        <v>0</v>
      </c>
      <c r="AJ108">
        <f>AG108-IFERROR(VLOOKUP($A108,FL!$A:$B,2,0),0)*MIN(FL!$K:$K)</f>
        <v>0</v>
      </c>
      <c r="AK108">
        <f>AH108-IFERROR(VLOOKUP($A108,'VN100'!$A:$B,2,0),0)*MIN('VN100'!$G:$G)</f>
        <v>48588</v>
      </c>
      <c r="AL108">
        <f>AI108-IFERROR(VLOOKUP($A108,'VN100'!$A:$B,2,0),0)*MIN('VN100'!$I:$I)</f>
        <v>0</v>
      </c>
      <c r="AM108">
        <f>AJ108-IFERROR(VLOOKUP($A108,'VN100'!$A:$B,2,0),0)*MIN('VN100'!$K:$K)</f>
        <v>0</v>
      </c>
      <c r="AN108">
        <f>AK108-IFERROR(VLOOKUP($A108,MIDCAP!$A:$B,2,0),0)*MIN(MIDCAP!$G:$G)</f>
        <v>26188</v>
      </c>
      <c r="AO108">
        <f>AL108-IFERROR(VLOOKUP($A108,MIDCAP!$A:$B,2,0),0)*MIN(MIDCAP!$I:$I)</f>
        <v>0</v>
      </c>
      <c r="AP108">
        <f>AM108-IFERROR(VLOOKUP($A108,MIDCAP!$A:$B,2,0),0)*MIN(MIDCAP!$K:$K)</f>
        <v>0</v>
      </c>
      <c r="AQ108">
        <f>AN108-IFERROR(VLOOKUP($A108,VFS!$A:$B,2,0),0)*MIN(VFS!$G:$G)</f>
        <v>26188</v>
      </c>
      <c r="AR108">
        <f>AO108-IFERROR(VLOOKUP($A108,VFS!$A:$B,2,0),0)*MIN(VFS!$I:$I)</f>
        <v>0</v>
      </c>
      <c r="AS108">
        <f>AP108-IFERROR(VLOOKUP($A108,VFS!$A:$B,2,0),0)*MIN(VFS!$K:$K)</f>
        <v>0</v>
      </c>
      <c r="AT108">
        <f>AQ108-IFERROR(VLOOKUP($A108,FUEMAVND!$A:$B,2,0),0)*MIN(FUEMAVND!$G:$G)</f>
        <v>26188</v>
      </c>
      <c r="AU108">
        <f>AR108-IFERROR(VLOOKUP($A108,FUEMAVND!$A:$B,2,0),0)*MIN(FUEMAVND!$I:$I)</f>
        <v>0</v>
      </c>
      <c r="AV108">
        <f>AS108-IFERROR(VLOOKUP($A108,FUEMAVND!$A:$B,2,0),0)*MIN(FUEMAVND!$K:$K)</f>
        <v>0</v>
      </c>
    </row>
    <row r="109" spans="1:48" x14ac:dyDescent="0.3">
      <c r="A109" s="33" t="str">
        <v>TPB</v>
      </c>
      <c r="B109" s="33">
        <v>210516</v>
      </c>
      <c r="C109" s="33">
        <v>151616</v>
      </c>
      <c r="D109" s="33">
        <v>0</v>
      </c>
      <c r="E109" s="33">
        <v>0</v>
      </c>
      <c r="F109" s="33">
        <v>13300</v>
      </c>
      <c r="G109" s="33">
        <v>45600</v>
      </c>
      <c r="H109" s="33">
        <v>0</v>
      </c>
      <c r="I109" s="33">
        <v>0</v>
      </c>
      <c r="J109" s="33">
        <v>0</v>
      </c>
      <c r="K109" s="33">
        <v>0</v>
      </c>
      <c r="L109" s="33">
        <v>3736107653</v>
      </c>
      <c r="M109" s="33">
        <v>17750</v>
      </c>
      <c r="N109" s="33">
        <v>0</v>
      </c>
      <c r="O109" s="33">
        <v>0</v>
      </c>
      <c r="P109" s="33" t="str">
        <v>XXX</v>
      </c>
      <c r="Q109" s="33" t="str">
        <v>XXX</v>
      </c>
      <c r="R109" s="33" t="str">
        <v>XXX</v>
      </c>
      <c r="S109" s="33">
        <v>17747</v>
      </c>
      <c r="T109" s="33">
        <v>3736659000</v>
      </c>
      <c r="U109" s="33">
        <v>551346</v>
      </c>
      <c r="AB109">
        <f>VLOOKUP($A109,updated_plusgrid!$A$1:$AF$500,MATCH("Usable (USABLE)",updated_plusgrid!$A$1:$AF$1,0),0)-IFERROR(VLOOKUP($A109,'E1 basket NFOL Morning'!$A$1:$M$500,MATCH("For 1 basket",'E1 basket NFOL Morning'!$A$1:$M$1,0),0),0)*MIN('E1 basket NFOL Morning'!$G$2:$G$500)</f>
        <v>20516</v>
      </c>
      <c r="AC109">
        <f>VLOOKUP($A109,updated_plusgrid!$A$1:$AF$500,MATCH("Due (DUE)",updated_plusgrid!$A$1:$AF$1,0),0)-IFERROR(VLOOKUP($A109,'E1 basket NFOL Morning'!$A$1:$M$500,MATCH("For 1 basket",'E1 basket NFOL Morning'!$A$1:$M$1,0),0),0)*MIN('E1 basket NFOL Morning'!$I$2:$I$500)</f>
        <v>1900</v>
      </c>
      <c r="AD109">
        <f>VLOOKUP($A109,updated_plusgrid!$A$1:$AF$500,MATCH("Pend. T+1 Buy (TT1UNSETTLEBUY)",updated_plusgrid!$A$1:$AF$1,0),0)-IFERROR(VLOOKUP($A109,'E1 basket NFOL Morning'!$A$1:$M$500,MATCH("For 1 basket",'E1 basket NFOL Morning'!$A$1:$M$1,0),0),0)*MIN('E1 basket NFOL Morning'!$K$2:$K$500)</f>
        <v>1900</v>
      </c>
      <c r="AE109">
        <f>AB109-IFERROR(VLOOKUP($A109,Diamond!$A:$B,2,0),0)*MIN(Diamond!$G:$G)</f>
        <v>17416</v>
      </c>
      <c r="AF109">
        <f>AC109-IFERROR(VLOOKUP($A109,Diamond!$A:$B,2,0),0)*MIN(Diamond!$I:$I)</f>
        <v>1900</v>
      </c>
      <c r="AG109">
        <f>AD109-IFERROR(VLOOKUP($A109,Diamond!$A:$B,2,0),0)*MIN(Diamond!$K:$K)</f>
        <v>1900</v>
      </c>
      <c r="AH109">
        <f>AE109-IFERROR(VLOOKUP($A109,FL!$A:$B,2,0),0)*MIN(FL!$G:$G)</f>
        <v>14816</v>
      </c>
      <c r="AI109">
        <f>AF109-IFERROR(VLOOKUP($A109,FL!$A:$B,2,0),0)*MIN(FL!$I:$I)</f>
        <v>1900</v>
      </c>
      <c r="AJ109">
        <f>AG109-IFERROR(VLOOKUP($A109,FL!$A:$B,2,0),0)*MIN(FL!$K:$K)</f>
        <v>1900</v>
      </c>
      <c r="AK109">
        <f>AH109-IFERROR(VLOOKUP($A109,'VN100'!$A:$B,2,0),0)*MIN('VN100'!$G:$G)</f>
        <v>14816</v>
      </c>
      <c r="AL109">
        <f>AI109-IFERROR(VLOOKUP($A109,'VN100'!$A:$B,2,0),0)*MIN('VN100'!$I:$I)</f>
        <v>1900</v>
      </c>
      <c r="AM109">
        <f>AJ109-IFERROR(VLOOKUP($A109,'VN100'!$A:$B,2,0),0)*MIN('VN100'!$K:$K)</f>
        <v>1900</v>
      </c>
      <c r="AN109">
        <f>AK109-IFERROR(VLOOKUP($A109,MIDCAP!$A:$B,2,0),0)*MIN(MIDCAP!$G:$G)</f>
        <v>14816</v>
      </c>
      <c r="AO109">
        <f>AL109-IFERROR(VLOOKUP($A109,MIDCAP!$A:$B,2,0),0)*MIN(MIDCAP!$I:$I)</f>
        <v>1900</v>
      </c>
      <c r="AP109">
        <f>AM109-IFERROR(VLOOKUP($A109,MIDCAP!$A:$B,2,0),0)*MIN(MIDCAP!$K:$K)</f>
        <v>1900</v>
      </c>
      <c r="AQ109">
        <f>AN109-IFERROR(VLOOKUP($A109,VFS!$A:$B,2,0),0)*MIN(VFS!$G:$G)</f>
        <v>14816</v>
      </c>
      <c r="AR109">
        <f>AO109-IFERROR(VLOOKUP($A109,VFS!$A:$B,2,0),0)*MIN(VFS!$I:$I)</f>
        <v>1900</v>
      </c>
      <c r="AS109">
        <f>AP109-IFERROR(VLOOKUP($A109,VFS!$A:$B,2,0),0)*MIN(VFS!$K:$K)</f>
        <v>1900</v>
      </c>
      <c r="AT109">
        <f>AQ109-IFERROR(VLOOKUP($A109,FUEMAVND!$A:$B,2,0),0)*MIN(FUEMAVND!$G:$G)</f>
        <v>14816</v>
      </c>
      <c r="AU109">
        <f>AR109-IFERROR(VLOOKUP($A109,FUEMAVND!$A:$B,2,0),0)*MIN(FUEMAVND!$I:$I)</f>
        <v>1900</v>
      </c>
      <c r="AV109">
        <f>AS109-IFERROR(VLOOKUP($A109,FUEMAVND!$A:$B,2,0),0)*MIN(FUEMAVND!$K:$K)</f>
        <v>1900</v>
      </c>
    </row>
    <row r="110" spans="1:48" x14ac:dyDescent="0.3">
      <c r="A110" s="33" t="str">
        <v>TVS</v>
      </c>
      <c r="B110" s="33">
        <v>4600</v>
      </c>
      <c r="C110" s="33">
        <v>4600</v>
      </c>
      <c r="D110" s="33">
        <v>0</v>
      </c>
      <c r="E110" s="33">
        <v>0</v>
      </c>
      <c r="F110" s="33">
        <v>0</v>
      </c>
      <c r="G110" s="33">
        <v>0</v>
      </c>
      <c r="H110" s="33">
        <v>0</v>
      </c>
      <c r="I110" s="33">
        <v>0</v>
      </c>
      <c r="J110" s="33">
        <v>0</v>
      </c>
      <c r="K110" s="33">
        <v>0</v>
      </c>
      <c r="L110" s="33">
        <v>104600000</v>
      </c>
      <c r="M110" s="33">
        <v>23300</v>
      </c>
      <c r="N110" s="33">
        <v>0</v>
      </c>
      <c r="O110" s="33">
        <v>0</v>
      </c>
      <c r="P110" s="33" t="str">
        <v>XXX</v>
      </c>
      <c r="Q110" s="33" t="str">
        <v>XXX</v>
      </c>
      <c r="R110" s="33" t="str">
        <v>XXX</v>
      </c>
      <c r="S110" s="33">
        <v>22739</v>
      </c>
      <c r="T110" s="33">
        <v>107180000</v>
      </c>
      <c r="U110" s="33">
        <v>2579999</v>
      </c>
      <c r="AB110">
        <f>VLOOKUP($A110,updated_plusgrid!$A$1:$AF$500,MATCH("Usable (USABLE)",updated_plusgrid!$A$1:$AF$1,0),0)-IFERROR(VLOOKUP($A110,'E1 basket NFOL Morning'!$A$1:$M$500,MATCH("For 1 basket",'E1 basket NFOL Morning'!$A$1:$M$1,0),0),0)*MIN('E1 basket NFOL Morning'!$G$2:$G$500)</f>
        <v>4600</v>
      </c>
      <c r="AC110">
        <f>VLOOKUP($A110,updated_plusgrid!$A$1:$AF$500,MATCH("Due (DUE)",updated_plusgrid!$A$1:$AF$1,0),0)-IFERROR(VLOOKUP($A110,'E1 basket NFOL Morning'!$A$1:$M$500,MATCH("For 1 basket",'E1 basket NFOL Morning'!$A$1:$M$1,0),0),0)*MIN('E1 basket NFOL Morning'!$I$2:$I$500)</f>
        <v>0</v>
      </c>
      <c r="AD110">
        <f>VLOOKUP($A110,updated_plusgrid!$A$1:$AF$500,MATCH("Pend. T+1 Buy (TT1UNSETTLEBUY)",updated_plusgrid!$A$1:$AF$1,0),0)-IFERROR(VLOOKUP($A110,'E1 basket NFOL Morning'!$A$1:$M$500,MATCH("For 1 basket",'E1 basket NFOL Morning'!$A$1:$M$1,0),0),0)*MIN('E1 basket NFOL Morning'!$K$2:$K$500)</f>
        <v>0</v>
      </c>
      <c r="AE110">
        <f>AB110-IFERROR(VLOOKUP($A110,Diamond!$A:$B,2,0),0)*MIN(Diamond!$G:$G)</f>
        <v>4600</v>
      </c>
      <c r="AF110">
        <f>AC110-IFERROR(VLOOKUP($A110,Diamond!$A:$B,2,0),0)*MIN(Diamond!$I:$I)</f>
        <v>0</v>
      </c>
      <c r="AG110">
        <f>AD110-IFERROR(VLOOKUP($A110,Diamond!$A:$B,2,0),0)*MIN(Diamond!$K:$K)</f>
        <v>0</v>
      </c>
      <c r="AH110">
        <f>AE110-IFERROR(VLOOKUP($A110,FL!$A:$B,2,0),0)*MIN(FL!$G:$G)</f>
        <v>4600</v>
      </c>
      <c r="AI110">
        <f>AF110-IFERROR(VLOOKUP($A110,FL!$A:$B,2,0),0)*MIN(FL!$I:$I)</f>
        <v>0</v>
      </c>
      <c r="AJ110">
        <f>AG110-IFERROR(VLOOKUP($A110,FL!$A:$B,2,0),0)*MIN(FL!$K:$K)</f>
        <v>0</v>
      </c>
      <c r="AK110">
        <f>AH110-IFERROR(VLOOKUP($A110,'VN100'!$A:$B,2,0),0)*MIN('VN100'!$G:$G)</f>
        <v>4600</v>
      </c>
      <c r="AL110">
        <f>AI110-IFERROR(VLOOKUP($A110,'VN100'!$A:$B,2,0),0)*MIN('VN100'!$I:$I)</f>
        <v>0</v>
      </c>
      <c r="AM110">
        <f>AJ110-IFERROR(VLOOKUP($A110,'VN100'!$A:$B,2,0),0)*MIN('VN100'!$K:$K)</f>
        <v>0</v>
      </c>
      <c r="AN110">
        <f>AK110-IFERROR(VLOOKUP($A110,MIDCAP!$A:$B,2,0),0)*MIN(MIDCAP!$G:$G)</f>
        <v>4600</v>
      </c>
      <c r="AO110">
        <f>AL110-IFERROR(VLOOKUP($A110,MIDCAP!$A:$B,2,0),0)*MIN(MIDCAP!$I:$I)</f>
        <v>0</v>
      </c>
      <c r="AP110">
        <f>AM110-IFERROR(VLOOKUP($A110,MIDCAP!$A:$B,2,0),0)*MIN(MIDCAP!$K:$K)</f>
        <v>0</v>
      </c>
      <c r="AQ110">
        <f>AN110-IFERROR(VLOOKUP($A110,VFS!$A:$B,2,0),0)*MIN(VFS!$G:$G)</f>
        <v>4600</v>
      </c>
      <c r="AR110">
        <f>AO110-IFERROR(VLOOKUP($A110,VFS!$A:$B,2,0),0)*MIN(VFS!$I:$I)</f>
        <v>0</v>
      </c>
      <c r="AS110">
        <f>AP110-IFERROR(VLOOKUP($A110,VFS!$A:$B,2,0),0)*MIN(VFS!$K:$K)</f>
        <v>0</v>
      </c>
      <c r="AT110">
        <f>AQ110-IFERROR(VLOOKUP($A110,FUEMAVND!$A:$B,2,0),0)*MIN(FUEMAVND!$G:$G)</f>
        <v>4600</v>
      </c>
      <c r="AU110">
        <f>AR110-IFERROR(VLOOKUP($A110,FUEMAVND!$A:$B,2,0),0)*MIN(FUEMAVND!$I:$I)</f>
        <v>0</v>
      </c>
      <c r="AV110">
        <f>AS110-IFERROR(VLOOKUP($A110,FUEMAVND!$A:$B,2,0),0)*MIN(FUEMAVND!$K:$K)</f>
        <v>0</v>
      </c>
    </row>
    <row r="111" spans="1:48" x14ac:dyDescent="0.3">
      <c r="A111" s="33" t="str">
        <v>VCB</v>
      </c>
      <c r="B111" s="33">
        <v>114188</v>
      </c>
      <c r="C111" s="33">
        <v>81188</v>
      </c>
      <c r="D111" s="33">
        <v>0</v>
      </c>
      <c r="E111" s="33">
        <v>0</v>
      </c>
      <c r="F111" s="33">
        <v>7700</v>
      </c>
      <c r="G111" s="33">
        <v>25300</v>
      </c>
      <c r="H111" s="33">
        <v>0</v>
      </c>
      <c r="I111" s="33">
        <v>0</v>
      </c>
      <c r="J111" s="33">
        <v>0</v>
      </c>
      <c r="K111" s="33">
        <v>0</v>
      </c>
      <c r="L111" s="33">
        <v>279759169814</v>
      </c>
      <c r="M111" s="33">
        <v>91500</v>
      </c>
      <c r="N111" s="33">
        <v>0</v>
      </c>
      <c r="O111" s="33">
        <v>0</v>
      </c>
      <c r="P111" s="33" t="str">
        <v>XXX</v>
      </c>
      <c r="Q111" s="33" t="str">
        <v>XXX</v>
      </c>
      <c r="R111" s="33" t="str">
        <v>XXX</v>
      </c>
      <c r="S111" s="33">
        <v>89891</v>
      </c>
      <c r="T111" s="33">
        <v>10448202000</v>
      </c>
      <c r="U111" s="33">
        <v>183674252</v>
      </c>
      <c r="AB111">
        <f>VLOOKUP($A111,updated_plusgrid!$A$1:$AF$500,MATCH("Usable (USABLE)",updated_plusgrid!$A$1:$AF$1,0),0)-IFERROR(VLOOKUP($A111,'E1 basket NFOL Morning'!$A$1:$M$500,MATCH("For 1 basket",'E1 basket NFOL Morning'!$A$1:$M$1,0),0),0)*MIN('E1 basket NFOL Morning'!$G$2:$G$500)</f>
        <v>5288</v>
      </c>
      <c r="AC111">
        <f>VLOOKUP($A111,updated_plusgrid!$A$1:$AF$500,MATCH("Due (DUE)",updated_plusgrid!$A$1:$AF$1,0),0)-IFERROR(VLOOKUP($A111,'E1 basket NFOL Morning'!$A$1:$M$500,MATCH("For 1 basket",'E1 basket NFOL Morning'!$A$1:$M$1,0),0),0)*MIN('E1 basket NFOL Morning'!$I$2:$I$500)</f>
        <v>0</v>
      </c>
      <c r="AD111">
        <f>VLOOKUP($A111,updated_plusgrid!$A$1:$AF$500,MATCH("Pend. T+1 Buy (TT1UNSETTLEBUY)",updated_plusgrid!$A$1:$AF$1,0),0)-IFERROR(VLOOKUP($A111,'E1 basket NFOL Morning'!$A$1:$M$500,MATCH("For 1 basket",'E1 basket NFOL Morning'!$A$1:$M$1,0),0),0)*MIN('E1 basket NFOL Morning'!$K$2:$K$500)</f>
        <v>1100</v>
      </c>
      <c r="AE111">
        <f>AB111-IFERROR(VLOOKUP($A111,Diamond!$A:$B,2,0),0)*MIN(Diamond!$G:$G)</f>
        <v>5288</v>
      </c>
      <c r="AF111">
        <f>AC111-IFERROR(VLOOKUP($A111,Diamond!$A:$B,2,0),0)*MIN(Diamond!$I:$I)</f>
        <v>0</v>
      </c>
      <c r="AG111">
        <f>AD111-IFERROR(VLOOKUP($A111,Diamond!$A:$B,2,0),0)*MIN(Diamond!$K:$K)</f>
        <v>1100</v>
      </c>
      <c r="AH111">
        <f>AE111-IFERROR(VLOOKUP($A111,FL!$A:$B,2,0),0)*MIN(FL!$G:$G)</f>
        <v>4088</v>
      </c>
      <c r="AI111">
        <f>AF111-IFERROR(VLOOKUP($A111,FL!$A:$B,2,0),0)*MIN(FL!$I:$I)</f>
        <v>0</v>
      </c>
      <c r="AJ111">
        <f>AG111-IFERROR(VLOOKUP($A111,FL!$A:$B,2,0),0)*MIN(FL!$K:$K)</f>
        <v>1100</v>
      </c>
      <c r="AK111">
        <f>AH111-IFERROR(VLOOKUP($A111,'VN100'!$A:$B,2,0),0)*MIN('VN100'!$G:$G)</f>
        <v>4088</v>
      </c>
      <c r="AL111">
        <f>AI111-IFERROR(VLOOKUP($A111,'VN100'!$A:$B,2,0),0)*MIN('VN100'!$I:$I)</f>
        <v>0</v>
      </c>
      <c r="AM111">
        <f>AJ111-IFERROR(VLOOKUP($A111,'VN100'!$A:$B,2,0),0)*MIN('VN100'!$K:$K)</f>
        <v>1100</v>
      </c>
      <c r="AN111">
        <f>AK111-IFERROR(VLOOKUP($A111,MIDCAP!$A:$B,2,0),0)*MIN(MIDCAP!$G:$G)</f>
        <v>4088</v>
      </c>
      <c r="AO111">
        <f>AL111-IFERROR(VLOOKUP($A111,MIDCAP!$A:$B,2,0),0)*MIN(MIDCAP!$I:$I)</f>
        <v>0</v>
      </c>
      <c r="AP111">
        <f>AM111-IFERROR(VLOOKUP($A111,MIDCAP!$A:$B,2,0),0)*MIN(MIDCAP!$K:$K)</f>
        <v>1100</v>
      </c>
      <c r="AQ111">
        <f>AN111-IFERROR(VLOOKUP($A111,VFS!$A:$B,2,0),0)*MIN(VFS!$G:$G)</f>
        <v>4088</v>
      </c>
      <c r="AR111">
        <f>AO111-IFERROR(VLOOKUP($A111,VFS!$A:$B,2,0),0)*MIN(VFS!$I:$I)</f>
        <v>0</v>
      </c>
      <c r="AS111">
        <f>AP111-IFERROR(VLOOKUP($A111,VFS!$A:$B,2,0),0)*MIN(VFS!$K:$K)</f>
        <v>1100</v>
      </c>
      <c r="AT111">
        <f>AQ111-IFERROR(VLOOKUP($A111,FUEMAVND!$A:$B,2,0),0)*MIN(FUEMAVND!$G:$G)</f>
        <v>4088</v>
      </c>
      <c r="AU111">
        <f>AR111-IFERROR(VLOOKUP($A111,FUEMAVND!$A:$B,2,0),0)*MIN(FUEMAVND!$I:$I)</f>
        <v>0</v>
      </c>
      <c r="AV111">
        <f>AS111-IFERROR(VLOOKUP($A111,FUEMAVND!$A:$B,2,0),0)*MIN(FUEMAVND!$K:$K)</f>
        <v>1100</v>
      </c>
    </row>
    <row r="112" spans="1:48" x14ac:dyDescent="0.3">
      <c r="A112" s="33" t="str">
        <v>VCG</v>
      </c>
      <c r="B112" s="33">
        <v>31000</v>
      </c>
      <c r="C112" s="33">
        <v>31000</v>
      </c>
      <c r="D112" s="33">
        <v>0</v>
      </c>
      <c r="E112" s="33">
        <v>0</v>
      </c>
      <c r="F112" s="33">
        <v>0</v>
      </c>
      <c r="G112" s="33">
        <v>0</v>
      </c>
      <c r="H112" s="33">
        <v>0</v>
      </c>
      <c r="I112" s="33">
        <v>0</v>
      </c>
      <c r="J112" s="33">
        <v>0</v>
      </c>
      <c r="K112" s="33">
        <v>0</v>
      </c>
      <c r="L112" s="33">
        <v>570091189</v>
      </c>
      <c r="M112" s="33">
        <v>19150</v>
      </c>
      <c r="N112" s="33">
        <v>0</v>
      </c>
      <c r="O112" s="33">
        <v>0</v>
      </c>
      <c r="P112" s="33" t="str">
        <v>XXX</v>
      </c>
      <c r="Q112" s="33" t="str">
        <v>XXX</v>
      </c>
      <c r="R112" s="33" t="str">
        <v>XXX</v>
      </c>
      <c r="S112" s="33">
        <v>18390</v>
      </c>
      <c r="T112" s="33">
        <v>593650000</v>
      </c>
      <c r="U112" s="33">
        <v>23558810</v>
      </c>
      <c r="AB112">
        <f>VLOOKUP($A112,updated_plusgrid!$A$1:$AF$500,MATCH("Usable (USABLE)",updated_plusgrid!$A$1:$AF$1,0),0)-IFERROR(VLOOKUP($A112,'E1 basket NFOL Morning'!$A$1:$M$500,MATCH("For 1 basket",'E1 basket NFOL Morning'!$A$1:$M$1,0),0),0)*MIN('E1 basket NFOL Morning'!$G$2:$G$500)</f>
        <v>31000</v>
      </c>
      <c r="AC112">
        <f>VLOOKUP($A112,updated_plusgrid!$A$1:$AF$500,MATCH("Due (DUE)",updated_plusgrid!$A$1:$AF$1,0),0)-IFERROR(VLOOKUP($A112,'E1 basket NFOL Morning'!$A$1:$M$500,MATCH("For 1 basket",'E1 basket NFOL Morning'!$A$1:$M$1,0),0),0)*MIN('E1 basket NFOL Morning'!$I$2:$I$500)</f>
        <v>0</v>
      </c>
      <c r="AD112">
        <f>VLOOKUP($A112,updated_plusgrid!$A$1:$AF$500,MATCH("Pend. T+1 Buy (TT1UNSETTLEBUY)",updated_plusgrid!$A$1:$AF$1,0),0)-IFERROR(VLOOKUP($A112,'E1 basket NFOL Morning'!$A$1:$M$500,MATCH("For 1 basket",'E1 basket NFOL Morning'!$A$1:$M$1,0),0),0)*MIN('E1 basket NFOL Morning'!$K$2:$K$500)</f>
        <v>0</v>
      </c>
      <c r="AE112">
        <f>AB112-IFERROR(VLOOKUP($A112,Diamond!$A:$B,2,0),0)*MIN(Diamond!$G:$G)</f>
        <v>31000</v>
      </c>
      <c r="AF112">
        <f>AC112-IFERROR(VLOOKUP($A112,Diamond!$A:$B,2,0),0)*MIN(Diamond!$I:$I)</f>
        <v>0</v>
      </c>
      <c r="AG112">
        <f>AD112-IFERROR(VLOOKUP($A112,Diamond!$A:$B,2,0),0)*MIN(Diamond!$K:$K)</f>
        <v>0</v>
      </c>
      <c r="AH112">
        <f>AE112-IFERROR(VLOOKUP($A112,FL!$A:$B,2,0),0)*MIN(FL!$G:$G)</f>
        <v>31000</v>
      </c>
      <c r="AI112">
        <f>AF112-IFERROR(VLOOKUP($A112,FL!$A:$B,2,0),0)*MIN(FL!$I:$I)</f>
        <v>0</v>
      </c>
      <c r="AJ112">
        <f>AG112-IFERROR(VLOOKUP($A112,FL!$A:$B,2,0),0)*MIN(FL!$K:$K)</f>
        <v>0</v>
      </c>
      <c r="AK112">
        <f>AH112-IFERROR(VLOOKUP($A112,'VN100'!$A:$B,2,0),0)*MIN('VN100'!$G:$G)</f>
        <v>31000</v>
      </c>
      <c r="AL112">
        <f>AI112-IFERROR(VLOOKUP($A112,'VN100'!$A:$B,2,0),0)*MIN('VN100'!$I:$I)</f>
        <v>0</v>
      </c>
      <c r="AM112">
        <f>AJ112-IFERROR(VLOOKUP($A112,'VN100'!$A:$B,2,0),0)*MIN('VN100'!$K:$K)</f>
        <v>0</v>
      </c>
      <c r="AN112">
        <f>AK112-IFERROR(VLOOKUP($A112,MIDCAP!$A:$B,2,0),0)*MIN(MIDCAP!$G:$G)</f>
        <v>8600</v>
      </c>
      <c r="AO112">
        <f>AL112-IFERROR(VLOOKUP($A112,MIDCAP!$A:$B,2,0),0)*MIN(MIDCAP!$I:$I)</f>
        <v>0</v>
      </c>
      <c r="AP112">
        <f>AM112-IFERROR(VLOOKUP($A112,MIDCAP!$A:$B,2,0),0)*MIN(MIDCAP!$K:$K)</f>
        <v>0</v>
      </c>
      <c r="AQ112">
        <f>AN112-IFERROR(VLOOKUP($A112,VFS!$A:$B,2,0),0)*MIN(VFS!$G:$G)</f>
        <v>8600</v>
      </c>
      <c r="AR112">
        <f>AO112-IFERROR(VLOOKUP($A112,VFS!$A:$B,2,0),0)*MIN(VFS!$I:$I)</f>
        <v>0</v>
      </c>
      <c r="AS112">
        <f>AP112-IFERROR(VLOOKUP($A112,VFS!$A:$B,2,0),0)*MIN(VFS!$K:$K)</f>
        <v>0</v>
      </c>
      <c r="AT112">
        <f>AQ112-IFERROR(VLOOKUP($A112,FUEMAVND!$A:$B,2,0),0)*MIN(FUEMAVND!$G:$G)</f>
        <v>8600</v>
      </c>
      <c r="AU112">
        <f>AR112-IFERROR(VLOOKUP($A112,FUEMAVND!$A:$B,2,0),0)*MIN(FUEMAVND!$I:$I)</f>
        <v>0</v>
      </c>
      <c r="AV112">
        <f>AS112-IFERROR(VLOOKUP($A112,FUEMAVND!$A:$B,2,0),0)*MIN(FUEMAVND!$K:$K)</f>
        <v>0</v>
      </c>
    </row>
    <row r="113" spans="1:48" x14ac:dyDescent="0.3">
      <c r="A113" s="33" t="str">
        <v>VCI</v>
      </c>
      <c r="B113" s="33">
        <v>45400</v>
      </c>
      <c r="C113" s="33">
        <v>45400</v>
      </c>
      <c r="D113" s="33">
        <v>0</v>
      </c>
      <c r="E113" s="33">
        <v>0</v>
      </c>
      <c r="F113" s="33">
        <v>0</v>
      </c>
      <c r="G113" s="33">
        <v>0</v>
      </c>
      <c r="H113" s="33">
        <v>0</v>
      </c>
      <c r="I113" s="33">
        <v>0</v>
      </c>
      <c r="J113" s="33">
        <v>0</v>
      </c>
      <c r="K113" s="33">
        <v>0</v>
      </c>
      <c r="L113" s="33">
        <v>2103497316</v>
      </c>
      <c r="M113" s="33">
        <v>48050</v>
      </c>
      <c r="N113" s="33">
        <v>0</v>
      </c>
      <c r="O113" s="33">
        <v>0</v>
      </c>
      <c r="P113" s="33" t="str">
        <v>XXX</v>
      </c>
      <c r="Q113" s="33" t="str">
        <v>XXX</v>
      </c>
      <c r="R113" s="33" t="str">
        <v>XXX</v>
      </c>
      <c r="S113" s="33">
        <v>46332</v>
      </c>
      <c r="T113" s="33">
        <v>2181470000</v>
      </c>
      <c r="U113" s="33">
        <v>77972683</v>
      </c>
      <c r="AB113">
        <f>VLOOKUP($A113,updated_plusgrid!$A$1:$AF$500,MATCH("Usable (USABLE)",updated_plusgrid!$A$1:$AF$1,0),0)-IFERROR(VLOOKUP($A113,'E1 basket NFOL Morning'!$A$1:$M$500,MATCH("For 1 basket",'E1 basket NFOL Morning'!$A$1:$M$1,0),0),0)*MIN('E1 basket NFOL Morning'!$G$2:$G$500)</f>
        <v>45400</v>
      </c>
      <c r="AC113">
        <f>VLOOKUP($A113,updated_plusgrid!$A$1:$AF$500,MATCH("Due (DUE)",updated_plusgrid!$A$1:$AF$1,0),0)-IFERROR(VLOOKUP($A113,'E1 basket NFOL Morning'!$A$1:$M$500,MATCH("For 1 basket",'E1 basket NFOL Morning'!$A$1:$M$1,0),0),0)*MIN('E1 basket NFOL Morning'!$I$2:$I$500)</f>
        <v>0</v>
      </c>
      <c r="AD113">
        <f>VLOOKUP($A113,updated_plusgrid!$A$1:$AF$500,MATCH("Pend. T+1 Buy (TT1UNSETTLEBUY)",updated_plusgrid!$A$1:$AF$1,0),0)-IFERROR(VLOOKUP($A113,'E1 basket NFOL Morning'!$A$1:$M$500,MATCH("For 1 basket",'E1 basket NFOL Morning'!$A$1:$M$1,0),0),0)*MIN('E1 basket NFOL Morning'!$K$2:$K$500)</f>
        <v>0</v>
      </c>
      <c r="AE113">
        <f>AB113-IFERROR(VLOOKUP($A113,Diamond!$A:$B,2,0),0)*MIN(Diamond!$G:$G)</f>
        <v>45400</v>
      </c>
      <c r="AF113">
        <f>AC113-IFERROR(VLOOKUP($A113,Diamond!$A:$B,2,0),0)*MIN(Diamond!$I:$I)</f>
        <v>0</v>
      </c>
      <c r="AG113">
        <f>AD113-IFERROR(VLOOKUP($A113,Diamond!$A:$B,2,0),0)*MIN(Diamond!$K:$K)</f>
        <v>0</v>
      </c>
      <c r="AH113">
        <f>AE113-IFERROR(VLOOKUP($A113,FL!$A:$B,2,0),0)*MIN(FL!$G:$G)</f>
        <v>44200</v>
      </c>
      <c r="AI113">
        <f>AF113-IFERROR(VLOOKUP($A113,FL!$A:$B,2,0),0)*MIN(FL!$I:$I)</f>
        <v>0</v>
      </c>
      <c r="AJ113">
        <f>AG113-IFERROR(VLOOKUP($A113,FL!$A:$B,2,0),0)*MIN(FL!$K:$K)</f>
        <v>0</v>
      </c>
      <c r="AK113">
        <f>AH113-IFERROR(VLOOKUP($A113,'VN100'!$A:$B,2,0),0)*MIN('VN100'!$G:$G)</f>
        <v>44200</v>
      </c>
      <c r="AL113">
        <f>AI113-IFERROR(VLOOKUP($A113,'VN100'!$A:$B,2,0),0)*MIN('VN100'!$I:$I)</f>
        <v>0</v>
      </c>
      <c r="AM113">
        <f>AJ113-IFERROR(VLOOKUP($A113,'VN100'!$A:$B,2,0),0)*MIN('VN100'!$K:$K)</f>
        <v>0</v>
      </c>
      <c r="AN113">
        <f>AK113-IFERROR(VLOOKUP($A113,MIDCAP!$A:$B,2,0),0)*MIN(MIDCAP!$G:$G)</f>
        <v>25000</v>
      </c>
      <c r="AO113">
        <f>AL113-IFERROR(VLOOKUP($A113,MIDCAP!$A:$B,2,0),0)*MIN(MIDCAP!$I:$I)</f>
        <v>0</v>
      </c>
      <c r="AP113">
        <f>AM113-IFERROR(VLOOKUP($A113,MIDCAP!$A:$B,2,0),0)*MIN(MIDCAP!$K:$K)</f>
        <v>0</v>
      </c>
      <c r="AQ113">
        <f>AN113-IFERROR(VLOOKUP($A113,VFS!$A:$B,2,0),0)*MIN(VFS!$G:$G)</f>
        <v>25000</v>
      </c>
      <c r="AR113">
        <f>AO113-IFERROR(VLOOKUP($A113,VFS!$A:$B,2,0),0)*MIN(VFS!$I:$I)</f>
        <v>0</v>
      </c>
      <c r="AS113">
        <f>AP113-IFERROR(VLOOKUP($A113,VFS!$A:$B,2,0),0)*MIN(VFS!$K:$K)</f>
        <v>0</v>
      </c>
      <c r="AT113">
        <f>AQ113-IFERROR(VLOOKUP($A113,FUEMAVND!$A:$B,2,0),0)*MIN(FUEMAVND!$G:$G)</f>
        <v>25000</v>
      </c>
      <c r="AU113">
        <f>AR113-IFERROR(VLOOKUP($A113,FUEMAVND!$A:$B,2,0),0)*MIN(FUEMAVND!$I:$I)</f>
        <v>0</v>
      </c>
      <c r="AV113">
        <f>AS113-IFERROR(VLOOKUP($A113,FUEMAVND!$A:$B,2,0),0)*MIN(FUEMAVND!$K:$K)</f>
        <v>0</v>
      </c>
    </row>
    <row r="114" spans="1:48" x14ac:dyDescent="0.3">
      <c r="A114" s="33" t="str">
        <v>VDS</v>
      </c>
      <c r="B114" s="33">
        <v>3500</v>
      </c>
      <c r="C114" s="33">
        <v>3500</v>
      </c>
      <c r="D114" s="33">
        <v>0</v>
      </c>
      <c r="E114" s="33">
        <v>0</v>
      </c>
      <c r="F114" s="33">
        <v>0</v>
      </c>
      <c r="G114" s="33">
        <v>0</v>
      </c>
      <c r="H114" s="33">
        <v>0</v>
      </c>
      <c r="I114" s="33">
        <v>0</v>
      </c>
      <c r="J114" s="33">
        <v>0</v>
      </c>
      <c r="K114" s="33">
        <v>0</v>
      </c>
      <c r="L114" s="33">
        <v>72947500</v>
      </c>
      <c r="M114" s="33">
        <v>21650</v>
      </c>
      <c r="N114" s="33">
        <v>0</v>
      </c>
      <c r="O114" s="33">
        <v>0</v>
      </c>
      <c r="P114" s="33" t="str">
        <v>XXX</v>
      </c>
      <c r="Q114" s="33" t="str">
        <v>XXX</v>
      </c>
      <c r="R114" s="33" t="str">
        <v>XXX</v>
      </c>
      <c r="S114" s="33">
        <v>20842</v>
      </c>
      <c r="T114" s="33">
        <v>75775000</v>
      </c>
      <c r="U114" s="33">
        <v>2827500</v>
      </c>
      <c r="AB114">
        <f>VLOOKUP($A114,updated_plusgrid!$A$1:$AF$500,MATCH("Usable (USABLE)",updated_plusgrid!$A$1:$AF$1,0),0)-IFERROR(VLOOKUP($A114,'E1 basket NFOL Morning'!$A$1:$M$500,MATCH("For 1 basket",'E1 basket NFOL Morning'!$A$1:$M$1,0),0),0)*MIN('E1 basket NFOL Morning'!$G$2:$G$500)</f>
        <v>3500</v>
      </c>
      <c r="AC114">
        <f>VLOOKUP($A114,updated_plusgrid!$A$1:$AF$500,MATCH("Due (DUE)",updated_plusgrid!$A$1:$AF$1,0),0)-IFERROR(VLOOKUP($A114,'E1 basket NFOL Morning'!$A$1:$M$500,MATCH("For 1 basket",'E1 basket NFOL Morning'!$A$1:$M$1,0),0),0)*MIN('E1 basket NFOL Morning'!$I$2:$I$500)</f>
        <v>0</v>
      </c>
      <c r="AD114">
        <f>VLOOKUP($A114,updated_plusgrid!$A$1:$AF$500,MATCH("Pend. T+1 Buy (TT1UNSETTLEBUY)",updated_plusgrid!$A$1:$AF$1,0),0)-IFERROR(VLOOKUP($A114,'E1 basket NFOL Morning'!$A$1:$M$500,MATCH("For 1 basket",'E1 basket NFOL Morning'!$A$1:$M$1,0),0),0)*MIN('E1 basket NFOL Morning'!$K$2:$K$500)</f>
        <v>0</v>
      </c>
      <c r="AE114">
        <f>AB114-IFERROR(VLOOKUP($A114,Diamond!$A:$B,2,0),0)*MIN(Diamond!$G:$G)</f>
        <v>3500</v>
      </c>
      <c r="AF114">
        <f>AC114-IFERROR(VLOOKUP($A114,Diamond!$A:$B,2,0),0)*MIN(Diamond!$I:$I)</f>
        <v>0</v>
      </c>
      <c r="AG114">
        <f>AD114-IFERROR(VLOOKUP($A114,Diamond!$A:$B,2,0),0)*MIN(Diamond!$K:$K)</f>
        <v>0</v>
      </c>
      <c r="AH114">
        <f>AE114-IFERROR(VLOOKUP($A114,FL!$A:$B,2,0),0)*MIN(FL!$G:$G)</f>
        <v>3500</v>
      </c>
      <c r="AI114">
        <f>AF114-IFERROR(VLOOKUP($A114,FL!$A:$B,2,0),0)*MIN(FL!$I:$I)</f>
        <v>0</v>
      </c>
      <c r="AJ114">
        <f>AG114-IFERROR(VLOOKUP($A114,FL!$A:$B,2,0),0)*MIN(FL!$K:$K)</f>
        <v>0</v>
      </c>
      <c r="AK114">
        <f>AH114-IFERROR(VLOOKUP($A114,'VN100'!$A:$B,2,0),0)*MIN('VN100'!$G:$G)</f>
        <v>3500</v>
      </c>
      <c r="AL114">
        <f>AI114-IFERROR(VLOOKUP($A114,'VN100'!$A:$B,2,0),0)*MIN('VN100'!$I:$I)</f>
        <v>0</v>
      </c>
      <c r="AM114">
        <f>AJ114-IFERROR(VLOOKUP($A114,'VN100'!$A:$B,2,0),0)*MIN('VN100'!$K:$K)</f>
        <v>0</v>
      </c>
      <c r="AN114">
        <f>AK114-IFERROR(VLOOKUP($A114,MIDCAP!$A:$B,2,0),0)*MIN(MIDCAP!$G:$G)</f>
        <v>3500</v>
      </c>
      <c r="AO114">
        <f>AL114-IFERROR(VLOOKUP($A114,MIDCAP!$A:$B,2,0),0)*MIN(MIDCAP!$I:$I)</f>
        <v>0</v>
      </c>
      <c r="AP114">
        <f>AM114-IFERROR(VLOOKUP($A114,MIDCAP!$A:$B,2,0),0)*MIN(MIDCAP!$K:$K)</f>
        <v>0</v>
      </c>
      <c r="AQ114">
        <f>AN114-IFERROR(VLOOKUP($A114,VFS!$A:$B,2,0),0)*MIN(VFS!$G:$G)</f>
        <v>3500</v>
      </c>
      <c r="AR114">
        <f>AO114-IFERROR(VLOOKUP($A114,VFS!$A:$B,2,0),0)*MIN(VFS!$I:$I)</f>
        <v>0</v>
      </c>
      <c r="AS114">
        <f>AP114-IFERROR(VLOOKUP($A114,VFS!$A:$B,2,0),0)*MIN(VFS!$K:$K)</f>
        <v>0</v>
      </c>
      <c r="AT114">
        <f>AQ114-IFERROR(VLOOKUP($A114,FUEMAVND!$A:$B,2,0),0)*MIN(FUEMAVND!$G:$G)</f>
        <v>3500</v>
      </c>
      <c r="AU114">
        <f>AR114-IFERROR(VLOOKUP($A114,FUEMAVND!$A:$B,2,0),0)*MIN(FUEMAVND!$I:$I)</f>
        <v>0</v>
      </c>
      <c r="AV114">
        <f>AS114-IFERROR(VLOOKUP($A114,FUEMAVND!$A:$B,2,0),0)*MIN(FUEMAVND!$K:$K)</f>
        <v>0</v>
      </c>
    </row>
    <row r="115" spans="1:48" x14ac:dyDescent="0.3">
      <c r="A115" s="33" t="str">
        <v>VGC</v>
      </c>
      <c r="B115" s="33">
        <v>7000</v>
      </c>
      <c r="C115" s="33">
        <v>7000</v>
      </c>
      <c r="D115" s="33">
        <v>0</v>
      </c>
      <c r="E115" s="33">
        <v>0</v>
      </c>
      <c r="F115" s="33">
        <v>0</v>
      </c>
      <c r="G115" s="33">
        <v>0</v>
      </c>
      <c r="H115" s="33">
        <v>0</v>
      </c>
      <c r="I115" s="33">
        <v>0</v>
      </c>
      <c r="J115" s="33">
        <v>0</v>
      </c>
      <c r="K115" s="33">
        <v>0</v>
      </c>
      <c r="L115" s="33">
        <v>339548668</v>
      </c>
      <c r="M115" s="33">
        <v>44700</v>
      </c>
      <c r="N115" s="33">
        <v>0</v>
      </c>
      <c r="O115" s="33">
        <v>0</v>
      </c>
      <c r="P115" s="33" t="str">
        <v>XXX</v>
      </c>
      <c r="Q115" s="33" t="str">
        <v>XXX</v>
      </c>
      <c r="R115" s="33" t="str">
        <v>XXX</v>
      </c>
      <c r="S115" s="33">
        <v>48506</v>
      </c>
      <c r="T115" s="33">
        <v>312900000</v>
      </c>
      <c r="U115" s="33">
        <v>-26648668</v>
      </c>
      <c r="AB115">
        <f>VLOOKUP($A115,updated_plusgrid!$A$1:$AF$500,MATCH("Usable (USABLE)",updated_plusgrid!$A$1:$AF$1,0),0)-IFERROR(VLOOKUP($A115,'E1 basket NFOL Morning'!$A$1:$M$500,MATCH("For 1 basket",'E1 basket NFOL Morning'!$A$1:$M$1,0),0),0)*MIN('E1 basket NFOL Morning'!$G$2:$G$500)</f>
        <v>7000</v>
      </c>
      <c r="AC115">
        <f>VLOOKUP($A115,updated_plusgrid!$A$1:$AF$500,MATCH("Due (DUE)",updated_plusgrid!$A$1:$AF$1,0),0)-IFERROR(VLOOKUP($A115,'E1 basket NFOL Morning'!$A$1:$M$500,MATCH("For 1 basket",'E1 basket NFOL Morning'!$A$1:$M$1,0),0),0)*MIN('E1 basket NFOL Morning'!$I$2:$I$500)</f>
        <v>0</v>
      </c>
      <c r="AD115">
        <f>VLOOKUP($A115,updated_plusgrid!$A$1:$AF$500,MATCH("Pend. T+1 Buy (TT1UNSETTLEBUY)",updated_plusgrid!$A$1:$AF$1,0),0)-IFERROR(VLOOKUP($A115,'E1 basket NFOL Morning'!$A$1:$M$500,MATCH("For 1 basket",'E1 basket NFOL Morning'!$A$1:$M$1,0),0),0)*MIN('E1 basket NFOL Morning'!$K$2:$K$500)</f>
        <v>0</v>
      </c>
      <c r="AE115">
        <f>AB115-IFERROR(VLOOKUP($A115,Diamond!$A:$B,2,0),0)*MIN(Diamond!$G:$G)</f>
        <v>7000</v>
      </c>
      <c r="AF115">
        <f>AC115-IFERROR(VLOOKUP($A115,Diamond!$A:$B,2,0),0)*MIN(Diamond!$I:$I)</f>
        <v>0</v>
      </c>
      <c r="AG115">
        <f>AD115-IFERROR(VLOOKUP($A115,Diamond!$A:$B,2,0),0)*MIN(Diamond!$K:$K)</f>
        <v>0</v>
      </c>
      <c r="AH115">
        <f>AE115-IFERROR(VLOOKUP($A115,FL!$A:$B,2,0),0)*MIN(FL!$G:$G)</f>
        <v>7000</v>
      </c>
      <c r="AI115">
        <f>AF115-IFERROR(VLOOKUP($A115,FL!$A:$B,2,0),0)*MIN(FL!$I:$I)</f>
        <v>0</v>
      </c>
      <c r="AJ115">
        <f>AG115-IFERROR(VLOOKUP($A115,FL!$A:$B,2,0),0)*MIN(FL!$K:$K)</f>
        <v>0</v>
      </c>
      <c r="AK115">
        <f>AH115-IFERROR(VLOOKUP($A115,'VN100'!$A:$B,2,0),0)*MIN('VN100'!$G:$G)</f>
        <v>7000</v>
      </c>
      <c r="AL115">
        <f>AI115-IFERROR(VLOOKUP($A115,'VN100'!$A:$B,2,0),0)*MIN('VN100'!$I:$I)</f>
        <v>0</v>
      </c>
      <c r="AM115">
        <f>AJ115-IFERROR(VLOOKUP($A115,'VN100'!$A:$B,2,0),0)*MIN('VN100'!$K:$K)</f>
        <v>0</v>
      </c>
      <c r="AN115">
        <f>AK115-IFERROR(VLOOKUP($A115,MIDCAP!$A:$B,2,0),0)*MIN(MIDCAP!$G:$G)</f>
        <v>3800</v>
      </c>
      <c r="AO115">
        <f>AL115-IFERROR(VLOOKUP($A115,MIDCAP!$A:$B,2,0),0)*MIN(MIDCAP!$I:$I)</f>
        <v>0</v>
      </c>
      <c r="AP115">
        <f>AM115-IFERROR(VLOOKUP($A115,MIDCAP!$A:$B,2,0),0)*MIN(MIDCAP!$K:$K)</f>
        <v>0</v>
      </c>
      <c r="AQ115">
        <f>AN115-IFERROR(VLOOKUP($A115,VFS!$A:$B,2,0),0)*MIN(VFS!$G:$G)</f>
        <v>3800</v>
      </c>
      <c r="AR115">
        <f>AO115-IFERROR(VLOOKUP($A115,VFS!$A:$B,2,0),0)*MIN(VFS!$I:$I)</f>
        <v>0</v>
      </c>
      <c r="AS115">
        <f>AP115-IFERROR(VLOOKUP($A115,VFS!$A:$B,2,0),0)*MIN(VFS!$K:$K)</f>
        <v>0</v>
      </c>
      <c r="AT115">
        <f>AQ115-IFERROR(VLOOKUP($A115,FUEMAVND!$A:$B,2,0),0)*MIN(FUEMAVND!$G:$G)</f>
        <v>3800</v>
      </c>
      <c r="AU115">
        <f>AR115-IFERROR(VLOOKUP($A115,FUEMAVND!$A:$B,2,0),0)*MIN(FUEMAVND!$I:$I)</f>
        <v>0</v>
      </c>
      <c r="AV115">
        <f>AS115-IFERROR(VLOOKUP($A115,FUEMAVND!$A:$B,2,0),0)*MIN(FUEMAVND!$K:$K)</f>
        <v>0</v>
      </c>
    </row>
    <row r="116" spans="1:48" x14ac:dyDescent="0.3">
      <c r="A116" s="33" t="str">
        <v>VHC</v>
      </c>
      <c r="B116" s="33">
        <v>11200</v>
      </c>
      <c r="C116" s="33">
        <v>11200</v>
      </c>
      <c r="D116" s="33">
        <v>0</v>
      </c>
      <c r="E116" s="33">
        <v>0</v>
      </c>
      <c r="F116" s="33">
        <v>0</v>
      </c>
      <c r="G116" s="33">
        <v>0</v>
      </c>
      <c r="H116" s="33">
        <v>0</v>
      </c>
      <c r="I116" s="33">
        <v>0</v>
      </c>
      <c r="J116" s="33">
        <v>0</v>
      </c>
      <c r="K116" s="33">
        <v>0</v>
      </c>
      <c r="L116" s="33">
        <v>804686621</v>
      </c>
      <c r="M116" s="33">
        <v>73500</v>
      </c>
      <c r="N116" s="33">
        <v>0</v>
      </c>
      <c r="O116" s="33">
        <v>0</v>
      </c>
      <c r="P116" s="33" t="str">
        <v>XXX</v>
      </c>
      <c r="Q116" s="33" t="str">
        <v>XXX</v>
      </c>
      <c r="R116" s="33" t="str">
        <v>XXX</v>
      </c>
      <c r="S116" s="33">
        <v>71847</v>
      </c>
      <c r="T116" s="33">
        <v>823200000</v>
      </c>
      <c r="U116" s="33">
        <v>18513378</v>
      </c>
      <c r="AB116">
        <f>VLOOKUP($A116,updated_plusgrid!$A$1:$AF$500,MATCH("Usable (USABLE)",updated_plusgrid!$A$1:$AF$1,0),0)-IFERROR(VLOOKUP($A116,'E1 basket NFOL Morning'!$A$1:$M$500,MATCH("For 1 basket",'E1 basket NFOL Morning'!$A$1:$M$1,0),0),0)*MIN('E1 basket NFOL Morning'!$G$2:$G$500)</f>
        <v>11200</v>
      </c>
      <c r="AC116">
        <f>VLOOKUP($A116,updated_plusgrid!$A$1:$AF$500,MATCH("Due (DUE)",updated_plusgrid!$A$1:$AF$1,0),0)-IFERROR(VLOOKUP($A116,'E1 basket NFOL Morning'!$A$1:$M$500,MATCH("For 1 basket",'E1 basket NFOL Morning'!$A$1:$M$1,0),0),0)*MIN('E1 basket NFOL Morning'!$I$2:$I$500)</f>
        <v>0</v>
      </c>
      <c r="AD116">
        <f>VLOOKUP($A116,updated_plusgrid!$A$1:$AF$500,MATCH("Pend. T+1 Buy (TT1UNSETTLEBUY)",updated_plusgrid!$A$1:$AF$1,0),0)-IFERROR(VLOOKUP($A116,'E1 basket NFOL Morning'!$A$1:$M$500,MATCH("For 1 basket",'E1 basket NFOL Morning'!$A$1:$M$1,0),0),0)*MIN('E1 basket NFOL Morning'!$K$2:$K$500)</f>
        <v>0</v>
      </c>
      <c r="AE116">
        <f>AB116-IFERROR(VLOOKUP($A116,Diamond!$A:$B,2,0),0)*MIN(Diamond!$G:$G)</f>
        <v>11200</v>
      </c>
      <c r="AF116">
        <f>AC116-IFERROR(VLOOKUP($A116,Diamond!$A:$B,2,0),0)*MIN(Diamond!$I:$I)</f>
        <v>0</v>
      </c>
      <c r="AG116">
        <f>AD116-IFERROR(VLOOKUP($A116,Diamond!$A:$B,2,0),0)*MIN(Diamond!$K:$K)</f>
        <v>0</v>
      </c>
      <c r="AH116">
        <f>AE116-IFERROR(VLOOKUP($A116,FL!$A:$B,2,0),0)*MIN(FL!$G:$G)</f>
        <v>11200</v>
      </c>
      <c r="AI116">
        <f>AF116-IFERROR(VLOOKUP($A116,FL!$A:$B,2,0),0)*MIN(FL!$I:$I)</f>
        <v>0</v>
      </c>
      <c r="AJ116">
        <f>AG116-IFERROR(VLOOKUP($A116,FL!$A:$B,2,0),0)*MIN(FL!$K:$K)</f>
        <v>0</v>
      </c>
      <c r="AK116">
        <f>AH116-IFERROR(VLOOKUP($A116,'VN100'!$A:$B,2,0),0)*MIN('VN100'!$G:$G)</f>
        <v>11200</v>
      </c>
      <c r="AL116">
        <f>AI116-IFERROR(VLOOKUP($A116,'VN100'!$A:$B,2,0),0)*MIN('VN100'!$I:$I)</f>
        <v>0</v>
      </c>
      <c r="AM116">
        <f>AJ116-IFERROR(VLOOKUP($A116,'VN100'!$A:$B,2,0),0)*MIN('VN100'!$K:$K)</f>
        <v>0</v>
      </c>
      <c r="AN116">
        <f>AK116-IFERROR(VLOOKUP($A116,MIDCAP!$A:$B,2,0),0)*MIN(MIDCAP!$G:$G)</f>
        <v>4800</v>
      </c>
      <c r="AO116">
        <f>AL116-IFERROR(VLOOKUP($A116,MIDCAP!$A:$B,2,0),0)*MIN(MIDCAP!$I:$I)</f>
        <v>0</v>
      </c>
      <c r="AP116">
        <f>AM116-IFERROR(VLOOKUP($A116,MIDCAP!$A:$B,2,0),0)*MIN(MIDCAP!$K:$K)</f>
        <v>0</v>
      </c>
      <c r="AQ116">
        <f>AN116-IFERROR(VLOOKUP($A116,VFS!$A:$B,2,0),0)*MIN(VFS!$G:$G)</f>
        <v>4800</v>
      </c>
      <c r="AR116">
        <f>AO116-IFERROR(VLOOKUP($A116,VFS!$A:$B,2,0),0)*MIN(VFS!$I:$I)</f>
        <v>0</v>
      </c>
      <c r="AS116">
        <f>AP116-IFERROR(VLOOKUP($A116,VFS!$A:$B,2,0),0)*MIN(VFS!$K:$K)</f>
        <v>0</v>
      </c>
      <c r="AT116">
        <f>AQ116-IFERROR(VLOOKUP($A116,FUEMAVND!$A:$B,2,0),0)*MIN(FUEMAVND!$G:$G)</f>
        <v>4800</v>
      </c>
      <c r="AU116">
        <f>AR116-IFERROR(VLOOKUP($A116,FUEMAVND!$A:$B,2,0),0)*MIN(FUEMAVND!$I:$I)</f>
        <v>0</v>
      </c>
      <c r="AV116">
        <f>AS116-IFERROR(VLOOKUP($A116,FUEMAVND!$A:$B,2,0),0)*MIN(FUEMAVND!$K:$K)</f>
        <v>0</v>
      </c>
    </row>
    <row r="117" spans="1:48" x14ac:dyDescent="0.3">
      <c r="A117" s="33" t="str">
        <v>VHM</v>
      </c>
      <c r="B117" s="33">
        <v>231945</v>
      </c>
      <c r="C117" s="33">
        <v>160645</v>
      </c>
      <c r="D117" s="33">
        <v>0</v>
      </c>
      <c r="E117" s="33">
        <v>0</v>
      </c>
      <c r="F117" s="33">
        <v>16100</v>
      </c>
      <c r="G117" s="33">
        <v>55200</v>
      </c>
      <c r="H117" s="33">
        <v>0</v>
      </c>
      <c r="I117" s="33">
        <v>0</v>
      </c>
      <c r="J117" s="33">
        <v>0</v>
      </c>
      <c r="K117" s="33">
        <v>0</v>
      </c>
      <c r="L117" s="33">
        <v>9186973154</v>
      </c>
      <c r="M117" s="33">
        <v>41400</v>
      </c>
      <c r="N117" s="33">
        <v>0</v>
      </c>
      <c r="O117" s="33">
        <v>0</v>
      </c>
      <c r="P117" s="33" t="str">
        <v>XXX</v>
      </c>
      <c r="Q117" s="33" t="str">
        <v>XXX</v>
      </c>
      <c r="R117" s="33" t="str">
        <v>XXX</v>
      </c>
      <c r="S117" s="33">
        <v>39608</v>
      </c>
      <c r="T117" s="33">
        <v>9602523000</v>
      </c>
      <c r="U117" s="33">
        <v>415549845</v>
      </c>
      <c r="AB117">
        <f>VLOOKUP($A117,updated_plusgrid!$A$1:$AF$500,MATCH("Usable (USABLE)",updated_plusgrid!$A$1:$AF$1,0),0)-IFERROR(VLOOKUP($A117,'E1 basket NFOL Morning'!$A$1:$M$500,MATCH("For 1 basket",'E1 basket NFOL Morning'!$A$1:$M$1,0),0),0)*MIN('E1 basket NFOL Morning'!$G$2:$G$500)</f>
        <v>1945</v>
      </c>
      <c r="AC117">
        <f>VLOOKUP($A117,updated_plusgrid!$A$1:$AF$500,MATCH("Due (DUE)",updated_plusgrid!$A$1:$AF$1,0),0)-IFERROR(VLOOKUP($A117,'E1 basket NFOL Morning'!$A$1:$M$500,MATCH("For 1 basket",'E1 basket NFOL Morning'!$A$1:$M$1,0),0),0)*MIN('E1 basket NFOL Morning'!$I$2:$I$500)</f>
        <v>2300</v>
      </c>
      <c r="AD117">
        <f>VLOOKUP($A117,updated_plusgrid!$A$1:$AF$500,MATCH("Pend. T+1 Buy (TT1UNSETTLEBUY)",updated_plusgrid!$A$1:$AF$1,0),0)-IFERROR(VLOOKUP($A117,'E1 basket NFOL Morning'!$A$1:$M$500,MATCH("For 1 basket",'E1 basket NFOL Morning'!$A$1:$M$1,0),0),0)*MIN('E1 basket NFOL Morning'!$K$2:$K$500)</f>
        <v>2300</v>
      </c>
      <c r="AE117">
        <f>AB117-IFERROR(VLOOKUP($A117,Diamond!$A:$B,2,0),0)*MIN(Diamond!$G:$G)</f>
        <v>1945</v>
      </c>
      <c r="AF117">
        <f>AC117-IFERROR(VLOOKUP($A117,Diamond!$A:$B,2,0),0)*MIN(Diamond!$I:$I)</f>
        <v>2300</v>
      </c>
      <c r="AG117">
        <f>AD117-IFERROR(VLOOKUP($A117,Diamond!$A:$B,2,0),0)*MIN(Diamond!$K:$K)</f>
        <v>2300</v>
      </c>
      <c r="AH117">
        <f>AE117-IFERROR(VLOOKUP($A117,FL!$A:$B,2,0),0)*MIN(FL!$G:$G)</f>
        <v>1945</v>
      </c>
      <c r="AI117">
        <f>AF117-IFERROR(VLOOKUP($A117,FL!$A:$B,2,0),0)*MIN(FL!$I:$I)</f>
        <v>2300</v>
      </c>
      <c r="AJ117">
        <f>AG117-IFERROR(VLOOKUP($A117,FL!$A:$B,2,0),0)*MIN(FL!$K:$K)</f>
        <v>2300</v>
      </c>
      <c r="AK117">
        <f>AH117-IFERROR(VLOOKUP($A117,'VN100'!$A:$B,2,0),0)*MIN('VN100'!$G:$G)</f>
        <v>1945</v>
      </c>
      <c r="AL117">
        <f>AI117-IFERROR(VLOOKUP($A117,'VN100'!$A:$B,2,0),0)*MIN('VN100'!$I:$I)</f>
        <v>2300</v>
      </c>
      <c r="AM117">
        <f>AJ117-IFERROR(VLOOKUP($A117,'VN100'!$A:$B,2,0),0)*MIN('VN100'!$K:$K)</f>
        <v>2300</v>
      </c>
      <c r="AN117">
        <f>AK117-IFERROR(VLOOKUP($A117,MIDCAP!$A:$B,2,0),0)*MIN(MIDCAP!$G:$G)</f>
        <v>1945</v>
      </c>
      <c r="AO117">
        <f>AL117-IFERROR(VLOOKUP($A117,MIDCAP!$A:$B,2,0),0)*MIN(MIDCAP!$I:$I)</f>
        <v>2300</v>
      </c>
      <c r="AP117">
        <f>AM117-IFERROR(VLOOKUP($A117,MIDCAP!$A:$B,2,0),0)*MIN(MIDCAP!$K:$K)</f>
        <v>2300</v>
      </c>
      <c r="AQ117">
        <f>AN117-IFERROR(VLOOKUP($A117,VFS!$A:$B,2,0),0)*MIN(VFS!$G:$G)</f>
        <v>1945</v>
      </c>
      <c r="AR117">
        <f>AO117-IFERROR(VLOOKUP($A117,VFS!$A:$B,2,0),0)*MIN(VFS!$I:$I)</f>
        <v>2300</v>
      </c>
      <c r="AS117">
        <f>AP117-IFERROR(VLOOKUP($A117,VFS!$A:$B,2,0),0)*MIN(VFS!$K:$K)</f>
        <v>2300</v>
      </c>
      <c r="AT117">
        <f>AQ117-IFERROR(VLOOKUP($A117,FUEMAVND!$A:$B,2,0),0)*MIN(FUEMAVND!$G:$G)</f>
        <v>1945</v>
      </c>
      <c r="AU117">
        <f>AR117-IFERROR(VLOOKUP($A117,FUEMAVND!$A:$B,2,0),0)*MIN(FUEMAVND!$I:$I)</f>
        <v>2300</v>
      </c>
      <c r="AV117">
        <f>AS117-IFERROR(VLOOKUP($A117,FUEMAVND!$A:$B,2,0),0)*MIN(FUEMAVND!$K:$K)</f>
        <v>2300</v>
      </c>
    </row>
    <row r="118" spans="1:48" x14ac:dyDescent="0.3">
      <c r="A118" s="33" t="str">
        <v>VIB</v>
      </c>
      <c r="B118" s="33">
        <v>33</v>
      </c>
      <c r="C118" s="33">
        <v>33</v>
      </c>
      <c r="D118" s="33">
        <v>0</v>
      </c>
      <c r="E118" s="33">
        <v>0</v>
      </c>
      <c r="F118" s="33">
        <v>0</v>
      </c>
      <c r="G118" s="33">
        <v>0</v>
      </c>
      <c r="H118" s="33">
        <v>0</v>
      </c>
      <c r="I118" s="33">
        <v>0</v>
      </c>
      <c r="J118" s="33">
        <v>0</v>
      </c>
      <c r="K118" s="33">
        <v>0</v>
      </c>
      <c r="L118" s="33">
        <v>731484</v>
      </c>
      <c r="M118" s="33">
        <v>18300</v>
      </c>
      <c r="N118" s="33">
        <v>0</v>
      </c>
      <c r="O118" s="33">
        <v>0</v>
      </c>
      <c r="P118" s="33" t="str">
        <v>XXX</v>
      </c>
      <c r="Q118" s="33" t="str">
        <v>XXX</v>
      </c>
      <c r="R118" s="33" t="str">
        <v>XXX</v>
      </c>
      <c r="S118" s="33">
        <v>22166</v>
      </c>
      <c r="T118" s="33">
        <v>603900</v>
      </c>
      <c r="U118" s="33">
        <v>-127584</v>
      </c>
      <c r="AB118">
        <f>VLOOKUP($A118,updated_plusgrid!$A$1:$AF$500,MATCH("Usable (USABLE)",updated_plusgrid!$A$1:$AF$1,0),0)-IFERROR(VLOOKUP($A118,'E1 basket NFOL Morning'!$A$1:$M$500,MATCH("For 1 basket",'E1 basket NFOL Morning'!$A$1:$M$1,0),0),0)*MIN('E1 basket NFOL Morning'!$G$2:$G$500)</f>
        <v>33</v>
      </c>
      <c r="AC118">
        <f>VLOOKUP($A118,updated_plusgrid!$A$1:$AF$500,MATCH("Due (DUE)",updated_plusgrid!$A$1:$AF$1,0),0)-IFERROR(VLOOKUP($A118,'E1 basket NFOL Morning'!$A$1:$M$500,MATCH("For 1 basket",'E1 basket NFOL Morning'!$A$1:$M$1,0),0),0)*MIN('E1 basket NFOL Morning'!$I$2:$I$500)</f>
        <v>0</v>
      </c>
      <c r="AD118">
        <f>VLOOKUP($A118,updated_plusgrid!$A$1:$AF$500,MATCH("Pend. T+1 Buy (TT1UNSETTLEBUY)",updated_plusgrid!$A$1:$AF$1,0),0)-IFERROR(VLOOKUP($A118,'E1 basket NFOL Morning'!$A$1:$M$500,MATCH("For 1 basket",'E1 basket NFOL Morning'!$A$1:$M$1,0),0),0)*MIN('E1 basket NFOL Morning'!$K$2:$K$500)</f>
        <v>0</v>
      </c>
      <c r="AE118">
        <f>AB118-IFERROR(VLOOKUP($A118,Diamond!$A:$B,2,0),0)*MIN(Diamond!$G:$G)</f>
        <v>33</v>
      </c>
      <c r="AF118">
        <f>AC118-IFERROR(VLOOKUP($A118,Diamond!$A:$B,2,0),0)*MIN(Diamond!$I:$I)</f>
        <v>0</v>
      </c>
      <c r="AG118">
        <f>AD118-IFERROR(VLOOKUP($A118,Diamond!$A:$B,2,0),0)*MIN(Diamond!$K:$K)</f>
        <v>0</v>
      </c>
      <c r="AH118">
        <f>AE118-IFERROR(VLOOKUP($A118,FL!$A:$B,2,0),0)*MIN(FL!$G:$G)</f>
        <v>33</v>
      </c>
      <c r="AI118">
        <f>AF118-IFERROR(VLOOKUP($A118,FL!$A:$B,2,0),0)*MIN(FL!$I:$I)</f>
        <v>0</v>
      </c>
      <c r="AJ118">
        <f>AG118-IFERROR(VLOOKUP($A118,FL!$A:$B,2,0),0)*MIN(FL!$K:$K)</f>
        <v>0</v>
      </c>
      <c r="AK118">
        <f>AH118-IFERROR(VLOOKUP($A118,'VN100'!$A:$B,2,0),0)*MIN('VN100'!$G:$G)</f>
        <v>33</v>
      </c>
      <c r="AL118">
        <f>AI118-IFERROR(VLOOKUP($A118,'VN100'!$A:$B,2,0),0)*MIN('VN100'!$I:$I)</f>
        <v>0</v>
      </c>
      <c r="AM118">
        <f>AJ118-IFERROR(VLOOKUP($A118,'VN100'!$A:$B,2,0),0)*MIN('VN100'!$K:$K)</f>
        <v>0</v>
      </c>
      <c r="AN118">
        <f>AK118-IFERROR(VLOOKUP($A118,MIDCAP!$A:$B,2,0),0)*MIN(MIDCAP!$G:$G)</f>
        <v>33</v>
      </c>
      <c r="AO118">
        <f>AL118-IFERROR(VLOOKUP($A118,MIDCAP!$A:$B,2,0),0)*MIN(MIDCAP!$I:$I)</f>
        <v>0</v>
      </c>
      <c r="AP118">
        <f>AM118-IFERROR(VLOOKUP($A118,MIDCAP!$A:$B,2,0),0)*MIN(MIDCAP!$K:$K)</f>
        <v>0</v>
      </c>
      <c r="AQ118">
        <f>AN118-IFERROR(VLOOKUP($A118,VFS!$A:$B,2,0),0)*MIN(VFS!$G:$G)</f>
        <v>33</v>
      </c>
      <c r="AR118">
        <f>AO118-IFERROR(VLOOKUP($A118,VFS!$A:$B,2,0),0)*MIN(VFS!$I:$I)</f>
        <v>0</v>
      </c>
      <c r="AS118">
        <f>AP118-IFERROR(VLOOKUP($A118,VFS!$A:$B,2,0),0)*MIN(VFS!$K:$K)</f>
        <v>0</v>
      </c>
      <c r="AT118">
        <f>AQ118-IFERROR(VLOOKUP($A118,FUEMAVND!$A:$B,2,0),0)*MIN(FUEMAVND!$G:$G)</f>
        <v>33</v>
      </c>
      <c r="AU118">
        <f>AR118-IFERROR(VLOOKUP($A118,FUEMAVND!$A:$B,2,0),0)*MIN(FUEMAVND!$I:$I)</f>
        <v>0</v>
      </c>
      <c r="AV118">
        <f>AS118-IFERROR(VLOOKUP($A118,FUEMAVND!$A:$B,2,0),0)*MIN(FUEMAVND!$K:$K)</f>
        <v>0</v>
      </c>
    </row>
    <row r="119" spans="1:48" x14ac:dyDescent="0.3">
      <c r="A119" s="33" t="str">
        <v>VIC</v>
      </c>
      <c r="B119" s="33">
        <v>194068</v>
      </c>
      <c r="C119" s="33">
        <v>135168</v>
      </c>
      <c r="D119" s="33">
        <v>0</v>
      </c>
      <c r="E119" s="33">
        <v>0</v>
      </c>
      <c r="F119" s="33">
        <v>13300</v>
      </c>
      <c r="G119" s="33">
        <v>45600</v>
      </c>
      <c r="H119" s="33">
        <v>0</v>
      </c>
      <c r="I119" s="33">
        <v>0</v>
      </c>
      <c r="J119" s="33">
        <v>0</v>
      </c>
      <c r="K119" s="33">
        <v>0</v>
      </c>
      <c r="L119" s="33">
        <v>8135743892</v>
      </c>
      <c r="M119" s="33">
        <v>45100</v>
      </c>
      <c r="N119" s="33">
        <v>0</v>
      </c>
      <c r="O119" s="33">
        <v>0</v>
      </c>
      <c r="P119" s="33" t="str">
        <v>XXX</v>
      </c>
      <c r="Q119" s="33" t="str">
        <v>XXX</v>
      </c>
      <c r="R119" s="33" t="str">
        <v>XXX</v>
      </c>
      <c r="S119" s="33">
        <v>41922</v>
      </c>
      <c r="T119" s="33">
        <v>8752466800</v>
      </c>
      <c r="U119" s="33">
        <v>616722907</v>
      </c>
      <c r="AB119">
        <f>VLOOKUP($A119,updated_plusgrid!$A$1:$AF$500,MATCH("Usable (USABLE)",updated_plusgrid!$A$1:$AF$1,0),0)-IFERROR(VLOOKUP($A119,'E1 basket NFOL Morning'!$A$1:$M$500,MATCH("For 1 basket",'E1 basket NFOL Morning'!$A$1:$M$1,0),0),0)*MIN('E1 basket NFOL Morning'!$G$2:$G$500)</f>
        <v>4068</v>
      </c>
      <c r="AC119">
        <f>VLOOKUP($A119,updated_plusgrid!$A$1:$AF$500,MATCH("Due (DUE)",updated_plusgrid!$A$1:$AF$1,0),0)-IFERROR(VLOOKUP($A119,'E1 basket NFOL Morning'!$A$1:$M$500,MATCH("For 1 basket",'E1 basket NFOL Morning'!$A$1:$M$1,0),0),0)*MIN('E1 basket NFOL Morning'!$I$2:$I$500)</f>
        <v>1900</v>
      </c>
      <c r="AD119">
        <f>VLOOKUP($A119,updated_plusgrid!$A$1:$AF$500,MATCH("Pend. T+1 Buy (TT1UNSETTLEBUY)",updated_plusgrid!$A$1:$AF$1,0),0)-IFERROR(VLOOKUP($A119,'E1 basket NFOL Morning'!$A$1:$M$500,MATCH("For 1 basket",'E1 basket NFOL Morning'!$A$1:$M$1,0),0),0)*MIN('E1 basket NFOL Morning'!$K$2:$K$500)</f>
        <v>1900</v>
      </c>
      <c r="AE119">
        <f>AB119-IFERROR(VLOOKUP($A119,Diamond!$A:$B,2,0),0)*MIN(Diamond!$G:$G)</f>
        <v>4068</v>
      </c>
      <c r="AF119">
        <f>AC119-IFERROR(VLOOKUP($A119,Diamond!$A:$B,2,0),0)*MIN(Diamond!$I:$I)</f>
        <v>1900</v>
      </c>
      <c r="AG119">
        <f>AD119-IFERROR(VLOOKUP($A119,Diamond!$A:$B,2,0),0)*MIN(Diamond!$K:$K)</f>
        <v>1900</v>
      </c>
      <c r="AH119">
        <f>AE119-IFERROR(VLOOKUP($A119,FL!$A:$B,2,0),0)*MIN(FL!$G:$G)</f>
        <v>4068</v>
      </c>
      <c r="AI119">
        <f>AF119-IFERROR(VLOOKUP($A119,FL!$A:$B,2,0),0)*MIN(FL!$I:$I)</f>
        <v>1900</v>
      </c>
      <c r="AJ119">
        <f>AG119-IFERROR(VLOOKUP($A119,FL!$A:$B,2,0),0)*MIN(FL!$K:$K)</f>
        <v>1900</v>
      </c>
      <c r="AK119">
        <f>AH119-IFERROR(VLOOKUP($A119,'VN100'!$A:$B,2,0),0)*MIN('VN100'!$G:$G)</f>
        <v>4068</v>
      </c>
      <c r="AL119">
        <f>AI119-IFERROR(VLOOKUP($A119,'VN100'!$A:$B,2,0),0)*MIN('VN100'!$I:$I)</f>
        <v>1900</v>
      </c>
      <c r="AM119">
        <f>AJ119-IFERROR(VLOOKUP($A119,'VN100'!$A:$B,2,0),0)*MIN('VN100'!$K:$K)</f>
        <v>1900</v>
      </c>
      <c r="AN119">
        <f>AK119-IFERROR(VLOOKUP($A119,MIDCAP!$A:$B,2,0),0)*MIN(MIDCAP!$G:$G)</f>
        <v>4068</v>
      </c>
      <c r="AO119">
        <f>AL119-IFERROR(VLOOKUP($A119,MIDCAP!$A:$B,2,0),0)*MIN(MIDCAP!$I:$I)</f>
        <v>1900</v>
      </c>
      <c r="AP119">
        <f>AM119-IFERROR(VLOOKUP($A119,MIDCAP!$A:$B,2,0),0)*MIN(MIDCAP!$K:$K)</f>
        <v>1900</v>
      </c>
      <c r="AQ119">
        <f>AN119-IFERROR(VLOOKUP($A119,VFS!$A:$B,2,0),0)*MIN(VFS!$G:$G)</f>
        <v>4068</v>
      </c>
      <c r="AR119">
        <f>AO119-IFERROR(VLOOKUP($A119,VFS!$A:$B,2,0),0)*MIN(VFS!$I:$I)</f>
        <v>1900</v>
      </c>
      <c r="AS119">
        <f>AP119-IFERROR(VLOOKUP($A119,VFS!$A:$B,2,0),0)*MIN(VFS!$K:$K)</f>
        <v>1900</v>
      </c>
      <c r="AT119">
        <f>AQ119-IFERROR(VLOOKUP($A119,FUEMAVND!$A:$B,2,0),0)*MIN(FUEMAVND!$G:$G)</f>
        <v>4068</v>
      </c>
      <c r="AU119">
        <f>AR119-IFERROR(VLOOKUP($A119,FUEMAVND!$A:$B,2,0),0)*MIN(FUEMAVND!$I:$I)</f>
        <v>1900</v>
      </c>
      <c r="AV119">
        <f>AS119-IFERROR(VLOOKUP($A119,FUEMAVND!$A:$B,2,0),0)*MIN(FUEMAVND!$K:$K)</f>
        <v>1900</v>
      </c>
    </row>
    <row r="120" spans="1:48" x14ac:dyDescent="0.3">
      <c r="A120" s="33" t="str">
        <v>VIX</v>
      </c>
      <c r="B120" s="33">
        <v>150000</v>
      </c>
      <c r="C120" s="33">
        <v>127600</v>
      </c>
      <c r="D120" s="33">
        <v>0</v>
      </c>
      <c r="E120" s="33">
        <v>0</v>
      </c>
      <c r="F120" s="33">
        <v>0</v>
      </c>
      <c r="G120" s="33">
        <v>0</v>
      </c>
      <c r="H120" s="33">
        <v>0</v>
      </c>
      <c r="I120" s="33">
        <v>0</v>
      </c>
      <c r="J120" s="33">
        <v>0</v>
      </c>
      <c r="K120" s="33">
        <v>22400</v>
      </c>
      <c r="L120" s="33">
        <v>1864152308</v>
      </c>
      <c r="M120" s="33">
        <v>11900</v>
      </c>
      <c r="N120" s="33">
        <v>0</v>
      </c>
      <c r="O120" s="33">
        <v>0</v>
      </c>
      <c r="P120" s="33" t="str">
        <v>XXX</v>
      </c>
      <c r="Q120" s="33" t="str">
        <v>XXX</v>
      </c>
      <c r="R120" s="33" t="str">
        <v>XXX</v>
      </c>
      <c r="S120" s="33">
        <v>12427</v>
      </c>
      <c r="T120" s="33">
        <v>1518440000</v>
      </c>
      <c r="U120" s="33">
        <v>-79152308</v>
      </c>
      <c r="AB120">
        <f>VLOOKUP($A120,updated_plusgrid!$A$1:$AF$500,MATCH("Usable (USABLE)",updated_plusgrid!$A$1:$AF$1,0),0)-IFERROR(VLOOKUP($A120,'E1 basket NFOL Morning'!$A$1:$M$500,MATCH("For 1 basket",'E1 basket NFOL Morning'!$A$1:$M$1,0),0),0)*MIN('E1 basket NFOL Morning'!$G$2:$G$500)</f>
        <v>127600</v>
      </c>
      <c r="AC120">
        <f>VLOOKUP($A120,updated_plusgrid!$A$1:$AF$500,MATCH("Due (DUE)",updated_plusgrid!$A$1:$AF$1,0),0)-IFERROR(VLOOKUP($A120,'E1 basket NFOL Morning'!$A$1:$M$500,MATCH("For 1 basket",'E1 basket NFOL Morning'!$A$1:$M$1,0),0),0)*MIN('E1 basket NFOL Morning'!$I$2:$I$500)</f>
        <v>0</v>
      </c>
      <c r="AD120">
        <f>VLOOKUP($A120,updated_plusgrid!$A$1:$AF$500,MATCH("Pend. T+1 Buy (TT1UNSETTLEBUY)",updated_plusgrid!$A$1:$AF$1,0),0)-IFERROR(VLOOKUP($A120,'E1 basket NFOL Morning'!$A$1:$M$500,MATCH("For 1 basket",'E1 basket NFOL Morning'!$A$1:$M$1,0),0),0)*MIN('E1 basket NFOL Morning'!$K$2:$K$500)</f>
        <v>0</v>
      </c>
      <c r="AE120">
        <f>AB120-IFERROR(VLOOKUP($A120,Diamond!$A:$B,2,0),0)*MIN(Diamond!$G:$G)</f>
        <v>127600</v>
      </c>
      <c r="AF120">
        <f>AC120-IFERROR(VLOOKUP($A120,Diamond!$A:$B,2,0),0)*MIN(Diamond!$I:$I)</f>
        <v>0</v>
      </c>
      <c r="AG120">
        <f>AD120-IFERROR(VLOOKUP($A120,Diamond!$A:$B,2,0),0)*MIN(Diamond!$K:$K)</f>
        <v>0</v>
      </c>
      <c r="AH120">
        <f>AE120-IFERROR(VLOOKUP($A120,FL!$A:$B,2,0),0)*MIN(FL!$G:$G)</f>
        <v>117800</v>
      </c>
      <c r="AI120">
        <f>AF120-IFERROR(VLOOKUP($A120,FL!$A:$B,2,0),0)*MIN(FL!$I:$I)</f>
        <v>0</v>
      </c>
      <c r="AJ120">
        <f>AG120-IFERROR(VLOOKUP($A120,FL!$A:$B,2,0),0)*MIN(FL!$K:$K)</f>
        <v>0</v>
      </c>
      <c r="AK120">
        <f>AH120-IFERROR(VLOOKUP($A120,'VN100'!$A:$B,2,0),0)*MIN('VN100'!$G:$G)</f>
        <v>117800</v>
      </c>
      <c r="AL120">
        <f>AI120-IFERROR(VLOOKUP($A120,'VN100'!$A:$B,2,0),0)*MIN('VN100'!$I:$I)</f>
        <v>0</v>
      </c>
      <c r="AM120">
        <f>AJ120-IFERROR(VLOOKUP($A120,'VN100'!$A:$B,2,0),0)*MIN('VN100'!$K:$K)</f>
        <v>0</v>
      </c>
      <c r="AN120">
        <f>AK120-IFERROR(VLOOKUP($A120,MIDCAP!$A:$B,2,0),0)*MIN(MIDCAP!$G:$G)</f>
        <v>31400</v>
      </c>
      <c r="AO120">
        <f>AL120-IFERROR(VLOOKUP($A120,MIDCAP!$A:$B,2,0),0)*MIN(MIDCAP!$I:$I)</f>
        <v>0</v>
      </c>
      <c r="AP120">
        <f>AM120-IFERROR(VLOOKUP($A120,MIDCAP!$A:$B,2,0),0)*MIN(MIDCAP!$K:$K)</f>
        <v>0</v>
      </c>
      <c r="AQ120">
        <f>AN120-IFERROR(VLOOKUP($A120,VFS!$A:$B,2,0),0)*MIN(VFS!$G:$G)</f>
        <v>31400</v>
      </c>
      <c r="AR120">
        <f>AO120-IFERROR(VLOOKUP($A120,VFS!$A:$B,2,0),0)*MIN(VFS!$I:$I)</f>
        <v>0</v>
      </c>
      <c r="AS120">
        <f>AP120-IFERROR(VLOOKUP($A120,VFS!$A:$B,2,0),0)*MIN(VFS!$K:$K)</f>
        <v>0</v>
      </c>
      <c r="AT120">
        <f>AQ120-IFERROR(VLOOKUP($A120,FUEMAVND!$A:$B,2,0),0)*MIN(FUEMAVND!$G:$G)</f>
        <v>31400</v>
      </c>
      <c r="AU120">
        <f>AR120-IFERROR(VLOOKUP($A120,FUEMAVND!$A:$B,2,0),0)*MIN(FUEMAVND!$I:$I)</f>
        <v>0</v>
      </c>
      <c r="AV120">
        <f>AS120-IFERROR(VLOOKUP($A120,FUEMAVND!$A:$B,2,0),0)*MIN(FUEMAVND!$K:$K)</f>
        <v>0</v>
      </c>
    </row>
    <row r="121" spans="1:48" x14ac:dyDescent="0.3">
      <c r="A121" s="33" t="str">
        <v>VIXRTS</v>
      </c>
      <c r="B121" s="33">
        <v>112500</v>
      </c>
      <c r="C121" s="33">
        <v>112500</v>
      </c>
      <c r="D121" s="33">
        <v>0</v>
      </c>
      <c r="E121" s="33">
        <v>0</v>
      </c>
      <c r="F121" s="33">
        <v>0</v>
      </c>
      <c r="G121" s="33">
        <v>0</v>
      </c>
      <c r="H121" s="33">
        <v>0</v>
      </c>
      <c r="I121" s="33">
        <v>0</v>
      </c>
      <c r="J121" s="33">
        <v>0</v>
      </c>
      <c r="K121" s="33">
        <v>0</v>
      </c>
      <c r="L121" s="33">
        <v>0</v>
      </c>
      <c r="M121" s="33">
        <v>0</v>
      </c>
      <c r="N121" s="33">
        <v>0</v>
      </c>
      <c r="O121" s="33">
        <v>0</v>
      </c>
      <c r="P121" s="33" t="str">
        <v>XXX</v>
      </c>
      <c r="Q121" s="33" t="str">
        <v>XXX</v>
      </c>
      <c r="R121" s="33" t="str">
        <v>XXX</v>
      </c>
      <c r="S121" s="33">
        <v>0</v>
      </c>
      <c r="T121" s="33">
        <v>0</v>
      </c>
      <c r="U121" s="33">
        <v>0</v>
      </c>
      <c r="AB121">
        <f>VLOOKUP($A121,updated_plusgrid!$A$1:$AF$500,MATCH("Usable (USABLE)",updated_plusgrid!$A$1:$AF$1,0),0)-IFERROR(VLOOKUP($A121,'E1 basket NFOL Morning'!$A$1:$M$500,MATCH("For 1 basket",'E1 basket NFOL Morning'!$A$1:$M$1,0),0),0)*MIN('E1 basket NFOL Morning'!$G$2:$G$500)</f>
        <v>112500</v>
      </c>
      <c r="AC121">
        <f>VLOOKUP($A121,updated_plusgrid!$A$1:$AF$500,MATCH("Due (DUE)",updated_plusgrid!$A$1:$AF$1,0),0)-IFERROR(VLOOKUP($A121,'E1 basket NFOL Morning'!$A$1:$M$500,MATCH("For 1 basket",'E1 basket NFOL Morning'!$A$1:$M$1,0),0),0)*MIN('E1 basket NFOL Morning'!$I$2:$I$500)</f>
        <v>0</v>
      </c>
      <c r="AD121">
        <f>VLOOKUP($A121,updated_plusgrid!$A$1:$AF$500,MATCH("Pend. T+1 Buy (TT1UNSETTLEBUY)",updated_plusgrid!$A$1:$AF$1,0),0)-IFERROR(VLOOKUP($A121,'E1 basket NFOL Morning'!$A$1:$M$500,MATCH("For 1 basket",'E1 basket NFOL Morning'!$A$1:$M$1,0),0),0)*MIN('E1 basket NFOL Morning'!$K$2:$K$500)</f>
        <v>0</v>
      </c>
      <c r="AE121">
        <f>AB121-IFERROR(VLOOKUP($A121,Diamond!$A:$B,2,0),0)*MIN(Diamond!$G:$G)</f>
        <v>112500</v>
      </c>
      <c r="AF121">
        <f>AC121-IFERROR(VLOOKUP($A121,Diamond!$A:$B,2,0),0)*MIN(Diamond!$I:$I)</f>
        <v>0</v>
      </c>
      <c r="AG121">
        <f>AD121-IFERROR(VLOOKUP($A121,Diamond!$A:$B,2,0),0)*MIN(Diamond!$K:$K)</f>
        <v>0</v>
      </c>
      <c r="AH121">
        <f>AE121-IFERROR(VLOOKUP($A121,FL!$A:$B,2,0),0)*MIN(FL!$G:$G)</f>
        <v>112500</v>
      </c>
      <c r="AI121">
        <f>AF121-IFERROR(VLOOKUP($A121,FL!$A:$B,2,0),0)*MIN(FL!$I:$I)</f>
        <v>0</v>
      </c>
      <c r="AJ121">
        <f>AG121-IFERROR(VLOOKUP($A121,FL!$A:$B,2,0),0)*MIN(FL!$K:$K)</f>
        <v>0</v>
      </c>
      <c r="AK121">
        <f>AH121-IFERROR(VLOOKUP($A121,'VN100'!$A:$B,2,0),0)*MIN('VN100'!$G:$G)</f>
        <v>112500</v>
      </c>
      <c r="AL121">
        <f>AI121-IFERROR(VLOOKUP($A121,'VN100'!$A:$B,2,0),0)*MIN('VN100'!$I:$I)</f>
        <v>0</v>
      </c>
      <c r="AM121">
        <f>AJ121-IFERROR(VLOOKUP($A121,'VN100'!$A:$B,2,0),0)*MIN('VN100'!$K:$K)</f>
        <v>0</v>
      </c>
      <c r="AN121">
        <f>AK121-IFERROR(VLOOKUP($A121,MIDCAP!$A:$B,2,0),0)*MIN(MIDCAP!$G:$G)</f>
        <v>112500</v>
      </c>
      <c r="AO121">
        <f>AL121-IFERROR(VLOOKUP($A121,MIDCAP!$A:$B,2,0),0)*MIN(MIDCAP!$I:$I)</f>
        <v>0</v>
      </c>
      <c r="AP121">
        <f>AM121-IFERROR(VLOOKUP($A121,MIDCAP!$A:$B,2,0),0)*MIN(MIDCAP!$K:$K)</f>
        <v>0</v>
      </c>
      <c r="AQ121">
        <f>AN121-IFERROR(VLOOKUP($A121,VFS!$A:$B,2,0),0)*MIN(VFS!$G:$G)</f>
        <v>112500</v>
      </c>
      <c r="AR121">
        <f>AO121-IFERROR(VLOOKUP($A121,VFS!$A:$B,2,0),0)*MIN(VFS!$I:$I)</f>
        <v>0</v>
      </c>
      <c r="AS121">
        <f>AP121-IFERROR(VLOOKUP($A121,VFS!$A:$B,2,0),0)*MIN(VFS!$K:$K)</f>
        <v>0</v>
      </c>
      <c r="AT121">
        <f>AQ121-IFERROR(VLOOKUP($A121,FUEMAVND!$A:$B,2,0),0)*MIN(FUEMAVND!$G:$G)</f>
        <v>112500</v>
      </c>
      <c r="AU121">
        <f>AR121-IFERROR(VLOOKUP($A121,FUEMAVND!$A:$B,2,0),0)*MIN(FUEMAVND!$I:$I)</f>
        <v>0</v>
      </c>
      <c r="AV121">
        <f>AS121-IFERROR(VLOOKUP($A121,FUEMAVND!$A:$B,2,0),0)*MIN(FUEMAVND!$K:$K)</f>
        <v>0</v>
      </c>
    </row>
    <row r="122" spans="1:48" x14ac:dyDescent="0.3">
      <c r="A122" s="33" t="str">
        <v>VJC</v>
      </c>
      <c r="B122" s="33">
        <v>50500</v>
      </c>
      <c r="C122" s="33">
        <v>35000</v>
      </c>
      <c r="D122" s="33">
        <v>0</v>
      </c>
      <c r="E122" s="33">
        <v>0</v>
      </c>
      <c r="F122" s="33">
        <v>3500</v>
      </c>
      <c r="G122" s="33">
        <v>12000</v>
      </c>
      <c r="H122" s="33">
        <v>0</v>
      </c>
      <c r="I122" s="33">
        <v>0</v>
      </c>
      <c r="J122" s="33">
        <v>0</v>
      </c>
      <c r="K122" s="33">
        <v>0</v>
      </c>
      <c r="L122" s="33">
        <v>5264009303</v>
      </c>
      <c r="M122" s="33">
        <v>104000</v>
      </c>
      <c r="N122" s="33">
        <v>0</v>
      </c>
      <c r="O122" s="33">
        <v>0</v>
      </c>
      <c r="P122" s="33" t="str">
        <v>XXX</v>
      </c>
      <c r="Q122" s="33" t="str">
        <v>XXX</v>
      </c>
      <c r="R122" s="33" t="str">
        <v>XXX</v>
      </c>
      <c r="S122" s="33">
        <v>104237</v>
      </c>
      <c r="T122" s="33">
        <v>5252000000</v>
      </c>
      <c r="U122" s="33">
        <v>-12009303</v>
      </c>
      <c r="AB122">
        <f>VLOOKUP($A122,updated_plusgrid!$A$1:$AF$500,MATCH("Usable (USABLE)",updated_plusgrid!$A$1:$AF$1,0),0)-IFERROR(VLOOKUP($A122,'E1 basket NFOL Morning'!$A$1:$M$500,MATCH("For 1 basket",'E1 basket NFOL Morning'!$A$1:$M$1,0),0),0)*MIN('E1 basket NFOL Morning'!$G$2:$G$500)</f>
        <v>500</v>
      </c>
      <c r="AC122">
        <f>VLOOKUP($A122,updated_plusgrid!$A$1:$AF$500,MATCH("Due (DUE)",updated_plusgrid!$A$1:$AF$1,0),0)-IFERROR(VLOOKUP($A122,'E1 basket NFOL Morning'!$A$1:$M$500,MATCH("For 1 basket",'E1 basket NFOL Morning'!$A$1:$M$1,0),0),0)*MIN('E1 basket NFOL Morning'!$I$2:$I$500)</f>
        <v>500</v>
      </c>
      <c r="AD122">
        <f>VLOOKUP($A122,updated_plusgrid!$A$1:$AF$500,MATCH("Pend. T+1 Buy (TT1UNSETTLEBUY)",updated_plusgrid!$A$1:$AF$1,0),0)-IFERROR(VLOOKUP($A122,'E1 basket NFOL Morning'!$A$1:$M$500,MATCH("For 1 basket",'E1 basket NFOL Morning'!$A$1:$M$1,0),0),0)*MIN('E1 basket NFOL Morning'!$K$2:$K$500)</f>
        <v>500</v>
      </c>
      <c r="AE122">
        <f>AB122-IFERROR(VLOOKUP($A122,Diamond!$A:$B,2,0),0)*MIN(Diamond!$G:$G)</f>
        <v>500</v>
      </c>
      <c r="AF122">
        <f>AC122-IFERROR(VLOOKUP($A122,Diamond!$A:$B,2,0),0)*MIN(Diamond!$I:$I)</f>
        <v>500</v>
      </c>
      <c r="AG122">
        <f>AD122-IFERROR(VLOOKUP($A122,Diamond!$A:$B,2,0),0)*MIN(Diamond!$K:$K)</f>
        <v>500</v>
      </c>
      <c r="AH122">
        <f>AE122-IFERROR(VLOOKUP($A122,FL!$A:$B,2,0),0)*MIN(FL!$G:$G)</f>
        <v>500</v>
      </c>
      <c r="AI122">
        <f>AF122-IFERROR(VLOOKUP($A122,FL!$A:$B,2,0),0)*MIN(FL!$I:$I)</f>
        <v>500</v>
      </c>
      <c r="AJ122">
        <f>AG122-IFERROR(VLOOKUP($A122,FL!$A:$B,2,0),0)*MIN(FL!$K:$K)</f>
        <v>500</v>
      </c>
      <c r="AK122">
        <f>AH122-IFERROR(VLOOKUP($A122,'VN100'!$A:$B,2,0),0)*MIN('VN100'!$G:$G)</f>
        <v>500</v>
      </c>
      <c r="AL122">
        <f>AI122-IFERROR(VLOOKUP($A122,'VN100'!$A:$B,2,0),0)*MIN('VN100'!$I:$I)</f>
        <v>500</v>
      </c>
      <c r="AM122">
        <f>AJ122-IFERROR(VLOOKUP($A122,'VN100'!$A:$B,2,0),0)*MIN('VN100'!$K:$K)</f>
        <v>500</v>
      </c>
      <c r="AN122">
        <f>AK122-IFERROR(VLOOKUP($A122,MIDCAP!$A:$B,2,0),0)*MIN(MIDCAP!$G:$G)</f>
        <v>500</v>
      </c>
      <c r="AO122">
        <f>AL122-IFERROR(VLOOKUP($A122,MIDCAP!$A:$B,2,0),0)*MIN(MIDCAP!$I:$I)</f>
        <v>500</v>
      </c>
      <c r="AP122">
        <f>AM122-IFERROR(VLOOKUP($A122,MIDCAP!$A:$B,2,0),0)*MIN(MIDCAP!$K:$K)</f>
        <v>500</v>
      </c>
      <c r="AQ122">
        <f>AN122-IFERROR(VLOOKUP($A122,VFS!$A:$B,2,0),0)*MIN(VFS!$G:$G)</f>
        <v>500</v>
      </c>
      <c r="AR122">
        <f>AO122-IFERROR(VLOOKUP($A122,VFS!$A:$B,2,0),0)*MIN(VFS!$I:$I)</f>
        <v>500</v>
      </c>
      <c r="AS122">
        <f>AP122-IFERROR(VLOOKUP($A122,VFS!$A:$B,2,0),0)*MIN(VFS!$K:$K)</f>
        <v>500</v>
      </c>
      <c r="AT122">
        <f>AQ122-IFERROR(VLOOKUP($A122,FUEMAVND!$A:$B,2,0),0)*MIN(FUEMAVND!$G:$G)</f>
        <v>500</v>
      </c>
      <c r="AU122">
        <f>AR122-IFERROR(VLOOKUP($A122,FUEMAVND!$A:$B,2,0),0)*MIN(FUEMAVND!$I:$I)</f>
        <v>500</v>
      </c>
      <c r="AV122">
        <f>AS122-IFERROR(VLOOKUP($A122,FUEMAVND!$A:$B,2,0),0)*MIN(FUEMAVND!$K:$K)</f>
        <v>500</v>
      </c>
    </row>
    <row r="123" spans="1:48" x14ac:dyDescent="0.3">
      <c r="A123" s="33" t="str">
        <v>VND</v>
      </c>
      <c r="B123" s="33">
        <v>252400</v>
      </c>
      <c r="C123" s="33">
        <v>183700</v>
      </c>
      <c r="D123" s="33">
        <v>0</v>
      </c>
      <c r="E123" s="33">
        <v>0</v>
      </c>
      <c r="F123" s="33">
        <v>0</v>
      </c>
      <c r="G123" s="33">
        <v>0</v>
      </c>
      <c r="H123" s="33">
        <v>0</v>
      </c>
      <c r="I123" s="33">
        <v>68700</v>
      </c>
      <c r="J123" s="33">
        <v>0</v>
      </c>
      <c r="K123" s="33">
        <v>0</v>
      </c>
      <c r="L123" s="33">
        <v>3953601735</v>
      </c>
      <c r="M123" s="33">
        <v>15450</v>
      </c>
      <c r="N123" s="33">
        <v>0</v>
      </c>
      <c r="O123" s="33">
        <v>0</v>
      </c>
      <c r="P123" s="33" t="str">
        <v>XXX</v>
      </c>
      <c r="Q123" s="33" t="str">
        <v>XXX</v>
      </c>
      <c r="R123" s="33" t="str">
        <v>XXX</v>
      </c>
      <c r="S123" s="33">
        <v>15664</v>
      </c>
      <c r="T123" s="33">
        <v>3899580000</v>
      </c>
      <c r="U123" s="33">
        <v>-54021735</v>
      </c>
      <c r="AB123">
        <f>VLOOKUP($A123,updated_plusgrid!$A$1:$AF$500,MATCH("Usable (USABLE)",updated_plusgrid!$A$1:$AF$1,0),0)-IFERROR(VLOOKUP($A123,'E1 basket NFOL Morning'!$A$1:$M$500,MATCH("For 1 basket",'E1 basket NFOL Morning'!$A$1:$M$1,0),0),0)*MIN('E1 basket NFOL Morning'!$G$2:$G$500)</f>
        <v>183700</v>
      </c>
      <c r="AC123">
        <f>VLOOKUP($A123,updated_plusgrid!$A$1:$AF$500,MATCH("Due (DUE)",updated_plusgrid!$A$1:$AF$1,0),0)-IFERROR(VLOOKUP($A123,'E1 basket NFOL Morning'!$A$1:$M$500,MATCH("For 1 basket",'E1 basket NFOL Morning'!$A$1:$M$1,0),0),0)*MIN('E1 basket NFOL Morning'!$I$2:$I$500)</f>
        <v>0</v>
      </c>
      <c r="AD123">
        <f>VLOOKUP($A123,updated_plusgrid!$A$1:$AF$500,MATCH("Pend. T+1 Buy (TT1UNSETTLEBUY)",updated_plusgrid!$A$1:$AF$1,0),0)-IFERROR(VLOOKUP($A123,'E1 basket NFOL Morning'!$A$1:$M$500,MATCH("For 1 basket",'E1 basket NFOL Morning'!$A$1:$M$1,0),0),0)*MIN('E1 basket NFOL Morning'!$K$2:$K$500)</f>
        <v>0</v>
      </c>
      <c r="AE123">
        <f>AB123-IFERROR(VLOOKUP($A123,Diamond!$A:$B,2,0),0)*MIN(Diamond!$G:$G)</f>
        <v>183700</v>
      </c>
      <c r="AF123">
        <f>AC123-IFERROR(VLOOKUP($A123,Diamond!$A:$B,2,0),0)*MIN(Diamond!$I:$I)</f>
        <v>0</v>
      </c>
      <c r="AG123">
        <f>AD123-IFERROR(VLOOKUP($A123,Diamond!$A:$B,2,0),0)*MIN(Diamond!$K:$K)</f>
        <v>0</v>
      </c>
      <c r="AH123">
        <f>AE123-IFERROR(VLOOKUP($A123,FL!$A:$B,2,0),0)*MIN(FL!$G:$G)</f>
        <v>174900</v>
      </c>
      <c r="AI123">
        <f>AF123-IFERROR(VLOOKUP($A123,FL!$A:$B,2,0),0)*MIN(FL!$I:$I)</f>
        <v>0</v>
      </c>
      <c r="AJ123">
        <f>AG123-IFERROR(VLOOKUP($A123,FL!$A:$B,2,0),0)*MIN(FL!$K:$K)</f>
        <v>0</v>
      </c>
      <c r="AK123">
        <f>AH123-IFERROR(VLOOKUP($A123,'VN100'!$A:$B,2,0),0)*MIN('VN100'!$G:$G)</f>
        <v>174900</v>
      </c>
      <c r="AL123">
        <f>AI123-IFERROR(VLOOKUP($A123,'VN100'!$A:$B,2,0),0)*MIN('VN100'!$I:$I)</f>
        <v>0</v>
      </c>
      <c r="AM123">
        <f>AJ123-IFERROR(VLOOKUP($A123,'VN100'!$A:$B,2,0),0)*MIN('VN100'!$K:$K)</f>
        <v>0</v>
      </c>
      <c r="AN123">
        <f>AK123-IFERROR(VLOOKUP($A123,MIDCAP!$A:$B,2,0),0)*MIN(MIDCAP!$G:$G)</f>
        <v>101300</v>
      </c>
      <c r="AO123">
        <f>AL123-IFERROR(VLOOKUP($A123,MIDCAP!$A:$B,2,0),0)*MIN(MIDCAP!$I:$I)</f>
        <v>0</v>
      </c>
      <c r="AP123">
        <f>AM123-IFERROR(VLOOKUP($A123,MIDCAP!$A:$B,2,0),0)*MIN(MIDCAP!$K:$K)</f>
        <v>0</v>
      </c>
      <c r="AQ123">
        <f>AN123-IFERROR(VLOOKUP($A123,VFS!$A:$B,2,0),0)*MIN(VFS!$G:$G)</f>
        <v>101300</v>
      </c>
      <c r="AR123">
        <f>AO123-IFERROR(VLOOKUP($A123,VFS!$A:$B,2,0),0)*MIN(VFS!$I:$I)</f>
        <v>0</v>
      </c>
      <c r="AS123">
        <f>AP123-IFERROR(VLOOKUP($A123,VFS!$A:$B,2,0),0)*MIN(VFS!$K:$K)</f>
        <v>0</v>
      </c>
      <c r="AT123">
        <f>AQ123-IFERROR(VLOOKUP($A123,FUEMAVND!$A:$B,2,0),0)*MIN(FUEMAVND!$G:$G)</f>
        <v>101300</v>
      </c>
      <c r="AU123">
        <f>AR123-IFERROR(VLOOKUP($A123,FUEMAVND!$A:$B,2,0),0)*MIN(FUEMAVND!$I:$I)</f>
        <v>0</v>
      </c>
      <c r="AV123">
        <f>AS123-IFERROR(VLOOKUP($A123,FUEMAVND!$A:$B,2,0),0)*MIN(FUEMAVND!$K:$K)</f>
        <v>0</v>
      </c>
    </row>
    <row r="124" spans="1:48" x14ac:dyDescent="0.3">
      <c r="A124" s="33" t="str">
        <v>VNM</v>
      </c>
      <c r="B124" s="33">
        <v>141204</v>
      </c>
      <c r="C124" s="33">
        <v>97804</v>
      </c>
      <c r="D124" s="33">
        <v>0</v>
      </c>
      <c r="E124" s="33">
        <v>0</v>
      </c>
      <c r="F124" s="33">
        <v>9800</v>
      </c>
      <c r="G124" s="33">
        <v>33600</v>
      </c>
      <c r="H124" s="33">
        <v>0</v>
      </c>
      <c r="I124" s="33">
        <v>0</v>
      </c>
      <c r="J124" s="33">
        <v>0</v>
      </c>
      <c r="K124" s="33">
        <v>0</v>
      </c>
      <c r="L124" s="33">
        <v>10488598074</v>
      </c>
      <c r="M124" s="33">
        <v>73500</v>
      </c>
      <c r="N124" s="33">
        <v>0</v>
      </c>
      <c r="O124" s="33">
        <v>0</v>
      </c>
      <c r="P124" s="33" t="str">
        <v>XXX</v>
      </c>
      <c r="Q124" s="33" t="str">
        <v>XXX</v>
      </c>
      <c r="R124" s="33" t="str">
        <v>XXX</v>
      </c>
      <c r="S124" s="33">
        <v>74279</v>
      </c>
      <c r="T124" s="33">
        <v>10378494000</v>
      </c>
      <c r="U124" s="33">
        <v>-110104074</v>
      </c>
      <c r="AB124">
        <f>VLOOKUP($A124,updated_plusgrid!$A$1:$AF$500,MATCH("Usable (USABLE)",updated_plusgrid!$A$1:$AF$1,0),0)-IFERROR(VLOOKUP($A124,'E1 basket NFOL Morning'!$A$1:$M$500,MATCH("For 1 basket",'E1 basket NFOL Morning'!$A$1:$M$1,0),0),0)*MIN('E1 basket NFOL Morning'!$G$2:$G$500)</f>
        <v>1204</v>
      </c>
      <c r="AC124">
        <f>VLOOKUP($A124,updated_plusgrid!$A$1:$AF$500,MATCH("Due (DUE)",updated_plusgrid!$A$1:$AF$1,0),0)-IFERROR(VLOOKUP($A124,'E1 basket NFOL Morning'!$A$1:$M$500,MATCH("For 1 basket",'E1 basket NFOL Morning'!$A$1:$M$1,0),0),0)*MIN('E1 basket NFOL Morning'!$I$2:$I$500)</f>
        <v>1400</v>
      </c>
      <c r="AD124">
        <f>VLOOKUP($A124,updated_plusgrid!$A$1:$AF$500,MATCH("Pend. T+1 Buy (TT1UNSETTLEBUY)",updated_plusgrid!$A$1:$AF$1,0),0)-IFERROR(VLOOKUP($A124,'E1 basket NFOL Morning'!$A$1:$M$500,MATCH("For 1 basket",'E1 basket NFOL Morning'!$A$1:$M$1,0),0),0)*MIN('E1 basket NFOL Morning'!$K$2:$K$500)</f>
        <v>1400</v>
      </c>
      <c r="AE124">
        <f>AB124-IFERROR(VLOOKUP($A124,Diamond!$A:$B,2,0),0)*MIN(Diamond!$G:$G)</f>
        <v>1204</v>
      </c>
      <c r="AF124">
        <f>AC124-IFERROR(VLOOKUP($A124,Diamond!$A:$B,2,0),0)*MIN(Diamond!$I:$I)</f>
        <v>1400</v>
      </c>
      <c r="AG124">
        <f>AD124-IFERROR(VLOOKUP($A124,Diamond!$A:$B,2,0),0)*MIN(Diamond!$K:$K)</f>
        <v>1400</v>
      </c>
      <c r="AH124">
        <f>AE124-IFERROR(VLOOKUP($A124,FL!$A:$B,2,0),0)*MIN(FL!$G:$G)</f>
        <v>1204</v>
      </c>
      <c r="AI124">
        <f>AF124-IFERROR(VLOOKUP($A124,FL!$A:$B,2,0),0)*MIN(FL!$I:$I)</f>
        <v>1400</v>
      </c>
      <c r="AJ124">
        <f>AG124-IFERROR(VLOOKUP($A124,FL!$A:$B,2,0),0)*MIN(FL!$K:$K)</f>
        <v>1400</v>
      </c>
      <c r="AK124">
        <f>AH124-IFERROR(VLOOKUP($A124,'VN100'!$A:$B,2,0),0)*MIN('VN100'!$G:$G)</f>
        <v>1204</v>
      </c>
      <c r="AL124">
        <f>AI124-IFERROR(VLOOKUP($A124,'VN100'!$A:$B,2,0),0)*MIN('VN100'!$I:$I)</f>
        <v>1400</v>
      </c>
      <c r="AM124">
        <f>AJ124-IFERROR(VLOOKUP($A124,'VN100'!$A:$B,2,0),0)*MIN('VN100'!$K:$K)</f>
        <v>1400</v>
      </c>
      <c r="AN124">
        <f>AK124-IFERROR(VLOOKUP($A124,MIDCAP!$A:$B,2,0),0)*MIN(MIDCAP!$G:$G)</f>
        <v>1204</v>
      </c>
      <c r="AO124">
        <f>AL124-IFERROR(VLOOKUP($A124,MIDCAP!$A:$B,2,0),0)*MIN(MIDCAP!$I:$I)</f>
        <v>1400</v>
      </c>
      <c r="AP124">
        <f>AM124-IFERROR(VLOOKUP($A124,MIDCAP!$A:$B,2,0),0)*MIN(MIDCAP!$K:$K)</f>
        <v>1400</v>
      </c>
      <c r="AQ124">
        <f>AN124-IFERROR(VLOOKUP($A124,VFS!$A:$B,2,0),0)*MIN(VFS!$G:$G)</f>
        <v>1204</v>
      </c>
      <c r="AR124">
        <f>AO124-IFERROR(VLOOKUP($A124,VFS!$A:$B,2,0),0)*MIN(VFS!$I:$I)</f>
        <v>1400</v>
      </c>
      <c r="AS124">
        <f>AP124-IFERROR(VLOOKUP($A124,VFS!$A:$B,2,0),0)*MIN(VFS!$K:$K)</f>
        <v>1400</v>
      </c>
      <c r="AT124">
        <f>AQ124-IFERROR(VLOOKUP($A124,FUEMAVND!$A:$B,2,0),0)*MIN(FUEMAVND!$G:$G)</f>
        <v>1204</v>
      </c>
      <c r="AU124">
        <f>AR124-IFERROR(VLOOKUP($A124,FUEMAVND!$A:$B,2,0),0)*MIN(FUEMAVND!$I:$I)</f>
        <v>1400</v>
      </c>
      <c r="AV124">
        <f>AS124-IFERROR(VLOOKUP($A124,FUEMAVND!$A:$B,2,0),0)*MIN(FUEMAVND!$K:$K)</f>
        <v>1400</v>
      </c>
    </row>
    <row r="125" spans="1:48" x14ac:dyDescent="0.3">
      <c r="A125" s="33" t="str">
        <v>VPB</v>
      </c>
      <c r="B125" s="33">
        <v>946583</v>
      </c>
      <c r="C125" s="33">
        <v>700583</v>
      </c>
      <c r="D125" s="33">
        <v>0</v>
      </c>
      <c r="E125" s="33">
        <v>0</v>
      </c>
      <c r="F125" s="33">
        <v>57400</v>
      </c>
      <c r="G125" s="33">
        <v>188600</v>
      </c>
      <c r="H125" s="33">
        <v>0</v>
      </c>
      <c r="I125" s="33">
        <v>0</v>
      </c>
      <c r="J125" s="33">
        <v>0</v>
      </c>
      <c r="K125" s="33">
        <v>0</v>
      </c>
      <c r="L125" s="33">
        <v>17722192492</v>
      </c>
      <c r="M125" s="33">
        <v>19000</v>
      </c>
      <c r="N125" s="33">
        <v>0</v>
      </c>
      <c r="O125" s="33">
        <v>0</v>
      </c>
      <c r="P125" s="33" t="str">
        <v>XXX</v>
      </c>
      <c r="Q125" s="33" t="str">
        <v>XXX</v>
      </c>
      <c r="R125" s="33" t="str">
        <v>XXX</v>
      </c>
      <c r="S125" s="33">
        <v>18722</v>
      </c>
      <c r="T125" s="33">
        <v>17985077000</v>
      </c>
      <c r="U125" s="33">
        <v>262884507</v>
      </c>
      <c r="AB125">
        <f>VLOOKUP($A125,updated_plusgrid!$A$1:$AF$500,MATCH("Usable (USABLE)",updated_plusgrid!$A$1:$AF$1,0),0)-IFERROR(VLOOKUP($A125,'E1 basket NFOL Morning'!$A$1:$M$500,MATCH("For 1 basket",'E1 basket NFOL Morning'!$A$1:$M$1,0),0),0)*MIN('E1 basket NFOL Morning'!$G$2:$G$500)</f>
        <v>134783</v>
      </c>
      <c r="AC125">
        <f>VLOOKUP($A125,updated_plusgrid!$A$1:$AF$500,MATCH("Due (DUE)",updated_plusgrid!$A$1:$AF$1,0),0)-IFERROR(VLOOKUP($A125,'E1 basket NFOL Morning'!$A$1:$M$500,MATCH("For 1 basket",'E1 basket NFOL Morning'!$A$1:$M$1,0),0),0)*MIN('E1 basket NFOL Morning'!$I$2:$I$500)</f>
        <v>0</v>
      </c>
      <c r="AD125">
        <f>VLOOKUP($A125,updated_plusgrid!$A$1:$AF$500,MATCH("Pend. T+1 Buy (TT1UNSETTLEBUY)",updated_plusgrid!$A$1:$AF$1,0),0)-IFERROR(VLOOKUP($A125,'E1 basket NFOL Morning'!$A$1:$M$500,MATCH("For 1 basket",'E1 basket NFOL Morning'!$A$1:$M$1,0),0),0)*MIN('E1 basket NFOL Morning'!$K$2:$K$500)</f>
        <v>8200</v>
      </c>
      <c r="AE125">
        <f>AB125-IFERROR(VLOOKUP($A125,Diamond!$A:$B,2,0),0)*MIN(Diamond!$G:$G)</f>
        <v>128183</v>
      </c>
      <c r="AF125">
        <f>AC125-IFERROR(VLOOKUP($A125,Diamond!$A:$B,2,0),0)*MIN(Diamond!$I:$I)</f>
        <v>0</v>
      </c>
      <c r="AG125">
        <f>AD125-IFERROR(VLOOKUP($A125,Diamond!$A:$B,2,0),0)*MIN(Diamond!$K:$K)</f>
        <v>8200</v>
      </c>
      <c r="AH125">
        <f>AE125-IFERROR(VLOOKUP($A125,FL!$A:$B,2,0),0)*MIN(FL!$G:$G)</f>
        <v>101383</v>
      </c>
      <c r="AI125">
        <f>AF125-IFERROR(VLOOKUP($A125,FL!$A:$B,2,0),0)*MIN(FL!$I:$I)</f>
        <v>0</v>
      </c>
      <c r="AJ125">
        <f>AG125-IFERROR(VLOOKUP($A125,FL!$A:$B,2,0),0)*MIN(FL!$K:$K)</f>
        <v>8200</v>
      </c>
      <c r="AK125">
        <f>AH125-IFERROR(VLOOKUP($A125,'VN100'!$A:$B,2,0),0)*MIN('VN100'!$G:$G)</f>
        <v>101383</v>
      </c>
      <c r="AL125">
        <f>AI125-IFERROR(VLOOKUP($A125,'VN100'!$A:$B,2,0),0)*MIN('VN100'!$I:$I)</f>
        <v>0</v>
      </c>
      <c r="AM125">
        <f>AJ125-IFERROR(VLOOKUP($A125,'VN100'!$A:$B,2,0),0)*MIN('VN100'!$K:$K)</f>
        <v>8200</v>
      </c>
      <c r="AN125">
        <f>AK125-IFERROR(VLOOKUP($A125,MIDCAP!$A:$B,2,0),0)*MIN(MIDCAP!$G:$G)</f>
        <v>101383</v>
      </c>
      <c r="AO125">
        <f>AL125-IFERROR(VLOOKUP($A125,MIDCAP!$A:$B,2,0),0)*MIN(MIDCAP!$I:$I)</f>
        <v>0</v>
      </c>
      <c r="AP125">
        <f>AM125-IFERROR(VLOOKUP($A125,MIDCAP!$A:$B,2,0),0)*MIN(MIDCAP!$K:$K)</f>
        <v>8200</v>
      </c>
      <c r="AQ125">
        <f>AN125-IFERROR(VLOOKUP($A125,VFS!$A:$B,2,0),0)*MIN(VFS!$G:$G)</f>
        <v>101383</v>
      </c>
      <c r="AR125">
        <f>AO125-IFERROR(VLOOKUP($A125,VFS!$A:$B,2,0),0)*MIN(VFS!$I:$I)</f>
        <v>0</v>
      </c>
      <c r="AS125">
        <f>AP125-IFERROR(VLOOKUP($A125,VFS!$A:$B,2,0),0)*MIN(VFS!$K:$K)</f>
        <v>8200</v>
      </c>
      <c r="AT125">
        <f>AQ125-IFERROR(VLOOKUP($A125,FUEMAVND!$A:$B,2,0),0)*MIN(FUEMAVND!$G:$G)</f>
        <v>101383</v>
      </c>
      <c r="AU125">
        <f>AR125-IFERROR(VLOOKUP($A125,FUEMAVND!$A:$B,2,0),0)*MIN(FUEMAVND!$I:$I)</f>
        <v>0</v>
      </c>
      <c r="AV125">
        <f>AS125-IFERROR(VLOOKUP($A125,FUEMAVND!$A:$B,2,0),0)*MIN(FUEMAVND!$K:$K)</f>
        <v>8200</v>
      </c>
    </row>
    <row r="126" spans="1:48" x14ac:dyDescent="0.3">
      <c r="A126" s="33" t="str">
        <v>VPI</v>
      </c>
      <c r="B126" s="33">
        <v>15000</v>
      </c>
      <c r="C126" s="33">
        <v>11800</v>
      </c>
      <c r="D126" s="33">
        <v>0</v>
      </c>
      <c r="E126" s="33">
        <v>0</v>
      </c>
      <c r="F126" s="33">
        <v>0</v>
      </c>
      <c r="G126" s="33">
        <v>0</v>
      </c>
      <c r="H126" s="33">
        <v>0</v>
      </c>
      <c r="I126" s="33">
        <v>0</v>
      </c>
      <c r="J126" s="33">
        <v>0</v>
      </c>
      <c r="K126" s="33">
        <v>3200</v>
      </c>
      <c r="L126" s="33">
        <v>798916299</v>
      </c>
      <c r="M126" s="33">
        <v>57200</v>
      </c>
      <c r="N126" s="33">
        <v>0</v>
      </c>
      <c r="O126" s="33">
        <v>0</v>
      </c>
      <c r="P126" s="33" t="str">
        <v>XXX</v>
      </c>
      <c r="Q126" s="33" t="str">
        <v>XXX</v>
      </c>
      <c r="R126" s="33" t="str">
        <v>XXX</v>
      </c>
      <c r="S126" s="33">
        <v>53261</v>
      </c>
      <c r="T126" s="33">
        <v>674960000</v>
      </c>
      <c r="U126" s="33">
        <v>59083700</v>
      </c>
      <c r="AB126">
        <f>VLOOKUP($A126,updated_plusgrid!$A$1:$AF$500,MATCH("Usable (USABLE)",updated_plusgrid!$A$1:$AF$1,0),0)-IFERROR(VLOOKUP($A126,'E1 basket NFOL Morning'!$A$1:$M$500,MATCH("For 1 basket",'E1 basket NFOL Morning'!$A$1:$M$1,0),0),0)*MIN('E1 basket NFOL Morning'!$G$2:$G$500)</f>
        <v>11800</v>
      </c>
      <c r="AC126">
        <f>VLOOKUP($A126,updated_plusgrid!$A$1:$AF$500,MATCH("Due (DUE)",updated_plusgrid!$A$1:$AF$1,0),0)-IFERROR(VLOOKUP($A126,'E1 basket NFOL Morning'!$A$1:$M$500,MATCH("For 1 basket",'E1 basket NFOL Morning'!$A$1:$M$1,0),0),0)*MIN('E1 basket NFOL Morning'!$I$2:$I$500)</f>
        <v>0</v>
      </c>
      <c r="AD126">
        <f>VLOOKUP($A126,updated_plusgrid!$A$1:$AF$500,MATCH("Pend. T+1 Buy (TT1UNSETTLEBUY)",updated_plusgrid!$A$1:$AF$1,0),0)-IFERROR(VLOOKUP($A126,'E1 basket NFOL Morning'!$A$1:$M$500,MATCH("For 1 basket",'E1 basket NFOL Morning'!$A$1:$M$1,0),0),0)*MIN('E1 basket NFOL Morning'!$K$2:$K$500)</f>
        <v>0</v>
      </c>
      <c r="AE126">
        <f>AB126-IFERROR(VLOOKUP($A126,Diamond!$A:$B,2,0),0)*MIN(Diamond!$G:$G)</f>
        <v>11800</v>
      </c>
      <c r="AF126">
        <f>AC126-IFERROR(VLOOKUP($A126,Diamond!$A:$B,2,0),0)*MIN(Diamond!$I:$I)</f>
        <v>0</v>
      </c>
      <c r="AG126">
        <f>AD126-IFERROR(VLOOKUP($A126,Diamond!$A:$B,2,0),0)*MIN(Diamond!$K:$K)</f>
        <v>0</v>
      </c>
      <c r="AH126">
        <f>AE126-IFERROR(VLOOKUP($A126,FL!$A:$B,2,0),0)*MIN(FL!$G:$G)</f>
        <v>11800</v>
      </c>
      <c r="AI126">
        <f>AF126-IFERROR(VLOOKUP($A126,FL!$A:$B,2,0),0)*MIN(FL!$I:$I)</f>
        <v>0</v>
      </c>
      <c r="AJ126">
        <f>AG126-IFERROR(VLOOKUP($A126,FL!$A:$B,2,0),0)*MIN(FL!$K:$K)</f>
        <v>0</v>
      </c>
      <c r="AK126">
        <f>AH126-IFERROR(VLOOKUP($A126,'VN100'!$A:$B,2,0),0)*MIN('VN100'!$G:$G)</f>
        <v>11800</v>
      </c>
      <c r="AL126">
        <f>AI126-IFERROR(VLOOKUP($A126,'VN100'!$A:$B,2,0),0)*MIN('VN100'!$I:$I)</f>
        <v>0</v>
      </c>
      <c r="AM126">
        <f>AJ126-IFERROR(VLOOKUP($A126,'VN100'!$A:$B,2,0),0)*MIN('VN100'!$K:$K)</f>
        <v>0</v>
      </c>
      <c r="AN126">
        <f>AK126-IFERROR(VLOOKUP($A126,MIDCAP!$A:$B,2,0),0)*MIN(MIDCAP!$G:$G)</f>
        <v>2200</v>
      </c>
      <c r="AO126">
        <f>AL126-IFERROR(VLOOKUP($A126,MIDCAP!$A:$B,2,0),0)*MIN(MIDCAP!$I:$I)</f>
        <v>0</v>
      </c>
      <c r="AP126">
        <f>AM126-IFERROR(VLOOKUP($A126,MIDCAP!$A:$B,2,0),0)*MIN(MIDCAP!$K:$K)</f>
        <v>0</v>
      </c>
      <c r="AQ126">
        <f>AN126-IFERROR(VLOOKUP($A126,VFS!$A:$B,2,0),0)*MIN(VFS!$G:$G)</f>
        <v>2200</v>
      </c>
      <c r="AR126">
        <f>AO126-IFERROR(VLOOKUP($A126,VFS!$A:$B,2,0),0)*MIN(VFS!$I:$I)</f>
        <v>0</v>
      </c>
      <c r="AS126">
        <f>AP126-IFERROR(VLOOKUP($A126,VFS!$A:$B,2,0),0)*MIN(VFS!$K:$K)</f>
        <v>0</v>
      </c>
      <c r="AT126">
        <f>AQ126-IFERROR(VLOOKUP($A126,FUEMAVND!$A:$B,2,0),0)*MIN(FUEMAVND!$G:$G)</f>
        <v>2200</v>
      </c>
      <c r="AU126">
        <f>AR126-IFERROR(VLOOKUP($A126,FUEMAVND!$A:$B,2,0),0)*MIN(FUEMAVND!$I:$I)</f>
        <v>0</v>
      </c>
      <c r="AV126">
        <f>AS126-IFERROR(VLOOKUP($A126,FUEMAVND!$A:$B,2,0),0)*MIN(FUEMAVND!$K:$K)</f>
        <v>0</v>
      </c>
    </row>
    <row r="127" spans="1:48" x14ac:dyDescent="0.3">
      <c r="A127" s="33" t="str">
        <v>VRE</v>
      </c>
      <c r="B127" s="33">
        <v>166400</v>
      </c>
      <c r="C127" s="33">
        <v>116800</v>
      </c>
      <c r="D127" s="33">
        <v>0</v>
      </c>
      <c r="E127" s="33">
        <v>0</v>
      </c>
      <c r="F127" s="33">
        <v>11200</v>
      </c>
      <c r="G127" s="33">
        <v>38400</v>
      </c>
      <c r="H127" s="33">
        <v>0</v>
      </c>
      <c r="I127" s="33">
        <v>0</v>
      </c>
      <c r="J127" s="33">
        <v>0</v>
      </c>
      <c r="K127" s="33">
        <v>0</v>
      </c>
      <c r="L127" s="33">
        <v>3220503545</v>
      </c>
      <c r="M127" s="33">
        <v>20050</v>
      </c>
      <c r="N127" s="33">
        <v>0</v>
      </c>
      <c r="O127" s="33">
        <v>0</v>
      </c>
      <c r="P127" s="33" t="str">
        <v>XXX</v>
      </c>
      <c r="Q127" s="33" t="str">
        <v>XXX</v>
      </c>
      <c r="R127" s="33" t="str">
        <v>XXX</v>
      </c>
      <c r="S127" s="33">
        <v>19353</v>
      </c>
      <c r="T127" s="33">
        <v>3336320000</v>
      </c>
      <c r="U127" s="33">
        <v>115816454</v>
      </c>
      <c r="AB127">
        <f>VLOOKUP($A127,updated_plusgrid!$A$1:$AF$500,MATCH("Usable (USABLE)",updated_plusgrid!$A$1:$AF$1,0),0)-IFERROR(VLOOKUP($A127,'E1 basket NFOL Morning'!$A$1:$M$500,MATCH("For 1 basket",'E1 basket NFOL Morning'!$A$1:$M$1,0),0),0)*MIN('E1 basket NFOL Morning'!$G$2:$G$500)</f>
        <v>6400</v>
      </c>
      <c r="AC127">
        <f>VLOOKUP($A127,updated_plusgrid!$A$1:$AF$500,MATCH("Due (DUE)",updated_plusgrid!$A$1:$AF$1,0),0)-IFERROR(VLOOKUP($A127,'E1 basket NFOL Morning'!$A$1:$M$500,MATCH("For 1 basket",'E1 basket NFOL Morning'!$A$1:$M$1,0),0),0)*MIN('E1 basket NFOL Morning'!$I$2:$I$500)</f>
        <v>1600</v>
      </c>
      <c r="AD127">
        <f>VLOOKUP($A127,updated_plusgrid!$A$1:$AF$500,MATCH("Pend. T+1 Buy (TT1UNSETTLEBUY)",updated_plusgrid!$A$1:$AF$1,0),0)-IFERROR(VLOOKUP($A127,'E1 basket NFOL Morning'!$A$1:$M$500,MATCH("For 1 basket",'E1 basket NFOL Morning'!$A$1:$M$1,0),0),0)*MIN('E1 basket NFOL Morning'!$K$2:$K$500)</f>
        <v>1600</v>
      </c>
      <c r="AE127">
        <f>AB127-IFERROR(VLOOKUP($A127,Diamond!$A:$B,2,0),0)*MIN(Diamond!$G:$G)</f>
        <v>2000</v>
      </c>
      <c r="AF127">
        <f>AC127-IFERROR(VLOOKUP($A127,Diamond!$A:$B,2,0),0)*MIN(Diamond!$I:$I)</f>
        <v>1600</v>
      </c>
      <c r="AG127">
        <f>AD127-IFERROR(VLOOKUP($A127,Diamond!$A:$B,2,0),0)*MIN(Diamond!$K:$K)</f>
        <v>1600</v>
      </c>
      <c r="AH127">
        <f>AE127-IFERROR(VLOOKUP($A127,FL!$A:$B,2,0),0)*MIN(FL!$G:$G)</f>
        <v>2000</v>
      </c>
      <c r="AI127">
        <f>AF127-IFERROR(VLOOKUP($A127,FL!$A:$B,2,0),0)*MIN(FL!$I:$I)</f>
        <v>1600</v>
      </c>
      <c r="AJ127">
        <f>AG127-IFERROR(VLOOKUP($A127,FL!$A:$B,2,0),0)*MIN(FL!$K:$K)</f>
        <v>1600</v>
      </c>
      <c r="AK127">
        <f>AH127-IFERROR(VLOOKUP($A127,'VN100'!$A:$B,2,0),0)*MIN('VN100'!$G:$G)</f>
        <v>2000</v>
      </c>
      <c r="AL127">
        <f>AI127-IFERROR(VLOOKUP($A127,'VN100'!$A:$B,2,0),0)*MIN('VN100'!$I:$I)</f>
        <v>1600</v>
      </c>
      <c r="AM127">
        <f>AJ127-IFERROR(VLOOKUP($A127,'VN100'!$A:$B,2,0),0)*MIN('VN100'!$K:$K)</f>
        <v>1600</v>
      </c>
      <c r="AN127">
        <f>AK127-IFERROR(VLOOKUP($A127,MIDCAP!$A:$B,2,0),0)*MIN(MIDCAP!$G:$G)</f>
        <v>2000</v>
      </c>
      <c r="AO127">
        <f>AL127-IFERROR(VLOOKUP($A127,MIDCAP!$A:$B,2,0),0)*MIN(MIDCAP!$I:$I)</f>
        <v>1600</v>
      </c>
      <c r="AP127">
        <f>AM127-IFERROR(VLOOKUP($A127,MIDCAP!$A:$B,2,0),0)*MIN(MIDCAP!$K:$K)</f>
        <v>1600</v>
      </c>
      <c r="AQ127">
        <f>AN127-IFERROR(VLOOKUP($A127,VFS!$A:$B,2,0),0)*MIN(VFS!$G:$G)</f>
        <v>2000</v>
      </c>
      <c r="AR127">
        <f>AO127-IFERROR(VLOOKUP($A127,VFS!$A:$B,2,0),0)*MIN(VFS!$I:$I)</f>
        <v>1600</v>
      </c>
      <c r="AS127">
        <f>AP127-IFERROR(VLOOKUP($A127,VFS!$A:$B,2,0),0)*MIN(VFS!$K:$K)</f>
        <v>1600</v>
      </c>
      <c r="AT127">
        <f>AQ127-IFERROR(VLOOKUP($A127,FUEMAVND!$A:$B,2,0),0)*MIN(FUEMAVND!$G:$G)</f>
        <v>2000</v>
      </c>
      <c r="AU127">
        <f>AR127-IFERROR(VLOOKUP($A127,FUEMAVND!$A:$B,2,0),0)*MIN(FUEMAVND!$I:$I)</f>
        <v>1600</v>
      </c>
      <c r="AV127">
        <f>AS127-IFERROR(VLOOKUP($A127,FUEMAVND!$A:$B,2,0),0)*MIN(FUEMAVND!$K:$K)</f>
        <v>1600</v>
      </c>
    </row>
    <row r="128" spans="1:48" x14ac:dyDescent="0.3">
      <c r="A128" s="33" t="str">
        <v>VSH</v>
      </c>
      <c r="B128" s="33">
        <v>7700</v>
      </c>
      <c r="C128" s="33">
        <v>7700</v>
      </c>
      <c r="D128" s="33">
        <v>0</v>
      </c>
      <c r="E128" s="33">
        <v>0</v>
      </c>
      <c r="F128" s="33">
        <v>0</v>
      </c>
      <c r="G128" s="33">
        <v>0</v>
      </c>
      <c r="H128" s="33">
        <v>0</v>
      </c>
      <c r="I128" s="33">
        <v>0</v>
      </c>
      <c r="J128" s="33">
        <v>0</v>
      </c>
      <c r="K128" s="33">
        <v>0</v>
      </c>
      <c r="L128" s="33">
        <v>312288118</v>
      </c>
      <c r="M128" s="33">
        <v>50000</v>
      </c>
      <c r="N128" s="33">
        <v>0</v>
      </c>
      <c r="O128" s="33">
        <v>0</v>
      </c>
      <c r="P128" s="33" t="str">
        <v>XXX</v>
      </c>
      <c r="Q128" s="33" t="str">
        <v>XXX</v>
      </c>
      <c r="R128" s="33" t="str">
        <v>XXX</v>
      </c>
      <c r="S128" s="33">
        <v>40556</v>
      </c>
      <c r="T128" s="33">
        <v>385000000</v>
      </c>
      <c r="U128" s="33">
        <v>72711881</v>
      </c>
      <c r="AB128">
        <f>VLOOKUP($A128,updated_plusgrid!$A$1:$AF$500,MATCH("Usable (USABLE)",updated_plusgrid!$A$1:$AF$1,0),0)-IFERROR(VLOOKUP($A128,'E1 basket NFOL Morning'!$A$1:$M$500,MATCH("For 1 basket",'E1 basket NFOL Morning'!$A$1:$M$1,0),0),0)*MIN('E1 basket NFOL Morning'!$G$2:$G$500)</f>
        <v>7700</v>
      </c>
      <c r="AC128">
        <f>VLOOKUP($A128,updated_plusgrid!$A$1:$AF$500,MATCH("Due (DUE)",updated_plusgrid!$A$1:$AF$1,0),0)-IFERROR(VLOOKUP($A128,'E1 basket NFOL Morning'!$A$1:$M$500,MATCH("For 1 basket",'E1 basket NFOL Morning'!$A$1:$M$1,0),0),0)*MIN('E1 basket NFOL Morning'!$I$2:$I$500)</f>
        <v>0</v>
      </c>
      <c r="AD128">
        <f>VLOOKUP($A128,updated_plusgrid!$A$1:$AF$500,MATCH("Pend. T+1 Buy (TT1UNSETTLEBUY)",updated_plusgrid!$A$1:$AF$1,0),0)-IFERROR(VLOOKUP($A128,'E1 basket NFOL Morning'!$A$1:$M$500,MATCH("For 1 basket",'E1 basket NFOL Morning'!$A$1:$M$1,0),0),0)*MIN('E1 basket NFOL Morning'!$K$2:$K$500)</f>
        <v>0</v>
      </c>
      <c r="AE128">
        <f>AB128-IFERROR(VLOOKUP($A128,Diamond!$A:$B,2,0),0)*MIN(Diamond!$G:$G)</f>
        <v>7700</v>
      </c>
      <c r="AF128">
        <f>AC128-IFERROR(VLOOKUP($A128,Diamond!$A:$B,2,0),0)*MIN(Diamond!$I:$I)</f>
        <v>0</v>
      </c>
      <c r="AG128">
        <f>AD128-IFERROR(VLOOKUP($A128,Diamond!$A:$B,2,0),0)*MIN(Diamond!$K:$K)</f>
        <v>0</v>
      </c>
      <c r="AH128">
        <f>AE128-IFERROR(VLOOKUP($A128,FL!$A:$B,2,0),0)*MIN(FL!$G:$G)</f>
        <v>7700</v>
      </c>
      <c r="AI128">
        <f>AF128-IFERROR(VLOOKUP($A128,FL!$A:$B,2,0),0)*MIN(FL!$I:$I)</f>
        <v>0</v>
      </c>
      <c r="AJ128">
        <f>AG128-IFERROR(VLOOKUP($A128,FL!$A:$B,2,0),0)*MIN(FL!$K:$K)</f>
        <v>0</v>
      </c>
      <c r="AK128">
        <f>AH128-IFERROR(VLOOKUP($A128,'VN100'!$A:$B,2,0),0)*MIN('VN100'!$G:$G)</f>
        <v>7700</v>
      </c>
      <c r="AL128">
        <f>AI128-IFERROR(VLOOKUP($A128,'VN100'!$A:$B,2,0),0)*MIN('VN100'!$I:$I)</f>
        <v>0</v>
      </c>
      <c r="AM128">
        <f>AJ128-IFERROR(VLOOKUP($A128,'VN100'!$A:$B,2,0),0)*MIN('VN100'!$K:$K)</f>
        <v>0</v>
      </c>
      <c r="AN128">
        <f>AK128-IFERROR(VLOOKUP($A128,MIDCAP!$A:$B,2,0),0)*MIN(MIDCAP!$G:$G)</f>
        <v>7700</v>
      </c>
      <c r="AO128">
        <f>AL128-IFERROR(VLOOKUP($A128,MIDCAP!$A:$B,2,0),0)*MIN(MIDCAP!$I:$I)</f>
        <v>0</v>
      </c>
      <c r="AP128">
        <f>AM128-IFERROR(VLOOKUP($A128,MIDCAP!$A:$B,2,0),0)*MIN(MIDCAP!$K:$K)</f>
        <v>0</v>
      </c>
      <c r="AQ128">
        <f>AN128-IFERROR(VLOOKUP($A128,VFS!$A:$B,2,0),0)*MIN(VFS!$G:$G)</f>
        <v>7700</v>
      </c>
      <c r="AR128">
        <f>AO128-IFERROR(VLOOKUP($A128,VFS!$A:$B,2,0),0)*MIN(VFS!$I:$I)</f>
        <v>0</v>
      </c>
      <c r="AS128">
        <f>AP128-IFERROR(VLOOKUP($A128,VFS!$A:$B,2,0),0)*MIN(VFS!$K:$K)</f>
        <v>0</v>
      </c>
      <c r="AT128">
        <f>AQ128-IFERROR(VLOOKUP($A128,FUEMAVND!$A:$B,2,0),0)*MIN(FUEMAVND!$G:$G)</f>
        <v>7700</v>
      </c>
      <c r="AU128">
        <f>AR128-IFERROR(VLOOKUP($A128,FUEMAVND!$A:$B,2,0),0)*MIN(FUEMAVND!$I:$I)</f>
        <v>0</v>
      </c>
      <c r="AV128">
        <f>AS128-IFERROR(VLOOKUP($A128,FUEMAVND!$A:$B,2,0),0)*MIN(FUEMAVND!$K:$K)</f>
        <v>0</v>
      </c>
    </row>
    <row r="129" spans="28:48" x14ac:dyDescent="0.3">
      <c r="AB129" t="e">
        <f>VLOOKUP($A129,updated_plusgrid!$A$1:$AF$500,MATCH("Usable (USABLE)",updated_plusgrid!$A$1:$AF$1,0),0)-IFERROR(VLOOKUP($A129,'E1 basket NFOL Morning'!$A$1:$M$500,MATCH("For 1 basket",'E1 basket NFOL Morning'!$A$1:$M$1,0),0),0)*MIN('E1 basket NFOL Morning'!$G$2:$G$500)</f>
        <v>#N/A</v>
      </c>
      <c r="AC129" t="e">
        <f>VLOOKUP($A129,updated_plusgrid!$A$1:$AF$500,MATCH("Due (DUE)",updated_plusgrid!$A$1:$AF$1,0),0)-IFERROR(VLOOKUP($A129,'E1 basket NFOL Morning'!$A$1:$M$500,MATCH("For 1 basket",'E1 basket NFOL Morning'!$A$1:$M$1,0),0),0)*MIN('E1 basket NFOL Morning'!$I$2:$I$500)</f>
        <v>#N/A</v>
      </c>
      <c r="AD129" t="e">
        <f>VLOOKUP($A129,updated_plusgrid!$A$1:$AF$500,MATCH("Pend. T+1 Buy (TT1UNSETTLEBUY)",updated_plusgrid!$A$1:$AF$1,0),0)-IFERROR(VLOOKUP($A129,'E1 basket NFOL Morning'!$A$1:$M$500,MATCH("For 1 basket",'E1 basket NFOL Morning'!$A$1:$M$1,0),0),0)*MIN('E1 basket NFOL Morning'!$K$2:$K$500)</f>
        <v>#N/A</v>
      </c>
      <c r="AE129" t="e">
        <f>AB129-IFERROR(VLOOKUP($A129,Diamond!$A:$B,2,0),0)*MIN(Diamond!$G:$G)</f>
        <v>#N/A</v>
      </c>
      <c r="AF129" t="e">
        <f>AC129-IFERROR(VLOOKUP($A129,Diamond!$A:$B,2,0),0)*MIN(Diamond!$I:$I)</f>
        <v>#N/A</v>
      </c>
      <c r="AG129" t="e">
        <f>AD129-IFERROR(VLOOKUP($A129,Diamond!$A:$B,2,0),0)*MIN(Diamond!$K:$K)</f>
        <v>#N/A</v>
      </c>
      <c r="AH129" t="e">
        <f>AE129-IFERROR(VLOOKUP($A129,FL!$A:$B,2,0),0)*MIN(FL!$G:$G)</f>
        <v>#N/A</v>
      </c>
      <c r="AI129" t="e">
        <f>AF129-IFERROR(VLOOKUP($A129,FL!$A:$B,2,0),0)*MIN(FL!$I:$I)</f>
        <v>#N/A</v>
      </c>
      <c r="AJ129" t="e">
        <f>AG129-IFERROR(VLOOKUP($A129,FL!$A:$B,2,0),0)*MIN(FL!$K:$K)</f>
        <v>#N/A</v>
      </c>
      <c r="AK129" t="e">
        <f>AH129-IFERROR(VLOOKUP($A129,'VN100'!$A:$B,2,0),0)*MIN('VN100'!$G:$G)</f>
        <v>#N/A</v>
      </c>
      <c r="AL129" t="e">
        <f>AI129-IFERROR(VLOOKUP($A129,'VN100'!$A:$B,2,0),0)*MIN('VN100'!$I:$I)</f>
        <v>#N/A</v>
      </c>
      <c r="AM129" t="e">
        <f>AJ129-IFERROR(VLOOKUP($A129,'VN100'!$A:$B,2,0),0)*MIN('VN100'!$K:$K)</f>
        <v>#N/A</v>
      </c>
      <c r="AN129" t="e">
        <f>AK129-IFERROR(VLOOKUP($A129,MIDCAP!$A:$B,2,0),0)*MIN(MIDCAP!$G:$G)</f>
        <v>#N/A</v>
      </c>
      <c r="AO129" t="e">
        <f>AL129-IFERROR(VLOOKUP($A129,MIDCAP!$A:$B,2,0),0)*MIN(MIDCAP!$I:$I)</f>
        <v>#N/A</v>
      </c>
      <c r="AP129" t="e">
        <f>AM129-IFERROR(VLOOKUP($A129,MIDCAP!$A:$B,2,0),0)*MIN(MIDCAP!$K:$K)</f>
        <v>#N/A</v>
      </c>
      <c r="AQ129" t="e">
        <f>AN129-IFERROR(VLOOKUP($A129,VFS!$A:$B,2,0),0)*MIN(VFS!$G:$G)</f>
        <v>#N/A</v>
      </c>
      <c r="AR129" t="e">
        <f>AO129-IFERROR(VLOOKUP($A129,VFS!$A:$B,2,0),0)*MIN(VFS!$I:$I)</f>
        <v>#N/A</v>
      </c>
      <c r="AS129" t="e">
        <f>AP129-IFERROR(VLOOKUP($A129,VFS!$A:$B,2,0),0)*MIN(VFS!$K:$K)</f>
        <v>#N/A</v>
      </c>
      <c r="AT129" t="e">
        <f>AQ129-IFERROR(VLOOKUP($A129,FUEMAVND!$A:$B,2,0),0)*MIN(FUEMAVND!$G:$G)</f>
        <v>#N/A</v>
      </c>
      <c r="AU129" t="e">
        <f>AR129-IFERROR(VLOOKUP($A129,FUEMAVND!$A:$B,2,0),0)*MIN(FUEMAVND!$I:$I)</f>
        <v>#N/A</v>
      </c>
      <c r="AV129" t="e">
        <f>AS129-IFERROR(VLOOKUP($A129,FUEMAVND!$A:$B,2,0),0)*MIN(FUEMAVND!$K:$K)</f>
        <v>#N/A</v>
      </c>
    </row>
    <row r="130" spans="28:48" x14ac:dyDescent="0.3">
      <c r="AB130" t="e">
        <f>VLOOKUP($A130,updated_plusgrid!$A$1:$AF$500,MATCH("Usable (USABLE)",updated_plusgrid!$A$1:$AF$1,0),0)-IFERROR(VLOOKUP($A130,'E1 basket NFOL Morning'!$A$1:$M$500,MATCH("For 1 basket",'E1 basket NFOL Morning'!$A$1:$M$1,0),0),0)*MIN('E1 basket NFOL Morning'!$G$2:$G$500)</f>
        <v>#N/A</v>
      </c>
      <c r="AC130" t="e">
        <f>VLOOKUP($A130,updated_plusgrid!$A$1:$AF$500,MATCH("Due (DUE)",updated_plusgrid!$A$1:$AF$1,0),0)-IFERROR(VLOOKUP($A130,'E1 basket NFOL Morning'!$A$1:$M$500,MATCH("For 1 basket",'E1 basket NFOL Morning'!$A$1:$M$1,0),0),0)*MIN('E1 basket NFOL Morning'!$I$2:$I$500)</f>
        <v>#N/A</v>
      </c>
      <c r="AD130" t="e">
        <f>VLOOKUP($A130,updated_plusgrid!$A$1:$AF$500,MATCH("Pend. T+1 Buy (TT1UNSETTLEBUY)",updated_plusgrid!$A$1:$AF$1,0),0)-IFERROR(VLOOKUP($A130,'E1 basket NFOL Morning'!$A$1:$M$500,MATCH("For 1 basket",'E1 basket NFOL Morning'!$A$1:$M$1,0),0),0)*MIN('E1 basket NFOL Morning'!$K$2:$K$500)</f>
        <v>#N/A</v>
      </c>
      <c r="AE130" t="e">
        <f>AB130-IFERROR(VLOOKUP($A130,Diamond!$A:$B,2,0),0)*MIN(Diamond!$G:$G)</f>
        <v>#N/A</v>
      </c>
      <c r="AF130" t="e">
        <f>AC130-IFERROR(VLOOKUP($A130,Diamond!$A:$B,2,0),0)*MIN(Diamond!$I:$I)</f>
        <v>#N/A</v>
      </c>
      <c r="AG130" t="e">
        <f>AD130-IFERROR(VLOOKUP($A130,Diamond!$A:$B,2,0),0)*MIN(Diamond!$K:$K)</f>
        <v>#N/A</v>
      </c>
      <c r="AH130" t="e">
        <f>AE130-IFERROR(VLOOKUP($A130,FL!$A:$B,2,0),0)*MIN(FL!$G:$G)</f>
        <v>#N/A</v>
      </c>
      <c r="AI130" t="e">
        <f>AF130-IFERROR(VLOOKUP($A130,FL!$A:$B,2,0),0)*MIN(FL!$I:$I)</f>
        <v>#N/A</v>
      </c>
      <c r="AJ130" t="e">
        <f>AG130-IFERROR(VLOOKUP($A130,FL!$A:$B,2,0),0)*MIN(FL!$K:$K)</f>
        <v>#N/A</v>
      </c>
      <c r="AK130" t="e">
        <f>AH130-IFERROR(VLOOKUP($A130,'VN100'!$A:$B,2,0),0)*MIN('VN100'!$G:$G)</f>
        <v>#N/A</v>
      </c>
      <c r="AL130" t="e">
        <f>AI130-IFERROR(VLOOKUP($A130,'VN100'!$A:$B,2,0),0)*MIN('VN100'!$I:$I)</f>
        <v>#N/A</v>
      </c>
      <c r="AM130" t="e">
        <f>AJ130-IFERROR(VLOOKUP($A130,'VN100'!$A:$B,2,0),0)*MIN('VN100'!$K:$K)</f>
        <v>#N/A</v>
      </c>
      <c r="AN130" t="e">
        <f>AK130-IFERROR(VLOOKUP($A130,MIDCAP!$A:$B,2,0),0)*MIN(MIDCAP!$G:$G)</f>
        <v>#N/A</v>
      </c>
      <c r="AO130" t="e">
        <f>AL130-IFERROR(VLOOKUP($A130,MIDCAP!$A:$B,2,0),0)*MIN(MIDCAP!$I:$I)</f>
        <v>#N/A</v>
      </c>
      <c r="AP130" t="e">
        <f>AM130-IFERROR(VLOOKUP($A130,MIDCAP!$A:$B,2,0),0)*MIN(MIDCAP!$K:$K)</f>
        <v>#N/A</v>
      </c>
      <c r="AQ130" t="e">
        <f>AN130-IFERROR(VLOOKUP($A130,VFS!$A:$B,2,0),0)*MIN(VFS!$G:$G)</f>
        <v>#N/A</v>
      </c>
      <c r="AR130" t="e">
        <f>AO130-IFERROR(VLOOKUP($A130,VFS!$A:$B,2,0),0)*MIN(VFS!$I:$I)</f>
        <v>#N/A</v>
      </c>
      <c r="AS130" t="e">
        <f>AP130-IFERROR(VLOOKUP($A130,VFS!$A:$B,2,0),0)*MIN(VFS!$K:$K)</f>
        <v>#N/A</v>
      </c>
      <c r="AT130" t="e">
        <f>AQ130-IFERROR(VLOOKUP($A130,FUEMAVND!$A:$B,2,0),0)*MIN(FUEMAVND!$G:$G)</f>
        <v>#N/A</v>
      </c>
      <c r="AU130" t="e">
        <f>AR130-IFERROR(VLOOKUP($A130,FUEMAVND!$A:$B,2,0),0)*MIN(FUEMAVND!$I:$I)</f>
        <v>#N/A</v>
      </c>
      <c r="AV130" t="e">
        <f>AS130-IFERROR(VLOOKUP($A130,FUEMAVND!$A:$B,2,0),0)*MIN(FUEMAVND!$K:$K)</f>
        <v>#N/A</v>
      </c>
    </row>
    <row r="131" spans="28:48" x14ac:dyDescent="0.3">
      <c r="AB131" t="e">
        <f>VLOOKUP($A131,updated_plusgrid!$A$1:$AF$500,MATCH("Usable (USABLE)",updated_plusgrid!$A$1:$AF$1,0),0)-IFERROR(VLOOKUP($A131,'E1 basket NFOL Morning'!$A$1:$M$500,MATCH("For 1 basket",'E1 basket NFOL Morning'!$A$1:$M$1,0),0),0)*MIN('E1 basket NFOL Morning'!$G$2:$G$500)</f>
        <v>#N/A</v>
      </c>
      <c r="AC131" t="e">
        <f>VLOOKUP($A131,updated_plusgrid!$A$1:$AF$500,MATCH("Due (DUE)",updated_plusgrid!$A$1:$AF$1,0),0)-IFERROR(VLOOKUP($A131,'E1 basket NFOL Morning'!$A$1:$M$500,MATCH("For 1 basket",'E1 basket NFOL Morning'!$A$1:$M$1,0),0),0)*MIN('E1 basket NFOL Morning'!$I$2:$I$500)</f>
        <v>#N/A</v>
      </c>
      <c r="AD131" t="e">
        <f>VLOOKUP($A131,updated_plusgrid!$A$1:$AF$500,MATCH("Pend. T+1 Buy (TT1UNSETTLEBUY)",updated_plusgrid!$A$1:$AF$1,0),0)-IFERROR(VLOOKUP($A131,'E1 basket NFOL Morning'!$A$1:$M$500,MATCH("For 1 basket",'E1 basket NFOL Morning'!$A$1:$M$1,0),0),0)*MIN('E1 basket NFOL Morning'!$K$2:$K$500)</f>
        <v>#N/A</v>
      </c>
      <c r="AE131" t="e">
        <f>AB131-IFERROR(VLOOKUP($A131,Diamond!$A:$B,2,0),0)*MIN(Diamond!$G:$G)</f>
        <v>#N/A</v>
      </c>
      <c r="AF131" t="e">
        <f>AC131-IFERROR(VLOOKUP($A131,Diamond!$A:$B,2,0),0)*MIN(Diamond!$I:$I)</f>
        <v>#N/A</v>
      </c>
      <c r="AG131" t="e">
        <f>AD131-IFERROR(VLOOKUP($A131,Diamond!$A:$B,2,0),0)*MIN(Diamond!$K:$K)</f>
        <v>#N/A</v>
      </c>
      <c r="AH131" t="e">
        <f>AE131-IFERROR(VLOOKUP($A131,FL!$A:$B,2,0),0)*MIN(FL!$G:$G)</f>
        <v>#N/A</v>
      </c>
      <c r="AI131" t="e">
        <f>AF131-IFERROR(VLOOKUP($A131,FL!$A:$B,2,0),0)*MIN(FL!$I:$I)</f>
        <v>#N/A</v>
      </c>
      <c r="AJ131" t="e">
        <f>AG131-IFERROR(VLOOKUP($A131,FL!$A:$B,2,0),0)*MIN(FL!$K:$K)</f>
        <v>#N/A</v>
      </c>
      <c r="AK131" t="e">
        <f>AH131-IFERROR(VLOOKUP($A131,'VN100'!$A:$B,2,0),0)*MIN('VN100'!$G:$G)</f>
        <v>#N/A</v>
      </c>
      <c r="AL131" t="e">
        <f>AI131-IFERROR(VLOOKUP($A131,'VN100'!$A:$B,2,0),0)*MIN('VN100'!$I:$I)</f>
        <v>#N/A</v>
      </c>
      <c r="AM131" t="e">
        <f>AJ131-IFERROR(VLOOKUP($A131,'VN100'!$A:$B,2,0),0)*MIN('VN100'!$K:$K)</f>
        <v>#N/A</v>
      </c>
      <c r="AN131" t="e">
        <f>AK131-IFERROR(VLOOKUP($A131,MIDCAP!$A:$B,2,0),0)*MIN(MIDCAP!$G:$G)</f>
        <v>#N/A</v>
      </c>
      <c r="AO131" t="e">
        <f>AL131-IFERROR(VLOOKUP($A131,MIDCAP!$A:$B,2,0),0)*MIN(MIDCAP!$I:$I)</f>
        <v>#N/A</v>
      </c>
      <c r="AP131" t="e">
        <f>AM131-IFERROR(VLOOKUP($A131,MIDCAP!$A:$B,2,0),0)*MIN(MIDCAP!$K:$K)</f>
        <v>#N/A</v>
      </c>
      <c r="AQ131" t="e">
        <f>AN131-IFERROR(VLOOKUP($A131,VFS!$A:$B,2,0),0)*MIN(VFS!$G:$G)</f>
        <v>#N/A</v>
      </c>
      <c r="AR131" t="e">
        <f>AO131-IFERROR(VLOOKUP($A131,VFS!$A:$B,2,0),0)*MIN(VFS!$I:$I)</f>
        <v>#N/A</v>
      </c>
      <c r="AS131" t="e">
        <f>AP131-IFERROR(VLOOKUP($A131,VFS!$A:$B,2,0),0)*MIN(VFS!$K:$K)</f>
        <v>#N/A</v>
      </c>
      <c r="AT131" t="e">
        <f>AQ131-IFERROR(VLOOKUP($A131,FUEMAVND!$A:$B,2,0),0)*MIN(FUEMAVND!$G:$G)</f>
        <v>#N/A</v>
      </c>
      <c r="AU131" t="e">
        <f>AR131-IFERROR(VLOOKUP($A131,FUEMAVND!$A:$B,2,0),0)*MIN(FUEMAVND!$I:$I)</f>
        <v>#N/A</v>
      </c>
      <c r="AV131" t="e">
        <f>AS131-IFERROR(VLOOKUP($A131,FUEMAVND!$A:$B,2,0),0)*MIN(FUEMAVND!$K:$K)</f>
        <v>#N/A</v>
      </c>
    </row>
    <row r="132" spans="28:48" x14ac:dyDescent="0.3">
      <c r="AB132" t="e">
        <f>VLOOKUP($A132,updated_plusgrid!$A$1:$AF$500,MATCH("Usable (USABLE)",updated_plusgrid!$A$1:$AF$1,0),0)-IFERROR(VLOOKUP($A132,'E1 basket NFOL Morning'!$A$1:$M$500,MATCH("For 1 basket",'E1 basket NFOL Morning'!$A$1:$M$1,0),0),0)*MIN('E1 basket NFOL Morning'!$G$2:$G$500)</f>
        <v>#N/A</v>
      </c>
      <c r="AC132" t="e">
        <f>VLOOKUP($A132,updated_plusgrid!$A$1:$AF$500,MATCH("Due (DUE)",updated_plusgrid!$A$1:$AF$1,0),0)-IFERROR(VLOOKUP($A132,'E1 basket NFOL Morning'!$A$1:$M$500,MATCH("For 1 basket",'E1 basket NFOL Morning'!$A$1:$M$1,0),0),0)*MIN('E1 basket NFOL Morning'!$I$2:$I$500)</f>
        <v>#N/A</v>
      </c>
      <c r="AD132" t="e">
        <f>VLOOKUP($A132,updated_plusgrid!$A$1:$AF$500,MATCH("Pend. T+1 Buy (TT1UNSETTLEBUY)",updated_plusgrid!$A$1:$AF$1,0),0)-IFERROR(VLOOKUP($A132,'E1 basket NFOL Morning'!$A$1:$M$500,MATCH("For 1 basket",'E1 basket NFOL Morning'!$A$1:$M$1,0),0),0)*MIN('E1 basket NFOL Morning'!$K$2:$K$500)</f>
        <v>#N/A</v>
      </c>
      <c r="AE132" t="e">
        <f>AB132-IFERROR(VLOOKUP($A132,Diamond!$A:$B,2,0),0)*MIN(Diamond!$G:$G)</f>
        <v>#N/A</v>
      </c>
      <c r="AF132" t="e">
        <f>AC132-IFERROR(VLOOKUP($A132,Diamond!$A:$B,2,0),0)*MIN(Diamond!$I:$I)</f>
        <v>#N/A</v>
      </c>
      <c r="AG132" t="e">
        <f>AD132-IFERROR(VLOOKUP($A132,Diamond!$A:$B,2,0),0)*MIN(Diamond!$K:$K)</f>
        <v>#N/A</v>
      </c>
      <c r="AH132" t="e">
        <f>AE132-IFERROR(VLOOKUP($A132,FL!$A:$B,2,0),0)*MIN(FL!$G:$G)</f>
        <v>#N/A</v>
      </c>
      <c r="AI132" t="e">
        <f>AF132-IFERROR(VLOOKUP($A132,FL!$A:$B,2,0),0)*MIN(FL!$I:$I)</f>
        <v>#N/A</v>
      </c>
      <c r="AJ132" t="e">
        <f>AG132-IFERROR(VLOOKUP($A132,FL!$A:$B,2,0),0)*MIN(FL!$K:$K)</f>
        <v>#N/A</v>
      </c>
      <c r="AK132" t="e">
        <f>AH132-IFERROR(VLOOKUP($A132,'VN100'!$A:$B,2,0),0)*MIN('VN100'!$G:$G)</f>
        <v>#N/A</v>
      </c>
      <c r="AL132" t="e">
        <f>AI132-IFERROR(VLOOKUP($A132,'VN100'!$A:$B,2,0),0)*MIN('VN100'!$I:$I)</f>
        <v>#N/A</v>
      </c>
      <c r="AM132" t="e">
        <f>AJ132-IFERROR(VLOOKUP($A132,'VN100'!$A:$B,2,0),0)*MIN('VN100'!$K:$K)</f>
        <v>#N/A</v>
      </c>
      <c r="AN132" t="e">
        <f>AK132-IFERROR(VLOOKUP($A132,MIDCAP!$A:$B,2,0),0)*MIN(MIDCAP!$G:$G)</f>
        <v>#N/A</v>
      </c>
      <c r="AO132" t="e">
        <f>AL132-IFERROR(VLOOKUP($A132,MIDCAP!$A:$B,2,0),0)*MIN(MIDCAP!$I:$I)</f>
        <v>#N/A</v>
      </c>
      <c r="AP132" t="e">
        <f>AM132-IFERROR(VLOOKUP($A132,MIDCAP!$A:$B,2,0),0)*MIN(MIDCAP!$K:$K)</f>
        <v>#N/A</v>
      </c>
      <c r="AQ132" t="e">
        <f>AN132-IFERROR(VLOOKUP($A132,VFS!$A:$B,2,0),0)*MIN(VFS!$G:$G)</f>
        <v>#N/A</v>
      </c>
      <c r="AR132" t="e">
        <f>AO132-IFERROR(VLOOKUP($A132,VFS!$A:$B,2,0),0)*MIN(VFS!$I:$I)</f>
        <v>#N/A</v>
      </c>
      <c r="AS132" t="e">
        <f>AP132-IFERROR(VLOOKUP($A132,VFS!$A:$B,2,0),0)*MIN(VFS!$K:$K)</f>
        <v>#N/A</v>
      </c>
      <c r="AT132" t="e">
        <f>AQ132-IFERROR(VLOOKUP($A132,FUEMAVND!$A:$B,2,0),0)*MIN(FUEMAVND!$G:$G)</f>
        <v>#N/A</v>
      </c>
      <c r="AU132" t="e">
        <f>AR132-IFERROR(VLOOKUP($A132,FUEMAVND!$A:$B,2,0),0)*MIN(FUEMAVND!$I:$I)</f>
        <v>#N/A</v>
      </c>
      <c r="AV132" t="e">
        <f>AS132-IFERROR(VLOOKUP($A132,FUEMAVND!$A:$B,2,0),0)*MIN(FUEMAVND!$K:$K)</f>
        <v>#N/A</v>
      </c>
    </row>
    <row r="133" spans="28:48" x14ac:dyDescent="0.3">
      <c r="AB133" t="e">
        <f>VLOOKUP($A133,updated_plusgrid!$A$1:$AF$500,MATCH("Usable (USABLE)",updated_plusgrid!$A$1:$AF$1,0),0)-IFERROR(VLOOKUP($A133,'E1 basket NFOL Morning'!$A$1:$M$500,MATCH("For 1 basket",'E1 basket NFOL Morning'!$A$1:$M$1,0),0),0)*MIN('E1 basket NFOL Morning'!$G$2:$G$500)</f>
        <v>#N/A</v>
      </c>
      <c r="AC133" t="e">
        <f>VLOOKUP($A133,updated_plusgrid!$A$1:$AF$500,MATCH("Due (DUE)",updated_plusgrid!$A$1:$AF$1,0),0)-IFERROR(VLOOKUP($A133,'E1 basket NFOL Morning'!$A$1:$M$500,MATCH("For 1 basket",'E1 basket NFOL Morning'!$A$1:$M$1,0),0),0)*MIN('E1 basket NFOL Morning'!$I$2:$I$500)</f>
        <v>#N/A</v>
      </c>
      <c r="AD133" t="e">
        <f>VLOOKUP($A133,updated_plusgrid!$A$1:$AF$500,MATCH("Pend. T+1 Buy (TT1UNSETTLEBUY)",updated_plusgrid!$A$1:$AF$1,0),0)-IFERROR(VLOOKUP($A133,'E1 basket NFOL Morning'!$A$1:$M$500,MATCH("For 1 basket",'E1 basket NFOL Morning'!$A$1:$M$1,0),0),0)*MIN('E1 basket NFOL Morning'!$K$2:$K$500)</f>
        <v>#N/A</v>
      </c>
      <c r="AE133" t="e">
        <f>AB133-IFERROR(VLOOKUP($A133,Diamond!$A:$B,2,0),0)*MIN(Diamond!$G:$G)</f>
        <v>#N/A</v>
      </c>
      <c r="AF133" t="e">
        <f>AC133-IFERROR(VLOOKUP($A133,Diamond!$A:$B,2,0),0)*MIN(Diamond!$I:$I)</f>
        <v>#N/A</v>
      </c>
      <c r="AG133" t="e">
        <f>AD133-IFERROR(VLOOKUP($A133,Diamond!$A:$B,2,0),0)*MIN(Diamond!$K:$K)</f>
        <v>#N/A</v>
      </c>
      <c r="AH133" t="e">
        <f>AE133-IFERROR(VLOOKUP($A133,FL!$A:$B,2,0),0)*MIN(FL!$G:$G)</f>
        <v>#N/A</v>
      </c>
      <c r="AI133" t="e">
        <f>AF133-IFERROR(VLOOKUP($A133,FL!$A:$B,2,0),0)*MIN(FL!$I:$I)</f>
        <v>#N/A</v>
      </c>
      <c r="AJ133" t="e">
        <f>AG133-IFERROR(VLOOKUP($A133,FL!$A:$B,2,0),0)*MIN(FL!$K:$K)</f>
        <v>#N/A</v>
      </c>
      <c r="AK133" t="e">
        <f>AH133-IFERROR(VLOOKUP($A133,'VN100'!$A:$B,2,0),0)*MIN('VN100'!$G:$G)</f>
        <v>#N/A</v>
      </c>
      <c r="AL133" t="e">
        <f>AI133-IFERROR(VLOOKUP($A133,'VN100'!$A:$B,2,0),0)*MIN('VN100'!$I:$I)</f>
        <v>#N/A</v>
      </c>
      <c r="AM133" t="e">
        <f>AJ133-IFERROR(VLOOKUP($A133,'VN100'!$A:$B,2,0),0)*MIN('VN100'!$K:$K)</f>
        <v>#N/A</v>
      </c>
      <c r="AN133" t="e">
        <f>AK133-IFERROR(VLOOKUP($A133,MIDCAP!$A:$B,2,0),0)*MIN(MIDCAP!$G:$G)</f>
        <v>#N/A</v>
      </c>
      <c r="AO133" t="e">
        <f>AL133-IFERROR(VLOOKUP($A133,MIDCAP!$A:$B,2,0),0)*MIN(MIDCAP!$I:$I)</f>
        <v>#N/A</v>
      </c>
      <c r="AP133" t="e">
        <f>AM133-IFERROR(VLOOKUP($A133,MIDCAP!$A:$B,2,0),0)*MIN(MIDCAP!$K:$K)</f>
        <v>#N/A</v>
      </c>
      <c r="AQ133" t="e">
        <f>AN133-IFERROR(VLOOKUP($A133,VFS!$A:$B,2,0),0)*MIN(VFS!$G:$G)</f>
        <v>#N/A</v>
      </c>
      <c r="AR133" t="e">
        <f>AO133-IFERROR(VLOOKUP($A133,VFS!$A:$B,2,0),0)*MIN(VFS!$I:$I)</f>
        <v>#N/A</v>
      </c>
      <c r="AS133" t="e">
        <f>AP133-IFERROR(VLOOKUP($A133,VFS!$A:$B,2,0),0)*MIN(VFS!$K:$K)</f>
        <v>#N/A</v>
      </c>
      <c r="AT133" t="e">
        <f>AQ133-IFERROR(VLOOKUP($A133,FUEMAVND!$A:$B,2,0),0)*MIN(FUEMAVND!$G:$G)</f>
        <v>#N/A</v>
      </c>
      <c r="AU133" t="e">
        <f>AR133-IFERROR(VLOOKUP($A133,FUEMAVND!$A:$B,2,0),0)*MIN(FUEMAVND!$I:$I)</f>
        <v>#N/A</v>
      </c>
      <c r="AV133" t="e">
        <f>AS133-IFERROR(VLOOKUP($A133,FUEMAVND!$A:$B,2,0),0)*MIN(FUEMAVND!$K:$K)</f>
        <v>#N/A</v>
      </c>
    </row>
    <row r="134" spans="28:48" x14ac:dyDescent="0.3">
      <c r="AB134" t="e">
        <f>VLOOKUP($A134,updated_plusgrid!$A$1:$AF$500,MATCH("Usable (USABLE)",updated_plusgrid!$A$1:$AF$1,0),0)-IFERROR(VLOOKUP($A134,'E1 basket NFOL Morning'!$A$1:$M$500,MATCH("For 1 basket",'E1 basket NFOL Morning'!$A$1:$M$1,0),0),0)*MIN('E1 basket NFOL Morning'!$G$2:$G$500)</f>
        <v>#N/A</v>
      </c>
      <c r="AC134" t="e">
        <f>VLOOKUP($A134,updated_plusgrid!$A$1:$AF$500,MATCH("Due (DUE)",updated_plusgrid!$A$1:$AF$1,0),0)-IFERROR(VLOOKUP($A134,'E1 basket NFOL Morning'!$A$1:$M$500,MATCH("For 1 basket",'E1 basket NFOL Morning'!$A$1:$M$1,0),0),0)*MIN('E1 basket NFOL Morning'!$I$2:$I$500)</f>
        <v>#N/A</v>
      </c>
      <c r="AD134" t="e">
        <f>VLOOKUP($A134,updated_plusgrid!$A$1:$AF$500,MATCH("Pend. T+1 Buy (TT1UNSETTLEBUY)",updated_plusgrid!$A$1:$AF$1,0),0)-IFERROR(VLOOKUP($A134,'E1 basket NFOL Morning'!$A$1:$M$500,MATCH("For 1 basket",'E1 basket NFOL Morning'!$A$1:$M$1,0),0),0)*MIN('E1 basket NFOL Morning'!$K$2:$K$500)</f>
        <v>#N/A</v>
      </c>
      <c r="AE134" t="e">
        <f>AB134-IFERROR(VLOOKUP($A134,Diamond!$A:$B,2,0),0)*MIN(Diamond!$G:$G)</f>
        <v>#N/A</v>
      </c>
      <c r="AF134" t="e">
        <f>AC134-IFERROR(VLOOKUP($A134,Diamond!$A:$B,2,0),0)*MIN(Diamond!$I:$I)</f>
        <v>#N/A</v>
      </c>
      <c r="AG134" t="e">
        <f>AD134-IFERROR(VLOOKUP($A134,Diamond!$A:$B,2,0),0)*MIN(Diamond!$K:$K)</f>
        <v>#N/A</v>
      </c>
      <c r="AH134" t="e">
        <f>AE134-IFERROR(VLOOKUP($A134,FL!$A:$B,2,0),0)*MIN(FL!$G:$G)</f>
        <v>#N/A</v>
      </c>
      <c r="AI134" t="e">
        <f>AF134-IFERROR(VLOOKUP($A134,FL!$A:$B,2,0),0)*MIN(FL!$I:$I)</f>
        <v>#N/A</v>
      </c>
      <c r="AJ134" t="e">
        <f>AG134-IFERROR(VLOOKUP($A134,FL!$A:$B,2,0),0)*MIN(FL!$K:$K)</f>
        <v>#N/A</v>
      </c>
      <c r="AK134" t="e">
        <f>AH134-IFERROR(VLOOKUP($A134,'VN100'!$A:$B,2,0),0)*MIN('VN100'!$G:$G)</f>
        <v>#N/A</v>
      </c>
      <c r="AL134" t="e">
        <f>AI134-IFERROR(VLOOKUP($A134,'VN100'!$A:$B,2,0),0)*MIN('VN100'!$I:$I)</f>
        <v>#N/A</v>
      </c>
      <c r="AM134" t="e">
        <f>AJ134-IFERROR(VLOOKUP($A134,'VN100'!$A:$B,2,0),0)*MIN('VN100'!$K:$K)</f>
        <v>#N/A</v>
      </c>
      <c r="AN134" t="e">
        <f>AK134-IFERROR(VLOOKUP($A134,MIDCAP!$A:$B,2,0),0)*MIN(MIDCAP!$G:$G)</f>
        <v>#N/A</v>
      </c>
      <c r="AO134" t="e">
        <f>AL134-IFERROR(VLOOKUP($A134,MIDCAP!$A:$B,2,0),0)*MIN(MIDCAP!$I:$I)</f>
        <v>#N/A</v>
      </c>
      <c r="AP134" t="e">
        <f>AM134-IFERROR(VLOOKUP($A134,MIDCAP!$A:$B,2,0),0)*MIN(MIDCAP!$K:$K)</f>
        <v>#N/A</v>
      </c>
      <c r="AQ134" t="e">
        <f>AN134-IFERROR(VLOOKUP($A134,VFS!$A:$B,2,0),0)*MIN(VFS!$G:$G)</f>
        <v>#N/A</v>
      </c>
      <c r="AR134" t="e">
        <f>AO134-IFERROR(VLOOKUP($A134,VFS!$A:$B,2,0),0)*MIN(VFS!$I:$I)</f>
        <v>#N/A</v>
      </c>
      <c r="AS134" t="e">
        <f>AP134-IFERROR(VLOOKUP($A134,VFS!$A:$B,2,0),0)*MIN(VFS!$K:$K)</f>
        <v>#N/A</v>
      </c>
      <c r="AT134" t="e">
        <f>AQ134-IFERROR(VLOOKUP($A134,FUEMAVND!$A:$B,2,0),0)*MIN(FUEMAVND!$G:$G)</f>
        <v>#N/A</v>
      </c>
      <c r="AU134" t="e">
        <f>AR134-IFERROR(VLOOKUP($A134,FUEMAVND!$A:$B,2,0),0)*MIN(FUEMAVND!$I:$I)</f>
        <v>#N/A</v>
      </c>
      <c r="AV134" t="e">
        <f>AS134-IFERROR(VLOOKUP($A134,FUEMAVND!$A:$B,2,0),0)*MIN(FUEMAVND!$K:$K)</f>
        <v>#N/A</v>
      </c>
    </row>
    <row r="135" spans="28:48" x14ac:dyDescent="0.3">
      <c r="AB135" t="e">
        <f>VLOOKUP($A135,updated_plusgrid!$A$1:$AF$500,MATCH("Usable (USABLE)",updated_plusgrid!$A$1:$AF$1,0),0)-IFERROR(VLOOKUP($A135,'E1 basket NFOL Morning'!$A$1:$M$500,MATCH("For 1 basket",'E1 basket NFOL Morning'!$A$1:$M$1,0),0),0)*MIN('E1 basket NFOL Morning'!$G$2:$G$500)</f>
        <v>#N/A</v>
      </c>
      <c r="AC135" t="e">
        <f>VLOOKUP($A135,updated_plusgrid!$A$1:$AF$500,MATCH("Due (DUE)",updated_plusgrid!$A$1:$AF$1,0),0)-IFERROR(VLOOKUP($A135,'E1 basket NFOL Morning'!$A$1:$M$500,MATCH("For 1 basket",'E1 basket NFOL Morning'!$A$1:$M$1,0),0),0)*MIN('E1 basket NFOL Morning'!$I$2:$I$500)</f>
        <v>#N/A</v>
      </c>
      <c r="AD135" t="e">
        <f>VLOOKUP($A135,updated_plusgrid!$A$1:$AF$500,MATCH("Pend. T+1 Buy (TT1UNSETTLEBUY)",updated_plusgrid!$A$1:$AF$1,0),0)-IFERROR(VLOOKUP($A135,'E1 basket NFOL Morning'!$A$1:$M$500,MATCH("For 1 basket",'E1 basket NFOL Morning'!$A$1:$M$1,0),0),0)*MIN('E1 basket NFOL Morning'!$K$2:$K$500)</f>
        <v>#N/A</v>
      </c>
      <c r="AE135" t="e">
        <f>AB135-IFERROR(VLOOKUP($A135,Diamond!$A:$B,2,0),0)*MIN(Diamond!$G:$G)</f>
        <v>#N/A</v>
      </c>
      <c r="AF135" t="e">
        <f>AC135-IFERROR(VLOOKUP($A135,Diamond!$A:$B,2,0),0)*MIN(Diamond!$I:$I)</f>
        <v>#N/A</v>
      </c>
      <c r="AG135" t="e">
        <f>AD135-IFERROR(VLOOKUP($A135,Diamond!$A:$B,2,0),0)*MIN(Diamond!$K:$K)</f>
        <v>#N/A</v>
      </c>
      <c r="AH135" t="e">
        <f>AE135-IFERROR(VLOOKUP($A135,FL!$A:$B,2,0),0)*MIN(FL!$G:$G)</f>
        <v>#N/A</v>
      </c>
      <c r="AI135" t="e">
        <f>AF135-IFERROR(VLOOKUP($A135,FL!$A:$B,2,0),0)*MIN(FL!$I:$I)</f>
        <v>#N/A</v>
      </c>
      <c r="AJ135" t="e">
        <f>AG135-IFERROR(VLOOKUP($A135,FL!$A:$B,2,0),0)*MIN(FL!$K:$K)</f>
        <v>#N/A</v>
      </c>
      <c r="AK135" t="e">
        <f>AH135-IFERROR(VLOOKUP($A135,'VN100'!$A:$B,2,0),0)*MIN('VN100'!$G:$G)</f>
        <v>#N/A</v>
      </c>
      <c r="AL135" t="e">
        <f>AI135-IFERROR(VLOOKUP($A135,'VN100'!$A:$B,2,0),0)*MIN('VN100'!$I:$I)</f>
        <v>#N/A</v>
      </c>
      <c r="AM135" t="e">
        <f>AJ135-IFERROR(VLOOKUP($A135,'VN100'!$A:$B,2,0),0)*MIN('VN100'!$K:$K)</f>
        <v>#N/A</v>
      </c>
      <c r="AN135" t="e">
        <f>AK135-IFERROR(VLOOKUP($A135,MIDCAP!$A:$B,2,0),0)*MIN(MIDCAP!$G:$G)</f>
        <v>#N/A</v>
      </c>
      <c r="AO135" t="e">
        <f>AL135-IFERROR(VLOOKUP($A135,MIDCAP!$A:$B,2,0),0)*MIN(MIDCAP!$I:$I)</f>
        <v>#N/A</v>
      </c>
      <c r="AP135" t="e">
        <f>AM135-IFERROR(VLOOKUP($A135,MIDCAP!$A:$B,2,0),0)*MIN(MIDCAP!$K:$K)</f>
        <v>#N/A</v>
      </c>
      <c r="AQ135" t="e">
        <f>AN135-IFERROR(VLOOKUP($A135,VFS!$A:$B,2,0),0)*MIN(VFS!$G:$G)</f>
        <v>#N/A</v>
      </c>
      <c r="AR135" t="e">
        <f>AO135-IFERROR(VLOOKUP($A135,VFS!$A:$B,2,0),0)*MIN(VFS!$I:$I)</f>
        <v>#N/A</v>
      </c>
      <c r="AS135" t="e">
        <f>AP135-IFERROR(VLOOKUP($A135,VFS!$A:$B,2,0),0)*MIN(VFS!$K:$K)</f>
        <v>#N/A</v>
      </c>
      <c r="AT135" t="e">
        <f>AQ135-IFERROR(VLOOKUP($A135,FUEMAVND!$A:$B,2,0),0)*MIN(FUEMAVND!$G:$G)</f>
        <v>#N/A</v>
      </c>
      <c r="AU135" t="e">
        <f>AR135-IFERROR(VLOOKUP($A135,FUEMAVND!$A:$B,2,0),0)*MIN(FUEMAVND!$I:$I)</f>
        <v>#N/A</v>
      </c>
      <c r="AV135" t="e">
        <f>AS135-IFERROR(VLOOKUP($A135,FUEMAVND!$A:$B,2,0),0)*MIN(FUEMAVND!$K:$K)</f>
        <v>#N/A</v>
      </c>
    </row>
    <row r="136" spans="28:48" x14ac:dyDescent="0.3">
      <c r="AB136" t="e">
        <f>VLOOKUP($A136,updated_plusgrid!$A$1:$AF$500,MATCH("Usable (USABLE)",updated_plusgrid!$A$1:$AF$1,0),0)-IFERROR(VLOOKUP($A136,'E1 basket NFOL Morning'!$A$1:$M$500,MATCH("For 1 basket",'E1 basket NFOL Morning'!$A$1:$M$1,0),0),0)*MIN('E1 basket NFOL Morning'!$G$2:$G$500)</f>
        <v>#N/A</v>
      </c>
      <c r="AC136" t="e">
        <f>VLOOKUP($A136,updated_plusgrid!$A$1:$AF$500,MATCH("Due (DUE)",updated_plusgrid!$A$1:$AF$1,0),0)-IFERROR(VLOOKUP($A136,'E1 basket NFOL Morning'!$A$1:$M$500,MATCH("For 1 basket",'E1 basket NFOL Morning'!$A$1:$M$1,0),0),0)*MIN('E1 basket NFOL Morning'!$I$2:$I$500)</f>
        <v>#N/A</v>
      </c>
      <c r="AD136" t="e">
        <f>VLOOKUP($A136,updated_plusgrid!$A$1:$AF$500,MATCH("Pend. T+1 Buy (TT1UNSETTLEBUY)",updated_plusgrid!$A$1:$AF$1,0),0)-IFERROR(VLOOKUP($A136,'E1 basket NFOL Morning'!$A$1:$M$500,MATCH("For 1 basket",'E1 basket NFOL Morning'!$A$1:$M$1,0),0),0)*MIN('E1 basket NFOL Morning'!$K$2:$K$500)</f>
        <v>#N/A</v>
      </c>
      <c r="AE136" t="e">
        <f>AB136-IFERROR(VLOOKUP($A136,Diamond!$A:$B,2,0),0)*MIN(Diamond!$G:$G)</f>
        <v>#N/A</v>
      </c>
      <c r="AF136" t="e">
        <f>AC136-IFERROR(VLOOKUP($A136,Diamond!$A:$B,2,0),0)*MIN(Diamond!$I:$I)</f>
        <v>#N/A</v>
      </c>
      <c r="AG136" t="e">
        <f>AD136-IFERROR(VLOOKUP($A136,Diamond!$A:$B,2,0),0)*MIN(Diamond!$K:$K)</f>
        <v>#N/A</v>
      </c>
      <c r="AH136" t="e">
        <f>AE136-IFERROR(VLOOKUP($A136,FL!$A:$B,2,0),0)*MIN(FL!$G:$G)</f>
        <v>#N/A</v>
      </c>
      <c r="AI136" t="e">
        <f>AF136-IFERROR(VLOOKUP($A136,FL!$A:$B,2,0),0)*MIN(FL!$I:$I)</f>
        <v>#N/A</v>
      </c>
      <c r="AJ136" t="e">
        <f>AG136-IFERROR(VLOOKUP($A136,FL!$A:$B,2,0),0)*MIN(FL!$K:$K)</f>
        <v>#N/A</v>
      </c>
      <c r="AK136" t="e">
        <f>AH136-IFERROR(VLOOKUP($A136,'VN100'!$A:$B,2,0),0)*MIN('VN100'!$G:$G)</f>
        <v>#N/A</v>
      </c>
      <c r="AL136" t="e">
        <f>AI136-IFERROR(VLOOKUP($A136,'VN100'!$A:$B,2,0),0)*MIN('VN100'!$I:$I)</f>
        <v>#N/A</v>
      </c>
      <c r="AM136" t="e">
        <f>AJ136-IFERROR(VLOOKUP($A136,'VN100'!$A:$B,2,0),0)*MIN('VN100'!$K:$K)</f>
        <v>#N/A</v>
      </c>
      <c r="AN136" t="e">
        <f>AK136-IFERROR(VLOOKUP($A136,MIDCAP!$A:$B,2,0),0)*MIN(MIDCAP!$G:$G)</f>
        <v>#N/A</v>
      </c>
      <c r="AO136" t="e">
        <f>AL136-IFERROR(VLOOKUP($A136,MIDCAP!$A:$B,2,0),0)*MIN(MIDCAP!$I:$I)</f>
        <v>#N/A</v>
      </c>
      <c r="AP136" t="e">
        <f>AM136-IFERROR(VLOOKUP($A136,MIDCAP!$A:$B,2,0),0)*MIN(MIDCAP!$K:$K)</f>
        <v>#N/A</v>
      </c>
      <c r="AQ136" t="e">
        <f>AN136-IFERROR(VLOOKUP($A136,VFS!$A:$B,2,0),0)*MIN(VFS!$G:$G)</f>
        <v>#N/A</v>
      </c>
      <c r="AR136" t="e">
        <f>AO136-IFERROR(VLOOKUP($A136,VFS!$A:$B,2,0),0)*MIN(VFS!$I:$I)</f>
        <v>#N/A</v>
      </c>
      <c r="AS136" t="e">
        <f>AP136-IFERROR(VLOOKUP($A136,VFS!$A:$B,2,0),0)*MIN(VFS!$K:$K)</f>
        <v>#N/A</v>
      </c>
      <c r="AT136" t="e">
        <f>AQ136-IFERROR(VLOOKUP($A136,FUEMAVND!$A:$B,2,0),0)*MIN(FUEMAVND!$G:$G)</f>
        <v>#N/A</v>
      </c>
      <c r="AU136" t="e">
        <f>AR136-IFERROR(VLOOKUP($A136,FUEMAVND!$A:$B,2,0),0)*MIN(FUEMAVND!$I:$I)</f>
        <v>#N/A</v>
      </c>
      <c r="AV136" t="e">
        <f>AS136-IFERROR(VLOOKUP($A136,FUEMAVND!$A:$B,2,0),0)*MIN(FUEMAVND!$K:$K)</f>
        <v>#N/A</v>
      </c>
    </row>
    <row r="137" spans="28:48" x14ac:dyDescent="0.3">
      <c r="AB137" t="e">
        <f>VLOOKUP($A137,updated_plusgrid!$A$1:$AF$500,MATCH("Usable (USABLE)",updated_plusgrid!$A$1:$AF$1,0),0)-IFERROR(VLOOKUP($A137,'E1 basket NFOL Morning'!$A$1:$M$500,MATCH("For 1 basket",'E1 basket NFOL Morning'!$A$1:$M$1,0),0),0)*MIN('E1 basket NFOL Morning'!$G$2:$G$500)</f>
        <v>#N/A</v>
      </c>
      <c r="AC137" t="e">
        <f>VLOOKUP($A137,updated_plusgrid!$A$1:$AF$500,MATCH("Due (DUE)",updated_plusgrid!$A$1:$AF$1,0),0)-IFERROR(VLOOKUP($A137,'E1 basket NFOL Morning'!$A$1:$M$500,MATCH("For 1 basket",'E1 basket NFOL Morning'!$A$1:$M$1,0),0),0)*MIN('E1 basket NFOL Morning'!$I$2:$I$500)</f>
        <v>#N/A</v>
      </c>
      <c r="AD137" t="e">
        <f>VLOOKUP($A137,updated_plusgrid!$A$1:$AF$500,MATCH("Pend. T+1 Buy (TT1UNSETTLEBUY)",updated_plusgrid!$A$1:$AF$1,0),0)-IFERROR(VLOOKUP($A137,'E1 basket NFOL Morning'!$A$1:$M$500,MATCH("For 1 basket",'E1 basket NFOL Morning'!$A$1:$M$1,0),0),0)*MIN('E1 basket NFOL Morning'!$K$2:$K$500)</f>
        <v>#N/A</v>
      </c>
      <c r="AE137" t="e">
        <f>AB137-IFERROR(VLOOKUP($A137,Diamond!$A:$B,2,0),0)*MIN(Diamond!$G:$G)</f>
        <v>#N/A</v>
      </c>
      <c r="AF137" t="e">
        <f>AC137-IFERROR(VLOOKUP($A137,Diamond!$A:$B,2,0),0)*MIN(Diamond!$I:$I)</f>
        <v>#N/A</v>
      </c>
      <c r="AG137" t="e">
        <f>AD137-IFERROR(VLOOKUP($A137,Diamond!$A:$B,2,0),0)*MIN(Diamond!$K:$K)</f>
        <v>#N/A</v>
      </c>
      <c r="AH137" t="e">
        <f>AE137-IFERROR(VLOOKUP($A137,FL!$A:$B,2,0),0)*MIN(FL!$G:$G)</f>
        <v>#N/A</v>
      </c>
      <c r="AI137" t="e">
        <f>AF137-IFERROR(VLOOKUP($A137,FL!$A:$B,2,0),0)*MIN(FL!$I:$I)</f>
        <v>#N/A</v>
      </c>
      <c r="AJ137" t="e">
        <f>AG137-IFERROR(VLOOKUP($A137,FL!$A:$B,2,0),0)*MIN(FL!$K:$K)</f>
        <v>#N/A</v>
      </c>
      <c r="AK137" t="e">
        <f>AH137-IFERROR(VLOOKUP($A137,'VN100'!$A:$B,2,0),0)*MIN('VN100'!$G:$G)</f>
        <v>#N/A</v>
      </c>
      <c r="AL137" t="e">
        <f>AI137-IFERROR(VLOOKUP($A137,'VN100'!$A:$B,2,0),0)*MIN('VN100'!$I:$I)</f>
        <v>#N/A</v>
      </c>
      <c r="AM137" t="e">
        <f>AJ137-IFERROR(VLOOKUP($A137,'VN100'!$A:$B,2,0),0)*MIN('VN100'!$K:$K)</f>
        <v>#N/A</v>
      </c>
      <c r="AN137" t="e">
        <f>AK137-IFERROR(VLOOKUP($A137,MIDCAP!$A:$B,2,0),0)*MIN(MIDCAP!$G:$G)</f>
        <v>#N/A</v>
      </c>
      <c r="AO137" t="e">
        <f>AL137-IFERROR(VLOOKUP($A137,MIDCAP!$A:$B,2,0),0)*MIN(MIDCAP!$I:$I)</f>
        <v>#N/A</v>
      </c>
      <c r="AP137" t="e">
        <f>AM137-IFERROR(VLOOKUP($A137,MIDCAP!$A:$B,2,0),0)*MIN(MIDCAP!$K:$K)</f>
        <v>#N/A</v>
      </c>
      <c r="AQ137" t="e">
        <f>AN137-IFERROR(VLOOKUP($A137,VFS!$A:$B,2,0),0)*MIN(VFS!$G:$G)</f>
        <v>#N/A</v>
      </c>
      <c r="AR137" t="e">
        <f>AO137-IFERROR(VLOOKUP($A137,VFS!$A:$B,2,0),0)*MIN(VFS!$I:$I)</f>
        <v>#N/A</v>
      </c>
      <c r="AS137" t="e">
        <f>AP137-IFERROR(VLOOKUP($A137,VFS!$A:$B,2,0),0)*MIN(VFS!$K:$K)</f>
        <v>#N/A</v>
      </c>
      <c r="AT137" t="e">
        <f>AQ137-IFERROR(VLOOKUP($A137,FUEMAVND!$A:$B,2,0),0)*MIN(FUEMAVND!$G:$G)</f>
        <v>#N/A</v>
      </c>
      <c r="AU137" t="e">
        <f>AR137-IFERROR(VLOOKUP($A137,FUEMAVND!$A:$B,2,0),0)*MIN(FUEMAVND!$I:$I)</f>
        <v>#N/A</v>
      </c>
      <c r="AV137" t="e">
        <f>AS137-IFERROR(VLOOKUP($A137,FUEMAVND!$A:$B,2,0),0)*MIN(FUEMAVND!$K:$K)</f>
        <v>#N/A</v>
      </c>
    </row>
    <row r="138" spans="28:48" x14ac:dyDescent="0.3">
      <c r="AB138" t="e">
        <f>VLOOKUP($A138,updated_plusgrid!$A$1:$AF$500,MATCH("Usable (USABLE)",updated_plusgrid!$A$1:$AF$1,0),0)-IFERROR(VLOOKUP($A138,'E1 basket NFOL Morning'!$A$1:$M$500,MATCH("For 1 basket",'E1 basket NFOL Morning'!$A$1:$M$1,0),0),0)*MIN('E1 basket NFOL Morning'!$G$2:$G$500)</f>
        <v>#N/A</v>
      </c>
      <c r="AC138" t="e">
        <f>VLOOKUP($A138,updated_plusgrid!$A$1:$AF$500,MATCH("Due (DUE)",updated_plusgrid!$A$1:$AF$1,0),0)-IFERROR(VLOOKUP($A138,'E1 basket NFOL Morning'!$A$1:$M$500,MATCH("For 1 basket",'E1 basket NFOL Morning'!$A$1:$M$1,0),0),0)*MIN('E1 basket NFOL Morning'!$I$2:$I$500)</f>
        <v>#N/A</v>
      </c>
      <c r="AD138" t="e">
        <f>VLOOKUP($A138,updated_plusgrid!$A$1:$AF$500,MATCH("Pend. T+1 Buy (TT1UNSETTLEBUY)",updated_plusgrid!$A$1:$AF$1,0),0)-IFERROR(VLOOKUP($A138,'E1 basket NFOL Morning'!$A$1:$M$500,MATCH("For 1 basket",'E1 basket NFOL Morning'!$A$1:$M$1,0),0),0)*MIN('E1 basket NFOL Morning'!$K$2:$K$500)</f>
        <v>#N/A</v>
      </c>
      <c r="AE138" t="e">
        <f>AB138-IFERROR(VLOOKUP($A138,Diamond!$A:$B,2,0),0)*MIN(Diamond!$G:$G)</f>
        <v>#N/A</v>
      </c>
      <c r="AF138" t="e">
        <f>AC138-IFERROR(VLOOKUP($A138,Diamond!$A:$B,2,0),0)*MIN(Diamond!$I:$I)</f>
        <v>#N/A</v>
      </c>
      <c r="AG138" t="e">
        <f>AD138-IFERROR(VLOOKUP($A138,Diamond!$A:$B,2,0),0)*MIN(Diamond!$K:$K)</f>
        <v>#N/A</v>
      </c>
      <c r="AH138" t="e">
        <f>AE138-IFERROR(VLOOKUP($A138,FL!$A:$B,2,0),0)*MIN(FL!$G:$G)</f>
        <v>#N/A</v>
      </c>
      <c r="AI138" t="e">
        <f>AF138-IFERROR(VLOOKUP($A138,FL!$A:$B,2,0),0)*MIN(FL!$I:$I)</f>
        <v>#N/A</v>
      </c>
      <c r="AJ138" t="e">
        <f>AG138-IFERROR(VLOOKUP($A138,FL!$A:$B,2,0),0)*MIN(FL!$K:$K)</f>
        <v>#N/A</v>
      </c>
      <c r="AK138" t="e">
        <f>AH138-IFERROR(VLOOKUP($A138,'VN100'!$A:$B,2,0),0)*MIN('VN100'!$G:$G)</f>
        <v>#N/A</v>
      </c>
      <c r="AL138" t="e">
        <f>AI138-IFERROR(VLOOKUP($A138,'VN100'!$A:$B,2,0),0)*MIN('VN100'!$I:$I)</f>
        <v>#N/A</v>
      </c>
      <c r="AM138" t="e">
        <f>AJ138-IFERROR(VLOOKUP($A138,'VN100'!$A:$B,2,0),0)*MIN('VN100'!$K:$K)</f>
        <v>#N/A</v>
      </c>
      <c r="AN138" t="e">
        <f>AK138-IFERROR(VLOOKUP($A138,MIDCAP!$A:$B,2,0),0)*MIN(MIDCAP!$G:$G)</f>
        <v>#N/A</v>
      </c>
      <c r="AO138" t="e">
        <f>AL138-IFERROR(VLOOKUP($A138,MIDCAP!$A:$B,2,0),0)*MIN(MIDCAP!$I:$I)</f>
        <v>#N/A</v>
      </c>
      <c r="AP138" t="e">
        <f>AM138-IFERROR(VLOOKUP($A138,MIDCAP!$A:$B,2,0),0)*MIN(MIDCAP!$K:$K)</f>
        <v>#N/A</v>
      </c>
      <c r="AQ138" t="e">
        <f>AN138-IFERROR(VLOOKUP($A138,VFS!$A:$B,2,0),0)*MIN(VFS!$G:$G)</f>
        <v>#N/A</v>
      </c>
      <c r="AR138" t="e">
        <f>AO138-IFERROR(VLOOKUP($A138,VFS!$A:$B,2,0),0)*MIN(VFS!$I:$I)</f>
        <v>#N/A</v>
      </c>
      <c r="AS138" t="e">
        <f>AP138-IFERROR(VLOOKUP($A138,VFS!$A:$B,2,0),0)*MIN(VFS!$K:$K)</f>
        <v>#N/A</v>
      </c>
      <c r="AT138" t="e">
        <f>AQ138-IFERROR(VLOOKUP($A138,FUEMAVND!$A:$B,2,0),0)*MIN(FUEMAVND!$G:$G)</f>
        <v>#N/A</v>
      </c>
      <c r="AU138" t="e">
        <f>AR138-IFERROR(VLOOKUP($A138,FUEMAVND!$A:$B,2,0),0)*MIN(FUEMAVND!$I:$I)</f>
        <v>#N/A</v>
      </c>
      <c r="AV138" t="e">
        <f>AS138-IFERROR(VLOOKUP($A138,FUEMAVND!$A:$B,2,0),0)*MIN(FUEMAVND!$K:$K)</f>
        <v>#N/A</v>
      </c>
    </row>
    <row r="139" spans="28:48" x14ac:dyDescent="0.3">
      <c r="AB139" t="e">
        <f>VLOOKUP($A139,updated_plusgrid!$A$1:$AF$500,MATCH("Usable (USABLE)",updated_plusgrid!$A$1:$AF$1,0),0)-IFERROR(VLOOKUP($A139,'E1 basket NFOL Morning'!$A$1:$M$500,MATCH("For 1 basket",'E1 basket NFOL Morning'!$A$1:$M$1,0),0),0)*MIN('E1 basket NFOL Morning'!$G$2:$G$500)</f>
        <v>#N/A</v>
      </c>
      <c r="AC139" t="e">
        <f>VLOOKUP($A139,updated_plusgrid!$A$1:$AF$500,MATCH("Due (DUE)",updated_plusgrid!$A$1:$AF$1,0),0)-IFERROR(VLOOKUP($A139,'E1 basket NFOL Morning'!$A$1:$M$500,MATCH("For 1 basket",'E1 basket NFOL Morning'!$A$1:$M$1,0),0),0)*MIN('E1 basket NFOL Morning'!$I$2:$I$500)</f>
        <v>#N/A</v>
      </c>
      <c r="AD139" t="e">
        <f>VLOOKUP($A139,updated_plusgrid!$A$1:$AF$500,MATCH("Pend. T+1 Buy (TT1UNSETTLEBUY)",updated_plusgrid!$A$1:$AF$1,0),0)-IFERROR(VLOOKUP($A139,'E1 basket NFOL Morning'!$A$1:$M$500,MATCH("For 1 basket",'E1 basket NFOL Morning'!$A$1:$M$1,0),0),0)*MIN('E1 basket NFOL Morning'!$K$2:$K$500)</f>
        <v>#N/A</v>
      </c>
      <c r="AE139" t="e">
        <f>AB139-IFERROR(VLOOKUP($A139,Diamond!$A:$B,2,0),0)*MIN(Diamond!$G:$G)</f>
        <v>#N/A</v>
      </c>
      <c r="AF139" t="e">
        <f>AC139-IFERROR(VLOOKUP($A139,Diamond!$A:$B,2,0),0)*MIN(Diamond!$I:$I)</f>
        <v>#N/A</v>
      </c>
      <c r="AG139" t="e">
        <f>AD139-IFERROR(VLOOKUP($A139,Diamond!$A:$B,2,0),0)*MIN(Diamond!$K:$K)</f>
        <v>#N/A</v>
      </c>
      <c r="AH139" t="e">
        <f>AE139-IFERROR(VLOOKUP($A139,FL!$A:$B,2,0),0)*MIN(FL!$G:$G)</f>
        <v>#N/A</v>
      </c>
      <c r="AI139" t="e">
        <f>AF139-IFERROR(VLOOKUP($A139,FL!$A:$B,2,0),0)*MIN(FL!$I:$I)</f>
        <v>#N/A</v>
      </c>
      <c r="AJ139" t="e">
        <f>AG139-IFERROR(VLOOKUP($A139,FL!$A:$B,2,0),0)*MIN(FL!$K:$K)</f>
        <v>#N/A</v>
      </c>
      <c r="AK139" t="e">
        <f>AH139-IFERROR(VLOOKUP($A139,'VN100'!$A:$B,2,0),0)*MIN('VN100'!$G:$G)</f>
        <v>#N/A</v>
      </c>
      <c r="AL139" t="e">
        <f>AI139-IFERROR(VLOOKUP($A139,'VN100'!$A:$B,2,0),0)*MIN('VN100'!$I:$I)</f>
        <v>#N/A</v>
      </c>
      <c r="AM139" t="e">
        <f>AJ139-IFERROR(VLOOKUP($A139,'VN100'!$A:$B,2,0),0)*MIN('VN100'!$K:$K)</f>
        <v>#N/A</v>
      </c>
      <c r="AN139" t="e">
        <f>AK139-IFERROR(VLOOKUP($A139,MIDCAP!$A:$B,2,0),0)*MIN(MIDCAP!$G:$G)</f>
        <v>#N/A</v>
      </c>
      <c r="AO139" t="e">
        <f>AL139-IFERROR(VLOOKUP($A139,MIDCAP!$A:$B,2,0),0)*MIN(MIDCAP!$I:$I)</f>
        <v>#N/A</v>
      </c>
      <c r="AP139" t="e">
        <f>AM139-IFERROR(VLOOKUP($A139,MIDCAP!$A:$B,2,0),0)*MIN(MIDCAP!$K:$K)</f>
        <v>#N/A</v>
      </c>
      <c r="AQ139" t="e">
        <f>AN139-IFERROR(VLOOKUP($A139,VFS!$A:$B,2,0),0)*MIN(VFS!$G:$G)</f>
        <v>#N/A</v>
      </c>
      <c r="AR139" t="e">
        <f>AO139-IFERROR(VLOOKUP($A139,VFS!$A:$B,2,0),0)*MIN(VFS!$I:$I)</f>
        <v>#N/A</v>
      </c>
      <c r="AS139" t="e">
        <f>AP139-IFERROR(VLOOKUP($A139,VFS!$A:$B,2,0),0)*MIN(VFS!$K:$K)</f>
        <v>#N/A</v>
      </c>
      <c r="AT139" t="e">
        <f>AQ139-IFERROR(VLOOKUP($A139,FUEMAVND!$A:$B,2,0),0)*MIN(FUEMAVND!$G:$G)</f>
        <v>#N/A</v>
      </c>
      <c r="AU139" t="e">
        <f>AR139-IFERROR(VLOOKUP($A139,FUEMAVND!$A:$B,2,0),0)*MIN(FUEMAVND!$I:$I)</f>
        <v>#N/A</v>
      </c>
      <c r="AV139" t="e">
        <f>AS139-IFERROR(VLOOKUP($A139,FUEMAVND!$A:$B,2,0),0)*MIN(FUEMAVND!$K:$K)</f>
        <v>#N/A</v>
      </c>
    </row>
    <row r="140" spans="28:48" x14ac:dyDescent="0.3">
      <c r="AB140" t="e">
        <f>VLOOKUP($A140,updated_plusgrid!$A$1:$AF$500,MATCH("Usable (USABLE)",updated_plusgrid!$A$1:$AF$1,0),0)-IFERROR(VLOOKUP($A140,'E1 basket NFOL Morning'!$A$1:$M$500,MATCH("For 1 basket",'E1 basket NFOL Morning'!$A$1:$M$1,0),0),0)*MIN('E1 basket NFOL Morning'!$G$2:$G$500)</f>
        <v>#N/A</v>
      </c>
      <c r="AC140" t="e">
        <f>VLOOKUP($A140,updated_plusgrid!$A$1:$AF$500,MATCH("Due (DUE)",updated_plusgrid!$A$1:$AF$1,0),0)-IFERROR(VLOOKUP($A140,'E1 basket NFOL Morning'!$A$1:$M$500,MATCH("For 1 basket",'E1 basket NFOL Morning'!$A$1:$M$1,0),0),0)*MIN('E1 basket NFOL Morning'!$I$2:$I$500)</f>
        <v>#N/A</v>
      </c>
      <c r="AD140" t="e">
        <f>VLOOKUP($A140,updated_plusgrid!$A$1:$AF$500,MATCH("Pend. T+1 Buy (TT1UNSETTLEBUY)",updated_plusgrid!$A$1:$AF$1,0),0)-IFERROR(VLOOKUP($A140,'E1 basket NFOL Morning'!$A$1:$M$500,MATCH("For 1 basket",'E1 basket NFOL Morning'!$A$1:$M$1,0),0),0)*MIN('E1 basket NFOL Morning'!$K$2:$K$500)</f>
        <v>#N/A</v>
      </c>
      <c r="AE140" t="e">
        <f>AB140-IFERROR(VLOOKUP($A140,Diamond!$A:$B,2,0),0)*MIN(Diamond!$G:$G)</f>
        <v>#N/A</v>
      </c>
      <c r="AF140" t="e">
        <f>AC140-IFERROR(VLOOKUP($A140,Diamond!$A:$B,2,0),0)*MIN(Diamond!$I:$I)</f>
        <v>#N/A</v>
      </c>
      <c r="AG140" t="e">
        <f>AD140-IFERROR(VLOOKUP($A140,Diamond!$A:$B,2,0),0)*MIN(Diamond!$K:$K)</f>
        <v>#N/A</v>
      </c>
      <c r="AH140" t="e">
        <f>AE140-IFERROR(VLOOKUP($A140,FL!$A:$B,2,0),0)*MIN(FL!$G:$G)</f>
        <v>#N/A</v>
      </c>
      <c r="AI140" t="e">
        <f>AF140-IFERROR(VLOOKUP($A140,FL!$A:$B,2,0),0)*MIN(FL!$I:$I)</f>
        <v>#N/A</v>
      </c>
      <c r="AJ140" t="e">
        <f>AG140-IFERROR(VLOOKUP($A140,FL!$A:$B,2,0),0)*MIN(FL!$K:$K)</f>
        <v>#N/A</v>
      </c>
      <c r="AK140" t="e">
        <f>AH140-IFERROR(VLOOKUP($A140,'VN100'!$A:$B,2,0),0)*MIN('VN100'!$G:$G)</f>
        <v>#N/A</v>
      </c>
      <c r="AL140" t="e">
        <f>AI140-IFERROR(VLOOKUP($A140,'VN100'!$A:$B,2,0),0)*MIN('VN100'!$I:$I)</f>
        <v>#N/A</v>
      </c>
      <c r="AM140" t="e">
        <f>AJ140-IFERROR(VLOOKUP($A140,'VN100'!$A:$B,2,0),0)*MIN('VN100'!$K:$K)</f>
        <v>#N/A</v>
      </c>
      <c r="AN140" t="e">
        <f>AK140-IFERROR(VLOOKUP($A140,MIDCAP!$A:$B,2,0),0)*MIN(MIDCAP!$G:$G)</f>
        <v>#N/A</v>
      </c>
      <c r="AO140" t="e">
        <f>AL140-IFERROR(VLOOKUP($A140,MIDCAP!$A:$B,2,0),0)*MIN(MIDCAP!$I:$I)</f>
        <v>#N/A</v>
      </c>
      <c r="AP140" t="e">
        <f>AM140-IFERROR(VLOOKUP($A140,MIDCAP!$A:$B,2,0),0)*MIN(MIDCAP!$K:$K)</f>
        <v>#N/A</v>
      </c>
      <c r="AQ140" t="e">
        <f>AN140-IFERROR(VLOOKUP($A140,VFS!$A:$B,2,0),0)*MIN(VFS!$G:$G)</f>
        <v>#N/A</v>
      </c>
      <c r="AR140" t="e">
        <f>AO140-IFERROR(VLOOKUP($A140,VFS!$A:$B,2,0),0)*MIN(VFS!$I:$I)</f>
        <v>#N/A</v>
      </c>
      <c r="AS140" t="e">
        <f>AP140-IFERROR(VLOOKUP($A140,VFS!$A:$B,2,0),0)*MIN(VFS!$K:$K)</f>
        <v>#N/A</v>
      </c>
      <c r="AT140" t="e">
        <f>AQ140-IFERROR(VLOOKUP($A140,FUEMAVND!$A:$B,2,0),0)*MIN(FUEMAVND!$G:$G)</f>
        <v>#N/A</v>
      </c>
      <c r="AU140" t="e">
        <f>AR140-IFERROR(VLOOKUP($A140,FUEMAVND!$A:$B,2,0),0)*MIN(FUEMAVND!$I:$I)</f>
        <v>#N/A</v>
      </c>
      <c r="AV140" t="e">
        <f>AS140-IFERROR(VLOOKUP($A140,FUEMAVND!$A:$B,2,0),0)*MIN(FUEMAVND!$K:$K)</f>
        <v>#N/A</v>
      </c>
    </row>
    <row r="141" spans="28:48" x14ac:dyDescent="0.3">
      <c r="AB141" t="e">
        <f>VLOOKUP($A141,updated_plusgrid!$A$1:$AF$500,MATCH("Usable (USABLE)",updated_plusgrid!$A$1:$AF$1,0),0)-IFERROR(VLOOKUP($A141,'E1 basket NFOL Morning'!$A$1:$M$500,MATCH("For 1 basket",'E1 basket NFOL Morning'!$A$1:$M$1,0),0),0)*MIN('E1 basket NFOL Morning'!$G$2:$G$500)</f>
        <v>#N/A</v>
      </c>
      <c r="AC141" t="e">
        <f>VLOOKUP($A141,updated_plusgrid!$A$1:$AF$500,MATCH("Due (DUE)",updated_plusgrid!$A$1:$AF$1,0),0)-IFERROR(VLOOKUP($A141,'E1 basket NFOL Morning'!$A$1:$M$500,MATCH("For 1 basket",'E1 basket NFOL Morning'!$A$1:$M$1,0),0),0)*MIN('E1 basket NFOL Morning'!$I$2:$I$500)</f>
        <v>#N/A</v>
      </c>
      <c r="AD141" t="e">
        <f>VLOOKUP($A141,updated_plusgrid!$A$1:$AF$500,MATCH("Pend. T+1 Buy (TT1UNSETTLEBUY)",updated_plusgrid!$A$1:$AF$1,0),0)-IFERROR(VLOOKUP($A141,'E1 basket NFOL Morning'!$A$1:$M$500,MATCH("For 1 basket",'E1 basket NFOL Morning'!$A$1:$M$1,0),0),0)*MIN('E1 basket NFOL Morning'!$K$2:$K$500)</f>
        <v>#N/A</v>
      </c>
      <c r="AE141" t="e">
        <f>AB141-IFERROR(VLOOKUP($A141,Diamond!$A:$B,2,0),0)*MIN(Diamond!$G:$G)</f>
        <v>#N/A</v>
      </c>
      <c r="AF141" t="e">
        <f>AC141-IFERROR(VLOOKUP($A141,Diamond!$A:$B,2,0),0)*MIN(Diamond!$I:$I)</f>
        <v>#N/A</v>
      </c>
      <c r="AG141" t="e">
        <f>AD141-IFERROR(VLOOKUP($A141,Diamond!$A:$B,2,0),0)*MIN(Diamond!$K:$K)</f>
        <v>#N/A</v>
      </c>
      <c r="AH141" t="e">
        <f>AE141-IFERROR(VLOOKUP($A141,FL!$A:$B,2,0),0)*MIN(FL!$G:$G)</f>
        <v>#N/A</v>
      </c>
      <c r="AI141" t="e">
        <f>AF141-IFERROR(VLOOKUP($A141,FL!$A:$B,2,0),0)*MIN(FL!$I:$I)</f>
        <v>#N/A</v>
      </c>
      <c r="AJ141" t="e">
        <f>AG141-IFERROR(VLOOKUP($A141,FL!$A:$B,2,0),0)*MIN(FL!$K:$K)</f>
        <v>#N/A</v>
      </c>
      <c r="AK141" t="e">
        <f>AH141-IFERROR(VLOOKUP($A141,'VN100'!$A:$B,2,0),0)*MIN('VN100'!$G:$G)</f>
        <v>#N/A</v>
      </c>
      <c r="AL141" t="e">
        <f>AI141-IFERROR(VLOOKUP($A141,'VN100'!$A:$B,2,0),0)*MIN('VN100'!$I:$I)</f>
        <v>#N/A</v>
      </c>
      <c r="AM141" t="e">
        <f>AJ141-IFERROR(VLOOKUP($A141,'VN100'!$A:$B,2,0),0)*MIN('VN100'!$K:$K)</f>
        <v>#N/A</v>
      </c>
      <c r="AN141" t="e">
        <f>AK141-IFERROR(VLOOKUP($A141,MIDCAP!$A:$B,2,0),0)*MIN(MIDCAP!$G:$G)</f>
        <v>#N/A</v>
      </c>
      <c r="AO141" t="e">
        <f>AL141-IFERROR(VLOOKUP($A141,MIDCAP!$A:$B,2,0),0)*MIN(MIDCAP!$I:$I)</f>
        <v>#N/A</v>
      </c>
      <c r="AP141" t="e">
        <f>AM141-IFERROR(VLOOKUP($A141,MIDCAP!$A:$B,2,0),0)*MIN(MIDCAP!$K:$K)</f>
        <v>#N/A</v>
      </c>
      <c r="AQ141" t="e">
        <f>AN141-IFERROR(VLOOKUP($A141,VFS!$A:$B,2,0),0)*MIN(VFS!$G:$G)</f>
        <v>#N/A</v>
      </c>
      <c r="AR141" t="e">
        <f>AO141-IFERROR(VLOOKUP($A141,VFS!$A:$B,2,0),0)*MIN(VFS!$I:$I)</f>
        <v>#N/A</v>
      </c>
      <c r="AS141" t="e">
        <f>AP141-IFERROR(VLOOKUP($A141,VFS!$A:$B,2,0),0)*MIN(VFS!$K:$K)</f>
        <v>#N/A</v>
      </c>
      <c r="AT141" t="e">
        <f>AQ141-IFERROR(VLOOKUP($A141,FUEMAVND!$A:$B,2,0),0)*MIN(FUEMAVND!$G:$G)</f>
        <v>#N/A</v>
      </c>
      <c r="AU141" t="e">
        <f>AR141-IFERROR(VLOOKUP($A141,FUEMAVND!$A:$B,2,0),0)*MIN(FUEMAVND!$I:$I)</f>
        <v>#N/A</v>
      </c>
      <c r="AV141" t="e">
        <f>AS141-IFERROR(VLOOKUP($A141,FUEMAVND!$A:$B,2,0),0)*MIN(FUEMAVND!$K:$K)</f>
        <v>#N/A</v>
      </c>
    </row>
    <row r="142" spans="28:48" x14ac:dyDescent="0.3">
      <c r="AB142" t="e">
        <f>VLOOKUP($A142,updated_plusgrid!$A$1:$AF$500,MATCH("Usable (USABLE)",updated_plusgrid!$A$1:$AF$1,0),0)-IFERROR(VLOOKUP($A142,'E1 basket NFOL Morning'!$A$1:$M$500,MATCH("For 1 basket",'E1 basket NFOL Morning'!$A$1:$M$1,0),0),0)*MIN('E1 basket NFOL Morning'!$G$2:$G$500)</f>
        <v>#N/A</v>
      </c>
      <c r="AC142" t="e">
        <f>VLOOKUP($A142,updated_plusgrid!$A$1:$AF$500,MATCH("Due (DUE)",updated_plusgrid!$A$1:$AF$1,0),0)-IFERROR(VLOOKUP($A142,'E1 basket NFOL Morning'!$A$1:$M$500,MATCH("For 1 basket",'E1 basket NFOL Morning'!$A$1:$M$1,0),0),0)*MIN('E1 basket NFOL Morning'!$I$2:$I$500)</f>
        <v>#N/A</v>
      </c>
      <c r="AD142" t="e">
        <f>VLOOKUP($A142,updated_plusgrid!$A$1:$AF$500,MATCH("Pend. T+1 Buy (TT1UNSETTLEBUY)",updated_plusgrid!$A$1:$AF$1,0),0)-IFERROR(VLOOKUP($A142,'E1 basket NFOL Morning'!$A$1:$M$500,MATCH("For 1 basket",'E1 basket NFOL Morning'!$A$1:$M$1,0),0),0)*MIN('E1 basket NFOL Morning'!$K$2:$K$500)</f>
        <v>#N/A</v>
      </c>
      <c r="AE142" t="e">
        <f>AB142-IFERROR(VLOOKUP($A142,Diamond!$A:$B,2,0),0)*MIN(Diamond!$G:$G)</f>
        <v>#N/A</v>
      </c>
      <c r="AF142" t="e">
        <f>AC142-IFERROR(VLOOKUP($A142,Diamond!$A:$B,2,0),0)*MIN(Diamond!$I:$I)</f>
        <v>#N/A</v>
      </c>
      <c r="AG142" t="e">
        <f>AD142-IFERROR(VLOOKUP($A142,Diamond!$A:$B,2,0),0)*MIN(Diamond!$K:$K)</f>
        <v>#N/A</v>
      </c>
      <c r="AH142" t="e">
        <f>AE142-IFERROR(VLOOKUP($A142,FL!$A:$B,2,0),0)*MIN(FL!$G:$G)</f>
        <v>#N/A</v>
      </c>
      <c r="AI142" t="e">
        <f>AF142-IFERROR(VLOOKUP($A142,FL!$A:$B,2,0),0)*MIN(FL!$I:$I)</f>
        <v>#N/A</v>
      </c>
      <c r="AJ142" t="e">
        <f>AG142-IFERROR(VLOOKUP($A142,FL!$A:$B,2,0),0)*MIN(FL!$K:$K)</f>
        <v>#N/A</v>
      </c>
      <c r="AK142" t="e">
        <f>AH142-IFERROR(VLOOKUP($A142,'VN100'!$A:$B,2,0),0)*MIN('VN100'!$G:$G)</f>
        <v>#N/A</v>
      </c>
      <c r="AL142" t="e">
        <f>AI142-IFERROR(VLOOKUP($A142,'VN100'!$A:$B,2,0),0)*MIN('VN100'!$I:$I)</f>
        <v>#N/A</v>
      </c>
      <c r="AM142" t="e">
        <f>AJ142-IFERROR(VLOOKUP($A142,'VN100'!$A:$B,2,0),0)*MIN('VN100'!$K:$K)</f>
        <v>#N/A</v>
      </c>
      <c r="AN142" t="e">
        <f>AK142-IFERROR(VLOOKUP($A142,MIDCAP!$A:$B,2,0),0)*MIN(MIDCAP!$G:$G)</f>
        <v>#N/A</v>
      </c>
      <c r="AO142" t="e">
        <f>AL142-IFERROR(VLOOKUP($A142,MIDCAP!$A:$B,2,0),0)*MIN(MIDCAP!$I:$I)</f>
        <v>#N/A</v>
      </c>
      <c r="AP142" t="e">
        <f>AM142-IFERROR(VLOOKUP($A142,MIDCAP!$A:$B,2,0),0)*MIN(MIDCAP!$K:$K)</f>
        <v>#N/A</v>
      </c>
      <c r="AQ142" t="e">
        <f>AN142-IFERROR(VLOOKUP($A142,VFS!$A:$B,2,0),0)*MIN(VFS!$G:$G)</f>
        <v>#N/A</v>
      </c>
      <c r="AR142" t="e">
        <f>AO142-IFERROR(VLOOKUP($A142,VFS!$A:$B,2,0),0)*MIN(VFS!$I:$I)</f>
        <v>#N/A</v>
      </c>
      <c r="AS142" t="e">
        <f>AP142-IFERROR(VLOOKUP($A142,VFS!$A:$B,2,0),0)*MIN(VFS!$K:$K)</f>
        <v>#N/A</v>
      </c>
      <c r="AT142" t="e">
        <f>AQ142-IFERROR(VLOOKUP($A142,FUEMAVND!$A:$B,2,0),0)*MIN(FUEMAVND!$G:$G)</f>
        <v>#N/A</v>
      </c>
      <c r="AU142" t="e">
        <f>AR142-IFERROR(VLOOKUP($A142,FUEMAVND!$A:$B,2,0),0)*MIN(FUEMAVND!$I:$I)</f>
        <v>#N/A</v>
      </c>
      <c r="AV142" t="e">
        <f>AS142-IFERROR(VLOOKUP($A142,FUEMAVND!$A:$B,2,0),0)*MIN(FUEMAVND!$K:$K)</f>
        <v>#N/A</v>
      </c>
    </row>
    <row r="143" spans="28:48" x14ac:dyDescent="0.3">
      <c r="AB143" t="e">
        <f>VLOOKUP($A143,updated_plusgrid!$A$1:$AF$500,MATCH("Usable (USABLE)",updated_plusgrid!$A$1:$AF$1,0),0)-IFERROR(VLOOKUP($A143,'E1 basket NFOL Morning'!$A$1:$M$500,MATCH("For 1 basket",'E1 basket NFOL Morning'!$A$1:$M$1,0),0),0)*MIN('E1 basket NFOL Morning'!$G$2:$G$500)</f>
        <v>#N/A</v>
      </c>
      <c r="AC143" t="e">
        <f>VLOOKUP($A143,updated_plusgrid!$A$1:$AF$500,MATCH("Due (DUE)",updated_plusgrid!$A$1:$AF$1,0),0)-IFERROR(VLOOKUP($A143,'E1 basket NFOL Morning'!$A$1:$M$500,MATCH("For 1 basket",'E1 basket NFOL Morning'!$A$1:$M$1,0),0),0)*MIN('E1 basket NFOL Morning'!$I$2:$I$500)</f>
        <v>#N/A</v>
      </c>
      <c r="AD143" t="e">
        <f>VLOOKUP($A143,updated_plusgrid!$A$1:$AF$500,MATCH("Pend. T+1 Buy (TT1UNSETTLEBUY)",updated_plusgrid!$A$1:$AF$1,0),0)-IFERROR(VLOOKUP($A143,'E1 basket NFOL Morning'!$A$1:$M$500,MATCH("For 1 basket",'E1 basket NFOL Morning'!$A$1:$M$1,0),0),0)*MIN('E1 basket NFOL Morning'!$K$2:$K$500)</f>
        <v>#N/A</v>
      </c>
      <c r="AE143" t="e">
        <f>AB143-IFERROR(VLOOKUP($A143,Diamond!$A:$B,2,0),0)*MIN(Diamond!$G:$G)</f>
        <v>#N/A</v>
      </c>
      <c r="AF143" t="e">
        <f>AC143-IFERROR(VLOOKUP($A143,Diamond!$A:$B,2,0),0)*MIN(Diamond!$I:$I)</f>
        <v>#N/A</v>
      </c>
      <c r="AG143" t="e">
        <f>AD143-IFERROR(VLOOKUP($A143,Diamond!$A:$B,2,0),0)*MIN(Diamond!$K:$K)</f>
        <v>#N/A</v>
      </c>
      <c r="AH143" t="e">
        <f>AE143-IFERROR(VLOOKUP($A143,FL!$A:$B,2,0),0)*MIN(FL!$G:$G)</f>
        <v>#N/A</v>
      </c>
      <c r="AI143" t="e">
        <f>AF143-IFERROR(VLOOKUP($A143,FL!$A:$B,2,0),0)*MIN(FL!$I:$I)</f>
        <v>#N/A</v>
      </c>
      <c r="AJ143" t="e">
        <f>AG143-IFERROR(VLOOKUP($A143,FL!$A:$B,2,0),0)*MIN(FL!$K:$K)</f>
        <v>#N/A</v>
      </c>
      <c r="AK143" t="e">
        <f>AH143-IFERROR(VLOOKUP($A143,'VN100'!$A:$B,2,0),0)*MIN('VN100'!$G:$G)</f>
        <v>#N/A</v>
      </c>
      <c r="AL143" t="e">
        <f>AI143-IFERROR(VLOOKUP($A143,'VN100'!$A:$B,2,0),0)*MIN('VN100'!$I:$I)</f>
        <v>#N/A</v>
      </c>
      <c r="AM143" t="e">
        <f>AJ143-IFERROR(VLOOKUP($A143,'VN100'!$A:$B,2,0),0)*MIN('VN100'!$K:$K)</f>
        <v>#N/A</v>
      </c>
      <c r="AN143" t="e">
        <f>AK143-IFERROR(VLOOKUP($A143,MIDCAP!$A:$B,2,0),0)*MIN(MIDCAP!$G:$G)</f>
        <v>#N/A</v>
      </c>
      <c r="AO143" t="e">
        <f>AL143-IFERROR(VLOOKUP($A143,MIDCAP!$A:$B,2,0),0)*MIN(MIDCAP!$I:$I)</f>
        <v>#N/A</v>
      </c>
      <c r="AP143" t="e">
        <f>AM143-IFERROR(VLOOKUP($A143,MIDCAP!$A:$B,2,0),0)*MIN(MIDCAP!$K:$K)</f>
        <v>#N/A</v>
      </c>
      <c r="AQ143" t="e">
        <f>AN143-IFERROR(VLOOKUP($A143,VFS!$A:$B,2,0),0)*MIN(VFS!$G:$G)</f>
        <v>#N/A</v>
      </c>
      <c r="AR143" t="e">
        <f>AO143-IFERROR(VLOOKUP($A143,VFS!$A:$B,2,0),0)*MIN(VFS!$I:$I)</f>
        <v>#N/A</v>
      </c>
      <c r="AS143" t="e">
        <f>AP143-IFERROR(VLOOKUP($A143,VFS!$A:$B,2,0),0)*MIN(VFS!$K:$K)</f>
        <v>#N/A</v>
      </c>
      <c r="AT143" t="e">
        <f>AQ143-IFERROR(VLOOKUP($A143,FUEMAVND!$A:$B,2,0),0)*MIN(FUEMAVND!$G:$G)</f>
        <v>#N/A</v>
      </c>
      <c r="AU143" t="e">
        <f>AR143-IFERROR(VLOOKUP($A143,FUEMAVND!$A:$B,2,0),0)*MIN(FUEMAVND!$I:$I)</f>
        <v>#N/A</v>
      </c>
      <c r="AV143" t="e">
        <f>AS143-IFERROR(VLOOKUP($A143,FUEMAVND!$A:$B,2,0),0)*MIN(FUEMAVND!$K:$K)</f>
        <v>#N/A</v>
      </c>
    </row>
    <row r="144" spans="28:48" x14ac:dyDescent="0.3">
      <c r="AB144" t="e">
        <f>VLOOKUP($A144,updated_plusgrid!$A$1:$AF$500,MATCH("Usable (USABLE)",updated_plusgrid!$A$1:$AF$1,0),0)-IFERROR(VLOOKUP($A144,'E1 basket NFOL Morning'!$A$1:$M$500,MATCH("For 1 basket",'E1 basket NFOL Morning'!$A$1:$M$1,0),0),0)*MIN('E1 basket NFOL Morning'!$G$2:$G$500)</f>
        <v>#N/A</v>
      </c>
      <c r="AC144" t="e">
        <f>VLOOKUP($A144,updated_plusgrid!$A$1:$AF$500,MATCH("Due (DUE)",updated_plusgrid!$A$1:$AF$1,0),0)-IFERROR(VLOOKUP($A144,'E1 basket NFOL Morning'!$A$1:$M$500,MATCH("For 1 basket",'E1 basket NFOL Morning'!$A$1:$M$1,0),0),0)*MIN('E1 basket NFOL Morning'!$I$2:$I$500)</f>
        <v>#N/A</v>
      </c>
      <c r="AD144" t="e">
        <f>VLOOKUP($A144,updated_plusgrid!$A$1:$AF$500,MATCH("Pend. T+1 Buy (TT1UNSETTLEBUY)",updated_plusgrid!$A$1:$AF$1,0),0)-IFERROR(VLOOKUP($A144,'E1 basket NFOL Morning'!$A$1:$M$500,MATCH("For 1 basket",'E1 basket NFOL Morning'!$A$1:$M$1,0),0),0)*MIN('E1 basket NFOL Morning'!$K$2:$K$500)</f>
        <v>#N/A</v>
      </c>
      <c r="AE144" t="e">
        <f>AB144-IFERROR(VLOOKUP($A144,Diamond!$A:$B,2,0),0)*MIN(Diamond!$G:$G)</f>
        <v>#N/A</v>
      </c>
      <c r="AF144" t="e">
        <f>AC144-IFERROR(VLOOKUP($A144,Diamond!$A:$B,2,0),0)*MIN(Diamond!$I:$I)</f>
        <v>#N/A</v>
      </c>
      <c r="AG144" t="e">
        <f>AD144-IFERROR(VLOOKUP($A144,Diamond!$A:$B,2,0),0)*MIN(Diamond!$K:$K)</f>
        <v>#N/A</v>
      </c>
      <c r="AH144" t="e">
        <f>AE144-IFERROR(VLOOKUP($A144,FL!$A:$B,2,0),0)*MIN(FL!$G:$G)</f>
        <v>#N/A</v>
      </c>
      <c r="AI144" t="e">
        <f>AF144-IFERROR(VLOOKUP($A144,FL!$A:$B,2,0),0)*MIN(FL!$I:$I)</f>
        <v>#N/A</v>
      </c>
      <c r="AJ144" t="e">
        <f>AG144-IFERROR(VLOOKUP($A144,FL!$A:$B,2,0),0)*MIN(FL!$K:$K)</f>
        <v>#N/A</v>
      </c>
      <c r="AK144" t="e">
        <f>AH144-IFERROR(VLOOKUP($A144,'VN100'!$A:$B,2,0),0)*MIN('VN100'!$G:$G)</f>
        <v>#N/A</v>
      </c>
      <c r="AL144" t="e">
        <f>AI144-IFERROR(VLOOKUP($A144,'VN100'!$A:$B,2,0),0)*MIN('VN100'!$I:$I)</f>
        <v>#N/A</v>
      </c>
      <c r="AM144" t="e">
        <f>AJ144-IFERROR(VLOOKUP($A144,'VN100'!$A:$B,2,0),0)*MIN('VN100'!$K:$K)</f>
        <v>#N/A</v>
      </c>
      <c r="AN144" t="e">
        <f>AK144-IFERROR(VLOOKUP($A144,MIDCAP!$A:$B,2,0),0)*MIN(MIDCAP!$G:$G)</f>
        <v>#N/A</v>
      </c>
      <c r="AO144" t="e">
        <f>AL144-IFERROR(VLOOKUP($A144,MIDCAP!$A:$B,2,0),0)*MIN(MIDCAP!$I:$I)</f>
        <v>#N/A</v>
      </c>
      <c r="AP144" t="e">
        <f>AM144-IFERROR(VLOOKUP($A144,MIDCAP!$A:$B,2,0),0)*MIN(MIDCAP!$K:$K)</f>
        <v>#N/A</v>
      </c>
      <c r="AQ144" t="e">
        <f>AN144-IFERROR(VLOOKUP($A144,VFS!$A:$B,2,0),0)*MIN(VFS!$G:$G)</f>
        <v>#N/A</v>
      </c>
      <c r="AR144" t="e">
        <f>AO144-IFERROR(VLOOKUP($A144,VFS!$A:$B,2,0),0)*MIN(VFS!$I:$I)</f>
        <v>#N/A</v>
      </c>
      <c r="AS144" t="e">
        <f>AP144-IFERROR(VLOOKUP($A144,VFS!$A:$B,2,0),0)*MIN(VFS!$K:$K)</f>
        <v>#N/A</v>
      </c>
      <c r="AT144" t="e">
        <f>AQ144-IFERROR(VLOOKUP($A144,FUEMAVND!$A:$B,2,0),0)*MIN(FUEMAVND!$G:$G)</f>
        <v>#N/A</v>
      </c>
      <c r="AU144" t="e">
        <f>AR144-IFERROR(VLOOKUP($A144,FUEMAVND!$A:$B,2,0),0)*MIN(FUEMAVND!$I:$I)</f>
        <v>#N/A</v>
      </c>
      <c r="AV144" t="e">
        <f>AS144-IFERROR(VLOOKUP($A144,FUEMAVND!$A:$B,2,0),0)*MIN(FUEMAVND!$K:$K)</f>
        <v>#N/A</v>
      </c>
    </row>
    <row r="145" spans="28:48" x14ac:dyDescent="0.3">
      <c r="AB145" t="e">
        <f>VLOOKUP($A145,updated_plusgrid!$A$1:$AF$500,MATCH("Usable (USABLE)",updated_plusgrid!$A$1:$AF$1,0),0)-IFERROR(VLOOKUP($A145,'E1 basket NFOL Morning'!$A$1:$M$500,MATCH("For 1 basket",'E1 basket NFOL Morning'!$A$1:$M$1,0),0),0)*MIN('E1 basket NFOL Morning'!$G$2:$G$500)</f>
        <v>#N/A</v>
      </c>
      <c r="AC145" t="e">
        <f>VLOOKUP($A145,updated_plusgrid!$A$1:$AF$500,MATCH("Due (DUE)",updated_plusgrid!$A$1:$AF$1,0),0)-IFERROR(VLOOKUP($A145,'E1 basket NFOL Morning'!$A$1:$M$500,MATCH("For 1 basket",'E1 basket NFOL Morning'!$A$1:$M$1,0),0),0)*MIN('E1 basket NFOL Morning'!$I$2:$I$500)</f>
        <v>#N/A</v>
      </c>
      <c r="AD145" t="e">
        <f>VLOOKUP($A145,updated_plusgrid!$A$1:$AF$500,MATCH("Pend. T+1 Buy (TT1UNSETTLEBUY)",updated_plusgrid!$A$1:$AF$1,0),0)-IFERROR(VLOOKUP($A145,'E1 basket NFOL Morning'!$A$1:$M$500,MATCH("For 1 basket",'E1 basket NFOL Morning'!$A$1:$M$1,0),0),0)*MIN('E1 basket NFOL Morning'!$K$2:$K$500)</f>
        <v>#N/A</v>
      </c>
      <c r="AE145" t="e">
        <f>AB145-IFERROR(VLOOKUP($A145,Diamond!$A:$B,2,0),0)*MIN(Diamond!$G:$G)</f>
        <v>#N/A</v>
      </c>
      <c r="AF145" t="e">
        <f>AC145-IFERROR(VLOOKUP($A145,Diamond!$A:$B,2,0),0)*MIN(Diamond!$I:$I)</f>
        <v>#N/A</v>
      </c>
      <c r="AG145" t="e">
        <f>AD145-IFERROR(VLOOKUP($A145,Diamond!$A:$B,2,0),0)*MIN(Diamond!$K:$K)</f>
        <v>#N/A</v>
      </c>
      <c r="AH145" t="e">
        <f>AE145-IFERROR(VLOOKUP($A145,FL!$A:$B,2,0),0)*MIN(FL!$G:$G)</f>
        <v>#N/A</v>
      </c>
      <c r="AI145" t="e">
        <f>AF145-IFERROR(VLOOKUP($A145,FL!$A:$B,2,0),0)*MIN(FL!$I:$I)</f>
        <v>#N/A</v>
      </c>
      <c r="AJ145" t="e">
        <f>AG145-IFERROR(VLOOKUP($A145,FL!$A:$B,2,0),0)*MIN(FL!$K:$K)</f>
        <v>#N/A</v>
      </c>
      <c r="AK145" t="e">
        <f>AH145-IFERROR(VLOOKUP($A145,'VN100'!$A:$B,2,0),0)*MIN('VN100'!$G:$G)</f>
        <v>#N/A</v>
      </c>
      <c r="AL145" t="e">
        <f>AI145-IFERROR(VLOOKUP($A145,'VN100'!$A:$B,2,0),0)*MIN('VN100'!$I:$I)</f>
        <v>#N/A</v>
      </c>
      <c r="AM145" t="e">
        <f>AJ145-IFERROR(VLOOKUP($A145,'VN100'!$A:$B,2,0),0)*MIN('VN100'!$K:$K)</f>
        <v>#N/A</v>
      </c>
      <c r="AN145" t="e">
        <f>AK145-IFERROR(VLOOKUP($A145,MIDCAP!$A:$B,2,0),0)*MIN(MIDCAP!$G:$G)</f>
        <v>#N/A</v>
      </c>
      <c r="AO145" t="e">
        <f>AL145-IFERROR(VLOOKUP($A145,MIDCAP!$A:$B,2,0),0)*MIN(MIDCAP!$I:$I)</f>
        <v>#N/A</v>
      </c>
      <c r="AP145" t="e">
        <f>AM145-IFERROR(VLOOKUP($A145,MIDCAP!$A:$B,2,0),0)*MIN(MIDCAP!$K:$K)</f>
        <v>#N/A</v>
      </c>
      <c r="AQ145" t="e">
        <f>AN145-IFERROR(VLOOKUP($A145,VFS!$A:$B,2,0),0)*MIN(VFS!$G:$G)</f>
        <v>#N/A</v>
      </c>
      <c r="AR145" t="e">
        <f>AO145-IFERROR(VLOOKUP($A145,VFS!$A:$B,2,0),0)*MIN(VFS!$I:$I)</f>
        <v>#N/A</v>
      </c>
      <c r="AS145" t="e">
        <f>AP145-IFERROR(VLOOKUP($A145,VFS!$A:$B,2,0),0)*MIN(VFS!$K:$K)</f>
        <v>#N/A</v>
      </c>
      <c r="AT145" t="e">
        <f>AQ145-IFERROR(VLOOKUP($A145,FUEMAVND!$A:$B,2,0),0)*MIN(FUEMAVND!$G:$G)</f>
        <v>#N/A</v>
      </c>
      <c r="AU145" t="e">
        <f>AR145-IFERROR(VLOOKUP($A145,FUEMAVND!$A:$B,2,0),0)*MIN(FUEMAVND!$I:$I)</f>
        <v>#N/A</v>
      </c>
      <c r="AV145" t="e">
        <f>AS145-IFERROR(VLOOKUP($A145,FUEMAVND!$A:$B,2,0),0)*MIN(FUEMAVND!$K:$K)</f>
        <v>#N/A</v>
      </c>
    </row>
    <row r="146" spans="28:48" x14ac:dyDescent="0.3">
      <c r="AB146" t="e">
        <f>VLOOKUP($A146,updated_plusgrid!$A$1:$AF$500,MATCH("Usable (USABLE)",updated_plusgrid!$A$1:$AF$1,0),0)-IFERROR(VLOOKUP($A146,'E1 basket NFOL Morning'!$A$1:$M$500,MATCH("For 1 basket",'E1 basket NFOL Morning'!$A$1:$M$1,0),0),0)*MIN('E1 basket NFOL Morning'!$G$2:$G$500)</f>
        <v>#N/A</v>
      </c>
      <c r="AC146" t="e">
        <f>VLOOKUP($A146,updated_plusgrid!$A$1:$AF$500,MATCH("Due (DUE)",updated_plusgrid!$A$1:$AF$1,0),0)-IFERROR(VLOOKUP($A146,'E1 basket NFOL Morning'!$A$1:$M$500,MATCH("For 1 basket",'E1 basket NFOL Morning'!$A$1:$M$1,0),0),0)*MIN('E1 basket NFOL Morning'!$I$2:$I$500)</f>
        <v>#N/A</v>
      </c>
      <c r="AD146" t="e">
        <f>VLOOKUP($A146,updated_plusgrid!$A$1:$AF$500,MATCH("Pend. T+1 Buy (TT1UNSETTLEBUY)",updated_plusgrid!$A$1:$AF$1,0),0)-IFERROR(VLOOKUP($A146,'E1 basket NFOL Morning'!$A$1:$M$500,MATCH("For 1 basket",'E1 basket NFOL Morning'!$A$1:$M$1,0),0),0)*MIN('E1 basket NFOL Morning'!$K$2:$K$500)</f>
        <v>#N/A</v>
      </c>
      <c r="AE146" t="e">
        <f>AB146-IFERROR(VLOOKUP($A146,Diamond!$A:$B,2,0),0)*MIN(Diamond!$G:$G)</f>
        <v>#N/A</v>
      </c>
      <c r="AF146" t="e">
        <f>AC146-IFERROR(VLOOKUP($A146,Diamond!$A:$B,2,0),0)*MIN(Diamond!$I:$I)</f>
        <v>#N/A</v>
      </c>
      <c r="AG146" t="e">
        <f>AD146-IFERROR(VLOOKUP($A146,Diamond!$A:$B,2,0),0)*MIN(Diamond!$K:$K)</f>
        <v>#N/A</v>
      </c>
      <c r="AH146" t="e">
        <f>AE146-IFERROR(VLOOKUP($A146,FL!$A:$B,2,0),0)*MIN(FL!$G:$G)</f>
        <v>#N/A</v>
      </c>
      <c r="AI146" t="e">
        <f>AF146-IFERROR(VLOOKUP($A146,FL!$A:$B,2,0),0)*MIN(FL!$I:$I)</f>
        <v>#N/A</v>
      </c>
      <c r="AJ146" t="e">
        <f>AG146-IFERROR(VLOOKUP($A146,FL!$A:$B,2,0),0)*MIN(FL!$K:$K)</f>
        <v>#N/A</v>
      </c>
      <c r="AK146" t="e">
        <f>AH146-IFERROR(VLOOKUP($A146,'VN100'!$A:$B,2,0),0)*MIN('VN100'!$G:$G)</f>
        <v>#N/A</v>
      </c>
      <c r="AL146" t="e">
        <f>AI146-IFERROR(VLOOKUP($A146,'VN100'!$A:$B,2,0),0)*MIN('VN100'!$I:$I)</f>
        <v>#N/A</v>
      </c>
      <c r="AM146" t="e">
        <f>AJ146-IFERROR(VLOOKUP($A146,'VN100'!$A:$B,2,0),0)*MIN('VN100'!$K:$K)</f>
        <v>#N/A</v>
      </c>
      <c r="AN146" t="e">
        <f>AK146-IFERROR(VLOOKUP($A146,MIDCAP!$A:$B,2,0),0)*MIN(MIDCAP!$G:$G)</f>
        <v>#N/A</v>
      </c>
      <c r="AO146" t="e">
        <f>AL146-IFERROR(VLOOKUP($A146,MIDCAP!$A:$B,2,0),0)*MIN(MIDCAP!$I:$I)</f>
        <v>#N/A</v>
      </c>
      <c r="AP146" t="e">
        <f>AM146-IFERROR(VLOOKUP($A146,MIDCAP!$A:$B,2,0),0)*MIN(MIDCAP!$K:$K)</f>
        <v>#N/A</v>
      </c>
      <c r="AQ146" t="e">
        <f>AN146-IFERROR(VLOOKUP($A146,VFS!$A:$B,2,0),0)*MIN(VFS!$G:$G)</f>
        <v>#N/A</v>
      </c>
      <c r="AR146" t="e">
        <f>AO146-IFERROR(VLOOKUP($A146,VFS!$A:$B,2,0),0)*MIN(VFS!$I:$I)</f>
        <v>#N/A</v>
      </c>
      <c r="AS146" t="e">
        <f>AP146-IFERROR(VLOOKUP($A146,VFS!$A:$B,2,0),0)*MIN(VFS!$K:$K)</f>
        <v>#N/A</v>
      </c>
      <c r="AT146" t="e">
        <f>AQ146-IFERROR(VLOOKUP($A146,FUEMAVND!$A:$B,2,0),0)*MIN(FUEMAVND!$G:$G)</f>
        <v>#N/A</v>
      </c>
      <c r="AU146" t="e">
        <f>AR146-IFERROR(VLOOKUP($A146,FUEMAVND!$A:$B,2,0),0)*MIN(FUEMAVND!$I:$I)</f>
        <v>#N/A</v>
      </c>
      <c r="AV146" t="e">
        <f>AS146-IFERROR(VLOOKUP($A146,FUEMAVND!$A:$B,2,0),0)*MIN(FUEMAVND!$K:$K)</f>
        <v>#N/A</v>
      </c>
    </row>
    <row r="147" spans="28:48" x14ac:dyDescent="0.3">
      <c r="AB147" t="e">
        <f>VLOOKUP($A147,updated_plusgrid!$A$1:$AF$500,MATCH("Usable (USABLE)",updated_plusgrid!$A$1:$AF$1,0),0)-IFERROR(VLOOKUP($A147,'E1 basket NFOL Morning'!$A$1:$M$500,MATCH("For 1 basket",'E1 basket NFOL Morning'!$A$1:$M$1,0),0),0)*MIN('E1 basket NFOL Morning'!$G$2:$G$500)</f>
        <v>#N/A</v>
      </c>
      <c r="AC147" t="e">
        <f>VLOOKUP($A147,updated_plusgrid!$A$1:$AF$500,MATCH("Due (DUE)",updated_plusgrid!$A$1:$AF$1,0),0)-IFERROR(VLOOKUP($A147,'E1 basket NFOL Morning'!$A$1:$M$500,MATCH("For 1 basket",'E1 basket NFOL Morning'!$A$1:$M$1,0),0),0)*MIN('E1 basket NFOL Morning'!$I$2:$I$500)</f>
        <v>#N/A</v>
      </c>
      <c r="AD147" t="e">
        <f>VLOOKUP($A147,updated_plusgrid!$A$1:$AF$500,MATCH("Pend. T+1 Buy (TT1UNSETTLEBUY)",updated_plusgrid!$A$1:$AF$1,0),0)-IFERROR(VLOOKUP($A147,'E1 basket NFOL Morning'!$A$1:$M$500,MATCH("For 1 basket",'E1 basket NFOL Morning'!$A$1:$M$1,0),0),0)*MIN('E1 basket NFOL Morning'!$K$2:$K$500)</f>
        <v>#N/A</v>
      </c>
      <c r="AE147" t="e">
        <f>AB147-IFERROR(VLOOKUP($A147,Diamond!$A:$B,2,0),0)*MIN(Diamond!$G:$G)</f>
        <v>#N/A</v>
      </c>
      <c r="AF147" t="e">
        <f>AC147-IFERROR(VLOOKUP($A147,Diamond!$A:$B,2,0),0)*MIN(Diamond!$I:$I)</f>
        <v>#N/A</v>
      </c>
      <c r="AG147" t="e">
        <f>AD147-IFERROR(VLOOKUP($A147,Diamond!$A:$B,2,0),0)*MIN(Diamond!$K:$K)</f>
        <v>#N/A</v>
      </c>
      <c r="AH147" t="e">
        <f>AE147-IFERROR(VLOOKUP($A147,FL!$A:$B,2,0),0)*MIN(FL!$G:$G)</f>
        <v>#N/A</v>
      </c>
      <c r="AI147" t="e">
        <f>AF147-IFERROR(VLOOKUP($A147,FL!$A:$B,2,0),0)*MIN(FL!$I:$I)</f>
        <v>#N/A</v>
      </c>
      <c r="AJ147" t="e">
        <f>AG147-IFERROR(VLOOKUP($A147,FL!$A:$B,2,0),0)*MIN(FL!$K:$K)</f>
        <v>#N/A</v>
      </c>
      <c r="AK147" t="e">
        <f>AH147-IFERROR(VLOOKUP($A147,'VN100'!$A:$B,2,0),0)*MIN('VN100'!$G:$G)</f>
        <v>#N/A</v>
      </c>
      <c r="AL147" t="e">
        <f>AI147-IFERROR(VLOOKUP($A147,'VN100'!$A:$B,2,0),0)*MIN('VN100'!$I:$I)</f>
        <v>#N/A</v>
      </c>
      <c r="AM147" t="e">
        <f>AJ147-IFERROR(VLOOKUP($A147,'VN100'!$A:$B,2,0),0)*MIN('VN100'!$K:$K)</f>
        <v>#N/A</v>
      </c>
      <c r="AN147" t="e">
        <f>AK147-IFERROR(VLOOKUP($A147,MIDCAP!$A:$B,2,0),0)*MIN(MIDCAP!$G:$G)</f>
        <v>#N/A</v>
      </c>
      <c r="AO147" t="e">
        <f>AL147-IFERROR(VLOOKUP($A147,MIDCAP!$A:$B,2,0),0)*MIN(MIDCAP!$I:$I)</f>
        <v>#N/A</v>
      </c>
      <c r="AP147" t="e">
        <f>AM147-IFERROR(VLOOKUP($A147,MIDCAP!$A:$B,2,0),0)*MIN(MIDCAP!$K:$K)</f>
        <v>#N/A</v>
      </c>
      <c r="AQ147" t="e">
        <f>AN147-IFERROR(VLOOKUP($A147,VFS!$A:$B,2,0),0)*MIN(VFS!$G:$G)</f>
        <v>#N/A</v>
      </c>
      <c r="AR147" t="e">
        <f>AO147-IFERROR(VLOOKUP($A147,VFS!$A:$B,2,0),0)*MIN(VFS!$I:$I)</f>
        <v>#N/A</v>
      </c>
      <c r="AS147" t="e">
        <f>AP147-IFERROR(VLOOKUP($A147,VFS!$A:$B,2,0),0)*MIN(VFS!$K:$K)</f>
        <v>#N/A</v>
      </c>
      <c r="AT147" t="e">
        <f>AQ147-IFERROR(VLOOKUP($A147,FUEMAVND!$A:$B,2,0),0)*MIN(FUEMAVND!$G:$G)</f>
        <v>#N/A</v>
      </c>
      <c r="AU147" t="e">
        <f>AR147-IFERROR(VLOOKUP($A147,FUEMAVND!$A:$B,2,0),0)*MIN(FUEMAVND!$I:$I)</f>
        <v>#N/A</v>
      </c>
      <c r="AV147" t="e">
        <f>AS147-IFERROR(VLOOKUP($A147,FUEMAVND!$A:$B,2,0),0)*MIN(FUEMAVND!$K:$K)</f>
        <v>#N/A</v>
      </c>
    </row>
    <row r="148" spans="28:48" x14ac:dyDescent="0.3">
      <c r="AB148" t="e">
        <f>VLOOKUP($A148,updated_plusgrid!$A$1:$AF$500,MATCH("Usable (USABLE)",updated_plusgrid!$A$1:$AF$1,0),0)-IFERROR(VLOOKUP($A148,'E1 basket NFOL Morning'!$A$1:$M$500,MATCH("For 1 basket",'E1 basket NFOL Morning'!$A$1:$M$1,0),0),0)*MIN('E1 basket NFOL Morning'!$G$2:$G$500)</f>
        <v>#N/A</v>
      </c>
      <c r="AC148" t="e">
        <f>VLOOKUP($A148,updated_plusgrid!$A$1:$AF$500,MATCH("Due (DUE)",updated_plusgrid!$A$1:$AF$1,0),0)-IFERROR(VLOOKUP($A148,'E1 basket NFOL Morning'!$A$1:$M$500,MATCH("For 1 basket",'E1 basket NFOL Morning'!$A$1:$M$1,0),0),0)*MIN('E1 basket NFOL Morning'!$I$2:$I$500)</f>
        <v>#N/A</v>
      </c>
      <c r="AD148" t="e">
        <f>VLOOKUP($A148,updated_plusgrid!$A$1:$AF$500,MATCH("Pend. T+1 Buy (TT1UNSETTLEBUY)",updated_plusgrid!$A$1:$AF$1,0),0)-IFERROR(VLOOKUP($A148,'E1 basket NFOL Morning'!$A$1:$M$500,MATCH("For 1 basket",'E1 basket NFOL Morning'!$A$1:$M$1,0),0),0)*MIN('E1 basket NFOL Morning'!$K$2:$K$500)</f>
        <v>#N/A</v>
      </c>
      <c r="AE148" t="e">
        <f>AB148-IFERROR(VLOOKUP($A148,Diamond!$A:$B,2,0),0)*MIN(Diamond!$G:$G)</f>
        <v>#N/A</v>
      </c>
      <c r="AF148" t="e">
        <f>AC148-IFERROR(VLOOKUP($A148,Diamond!$A:$B,2,0),0)*MIN(Diamond!$I:$I)</f>
        <v>#N/A</v>
      </c>
      <c r="AG148" t="e">
        <f>AD148-IFERROR(VLOOKUP($A148,Diamond!$A:$B,2,0),0)*MIN(Diamond!$K:$K)</f>
        <v>#N/A</v>
      </c>
      <c r="AH148" t="e">
        <f>AE148-IFERROR(VLOOKUP($A148,FL!$A:$B,2,0),0)*MIN(FL!$G:$G)</f>
        <v>#N/A</v>
      </c>
      <c r="AI148" t="e">
        <f>AF148-IFERROR(VLOOKUP($A148,FL!$A:$B,2,0),0)*MIN(FL!$I:$I)</f>
        <v>#N/A</v>
      </c>
      <c r="AJ148" t="e">
        <f>AG148-IFERROR(VLOOKUP($A148,FL!$A:$B,2,0),0)*MIN(FL!$K:$K)</f>
        <v>#N/A</v>
      </c>
      <c r="AK148" t="e">
        <f>AH148-IFERROR(VLOOKUP($A148,'VN100'!$A:$B,2,0),0)*MIN('VN100'!$G:$G)</f>
        <v>#N/A</v>
      </c>
      <c r="AL148" t="e">
        <f>AI148-IFERROR(VLOOKUP($A148,'VN100'!$A:$B,2,0),0)*MIN('VN100'!$I:$I)</f>
        <v>#N/A</v>
      </c>
      <c r="AM148" t="e">
        <f>AJ148-IFERROR(VLOOKUP($A148,'VN100'!$A:$B,2,0),0)*MIN('VN100'!$K:$K)</f>
        <v>#N/A</v>
      </c>
      <c r="AN148" t="e">
        <f>AK148-IFERROR(VLOOKUP($A148,MIDCAP!$A:$B,2,0),0)*MIN(MIDCAP!$G:$G)</f>
        <v>#N/A</v>
      </c>
      <c r="AO148" t="e">
        <f>AL148-IFERROR(VLOOKUP($A148,MIDCAP!$A:$B,2,0),0)*MIN(MIDCAP!$I:$I)</f>
        <v>#N/A</v>
      </c>
      <c r="AP148" t="e">
        <f>AM148-IFERROR(VLOOKUP($A148,MIDCAP!$A:$B,2,0),0)*MIN(MIDCAP!$K:$K)</f>
        <v>#N/A</v>
      </c>
      <c r="AQ148" t="e">
        <f>AN148-IFERROR(VLOOKUP($A148,VFS!$A:$B,2,0),0)*MIN(VFS!$G:$G)</f>
        <v>#N/A</v>
      </c>
      <c r="AR148" t="e">
        <f>AO148-IFERROR(VLOOKUP($A148,VFS!$A:$B,2,0),0)*MIN(VFS!$I:$I)</f>
        <v>#N/A</v>
      </c>
      <c r="AS148" t="e">
        <f>AP148-IFERROR(VLOOKUP($A148,VFS!$A:$B,2,0),0)*MIN(VFS!$K:$K)</f>
        <v>#N/A</v>
      </c>
      <c r="AT148" t="e">
        <f>AQ148-IFERROR(VLOOKUP($A148,FUEMAVND!$A:$B,2,0),0)*MIN(FUEMAVND!$G:$G)</f>
        <v>#N/A</v>
      </c>
      <c r="AU148" t="e">
        <f>AR148-IFERROR(VLOOKUP($A148,FUEMAVND!$A:$B,2,0),0)*MIN(FUEMAVND!$I:$I)</f>
        <v>#N/A</v>
      </c>
      <c r="AV148" t="e">
        <f>AS148-IFERROR(VLOOKUP($A148,FUEMAVND!$A:$B,2,0),0)*MIN(FUEMAVND!$K:$K)</f>
        <v>#N/A</v>
      </c>
    </row>
    <row r="149" spans="28:48" x14ac:dyDescent="0.3">
      <c r="AB149" t="e">
        <f>VLOOKUP($A149,updated_plusgrid!$A$1:$AF$500,MATCH("Usable (USABLE)",updated_plusgrid!$A$1:$AF$1,0),0)-IFERROR(VLOOKUP($A149,'E1 basket NFOL Morning'!$A$1:$M$500,MATCH("For 1 basket",'E1 basket NFOL Morning'!$A$1:$M$1,0),0),0)*MIN('E1 basket NFOL Morning'!$G$2:$G$500)</f>
        <v>#N/A</v>
      </c>
      <c r="AC149" t="e">
        <f>VLOOKUP($A149,updated_plusgrid!$A$1:$AF$500,MATCH("Due (DUE)",updated_plusgrid!$A$1:$AF$1,0),0)-IFERROR(VLOOKUP($A149,'E1 basket NFOL Morning'!$A$1:$M$500,MATCH("For 1 basket",'E1 basket NFOL Morning'!$A$1:$M$1,0),0),0)*MIN('E1 basket NFOL Morning'!$I$2:$I$500)</f>
        <v>#N/A</v>
      </c>
      <c r="AD149" t="e">
        <f>VLOOKUP($A149,updated_plusgrid!$A$1:$AF$500,MATCH("Pend. T+1 Buy (TT1UNSETTLEBUY)",updated_plusgrid!$A$1:$AF$1,0),0)-IFERROR(VLOOKUP($A149,'E1 basket NFOL Morning'!$A$1:$M$500,MATCH("For 1 basket",'E1 basket NFOL Morning'!$A$1:$M$1,0),0),0)*MIN('E1 basket NFOL Morning'!$K$2:$K$500)</f>
        <v>#N/A</v>
      </c>
      <c r="AE149" t="e">
        <f>AB149-IFERROR(VLOOKUP($A149,Diamond!$A:$B,2,0),0)*MIN(Diamond!$G:$G)</f>
        <v>#N/A</v>
      </c>
      <c r="AF149" t="e">
        <f>AC149-IFERROR(VLOOKUP($A149,Diamond!$A:$B,2,0),0)*MIN(Diamond!$I:$I)</f>
        <v>#N/A</v>
      </c>
      <c r="AG149" t="e">
        <f>AD149-IFERROR(VLOOKUP($A149,Diamond!$A:$B,2,0),0)*MIN(Diamond!$K:$K)</f>
        <v>#N/A</v>
      </c>
      <c r="AH149" t="e">
        <f>AE149-IFERROR(VLOOKUP($A149,FL!$A:$B,2,0),0)*MIN(FL!$G:$G)</f>
        <v>#N/A</v>
      </c>
      <c r="AI149" t="e">
        <f>AF149-IFERROR(VLOOKUP($A149,FL!$A:$B,2,0),0)*MIN(FL!$I:$I)</f>
        <v>#N/A</v>
      </c>
      <c r="AJ149" t="e">
        <f>AG149-IFERROR(VLOOKUP($A149,FL!$A:$B,2,0),0)*MIN(FL!$K:$K)</f>
        <v>#N/A</v>
      </c>
      <c r="AK149" t="e">
        <f>AH149-IFERROR(VLOOKUP($A149,'VN100'!$A:$B,2,0),0)*MIN('VN100'!$G:$G)</f>
        <v>#N/A</v>
      </c>
      <c r="AL149" t="e">
        <f>AI149-IFERROR(VLOOKUP($A149,'VN100'!$A:$B,2,0),0)*MIN('VN100'!$I:$I)</f>
        <v>#N/A</v>
      </c>
      <c r="AM149" t="e">
        <f>AJ149-IFERROR(VLOOKUP($A149,'VN100'!$A:$B,2,0),0)*MIN('VN100'!$K:$K)</f>
        <v>#N/A</v>
      </c>
      <c r="AN149" t="e">
        <f>AK149-IFERROR(VLOOKUP($A149,MIDCAP!$A:$B,2,0),0)*MIN(MIDCAP!$G:$G)</f>
        <v>#N/A</v>
      </c>
      <c r="AO149" t="e">
        <f>AL149-IFERROR(VLOOKUP($A149,MIDCAP!$A:$B,2,0),0)*MIN(MIDCAP!$I:$I)</f>
        <v>#N/A</v>
      </c>
      <c r="AP149" t="e">
        <f>AM149-IFERROR(VLOOKUP($A149,MIDCAP!$A:$B,2,0),0)*MIN(MIDCAP!$K:$K)</f>
        <v>#N/A</v>
      </c>
      <c r="AQ149" t="e">
        <f>AN149-IFERROR(VLOOKUP($A149,VFS!$A:$B,2,0),0)*MIN(VFS!$G:$G)</f>
        <v>#N/A</v>
      </c>
      <c r="AR149" t="e">
        <f>AO149-IFERROR(VLOOKUP($A149,VFS!$A:$B,2,0),0)*MIN(VFS!$I:$I)</f>
        <v>#N/A</v>
      </c>
      <c r="AS149" t="e">
        <f>AP149-IFERROR(VLOOKUP($A149,VFS!$A:$B,2,0),0)*MIN(VFS!$K:$K)</f>
        <v>#N/A</v>
      </c>
      <c r="AT149" t="e">
        <f>AQ149-IFERROR(VLOOKUP($A149,FUEMAVND!$A:$B,2,0),0)*MIN(FUEMAVND!$G:$G)</f>
        <v>#N/A</v>
      </c>
      <c r="AU149" t="e">
        <f>AR149-IFERROR(VLOOKUP($A149,FUEMAVND!$A:$B,2,0),0)*MIN(FUEMAVND!$I:$I)</f>
        <v>#N/A</v>
      </c>
      <c r="AV149" t="e">
        <f>AS149-IFERROR(VLOOKUP($A149,FUEMAVND!$A:$B,2,0),0)*MIN(FUEMAVND!$K:$K)</f>
        <v>#N/A</v>
      </c>
    </row>
    <row r="150" spans="28:48" x14ac:dyDescent="0.3">
      <c r="AB150" t="e">
        <f>VLOOKUP($A150,updated_plusgrid!$A$1:$AF$500,MATCH("Usable (USABLE)",updated_plusgrid!$A$1:$AF$1,0),0)-IFERROR(VLOOKUP($A150,'E1 basket NFOL Morning'!$A$1:$M$500,MATCH("For 1 basket",'E1 basket NFOL Morning'!$A$1:$M$1,0),0),0)*MIN('E1 basket NFOL Morning'!$G$2:$G$500)</f>
        <v>#N/A</v>
      </c>
      <c r="AC150" t="e">
        <f>VLOOKUP($A150,updated_plusgrid!$A$1:$AF$500,MATCH("Due (DUE)",updated_plusgrid!$A$1:$AF$1,0),0)-IFERROR(VLOOKUP($A150,'E1 basket NFOL Morning'!$A$1:$M$500,MATCH("For 1 basket",'E1 basket NFOL Morning'!$A$1:$M$1,0),0),0)*MIN('E1 basket NFOL Morning'!$I$2:$I$500)</f>
        <v>#N/A</v>
      </c>
      <c r="AD150" t="e">
        <f>VLOOKUP($A150,updated_plusgrid!$A$1:$AF$500,MATCH("Pend. T+1 Buy (TT1UNSETTLEBUY)",updated_plusgrid!$A$1:$AF$1,0),0)-IFERROR(VLOOKUP($A150,'E1 basket NFOL Morning'!$A$1:$M$500,MATCH("For 1 basket",'E1 basket NFOL Morning'!$A$1:$M$1,0),0),0)*MIN('E1 basket NFOL Morning'!$K$2:$K$500)</f>
        <v>#N/A</v>
      </c>
      <c r="AE150" t="e">
        <f>AB150-IFERROR(VLOOKUP($A150,Diamond!$A:$B,2,0),0)*MIN(Diamond!$G:$G)</f>
        <v>#N/A</v>
      </c>
      <c r="AF150" t="e">
        <f>AC150-IFERROR(VLOOKUP($A150,Diamond!$A:$B,2,0),0)*MIN(Diamond!$I:$I)</f>
        <v>#N/A</v>
      </c>
      <c r="AG150" t="e">
        <f>AD150-IFERROR(VLOOKUP($A150,Diamond!$A:$B,2,0),0)*MIN(Diamond!$K:$K)</f>
        <v>#N/A</v>
      </c>
      <c r="AH150" t="e">
        <f>AE150-IFERROR(VLOOKUP($A150,FL!$A:$B,2,0),0)*MIN(FL!$G:$G)</f>
        <v>#N/A</v>
      </c>
      <c r="AI150" t="e">
        <f>AF150-IFERROR(VLOOKUP($A150,FL!$A:$B,2,0),0)*MIN(FL!$I:$I)</f>
        <v>#N/A</v>
      </c>
      <c r="AJ150" t="e">
        <f>AG150-IFERROR(VLOOKUP($A150,FL!$A:$B,2,0),0)*MIN(FL!$K:$K)</f>
        <v>#N/A</v>
      </c>
      <c r="AK150" t="e">
        <f>AH150-IFERROR(VLOOKUP($A150,'VN100'!$A:$B,2,0),0)*MIN('VN100'!$G:$G)</f>
        <v>#N/A</v>
      </c>
      <c r="AL150" t="e">
        <f>AI150-IFERROR(VLOOKUP($A150,'VN100'!$A:$B,2,0),0)*MIN('VN100'!$I:$I)</f>
        <v>#N/A</v>
      </c>
      <c r="AM150" t="e">
        <f>AJ150-IFERROR(VLOOKUP($A150,'VN100'!$A:$B,2,0),0)*MIN('VN100'!$K:$K)</f>
        <v>#N/A</v>
      </c>
      <c r="AN150" t="e">
        <f>AK150-IFERROR(VLOOKUP($A150,MIDCAP!$A:$B,2,0),0)*MIN(MIDCAP!$G:$G)</f>
        <v>#N/A</v>
      </c>
      <c r="AO150" t="e">
        <f>AL150-IFERROR(VLOOKUP($A150,MIDCAP!$A:$B,2,0),0)*MIN(MIDCAP!$I:$I)</f>
        <v>#N/A</v>
      </c>
      <c r="AP150" t="e">
        <f>AM150-IFERROR(VLOOKUP($A150,MIDCAP!$A:$B,2,0),0)*MIN(MIDCAP!$K:$K)</f>
        <v>#N/A</v>
      </c>
      <c r="AQ150" t="e">
        <f>AN150-IFERROR(VLOOKUP($A150,VFS!$A:$B,2,0),0)*MIN(VFS!$G:$G)</f>
        <v>#N/A</v>
      </c>
      <c r="AR150" t="e">
        <f>AO150-IFERROR(VLOOKUP($A150,VFS!$A:$B,2,0),0)*MIN(VFS!$I:$I)</f>
        <v>#N/A</v>
      </c>
      <c r="AS150" t="e">
        <f>AP150-IFERROR(VLOOKUP($A150,VFS!$A:$B,2,0),0)*MIN(VFS!$K:$K)</f>
        <v>#N/A</v>
      </c>
      <c r="AT150" t="e">
        <f>AQ150-IFERROR(VLOOKUP($A150,FUEMAVND!$A:$B,2,0),0)*MIN(FUEMAVND!$G:$G)</f>
        <v>#N/A</v>
      </c>
      <c r="AU150" t="e">
        <f>AR150-IFERROR(VLOOKUP($A150,FUEMAVND!$A:$B,2,0),0)*MIN(FUEMAVND!$I:$I)</f>
        <v>#N/A</v>
      </c>
      <c r="AV150" t="e">
        <f>AS150-IFERROR(VLOOKUP($A150,FUEMAVND!$A:$B,2,0),0)*MIN(FUEMAVND!$K:$K)</f>
        <v>#N/A</v>
      </c>
    </row>
    <row r="151" spans="28:48" x14ac:dyDescent="0.3">
      <c r="AB151" t="e">
        <f>VLOOKUP($A151,updated_plusgrid!$A$1:$AF$500,MATCH("Usable (USABLE)",updated_plusgrid!$A$1:$AF$1,0),0)-IFERROR(VLOOKUP($A151,'E1 basket NFOL Morning'!$A$1:$M$500,MATCH("For 1 basket",'E1 basket NFOL Morning'!$A$1:$M$1,0),0),0)*MIN('E1 basket NFOL Morning'!$G$2:$G$500)</f>
        <v>#N/A</v>
      </c>
      <c r="AC151" t="e">
        <f>VLOOKUP($A151,updated_plusgrid!$A$1:$AF$500,MATCH("Due (DUE)",updated_plusgrid!$A$1:$AF$1,0),0)-IFERROR(VLOOKUP($A151,'E1 basket NFOL Morning'!$A$1:$M$500,MATCH("For 1 basket",'E1 basket NFOL Morning'!$A$1:$M$1,0),0),0)*MIN('E1 basket NFOL Morning'!$I$2:$I$500)</f>
        <v>#N/A</v>
      </c>
      <c r="AD151" t="e">
        <f>VLOOKUP($A151,updated_plusgrid!$A$1:$AF$500,MATCH("Pend. T+1 Buy (TT1UNSETTLEBUY)",updated_plusgrid!$A$1:$AF$1,0),0)-IFERROR(VLOOKUP($A151,'E1 basket NFOL Morning'!$A$1:$M$500,MATCH("For 1 basket",'E1 basket NFOL Morning'!$A$1:$M$1,0),0),0)*MIN('E1 basket NFOL Morning'!$K$2:$K$500)</f>
        <v>#N/A</v>
      </c>
      <c r="AE151" t="e">
        <f>AB151-IFERROR(VLOOKUP($A151,Diamond!$A:$B,2,0),0)*MIN(Diamond!$G:$G)</f>
        <v>#N/A</v>
      </c>
      <c r="AF151" t="e">
        <f>AC151-IFERROR(VLOOKUP($A151,Diamond!$A:$B,2,0),0)*MIN(Diamond!$I:$I)</f>
        <v>#N/A</v>
      </c>
      <c r="AG151" t="e">
        <f>AD151-IFERROR(VLOOKUP($A151,Diamond!$A:$B,2,0),0)*MIN(Diamond!$K:$K)</f>
        <v>#N/A</v>
      </c>
      <c r="AH151" t="e">
        <f>AE151-IFERROR(VLOOKUP($A151,FL!$A:$B,2,0),0)*MIN(FL!$G:$G)</f>
        <v>#N/A</v>
      </c>
      <c r="AI151" t="e">
        <f>AF151-IFERROR(VLOOKUP($A151,FL!$A:$B,2,0),0)*MIN(FL!$I:$I)</f>
        <v>#N/A</v>
      </c>
      <c r="AJ151" t="e">
        <f>AG151-IFERROR(VLOOKUP($A151,FL!$A:$B,2,0),0)*MIN(FL!$K:$K)</f>
        <v>#N/A</v>
      </c>
      <c r="AK151" t="e">
        <f>AH151-IFERROR(VLOOKUP($A151,'VN100'!$A:$B,2,0),0)*MIN('VN100'!$G:$G)</f>
        <v>#N/A</v>
      </c>
      <c r="AL151" t="e">
        <f>AI151-IFERROR(VLOOKUP($A151,'VN100'!$A:$B,2,0),0)*MIN('VN100'!$I:$I)</f>
        <v>#N/A</v>
      </c>
      <c r="AM151" t="e">
        <f>AJ151-IFERROR(VLOOKUP($A151,'VN100'!$A:$B,2,0),0)*MIN('VN100'!$K:$K)</f>
        <v>#N/A</v>
      </c>
      <c r="AN151" t="e">
        <f>AK151-IFERROR(VLOOKUP($A151,MIDCAP!$A:$B,2,0),0)*MIN(MIDCAP!$G:$G)</f>
        <v>#N/A</v>
      </c>
      <c r="AO151" t="e">
        <f>AL151-IFERROR(VLOOKUP($A151,MIDCAP!$A:$B,2,0),0)*MIN(MIDCAP!$I:$I)</f>
        <v>#N/A</v>
      </c>
      <c r="AP151" t="e">
        <f>AM151-IFERROR(VLOOKUP($A151,MIDCAP!$A:$B,2,0),0)*MIN(MIDCAP!$K:$K)</f>
        <v>#N/A</v>
      </c>
      <c r="AQ151" t="e">
        <f>AN151-IFERROR(VLOOKUP($A151,VFS!$A:$B,2,0),0)*MIN(VFS!$G:$G)</f>
        <v>#N/A</v>
      </c>
      <c r="AR151" t="e">
        <f>AO151-IFERROR(VLOOKUP($A151,VFS!$A:$B,2,0),0)*MIN(VFS!$I:$I)</f>
        <v>#N/A</v>
      </c>
      <c r="AS151" t="e">
        <f>AP151-IFERROR(VLOOKUP($A151,VFS!$A:$B,2,0),0)*MIN(VFS!$K:$K)</f>
        <v>#N/A</v>
      </c>
      <c r="AT151" t="e">
        <f>AQ151-IFERROR(VLOOKUP($A151,FUEMAVND!$A:$B,2,0),0)*MIN(FUEMAVND!$G:$G)</f>
        <v>#N/A</v>
      </c>
      <c r="AU151" t="e">
        <f>AR151-IFERROR(VLOOKUP($A151,FUEMAVND!$A:$B,2,0),0)*MIN(FUEMAVND!$I:$I)</f>
        <v>#N/A</v>
      </c>
      <c r="AV151" t="e">
        <f>AS151-IFERROR(VLOOKUP($A151,FUEMAVND!$A:$B,2,0),0)*MIN(FUEMAVND!$K:$K)</f>
        <v>#N/A</v>
      </c>
    </row>
    <row r="152" spans="28:48" x14ac:dyDescent="0.3">
      <c r="AB152" t="e">
        <f>VLOOKUP($A152,updated_plusgrid!$A$1:$AF$500,MATCH("Usable (USABLE)",updated_plusgrid!$A$1:$AF$1,0),0)-IFERROR(VLOOKUP($A152,'E1 basket NFOL Morning'!$A$1:$M$500,MATCH("For 1 basket",'E1 basket NFOL Morning'!$A$1:$M$1,0),0),0)*MIN('E1 basket NFOL Morning'!$G$2:$G$500)</f>
        <v>#N/A</v>
      </c>
      <c r="AC152" t="e">
        <f>VLOOKUP($A152,updated_plusgrid!$A$1:$AF$500,MATCH("Due (DUE)",updated_plusgrid!$A$1:$AF$1,0),0)-IFERROR(VLOOKUP($A152,'E1 basket NFOL Morning'!$A$1:$M$500,MATCH("For 1 basket",'E1 basket NFOL Morning'!$A$1:$M$1,0),0),0)*MIN('E1 basket NFOL Morning'!$I$2:$I$500)</f>
        <v>#N/A</v>
      </c>
      <c r="AD152" t="e">
        <f>VLOOKUP($A152,updated_plusgrid!$A$1:$AF$500,MATCH("Pend. T+1 Buy (TT1UNSETTLEBUY)",updated_plusgrid!$A$1:$AF$1,0),0)-IFERROR(VLOOKUP($A152,'E1 basket NFOL Morning'!$A$1:$M$500,MATCH("For 1 basket",'E1 basket NFOL Morning'!$A$1:$M$1,0),0),0)*MIN('E1 basket NFOL Morning'!$K$2:$K$500)</f>
        <v>#N/A</v>
      </c>
      <c r="AE152" t="e">
        <f>AB152-IFERROR(VLOOKUP($A152,Diamond!$A:$B,2,0),0)*MIN(Diamond!$G:$G)</f>
        <v>#N/A</v>
      </c>
      <c r="AF152" t="e">
        <f>AC152-IFERROR(VLOOKUP($A152,Diamond!$A:$B,2,0),0)*MIN(Diamond!$I:$I)</f>
        <v>#N/A</v>
      </c>
      <c r="AG152" t="e">
        <f>AD152-IFERROR(VLOOKUP($A152,Diamond!$A:$B,2,0),0)*MIN(Diamond!$K:$K)</f>
        <v>#N/A</v>
      </c>
      <c r="AH152" t="e">
        <f>AE152-IFERROR(VLOOKUP($A152,FL!$A:$B,2,0),0)*MIN(FL!$G:$G)</f>
        <v>#N/A</v>
      </c>
      <c r="AI152" t="e">
        <f>AF152-IFERROR(VLOOKUP($A152,FL!$A:$B,2,0),0)*MIN(FL!$I:$I)</f>
        <v>#N/A</v>
      </c>
      <c r="AJ152" t="e">
        <f>AG152-IFERROR(VLOOKUP($A152,FL!$A:$B,2,0),0)*MIN(FL!$K:$K)</f>
        <v>#N/A</v>
      </c>
      <c r="AK152" t="e">
        <f>AH152-IFERROR(VLOOKUP($A152,'VN100'!$A:$B,2,0),0)*MIN('VN100'!$G:$G)</f>
        <v>#N/A</v>
      </c>
      <c r="AL152" t="e">
        <f>AI152-IFERROR(VLOOKUP($A152,'VN100'!$A:$B,2,0),0)*MIN('VN100'!$I:$I)</f>
        <v>#N/A</v>
      </c>
      <c r="AM152" t="e">
        <f>AJ152-IFERROR(VLOOKUP($A152,'VN100'!$A:$B,2,0),0)*MIN('VN100'!$K:$K)</f>
        <v>#N/A</v>
      </c>
      <c r="AN152" t="e">
        <f>AK152-IFERROR(VLOOKUP($A152,MIDCAP!$A:$B,2,0),0)*MIN(MIDCAP!$G:$G)</f>
        <v>#N/A</v>
      </c>
      <c r="AO152" t="e">
        <f>AL152-IFERROR(VLOOKUP($A152,MIDCAP!$A:$B,2,0),0)*MIN(MIDCAP!$I:$I)</f>
        <v>#N/A</v>
      </c>
      <c r="AP152" t="e">
        <f>AM152-IFERROR(VLOOKUP($A152,MIDCAP!$A:$B,2,0),0)*MIN(MIDCAP!$K:$K)</f>
        <v>#N/A</v>
      </c>
      <c r="AQ152" t="e">
        <f>AN152-IFERROR(VLOOKUP($A152,VFS!$A:$B,2,0),0)*MIN(VFS!$G:$G)</f>
        <v>#N/A</v>
      </c>
      <c r="AR152" t="e">
        <f>AO152-IFERROR(VLOOKUP($A152,VFS!$A:$B,2,0),0)*MIN(VFS!$I:$I)</f>
        <v>#N/A</v>
      </c>
      <c r="AS152" t="e">
        <f>AP152-IFERROR(VLOOKUP($A152,VFS!$A:$B,2,0),0)*MIN(VFS!$K:$K)</f>
        <v>#N/A</v>
      </c>
      <c r="AT152" t="e">
        <f>AQ152-IFERROR(VLOOKUP($A152,FUEMAVND!$A:$B,2,0),0)*MIN(FUEMAVND!$G:$G)</f>
        <v>#N/A</v>
      </c>
      <c r="AU152" t="e">
        <f>AR152-IFERROR(VLOOKUP($A152,FUEMAVND!$A:$B,2,0),0)*MIN(FUEMAVND!$I:$I)</f>
        <v>#N/A</v>
      </c>
      <c r="AV152" t="e">
        <f>AS152-IFERROR(VLOOKUP($A152,FUEMAVND!$A:$B,2,0),0)*MIN(FUEMAVND!$K:$K)</f>
        <v>#N/A</v>
      </c>
    </row>
    <row r="153" spans="28:48" x14ac:dyDescent="0.3">
      <c r="AB153" t="e">
        <f>VLOOKUP($A153,updated_plusgrid!$A$1:$AF$500,MATCH("Usable (USABLE)",updated_plusgrid!$A$1:$AF$1,0),0)-IFERROR(VLOOKUP($A153,'E1 basket NFOL Morning'!$A$1:$M$500,MATCH("For 1 basket",'E1 basket NFOL Morning'!$A$1:$M$1,0),0),0)*MIN('E1 basket NFOL Morning'!$G$2:$G$500)</f>
        <v>#N/A</v>
      </c>
      <c r="AC153" t="e">
        <f>VLOOKUP($A153,updated_plusgrid!$A$1:$AF$500,MATCH("Due (DUE)",updated_plusgrid!$A$1:$AF$1,0),0)-IFERROR(VLOOKUP($A153,'E1 basket NFOL Morning'!$A$1:$M$500,MATCH("For 1 basket",'E1 basket NFOL Morning'!$A$1:$M$1,0),0),0)*MIN('E1 basket NFOL Morning'!$I$2:$I$500)</f>
        <v>#N/A</v>
      </c>
      <c r="AD153" t="e">
        <f>VLOOKUP($A153,updated_plusgrid!$A$1:$AF$500,MATCH("Pend. T+1 Buy (TT1UNSETTLEBUY)",updated_plusgrid!$A$1:$AF$1,0),0)-IFERROR(VLOOKUP($A153,'E1 basket NFOL Morning'!$A$1:$M$500,MATCH("For 1 basket",'E1 basket NFOL Morning'!$A$1:$M$1,0),0),0)*MIN('E1 basket NFOL Morning'!$K$2:$K$500)</f>
        <v>#N/A</v>
      </c>
      <c r="AE153" t="e">
        <f>AB153-IFERROR(VLOOKUP($A153,Diamond!$A:$B,2,0),0)*MIN(Diamond!$G:$G)</f>
        <v>#N/A</v>
      </c>
      <c r="AF153" t="e">
        <f>AC153-IFERROR(VLOOKUP($A153,Diamond!$A:$B,2,0),0)*MIN(Diamond!$I:$I)</f>
        <v>#N/A</v>
      </c>
      <c r="AG153" t="e">
        <f>AD153-IFERROR(VLOOKUP($A153,Diamond!$A:$B,2,0),0)*MIN(Diamond!$K:$K)</f>
        <v>#N/A</v>
      </c>
      <c r="AH153" t="e">
        <f>AE153-IFERROR(VLOOKUP($A153,FL!$A:$B,2,0),0)*MIN(FL!$G:$G)</f>
        <v>#N/A</v>
      </c>
      <c r="AI153" t="e">
        <f>AF153-IFERROR(VLOOKUP($A153,FL!$A:$B,2,0),0)*MIN(FL!$I:$I)</f>
        <v>#N/A</v>
      </c>
      <c r="AJ153" t="e">
        <f>AG153-IFERROR(VLOOKUP($A153,FL!$A:$B,2,0),0)*MIN(FL!$K:$K)</f>
        <v>#N/A</v>
      </c>
      <c r="AK153" t="e">
        <f>AH153-IFERROR(VLOOKUP($A153,'VN100'!$A:$B,2,0),0)*MIN('VN100'!$G:$G)</f>
        <v>#N/A</v>
      </c>
      <c r="AL153" t="e">
        <f>AI153-IFERROR(VLOOKUP($A153,'VN100'!$A:$B,2,0),0)*MIN('VN100'!$I:$I)</f>
        <v>#N/A</v>
      </c>
      <c r="AM153" t="e">
        <f>AJ153-IFERROR(VLOOKUP($A153,'VN100'!$A:$B,2,0),0)*MIN('VN100'!$K:$K)</f>
        <v>#N/A</v>
      </c>
      <c r="AN153" t="e">
        <f>AK153-IFERROR(VLOOKUP($A153,MIDCAP!$A:$B,2,0),0)*MIN(MIDCAP!$G:$G)</f>
        <v>#N/A</v>
      </c>
      <c r="AO153" t="e">
        <f>AL153-IFERROR(VLOOKUP($A153,MIDCAP!$A:$B,2,0),0)*MIN(MIDCAP!$I:$I)</f>
        <v>#N/A</v>
      </c>
      <c r="AP153" t="e">
        <f>AM153-IFERROR(VLOOKUP($A153,MIDCAP!$A:$B,2,0),0)*MIN(MIDCAP!$K:$K)</f>
        <v>#N/A</v>
      </c>
      <c r="AQ153" t="e">
        <f>AN153-IFERROR(VLOOKUP($A153,VFS!$A:$B,2,0),0)*MIN(VFS!$G:$G)</f>
        <v>#N/A</v>
      </c>
      <c r="AR153" t="e">
        <f>AO153-IFERROR(VLOOKUP($A153,VFS!$A:$B,2,0),0)*MIN(VFS!$I:$I)</f>
        <v>#N/A</v>
      </c>
      <c r="AS153" t="e">
        <f>AP153-IFERROR(VLOOKUP($A153,VFS!$A:$B,2,0),0)*MIN(VFS!$K:$K)</f>
        <v>#N/A</v>
      </c>
      <c r="AT153" t="e">
        <f>AQ153-IFERROR(VLOOKUP($A153,FUEMAVND!$A:$B,2,0),0)*MIN(FUEMAVND!$G:$G)</f>
        <v>#N/A</v>
      </c>
      <c r="AU153" t="e">
        <f>AR153-IFERROR(VLOOKUP($A153,FUEMAVND!$A:$B,2,0),0)*MIN(FUEMAVND!$I:$I)</f>
        <v>#N/A</v>
      </c>
      <c r="AV153" t="e">
        <f>AS153-IFERROR(VLOOKUP($A153,FUEMAVND!$A:$B,2,0),0)*MIN(FUEMAVND!$K:$K)</f>
        <v>#N/A</v>
      </c>
    </row>
    <row r="154" spans="28:48" x14ac:dyDescent="0.3">
      <c r="AB154" t="e">
        <f>VLOOKUP($A154,updated_plusgrid!$A$1:$AF$500,MATCH("Usable (USABLE)",updated_plusgrid!$A$1:$AF$1,0),0)-IFERROR(VLOOKUP($A154,'E1 basket NFOL Morning'!$A$1:$M$500,MATCH("For 1 basket",'E1 basket NFOL Morning'!$A$1:$M$1,0),0),0)*MIN('E1 basket NFOL Morning'!$G$2:$G$500)</f>
        <v>#N/A</v>
      </c>
      <c r="AC154" t="e">
        <f>VLOOKUP($A154,updated_plusgrid!$A$1:$AF$500,MATCH("Due (DUE)",updated_plusgrid!$A$1:$AF$1,0),0)-IFERROR(VLOOKUP($A154,'E1 basket NFOL Morning'!$A$1:$M$500,MATCH("For 1 basket",'E1 basket NFOL Morning'!$A$1:$M$1,0),0),0)*MIN('E1 basket NFOL Morning'!$I$2:$I$500)</f>
        <v>#N/A</v>
      </c>
      <c r="AD154" t="e">
        <f>VLOOKUP($A154,updated_plusgrid!$A$1:$AF$500,MATCH("Pend. T+1 Buy (TT1UNSETTLEBUY)",updated_plusgrid!$A$1:$AF$1,0),0)-IFERROR(VLOOKUP($A154,'E1 basket NFOL Morning'!$A$1:$M$500,MATCH("For 1 basket",'E1 basket NFOL Morning'!$A$1:$M$1,0),0),0)*MIN('E1 basket NFOL Morning'!$K$2:$K$500)</f>
        <v>#N/A</v>
      </c>
      <c r="AE154" t="e">
        <f>AB154-IFERROR(VLOOKUP($A154,Diamond!$A:$B,2,0),0)*MIN(Diamond!$G:$G)</f>
        <v>#N/A</v>
      </c>
      <c r="AF154" t="e">
        <f>AC154-IFERROR(VLOOKUP($A154,Diamond!$A:$B,2,0),0)*MIN(Diamond!$I:$I)</f>
        <v>#N/A</v>
      </c>
      <c r="AG154" t="e">
        <f>AD154-IFERROR(VLOOKUP($A154,Diamond!$A:$B,2,0),0)*MIN(Diamond!$K:$K)</f>
        <v>#N/A</v>
      </c>
      <c r="AH154" t="e">
        <f>AE154-IFERROR(VLOOKUP($A154,FL!$A:$B,2,0),0)*MIN(FL!$G:$G)</f>
        <v>#N/A</v>
      </c>
      <c r="AI154" t="e">
        <f>AF154-IFERROR(VLOOKUP($A154,FL!$A:$B,2,0),0)*MIN(FL!$I:$I)</f>
        <v>#N/A</v>
      </c>
      <c r="AJ154" t="e">
        <f>AG154-IFERROR(VLOOKUP($A154,FL!$A:$B,2,0),0)*MIN(FL!$K:$K)</f>
        <v>#N/A</v>
      </c>
      <c r="AK154" t="e">
        <f>AH154-IFERROR(VLOOKUP($A154,'VN100'!$A:$B,2,0),0)*MIN('VN100'!$G:$G)</f>
        <v>#N/A</v>
      </c>
      <c r="AL154" t="e">
        <f>AI154-IFERROR(VLOOKUP($A154,'VN100'!$A:$B,2,0),0)*MIN('VN100'!$I:$I)</f>
        <v>#N/A</v>
      </c>
      <c r="AM154" t="e">
        <f>AJ154-IFERROR(VLOOKUP($A154,'VN100'!$A:$B,2,0),0)*MIN('VN100'!$K:$K)</f>
        <v>#N/A</v>
      </c>
      <c r="AN154" t="e">
        <f>AK154-IFERROR(VLOOKUP($A154,MIDCAP!$A:$B,2,0),0)*MIN(MIDCAP!$G:$G)</f>
        <v>#N/A</v>
      </c>
      <c r="AO154" t="e">
        <f>AL154-IFERROR(VLOOKUP($A154,MIDCAP!$A:$B,2,0),0)*MIN(MIDCAP!$I:$I)</f>
        <v>#N/A</v>
      </c>
      <c r="AP154" t="e">
        <f>AM154-IFERROR(VLOOKUP($A154,MIDCAP!$A:$B,2,0),0)*MIN(MIDCAP!$K:$K)</f>
        <v>#N/A</v>
      </c>
      <c r="AQ154" t="e">
        <f>AN154-IFERROR(VLOOKUP($A154,VFS!$A:$B,2,0),0)*MIN(VFS!$G:$G)</f>
        <v>#N/A</v>
      </c>
      <c r="AR154" t="e">
        <f>AO154-IFERROR(VLOOKUP($A154,VFS!$A:$B,2,0),0)*MIN(VFS!$I:$I)</f>
        <v>#N/A</v>
      </c>
      <c r="AS154" t="e">
        <f>AP154-IFERROR(VLOOKUP($A154,VFS!$A:$B,2,0),0)*MIN(VFS!$K:$K)</f>
        <v>#N/A</v>
      </c>
      <c r="AT154" t="e">
        <f>AQ154-IFERROR(VLOOKUP($A154,FUEMAVND!$A:$B,2,0),0)*MIN(FUEMAVND!$G:$G)</f>
        <v>#N/A</v>
      </c>
      <c r="AU154" t="e">
        <f>AR154-IFERROR(VLOOKUP($A154,FUEMAVND!$A:$B,2,0),0)*MIN(FUEMAVND!$I:$I)</f>
        <v>#N/A</v>
      </c>
      <c r="AV154" t="e">
        <f>AS154-IFERROR(VLOOKUP($A154,FUEMAVND!$A:$B,2,0),0)*MIN(FUEMAVND!$K:$K)</f>
        <v>#N/A</v>
      </c>
    </row>
    <row r="155" spans="28:48" x14ac:dyDescent="0.3">
      <c r="AB155" t="e">
        <f>VLOOKUP($A155,updated_plusgrid!$A$1:$AF$500,MATCH("Usable (USABLE)",updated_plusgrid!$A$1:$AF$1,0),0)-IFERROR(VLOOKUP($A155,'E1 basket NFOL Morning'!$A$1:$M$500,MATCH("For 1 basket",'E1 basket NFOL Morning'!$A$1:$M$1,0),0),0)*MIN('E1 basket NFOL Morning'!$G$2:$G$500)</f>
        <v>#N/A</v>
      </c>
      <c r="AC155" t="e">
        <f>VLOOKUP($A155,updated_plusgrid!$A$1:$AF$500,MATCH("Due (DUE)",updated_plusgrid!$A$1:$AF$1,0),0)-IFERROR(VLOOKUP($A155,'E1 basket NFOL Morning'!$A$1:$M$500,MATCH("For 1 basket",'E1 basket NFOL Morning'!$A$1:$M$1,0),0),0)*MIN('E1 basket NFOL Morning'!$I$2:$I$500)</f>
        <v>#N/A</v>
      </c>
      <c r="AD155" t="e">
        <f>VLOOKUP($A155,updated_plusgrid!$A$1:$AF$500,MATCH("Pend. T+1 Buy (TT1UNSETTLEBUY)",updated_plusgrid!$A$1:$AF$1,0),0)-IFERROR(VLOOKUP($A155,'E1 basket NFOL Morning'!$A$1:$M$500,MATCH("For 1 basket",'E1 basket NFOL Morning'!$A$1:$M$1,0),0),0)*MIN('E1 basket NFOL Morning'!$K$2:$K$500)</f>
        <v>#N/A</v>
      </c>
      <c r="AE155" t="e">
        <f>AB155-IFERROR(VLOOKUP($A155,Diamond!$A:$B,2,0),0)*MIN(Diamond!$G:$G)</f>
        <v>#N/A</v>
      </c>
      <c r="AF155" t="e">
        <f>AC155-IFERROR(VLOOKUP($A155,Diamond!$A:$B,2,0),0)*MIN(Diamond!$I:$I)</f>
        <v>#N/A</v>
      </c>
      <c r="AG155" t="e">
        <f>AD155-IFERROR(VLOOKUP($A155,Diamond!$A:$B,2,0),0)*MIN(Diamond!$K:$K)</f>
        <v>#N/A</v>
      </c>
      <c r="AH155" t="e">
        <f>AE155-IFERROR(VLOOKUP($A155,FL!$A:$B,2,0),0)*MIN(FL!$G:$G)</f>
        <v>#N/A</v>
      </c>
      <c r="AI155" t="e">
        <f>AF155-IFERROR(VLOOKUP($A155,FL!$A:$B,2,0),0)*MIN(FL!$I:$I)</f>
        <v>#N/A</v>
      </c>
      <c r="AJ155" t="e">
        <f>AG155-IFERROR(VLOOKUP($A155,FL!$A:$B,2,0),0)*MIN(FL!$K:$K)</f>
        <v>#N/A</v>
      </c>
      <c r="AK155" t="e">
        <f>AH155-IFERROR(VLOOKUP($A155,'VN100'!$A:$B,2,0),0)*MIN('VN100'!$G:$G)</f>
        <v>#N/A</v>
      </c>
      <c r="AL155" t="e">
        <f>AI155-IFERROR(VLOOKUP($A155,'VN100'!$A:$B,2,0),0)*MIN('VN100'!$I:$I)</f>
        <v>#N/A</v>
      </c>
      <c r="AM155" t="e">
        <f>AJ155-IFERROR(VLOOKUP($A155,'VN100'!$A:$B,2,0),0)*MIN('VN100'!$K:$K)</f>
        <v>#N/A</v>
      </c>
      <c r="AN155" t="e">
        <f>AK155-IFERROR(VLOOKUP($A155,MIDCAP!$A:$B,2,0),0)*MIN(MIDCAP!$G:$G)</f>
        <v>#N/A</v>
      </c>
      <c r="AO155" t="e">
        <f>AL155-IFERROR(VLOOKUP($A155,MIDCAP!$A:$B,2,0),0)*MIN(MIDCAP!$I:$I)</f>
        <v>#N/A</v>
      </c>
      <c r="AP155" t="e">
        <f>AM155-IFERROR(VLOOKUP($A155,MIDCAP!$A:$B,2,0),0)*MIN(MIDCAP!$K:$K)</f>
        <v>#N/A</v>
      </c>
      <c r="AQ155" t="e">
        <f>AN155-IFERROR(VLOOKUP($A155,VFS!$A:$B,2,0),0)*MIN(VFS!$G:$G)</f>
        <v>#N/A</v>
      </c>
      <c r="AR155" t="e">
        <f>AO155-IFERROR(VLOOKUP($A155,VFS!$A:$B,2,0),0)*MIN(VFS!$I:$I)</f>
        <v>#N/A</v>
      </c>
      <c r="AS155" t="e">
        <f>AP155-IFERROR(VLOOKUP($A155,VFS!$A:$B,2,0),0)*MIN(VFS!$K:$K)</f>
        <v>#N/A</v>
      </c>
      <c r="AT155" t="e">
        <f>AQ155-IFERROR(VLOOKUP($A155,FUEMAVND!$A:$B,2,0),0)*MIN(FUEMAVND!$G:$G)</f>
        <v>#N/A</v>
      </c>
      <c r="AU155" t="e">
        <f>AR155-IFERROR(VLOOKUP($A155,FUEMAVND!$A:$B,2,0),0)*MIN(FUEMAVND!$I:$I)</f>
        <v>#N/A</v>
      </c>
      <c r="AV155" t="e">
        <f>AS155-IFERROR(VLOOKUP($A155,FUEMAVND!$A:$B,2,0),0)*MIN(FUEMAVND!$K:$K)</f>
        <v>#N/A</v>
      </c>
    </row>
    <row r="156" spans="28:48" x14ac:dyDescent="0.3">
      <c r="AB156" t="e">
        <f>VLOOKUP($A156,updated_plusgrid!$A$1:$AF$500,MATCH("Usable (USABLE)",updated_plusgrid!$A$1:$AF$1,0),0)-IFERROR(VLOOKUP($A156,'E1 basket NFOL Morning'!$A$1:$M$500,MATCH("For 1 basket",'E1 basket NFOL Morning'!$A$1:$M$1,0),0),0)*MIN('E1 basket NFOL Morning'!$G$2:$G$500)</f>
        <v>#N/A</v>
      </c>
      <c r="AC156" t="e">
        <f>VLOOKUP($A156,updated_plusgrid!$A$1:$AF$500,MATCH("Due (DUE)",updated_plusgrid!$A$1:$AF$1,0),0)-IFERROR(VLOOKUP($A156,'E1 basket NFOL Morning'!$A$1:$M$500,MATCH("For 1 basket",'E1 basket NFOL Morning'!$A$1:$M$1,0),0),0)*MIN('E1 basket NFOL Morning'!$I$2:$I$500)</f>
        <v>#N/A</v>
      </c>
      <c r="AD156" t="e">
        <f>VLOOKUP($A156,updated_plusgrid!$A$1:$AF$500,MATCH("Pend. T+1 Buy (TT1UNSETTLEBUY)",updated_plusgrid!$A$1:$AF$1,0),0)-IFERROR(VLOOKUP($A156,'E1 basket NFOL Morning'!$A$1:$M$500,MATCH("For 1 basket",'E1 basket NFOL Morning'!$A$1:$M$1,0),0),0)*MIN('E1 basket NFOL Morning'!$K$2:$K$500)</f>
        <v>#N/A</v>
      </c>
      <c r="AE156" t="e">
        <f>AB156-IFERROR(VLOOKUP($A156,Diamond!$A:$B,2,0),0)*MIN(Diamond!$G:$G)</f>
        <v>#N/A</v>
      </c>
      <c r="AF156" t="e">
        <f>AC156-IFERROR(VLOOKUP($A156,Diamond!$A:$B,2,0),0)*MIN(Diamond!$I:$I)</f>
        <v>#N/A</v>
      </c>
      <c r="AG156" t="e">
        <f>AD156-IFERROR(VLOOKUP($A156,Diamond!$A:$B,2,0),0)*MIN(Diamond!$K:$K)</f>
        <v>#N/A</v>
      </c>
      <c r="AH156" t="e">
        <f>AE156-IFERROR(VLOOKUP($A156,FL!$A:$B,2,0),0)*MIN(FL!$G:$G)</f>
        <v>#N/A</v>
      </c>
      <c r="AI156" t="e">
        <f>AF156-IFERROR(VLOOKUP($A156,FL!$A:$B,2,0),0)*MIN(FL!$I:$I)</f>
        <v>#N/A</v>
      </c>
      <c r="AJ156" t="e">
        <f>AG156-IFERROR(VLOOKUP($A156,FL!$A:$B,2,0),0)*MIN(FL!$K:$K)</f>
        <v>#N/A</v>
      </c>
      <c r="AK156" t="e">
        <f>AH156-IFERROR(VLOOKUP($A156,'VN100'!$A:$B,2,0),0)*MIN('VN100'!$G:$G)</f>
        <v>#N/A</v>
      </c>
      <c r="AL156" t="e">
        <f>AI156-IFERROR(VLOOKUP($A156,'VN100'!$A:$B,2,0),0)*MIN('VN100'!$I:$I)</f>
        <v>#N/A</v>
      </c>
      <c r="AM156" t="e">
        <f>AJ156-IFERROR(VLOOKUP($A156,'VN100'!$A:$B,2,0),0)*MIN('VN100'!$K:$K)</f>
        <v>#N/A</v>
      </c>
      <c r="AN156" t="e">
        <f>AK156-IFERROR(VLOOKUP($A156,MIDCAP!$A:$B,2,0),0)*MIN(MIDCAP!$G:$G)</f>
        <v>#N/A</v>
      </c>
      <c r="AO156" t="e">
        <f>AL156-IFERROR(VLOOKUP($A156,MIDCAP!$A:$B,2,0),0)*MIN(MIDCAP!$I:$I)</f>
        <v>#N/A</v>
      </c>
      <c r="AP156" t="e">
        <f>AM156-IFERROR(VLOOKUP($A156,MIDCAP!$A:$B,2,0),0)*MIN(MIDCAP!$K:$K)</f>
        <v>#N/A</v>
      </c>
      <c r="AQ156" t="e">
        <f>AN156-IFERROR(VLOOKUP($A156,VFS!$A:$B,2,0),0)*MIN(VFS!$G:$G)</f>
        <v>#N/A</v>
      </c>
      <c r="AR156" t="e">
        <f>AO156-IFERROR(VLOOKUP($A156,VFS!$A:$B,2,0),0)*MIN(VFS!$I:$I)</f>
        <v>#N/A</v>
      </c>
      <c r="AS156" t="e">
        <f>AP156-IFERROR(VLOOKUP($A156,VFS!$A:$B,2,0),0)*MIN(VFS!$K:$K)</f>
        <v>#N/A</v>
      </c>
      <c r="AT156" t="e">
        <f>AQ156-IFERROR(VLOOKUP($A156,FUEMAVND!$A:$B,2,0),0)*MIN(FUEMAVND!$G:$G)</f>
        <v>#N/A</v>
      </c>
      <c r="AU156" t="e">
        <f>AR156-IFERROR(VLOOKUP($A156,FUEMAVND!$A:$B,2,0),0)*MIN(FUEMAVND!$I:$I)</f>
        <v>#N/A</v>
      </c>
      <c r="AV156" t="e">
        <f>AS156-IFERROR(VLOOKUP($A156,FUEMAVND!$A:$B,2,0),0)*MIN(FUEMAVND!$K:$K)</f>
        <v>#N/A</v>
      </c>
    </row>
    <row r="157" spans="28:48" x14ac:dyDescent="0.3">
      <c r="AB157" t="e">
        <f>VLOOKUP($A157,updated_plusgrid!$A$1:$AF$500,MATCH("Usable (USABLE)",updated_plusgrid!$A$1:$AF$1,0),0)-IFERROR(VLOOKUP($A157,'E1 basket NFOL Morning'!$A$1:$M$500,MATCH("For 1 basket",'E1 basket NFOL Morning'!$A$1:$M$1,0),0),0)*MIN('E1 basket NFOL Morning'!$G$2:$G$500)</f>
        <v>#N/A</v>
      </c>
      <c r="AC157" t="e">
        <f>VLOOKUP($A157,updated_plusgrid!$A$1:$AF$500,MATCH("Due (DUE)",updated_plusgrid!$A$1:$AF$1,0),0)-IFERROR(VLOOKUP($A157,'E1 basket NFOL Morning'!$A$1:$M$500,MATCH("For 1 basket",'E1 basket NFOL Morning'!$A$1:$M$1,0),0),0)*MIN('E1 basket NFOL Morning'!$I$2:$I$500)</f>
        <v>#N/A</v>
      </c>
      <c r="AD157" t="e">
        <f>VLOOKUP($A157,updated_plusgrid!$A$1:$AF$500,MATCH("Pend. T+1 Buy (TT1UNSETTLEBUY)",updated_plusgrid!$A$1:$AF$1,0),0)-IFERROR(VLOOKUP($A157,'E1 basket NFOL Morning'!$A$1:$M$500,MATCH("For 1 basket",'E1 basket NFOL Morning'!$A$1:$M$1,0),0),0)*MIN('E1 basket NFOL Morning'!$K$2:$K$500)</f>
        <v>#N/A</v>
      </c>
      <c r="AE157" t="e">
        <f>AB157-IFERROR(VLOOKUP($A157,Diamond!$A:$B,2,0),0)*MIN(Diamond!$G:$G)</f>
        <v>#N/A</v>
      </c>
      <c r="AF157" t="e">
        <f>AC157-IFERROR(VLOOKUP($A157,Diamond!$A:$B,2,0),0)*MIN(Diamond!$I:$I)</f>
        <v>#N/A</v>
      </c>
      <c r="AG157" t="e">
        <f>AD157-IFERROR(VLOOKUP($A157,Diamond!$A:$B,2,0),0)*MIN(Diamond!$K:$K)</f>
        <v>#N/A</v>
      </c>
      <c r="AH157" t="e">
        <f>AE157-IFERROR(VLOOKUP($A157,FL!$A:$B,2,0),0)*MIN(FL!$G:$G)</f>
        <v>#N/A</v>
      </c>
      <c r="AI157" t="e">
        <f>AF157-IFERROR(VLOOKUP($A157,FL!$A:$B,2,0),0)*MIN(FL!$I:$I)</f>
        <v>#N/A</v>
      </c>
      <c r="AJ157" t="e">
        <f>AG157-IFERROR(VLOOKUP($A157,FL!$A:$B,2,0),0)*MIN(FL!$K:$K)</f>
        <v>#N/A</v>
      </c>
      <c r="AK157" t="e">
        <f>AH157-IFERROR(VLOOKUP($A157,'VN100'!$A:$B,2,0),0)*MIN('VN100'!$G:$G)</f>
        <v>#N/A</v>
      </c>
      <c r="AL157" t="e">
        <f>AI157-IFERROR(VLOOKUP($A157,'VN100'!$A:$B,2,0),0)*MIN('VN100'!$I:$I)</f>
        <v>#N/A</v>
      </c>
      <c r="AM157" t="e">
        <f>AJ157-IFERROR(VLOOKUP($A157,'VN100'!$A:$B,2,0),0)*MIN('VN100'!$K:$K)</f>
        <v>#N/A</v>
      </c>
      <c r="AN157" t="e">
        <f>AK157-IFERROR(VLOOKUP($A157,MIDCAP!$A:$B,2,0),0)*MIN(MIDCAP!$G:$G)</f>
        <v>#N/A</v>
      </c>
      <c r="AO157" t="e">
        <f>AL157-IFERROR(VLOOKUP($A157,MIDCAP!$A:$B,2,0),0)*MIN(MIDCAP!$I:$I)</f>
        <v>#N/A</v>
      </c>
      <c r="AP157" t="e">
        <f>AM157-IFERROR(VLOOKUP($A157,MIDCAP!$A:$B,2,0),0)*MIN(MIDCAP!$K:$K)</f>
        <v>#N/A</v>
      </c>
      <c r="AQ157" t="e">
        <f>AN157-IFERROR(VLOOKUP($A157,VFS!$A:$B,2,0),0)*MIN(VFS!$G:$G)</f>
        <v>#N/A</v>
      </c>
      <c r="AR157" t="e">
        <f>AO157-IFERROR(VLOOKUP($A157,VFS!$A:$B,2,0),0)*MIN(VFS!$I:$I)</f>
        <v>#N/A</v>
      </c>
      <c r="AS157" t="e">
        <f>AP157-IFERROR(VLOOKUP($A157,VFS!$A:$B,2,0),0)*MIN(VFS!$K:$K)</f>
        <v>#N/A</v>
      </c>
      <c r="AT157" t="e">
        <f>AQ157-IFERROR(VLOOKUP($A157,FUEMAVND!$A:$B,2,0),0)*MIN(FUEMAVND!$G:$G)</f>
        <v>#N/A</v>
      </c>
      <c r="AU157" t="e">
        <f>AR157-IFERROR(VLOOKUP($A157,FUEMAVND!$A:$B,2,0),0)*MIN(FUEMAVND!$I:$I)</f>
        <v>#N/A</v>
      </c>
      <c r="AV157" t="e">
        <f>AS157-IFERROR(VLOOKUP($A157,FUEMAVND!$A:$B,2,0),0)*MIN(FUEMAVND!$K:$K)</f>
        <v>#N/A</v>
      </c>
    </row>
    <row r="158" spans="28:48" x14ac:dyDescent="0.3">
      <c r="AB158" t="e">
        <f>VLOOKUP($A158,updated_plusgrid!$A$1:$AF$500,MATCH("Usable (USABLE)",updated_plusgrid!$A$1:$AF$1,0),0)-IFERROR(VLOOKUP($A158,'E1 basket NFOL Morning'!$A$1:$M$500,MATCH("For 1 basket",'E1 basket NFOL Morning'!$A$1:$M$1,0),0),0)*MIN('E1 basket NFOL Morning'!$G$2:$G$500)</f>
        <v>#N/A</v>
      </c>
      <c r="AC158" t="e">
        <f>VLOOKUP($A158,updated_plusgrid!$A$1:$AF$500,MATCH("Due (DUE)",updated_plusgrid!$A$1:$AF$1,0),0)-IFERROR(VLOOKUP($A158,'E1 basket NFOL Morning'!$A$1:$M$500,MATCH("For 1 basket",'E1 basket NFOL Morning'!$A$1:$M$1,0),0),0)*MIN('E1 basket NFOL Morning'!$I$2:$I$500)</f>
        <v>#N/A</v>
      </c>
      <c r="AD158" t="e">
        <f>VLOOKUP($A158,updated_plusgrid!$A$1:$AF$500,MATCH("Pend. T+1 Buy (TT1UNSETTLEBUY)",updated_plusgrid!$A$1:$AF$1,0),0)-IFERROR(VLOOKUP($A158,'E1 basket NFOL Morning'!$A$1:$M$500,MATCH("For 1 basket",'E1 basket NFOL Morning'!$A$1:$M$1,0),0),0)*MIN('E1 basket NFOL Morning'!$K$2:$K$500)</f>
        <v>#N/A</v>
      </c>
      <c r="AE158" t="e">
        <f>AB158-IFERROR(VLOOKUP($A158,Diamond!$A:$B,2,0),0)*MIN(Diamond!$G:$G)</f>
        <v>#N/A</v>
      </c>
      <c r="AF158" t="e">
        <f>AC158-IFERROR(VLOOKUP($A158,Diamond!$A:$B,2,0),0)*MIN(Diamond!$I:$I)</f>
        <v>#N/A</v>
      </c>
      <c r="AG158" t="e">
        <f>AD158-IFERROR(VLOOKUP($A158,Diamond!$A:$B,2,0),0)*MIN(Diamond!$K:$K)</f>
        <v>#N/A</v>
      </c>
      <c r="AH158" t="e">
        <f>AE158-IFERROR(VLOOKUP($A158,FL!$A:$B,2,0),0)*MIN(FL!$G:$G)</f>
        <v>#N/A</v>
      </c>
      <c r="AI158" t="e">
        <f>AF158-IFERROR(VLOOKUP($A158,FL!$A:$B,2,0),0)*MIN(FL!$I:$I)</f>
        <v>#N/A</v>
      </c>
      <c r="AJ158" t="e">
        <f>AG158-IFERROR(VLOOKUP($A158,FL!$A:$B,2,0),0)*MIN(FL!$K:$K)</f>
        <v>#N/A</v>
      </c>
      <c r="AK158" t="e">
        <f>AH158-IFERROR(VLOOKUP($A158,'VN100'!$A:$B,2,0),0)*MIN('VN100'!$G:$G)</f>
        <v>#N/A</v>
      </c>
      <c r="AL158" t="e">
        <f>AI158-IFERROR(VLOOKUP($A158,'VN100'!$A:$B,2,0),0)*MIN('VN100'!$I:$I)</f>
        <v>#N/A</v>
      </c>
      <c r="AM158" t="e">
        <f>AJ158-IFERROR(VLOOKUP($A158,'VN100'!$A:$B,2,0),0)*MIN('VN100'!$K:$K)</f>
        <v>#N/A</v>
      </c>
      <c r="AN158" t="e">
        <f>AK158-IFERROR(VLOOKUP($A158,MIDCAP!$A:$B,2,0),0)*MIN(MIDCAP!$G:$G)</f>
        <v>#N/A</v>
      </c>
      <c r="AO158" t="e">
        <f>AL158-IFERROR(VLOOKUP($A158,MIDCAP!$A:$B,2,0),0)*MIN(MIDCAP!$I:$I)</f>
        <v>#N/A</v>
      </c>
      <c r="AP158" t="e">
        <f>AM158-IFERROR(VLOOKUP($A158,MIDCAP!$A:$B,2,0),0)*MIN(MIDCAP!$K:$K)</f>
        <v>#N/A</v>
      </c>
      <c r="AQ158" t="e">
        <f>AN158-IFERROR(VLOOKUP($A158,VFS!$A:$B,2,0),0)*MIN(VFS!$G:$G)</f>
        <v>#N/A</v>
      </c>
      <c r="AR158" t="e">
        <f>AO158-IFERROR(VLOOKUP($A158,VFS!$A:$B,2,0),0)*MIN(VFS!$I:$I)</f>
        <v>#N/A</v>
      </c>
      <c r="AS158" t="e">
        <f>AP158-IFERROR(VLOOKUP($A158,VFS!$A:$B,2,0),0)*MIN(VFS!$K:$K)</f>
        <v>#N/A</v>
      </c>
      <c r="AT158" t="e">
        <f>AQ158-IFERROR(VLOOKUP($A158,FUEMAVND!$A:$B,2,0),0)*MIN(FUEMAVND!$G:$G)</f>
        <v>#N/A</v>
      </c>
      <c r="AU158" t="e">
        <f>AR158-IFERROR(VLOOKUP($A158,FUEMAVND!$A:$B,2,0),0)*MIN(FUEMAVND!$I:$I)</f>
        <v>#N/A</v>
      </c>
      <c r="AV158" t="e">
        <f>AS158-IFERROR(VLOOKUP($A158,FUEMAVND!$A:$B,2,0),0)*MIN(FUEMAVND!$K:$K)</f>
        <v>#N/A</v>
      </c>
    </row>
    <row r="159" spans="28:48" x14ac:dyDescent="0.3">
      <c r="AB159" t="e">
        <f>VLOOKUP($A159,updated_plusgrid!$A$1:$AF$500,MATCH("Usable (USABLE)",updated_plusgrid!$A$1:$AF$1,0),0)-IFERROR(VLOOKUP($A159,'E1 basket NFOL Morning'!$A$1:$M$500,MATCH("For 1 basket",'E1 basket NFOL Morning'!$A$1:$M$1,0),0),0)*MIN('E1 basket NFOL Morning'!$G$2:$G$500)</f>
        <v>#N/A</v>
      </c>
      <c r="AC159" t="e">
        <f>VLOOKUP($A159,updated_plusgrid!$A$1:$AF$500,MATCH("Due (DUE)",updated_plusgrid!$A$1:$AF$1,0),0)-IFERROR(VLOOKUP($A159,'E1 basket NFOL Morning'!$A$1:$M$500,MATCH("For 1 basket",'E1 basket NFOL Morning'!$A$1:$M$1,0),0),0)*MIN('E1 basket NFOL Morning'!$I$2:$I$500)</f>
        <v>#N/A</v>
      </c>
      <c r="AD159" t="e">
        <f>VLOOKUP($A159,updated_plusgrid!$A$1:$AF$500,MATCH("Pend. T+1 Buy (TT1UNSETTLEBUY)",updated_plusgrid!$A$1:$AF$1,0),0)-IFERROR(VLOOKUP($A159,'E1 basket NFOL Morning'!$A$1:$M$500,MATCH("For 1 basket",'E1 basket NFOL Morning'!$A$1:$M$1,0),0),0)*MIN('E1 basket NFOL Morning'!$K$2:$K$500)</f>
        <v>#N/A</v>
      </c>
      <c r="AE159" t="e">
        <f>AB159-IFERROR(VLOOKUP($A159,Diamond!$A:$B,2,0),0)*MIN(Diamond!$G:$G)</f>
        <v>#N/A</v>
      </c>
      <c r="AF159" t="e">
        <f>AC159-IFERROR(VLOOKUP($A159,Diamond!$A:$B,2,0),0)*MIN(Diamond!$I:$I)</f>
        <v>#N/A</v>
      </c>
      <c r="AG159" t="e">
        <f>AD159-IFERROR(VLOOKUP($A159,Diamond!$A:$B,2,0),0)*MIN(Diamond!$K:$K)</f>
        <v>#N/A</v>
      </c>
      <c r="AH159" t="e">
        <f>AE159-IFERROR(VLOOKUP($A159,FL!$A:$B,2,0),0)*MIN(FL!$G:$G)</f>
        <v>#N/A</v>
      </c>
      <c r="AI159" t="e">
        <f>AF159-IFERROR(VLOOKUP($A159,FL!$A:$B,2,0),0)*MIN(FL!$I:$I)</f>
        <v>#N/A</v>
      </c>
      <c r="AJ159" t="e">
        <f>AG159-IFERROR(VLOOKUP($A159,FL!$A:$B,2,0),0)*MIN(FL!$K:$K)</f>
        <v>#N/A</v>
      </c>
      <c r="AK159" t="e">
        <f>AH159-IFERROR(VLOOKUP($A159,'VN100'!$A:$B,2,0),0)*MIN('VN100'!$G:$G)</f>
        <v>#N/A</v>
      </c>
      <c r="AL159" t="e">
        <f>AI159-IFERROR(VLOOKUP($A159,'VN100'!$A:$B,2,0),0)*MIN('VN100'!$I:$I)</f>
        <v>#N/A</v>
      </c>
      <c r="AM159" t="e">
        <f>AJ159-IFERROR(VLOOKUP($A159,'VN100'!$A:$B,2,0),0)*MIN('VN100'!$K:$K)</f>
        <v>#N/A</v>
      </c>
      <c r="AN159" t="e">
        <f>AK159-IFERROR(VLOOKUP($A159,MIDCAP!$A:$B,2,0),0)*MIN(MIDCAP!$G:$G)</f>
        <v>#N/A</v>
      </c>
      <c r="AO159" t="e">
        <f>AL159-IFERROR(VLOOKUP($A159,MIDCAP!$A:$B,2,0),0)*MIN(MIDCAP!$I:$I)</f>
        <v>#N/A</v>
      </c>
      <c r="AP159" t="e">
        <f>AM159-IFERROR(VLOOKUP($A159,MIDCAP!$A:$B,2,0),0)*MIN(MIDCAP!$K:$K)</f>
        <v>#N/A</v>
      </c>
      <c r="AQ159" t="e">
        <f>AN159-IFERROR(VLOOKUP($A159,VFS!$A:$B,2,0),0)*MIN(VFS!$G:$G)</f>
        <v>#N/A</v>
      </c>
      <c r="AR159" t="e">
        <f>AO159-IFERROR(VLOOKUP($A159,VFS!$A:$B,2,0),0)*MIN(VFS!$I:$I)</f>
        <v>#N/A</v>
      </c>
      <c r="AS159" t="e">
        <f>AP159-IFERROR(VLOOKUP($A159,VFS!$A:$B,2,0),0)*MIN(VFS!$K:$K)</f>
        <v>#N/A</v>
      </c>
      <c r="AT159" t="e">
        <f>AQ159-IFERROR(VLOOKUP($A159,FUEMAVND!$A:$B,2,0),0)*MIN(FUEMAVND!$G:$G)</f>
        <v>#N/A</v>
      </c>
      <c r="AU159" t="e">
        <f>AR159-IFERROR(VLOOKUP($A159,FUEMAVND!$A:$B,2,0),0)*MIN(FUEMAVND!$I:$I)</f>
        <v>#N/A</v>
      </c>
      <c r="AV159" t="e">
        <f>AS159-IFERROR(VLOOKUP($A159,FUEMAVND!$A:$B,2,0),0)*MIN(FUEMAVND!$K:$K)</f>
        <v>#N/A</v>
      </c>
    </row>
    <row r="160" spans="28:48" x14ac:dyDescent="0.3">
      <c r="AB160" t="e">
        <f>VLOOKUP($A160,updated_plusgrid!$A$1:$AF$500,MATCH("Usable (USABLE)",updated_plusgrid!$A$1:$AF$1,0),0)-IFERROR(VLOOKUP($A160,'E1 basket NFOL Morning'!$A$1:$M$500,MATCH("For 1 basket",'E1 basket NFOL Morning'!$A$1:$M$1,0),0),0)*MIN('E1 basket NFOL Morning'!$G$2:$G$500)</f>
        <v>#N/A</v>
      </c>
      <c r="AC160" t="e">
        <f>VLOOKUP($A160,updated_plusgrid!$A$1:$AF$500,MATCH("Due (DUE)",updated_plusgrid!$A$1:$AF$1,0),0)-IFERROR(VLOOKUP($A160,'E1 basket NFOL Morning'!$A$1:$M$500,MATCH("For 1 basket",'E1 basket NFOL Morning'!$A$1:$M$1,0),0),0)*MIN('E1 basket NFOL Morning'!$I$2:$I$500)</f>
        <v>#N/A</v>
      </c>
      <c r="AD160" t="e">
        <f>VLOOKUP($A160,updated_plusgrid!$A$1:$AF$500,MATCH("Pend. T+1 Buy (TT1UNSETTLEBUY)",updated_plusgrid!$A$1:$AF$1,0),0)-IFERROR(VLOOKUP($A160,'E1 basket NFOL Morning'!$A$1:$M$500,MATCH("For 1 basket",'E1 basket NFOL Morning'!$A$1:$M$1,0),0),0)*MIN('E1 basket NFOL Morning'!$K$2:$K$500)</f>
        <v>#N/A</v>
      </c>
      <c r="AE160" t="e">
        <f>AB160-IFERROR(VLOOKUP($A160,Diamond!$A:$B,2,0),0)*MIN(Diamond!$G:$G)</f>
        <v>#N/A</v>
      </c>
      <c r="AF160" t="e">
        <f>AC160-IFERROR(VLOOKUP($A160,Diamond!$A:$B,2,0),0)*MIN(Diamond!$I:$I)</f>
        <v>#N/A</v>
      </c>
      <c r="AG160" t="e">
        <f>AD160-IFERROR(VLOOKUP($A160,Diamond!$A:$B,2,0),0)*MIN(Diamond!$K:$K)</f>
        <v>#N/A</v>
      </c>
      <c r="AH160" t="e">
        <f>AE160-IFERROR(VLOOKUP($A160,FL!$A:$B,2,0),0)*MIN(FL!$G:$G)</f>
        <v>#N/A</v>
      </c>
      <c r="AI160" t="e">
        <f>AF160-IFERROR(VLOOKUP($A160,FL!$A:$B,2,0),0)*MIN(FL!$I:$I)</f>
        <v>#N/A</v>
      </c>
      <c r="AJ160" t="e">
        <f>AG160-IFERROR(VLOOKUP($A160,FL!$A:$B,2,0),0)*MIN(FL!$K:$K)</f>
        <v>#N/A</v>
      </c>
      <c r="AK160" t="e">
        <f>AH160-IFERROR(VLOOKUP($A160,'VN100'!$A:$B,2,0),0)*MIN('VN100'!$G:$G)</f>
        <v>#N/A</v>
      </c>
      <c r="AL160" t="e">
        <f>AI160-IFERROR(VLOOKUP($A160,'VN100'!$A:$B,2,0),0)*MIN('VN100'!$I:$I)</f>
        <v>#N/A</v>
      </c>
      <c r="AM160" t="e">
        <f>AJ160-IFERROR(VLOOKUP($A160,'VN100'!$A:$B,2,0),0)*MIN('VN100'!$K:$K)</f>
        <v>#N/A</v>
      </c>
      <c r="AN160" t="e">
        <f>AK160-IFERROR(VLOOKUP($A160,MIDCAP!$A:$B,2,0),0)*MIN(MIDCAP!$G:$G)</f>
        <v>#N/A</v>
      </c>
      <c r="AO160" t="e">
        <f>AL160-IFERROR(VLOOKUP($A160,MIDCAP!$A:$B,2,0),0)*MIN(MIDCAP!$I:$I)</f>
        <v>#N/A</v>
      </c>
      <c r="AP160" t="e">
        <f>AM160-IFERROR(VLOOKUP($A160,MIDCAP!$A:$B,2,0),0)*MIN(MIDCAP!$K:$K)</f>
        <v>#N/A</v>
      </c>
      <c r="AQ160" t="e">
        <f>AN160-IFERROR(VLOOKUP($A160,VFS!$A:$B,2,0),0)*MIN(VFS!$G:$G)</f>
        <v>#N/A</v>
      </c>
      <c r="AR160" t="e">
        <f>AO160-IFERROR(VLOOKUP($A160,VFS!$A:$B,2,0),0)*MIN(VFS!$I:$I)</f>
        <v>#N/A</v>
      </c>
      <c r="AS160" t="e">
        <f>AP160-IFERROR(VLOOKUP($A160,VFS!$A:$B,2,0),0)*MIN(VFS!$K:$K)</f>
        <v>#N/A</v>
      </c>
      <c r="AT160" t="e">
        <f>AQ160-IFERROR(VLOOKUP($A160,FUEMAVND!$A:$B,2,0),0)*MIN(FUEMAVND!$G:$G)</f>
        <v>#N/A</v>
      </c>
      <c r="AU160" t="e">
        <f>AR160-IFERROR(VLOOKUP($A160,FUEMAVND!$A:$B,2,0),0)*MIN(FUEMAVND!$I:$I)</f>
        <v>#N/A</v>
      </c>
      <c r="AV160" t="e">
        <f>AS160-IFERROR(VLOOKUP($A160,FUEMAVND!$A:$B,2,0),0)*MIN(FUEMAVND!$K:$K)</f>
        <v>#N/A</v>
      </c>
    </row>
    <row r="161" spans="28:48" x14ac:dyDescent="0.3">
      <c r="AB161" t="e">
        <f>VLOOKUP($A161,updated_plusgrid!$A$1:$AF$500,MATCH("Usable (USABLE)",updated_plusgrid!$A$1:$AF$1,0),0)-IFERROR(VLOOKUP($A161,'E1 basket NFOL Morning'!$A$1:$M$500,MATCH("For 1 basket",'E1 basket NFOL Morning'!$A$1:$M$1,0),0),0)*MIN('E1 basket NFOL Morning'!$G$2:$G$500)</f>
        <v>#N/A</v>
      </c>
      <c r="AC161" t="e">
        <f>VLOOKUP($A161,updated_plusgrid!$A$1:$AF$500,MATCH("Due (DUE)",updated_plusgrid!$A$1:$AF$1,0),0)-IFERROR(VLOOKUP($A161,'E1 basket NFOL Morning'!$A$1:$M$500,MATCH("For 1 basket",'E1 basket NFOL Morning'!$A$1:$M$1,0),0),0)*MIN('E1 basket NFOL Morning'!$I$2:$I$500)</f>
        <v>#N/A</v>
      </c>
      <c r="AD161" t="e">
        <f>VLOOKUP($A161,updated_plusgrid!$A$1:$AF$500,MATCH("Pend. T+1 Buy (TT1UNSETTLEBUY)",updated_plusgrid!$A$1:$AF$1,0),0)-IFERROR(VLOOKUP($A161,'E1 basket NFOL Morning'!$A$1:$M$500,MATCH("For 1 basket",'E1 basket NFOL Morning'!$A$1:$M$1,0),0),0)*MIN('E1 basket NFOL Morning'!$K$2:$K$500)</f>
        <v>#N/A</v>
      </c>
      <c r="AE161" t="e">
        <f>AB161-IFERROR(VLOOKUP($A161,Diamond!$A:$B,2,0),0)*MIN(Diamond!$G:$G)</f>
        <v>#N/A</v>
      </c>
      <c r="AF161" t="e">
        <f>AC161-IFERROR(VLOOKUP($A161,Diamond!$A:$B,2,0),0)*MIN(Diamond!$I:$I)</f>
        <v>#N/A</v>
      </c>
      <c r="AG161" t="e">
        <f>AD161-IFERROR(VLOOKUP($A161,Diamond!$A:$B,2,0),0)*MIN(Diamond!$K:$K)</f>
        <v>#N/A</v>
      </c>
      <c r="AH161" t="e">
        <f>AE161-IFERROR(VLOOKUP($A161,FL!$A:$B,2,0),0)*MIN(FL!$G:$G)</f>
        <v>#N/A</v>
      </c>
      <c r="AI161" t="e">
        <f>AF161-IFERROR(VLOOKUP($A161,FL!$A:$B,2,0),0)*MIN(FL!$I:$I)</f>
        <v>#N/A</v>
      </c>
      <c r="AJ161" t="e">
        <f>AG161-IFERROR(VLOOKUP($A161,FL!$A:$B,2,0),0)*MIN(FL!$K:$K)</f>
        <v>#N/A</v>
      </c>
      <c r="AK161" t="e">
        <f>AH161-IFERROR(VLOOKUP($A161,'VN100'!$A:$B,2,0),0)*MIN('VN100'!$G:$G)</f>
        <v>#N/A</v>
      </c>
      <c r="AL161" t="e">
        <f>AI161-IFERROR(VLOOKUP($A161,'VN100'!$A:$B,2,0),0)*MIN('VN100'!$I:$I)</f>
        <v>#N/A</v>
      </c>
      <c r="AM161" t="e">
        <f>AJ161-IFERROR(VLOOKUP($A161,'VN100'!$A:$B,2,0),0)*MIN('VN100'!$K:$K)</f>
        <v>#N/A</v>
      </c>
      <c r="AN161" t="e">
        <f>AK161-IFERROR(VLOOKUP($A161,MIDCAP!$A:$B,2,0),0)*MIN(MIDCAP!$G:$G)</f>
        <v>#N/A</v>
      </c>
      <c r="AO161" t="e">
        <f>AL161-IFERROR(VLOOKUP($A161,MIDCAP!$A:$B,2,0),0)*MIN(MIDCAP!$I:$I)</f>
        <v>#N/A</v>
      </c>
      <c r="AP161" t="e">
        <f>AM161-IFERROR(VLOOKUP($A161,MIDCAP!$A:$B,2,0),0)*MIN(MIDCAP!$K:$K)</f>
        <v>#N/A</v>
      </c>
      <c r="AQ161" t="e">
        <f>AN161-IFERROR(VLOOKUP($A161,VFS!$A:$B,2,0),0)*MIN(VFS!$G:$G)</f>
        <v>#N/A</v>
      </c>
      <c r="AR161" t="e">
        <f>AO161-IFERROR(VLOOKUP($A161,VFS!$A:$B,2,0),0)*MIN(VFS!$I:$I)</f>
        <v>#N/A</v>
      </c>
      <c r="AS161" t="e">
        <f>AP161-IFERROR(VLOOKUP($A161,VFS!$A:$B,2,0),0)*MIN(VFS!$K:$K)</f>
        <v>#N/A</v>
      </c>
      <c r="AT161" t="e">
        <f>AQ161-IFERROR(VLOOKUP($A161,FUEMAVND!$A:$B,2,0),0)*MIN(FUEMAVND!$G:$G)</f>
        <v>#N/A</v>
      </c>
      <c r="AU161" t="e">
        <f>AR161-IFERROR(VLOOKUP($A161,FUEMAVND!$A:$B,2,0),0)*MIN(FUEMAVND!$I:$I)</f>
        <v>#N/A</v>
      </c>
      <c r="AV161" t="e">
        <f>AS161-IFERROR(VLOOKUP($A161,FUEMAVND!$A:$B,2,0),0)*MIN(FUEMAVND!$K:$K)</f>
        <v>#N/A</v>
      </c>
    </row>
    <row r="162" spans="28:48" x14ac:dyDescent="0.3">
      <c r="AB162" t="e">
        <f>VLOOKUP($A162,updated_plusgrid!$A$1:$AF$500,MATCH("Usable (USABLE)",updated_plusgrid!$A$1:$AF$1,0),0)-IFERROR(VLOOKUP($A162,'E1 basket NFOL Morning'!$A$1:$M$500,MATCH("For 1 basket",'E1 basket NFOL Morning'!$A$1:$M$1,0),0),0)*MIN('E1 basket NFOL Morning'!$G$2:$G$500)</f>
        <v>#N/A</v>
      </c>
      <c r="AC162" t="e">
        <f>VLOOKUP($A162,updated_plusgrid!$A$1:$AF$500,MATCH("Due (DUE)",updated_plusgrid!$A$1:$AF$1,0),0)-IFERROR(VLOOKUP($A162,'E1 basket NFOL Morning'!$A$1:$M$500,MATCH("For 1 basket",'E1 basket NFOL Morning'!$A$1:$M$1,0),0),0)*MIN('E1 basket NFOL Morning'!$I$2:$I$500)</f>
        <v>#N/A</v>
      </c>
      <c r="AD162" t="e">
        <f>VLOOKUP($A162,updated_plusgrid!$A$1:$AF$500,MATCH("Pend. T+1 Buy (TT1UNSETTLEBUY)",updated_plusgrid!$A$1:$AF$1,0),0)-IFERROR(VLOOKUP($A162,'E1 basket NFOL Morning'!$A$1:$M$500,MATCH("For 1 basket",'E1 basket NFOL Morning'!$A$1:$M$1,0),0),0)*MIN('E1 basket NFOL Morning'!$K$2:$K$500)</f>
        <v>#N/A</v>
      </c>
      <c r="AE162" t="e">
        <f>AB162-IFERROR(VLOOKUP($A162,Diamond!$A:$B,2,0),0)*MIN(Diamond!$G:$G)</f>
        <v>#N/A</v>
      </c>
      <c r="AF162" t="e">
        <f>AC162-IFERROR(VLOOKUP($A162,Diamond!$A:$B,2,0),0)*MIN(Diamond!$I:$I)</f>
        <v>#N/A</v>
      </c>
      <c r="AG162" t="e">
        <f>AD162-IFERROR(VLOOKUP($A162,Diamond!$A:$B,2,0),0)*MIN(Diamond!$K:$K)</f>
        <v>#N/A</v>
      </c>
      <c r="AH162" t="e">
        <f>AE162-IFERROR(VLOOKUP($A162,FL!$A:$B,2,0),0)*MIN(FL!$G:$G)</f>
        <v>#N/A</v>
      </c>
      <c r="AI162" t="e">
        <f>AF162-IFERROR(VLOOKUP($A162,FL!$A:$B,2,0),0)*MIN(FL!$I:$I)</f>
        <v>#N/A</v>
      </c>
      <c r="AJ162" t="e">
        <f>AG162-IFERROR(VLOOKUP($A162,FL!$A:$B,2,0),0)*MIN(FL!$K:$K)</f>
        <v>#N/A</v>
      </c>
      <c r="AK162" t="e">
        <f>AH162-IFERROR(VLOOKUP($A162,'VN100'!$A:$B,2,0),0)*MIN('VN100'!$G:$G)</f>
        <v>#N/A</v>
      </c>
      <c r="AL162" t="e">
        <f>AI162-IFERROR(VLOOKUP($A162,'VN100'!$A:$B,2,0),0)*MIN('VN100'!$I:$I)</f>
        <v>#N/A</v>
      </c>
      <c r="AM162" t="e">
        <f>AJ162-IFERROR(VLOOKUP($A162,'VN100'!$A:$B,2,0),0)*MIN('VN100'!$K:$K)</f>
        <v>#N/A</v>
      </c>
      <c r="AN162" t="e">
        <f>AK162-IFERROR(VLOOKUP($A162,MIDCAP!$A:$B,2,0),0)*MIN(MIDCAP!$G:$G)</f>
        <v>#N/A</v>
      </c>
      <c r="AO162" t="e">
        <f>AL162-IFERROR(VLOOKUP($A162,MIDCAP!$A:$B,2,0),0)*MIN(MIDCAP!$I:$I)</f>
        <v>#N/A</v>
      </c>
      <c r="AP162" t="e">
        <f>AM162-IFERROR(VLOOKUP($A162,MIDCAP!$A:$B,2,0),0)*MIN(MIDCAP!$K:$K)</f>
        <v>#N/A</v>
      </c>
      <c r="AQ162" t="e">
        <f>AN162-IFERROR(VLOOKUP($A162,VFS!$A:$B,2,0),0)*MIN(VFS!$G:$G)</f>
        <v>#N/A</v>
      </c>
      <c r="AR162" t="e">
        <f>AO162-IFERROR(VLOOKUP($A162,VFS!$A:$B,2,0),0)*MIN(VFS!$I:$I)</f>
        <v>#N/A</v>
      </c>
      <c r="AS162" t="e">
        <f>AP162-IFERROR(VLOOKUP($A162,VFS!$A:$B,2,0),0)*MIN(VFS!$K:$K)</f>
        <v>#N/A</v>
      </c>
      <c r="AT162" t="e">
        <f>AQ162-IFERROR(VLOOKUP($A162,FUEMAVND!$A:$B,2,0),0)*MIN(FUEMAVND!$G:$G)</f>
        <v>#N/A</v>
      </c>
      <c r="AU162" t="e">
        <f>AR162-IFERROR(VLOOKUP($A162,FUEMAVND!$A:$B,2,0),0)*MIN(FUEMAVND!$I:$I)</f>
        <v>#N/A</v>
      </c>
      <c r="AV162" t="e">
        <f>AS162-IFERROR(VLOOKUP($A162,FUEMAVND!$A:$B,2,0),0)*MIN(FUEMAVND!$K:$K)</f>
        <v>#N/A</v>
      </c>
    </row>
    <row r="163" spans="28:48" x14ac:dyDescent="0.3">
      <c r="AB163" t="e">
        <f>VLOOKUP($A163,updated_plusgrid!$A$1:$AF$500,MATCH("Usable (USABLE)",updated_plusgrid!$A$1:$AF$1,0),0)-IFERROR(VLOOKUP($A163,'E1 basket NFOL Morning'!$A$1:$M$500,MATCH("For 1 basket",'E1 basket NFOL Morning'!$A$1:$M$1,0),0),0)*MIN('E1 basket NFOL Morning'!$G$2:$G$500)</f>
        <v>#N/A</v>
      </c>
      <c r="AC163" t="e">
        <f>VLOOKUP($A163,updated_plusgrid!$A$1:$AF$500,MATCH("Due (DUE)",updated_plusgrid!$A$1:$AF$1,0),0)-IFERROR(VLOOKUP($A163,'E1 basket NFOL Morning'!$A$1:$M$500,MATCH("For 1 basket",'E1 basket NFOL Morning'!$A$1:$M$1,0),0),0)*MIN('E1 basket NFOL Morning'!$I$2:$I$500)</f>
        <v>#N/A</v>
      </c>
      <c r="AD163" t="e">
        <f>VLOOKUP($A163,updated_plusgrid!$A$1:$AF$500,MATCH("Pend. T+1 Buy (TT1UNSETTLEBUY)",updated_plusgrid!$A$1:$AF$1,0),0)-IFERROR(VLOOKUP($A163,'E1 basket NFOL Morning'!$A$1:$M$500,MATCH("For 1 basket",'E1 basket NFOL Morning'!$A$1:$M$1,0),0),0)*MIN('E1 basket NFOL Morning'!$K$2:$K$500)</f>
        <v>#N/A</v>
      </c>
      <c r="AE163" t="e">
        <f>AB163-IFERROR(VLOOKUP($A163,Diamond!$A:$B,2,0),0)*MIN(Diamond!$G:$G)</f>
        <v>#N/A</v>
      </c>
      <c r="AF163" t="e">
        <f>AC163-IFERROR(VLOOKUP($A163,Diamond!$A:$B,2,0),0)*MIN(Diamond!$I:$I)</f>
        <v>#N/A</v>
      </c>
      <c r="AG163" t="e">
        <f>AD163-IFERROR(VLOOKUP($A163,Diamond!$A:$B,2,0),0)*MIN(Diamond!$K:$K)</f>
        <v>#N/A</v>
      </c>
      <c r="AH163" t="e">
        <f>AE163-IFERROR(VLOOKUP($A163,FL!$A:$B,2,0),0)*MIN(FL!$G:$G)</f>
        <v>#N/A</v>
      </c>
      <c r="AI163" t="e">
        <f>AF163-IFERROR(VLOOKUP($A163,FL!$A:$B,2,0),0)*MIN(FL!$I:$I)</f>
        <v>#N/A</v>
      </c>
      <c r="AJ163" t="e">
        <f>AG163-IFERROR(VLOOKUP($A163,FL!$A:$B,2,0),0)*MIN(FL!$K:$K)</f>
        <v>#N/A</v>
      </c>
      <c r="AK163" t="e">
        <f>AH163-IFERROR(VLOOKUP($A163,'VN100'!$A:$B,2,0),0)*MIN('VN100'!$G:$G)</f>
        <v>#N/A</v>
      </c>
      <c r="AL163" t="e">
        <f>AI163-IFERROR(VLOOKUP($A163,'VN100'!$A:$B,2,0),0)*MIN('VN100'!$I:$I)</f>
        <v>#N/A</v>
      </c>
      <c r="AM163" t="e">
        <f>AJ163-IFERROR(VLOOKUP($A163,'VN100'!$A:$B,2,0),0)*MIN('VN100'!$K:$K)</f>
        <v>#N/A</v>
      </c>
      <c r="AN163" t="e">
        <f>AK163-IFERROR(VLOOKUP($A163,MIDCAP!$A:$B,2,0),0)*MIN(MIDCAP!$G:$G)</f>
        <v>#N/A</v>
      </c>
      <c r="AO163" t="e">
        <f>AL163-IFERROR(VLOOKUP($A163,MIDCAP!$A:$B,2,0),0)*MIN(MIDCAP!$I:$I)</f>
        <v>#N/A</v>
      </c>
      <c r="AP163" t="e">
        <f>AM163-IFERROR(VLOOKUP($A163,MIDCAP!$A:$B,2,0),0)*MIN(MIDCAP!$K:$K)</f>
        <v>#N/A</v>
      </c>
      <c r="AQ163" t="e">
        <f>AN163-IFERROR(VLOOKUP($A163,VFS!$A:$B,2,0),0)*MIN(VFS!$G:$G)</f>
        <v>#N/A</v>
      </c>
      <c r="AR163" t="e">
        <f>AO163-IFERROR(VLOOKUP($A163,VFS!$A:$B,2,0),0)*MIN(VFS!$I:$I)</f>
        <v>#N/A</v>
      </c>
      <c r="AS163" t="e">
        <f>AP163-IFERROR(VLOOKUP($A163,VFS!$A:$B,2,0),0)*MIN(VFS!$K:$K)</f>
        <v>#N/A</v>
      </c>
      <c r="AT163" t="e">
        <f>AQ163-IFERROR(VLOOKUP($A163,FUEMAVND!$A:$B,2,0),0)*MIN(FUEMAVND!$G:$G)</f>
        <v>#N/A</v>
      </c>
      <c r="AU163" t="e">
        <f>AR163-IFERROR(VLOOKUP($A163,FUEMAVND!$A:$B,2,0),0)*MIN(FUEMAVND!$I:$I)</f>
        <v>#N/A</v>
      </c>
      <c r="AV163" t="e">
        <f>AS163-IFERROR(VLOOKUP($A163,FUEMAVND!$A:$B,2,0),0)*MIN(FUEMAVND!$K:$K)</f>
        <v>#N/A</v>
      </c>
    </row>
    <row r="164" spans="28:48" x14ac:dyDescent="0.3">
      <c r="AB164" t="e">
        <f>VLOOKUP($A164,updated_plusgrid!$A$1:$AF$500,MATCH("Usable (USABLE)",updated_plusgrid!$A$1:$AF$1,0),0)-IFERROR(VLOOKUP($A164,'E1 basket NFOL Morning'!$A$1:$M$500,MATCH("For 1 basket",'E1 basket NFOL Morning'!$A$1:$M$1,0),0),0)*MIN('E1 basket NFOL Morning'!$G$2:$G$500)</f>
        <v>#N/A</v>
      </c>
      <c r="AC164" t="e">
        <f>VLOOKUP($A164,updated_plusgrid!$A$1:$AF$500,MATCH("Due (DUE)",updated_plusgrid!$A$1:$AF$1,0),0)-IFERROR(VLOOKUP($A164,'E1 basket NFOL Morning'!$A$1:$M$500,MATCH("For 1 basket",'E1 basket NFOL Morning'!$A$1:$M$1,0),0),0)*MIN('E1 basket NFOL Morning'!$I$2:$I$500)</f>
        <v>#N/A</v>
      </c>
      <c r="AD164" t="e">
        <f>VLOOKUP($A164,updated_plusgrid!$A$1:$AF$500,MATCH("Pend. T+1 Buy (TT1UNSETTLEBUY)",updated_plusgrid!$A$1:$AF$1,0),0)-IFERROR(VLOOKUP($A164,'E1 basket NFOL Morning'!$A$1:$M$500,MATCH("For 1 basket",'E1 basket NFOL Morning'!$A$1:$M$1,0),0),0)*MIN('E1 basket NFOL Morning'!$K$2:$K$500)</f>
        <v>#N/A</v>
      </c>
      <c r="AE164" t="e">
        <f>AB164-IFERROR(VLOOKUP($A164,Diamond!$A:$B,2,0),0)*MIN(Diamond!$G:$G)</f>
        <v>#N/A</v>
      </c>
      <c r="AF164" t="e">
        <f>AC164-IFERROR(VLOOKUP($A164,Diamond!$A:$B,2,0),0)*MIN(Diamond!$I:$I)</f>
        <v>#N/A</v>
      </c>
      <c r="AG164" t="e">
        <f>AD164-IFERROR(VLOOKUP($A164,Diamond!$A:$B,2,0),0)*MIN(Diamond!$K:$K)</f>
        <v>#N/A</v>
      </c>
      <c r="AH164" t="e">
        <f>AE164-IFERROR(VLOOKUP($A164,FL!$A:$B,2,0),0)*MIN(FL!$G:$G)</f>
        <v>#N/A</v>
      </c>
      <c r="AI164" t="e">
        <f>AF164-IFERROR(VLOOKUP($A164,FL!$A:$B,2,0),0)*MIN(FL!$I:$I)</f>
        <v>#N/A</v>
      </c>
      <c r="AJ164" t="e">
        <f>AG164-IFERROR(VLOOKUP($A164,FL!$A:$B,2,0),0)*MIN(FL!$K:$K)</f>
        <v>#N/A</v>
      </c>
      <c r="AK164" t="e">
        <f>AH164-IFERROR(VLOOKUP($A164,'VN100'!$A:$B,2,0),0)*MIN('VN100'!$G:$G)</f>
        <v>#N/A</v>
      </c>
      <c r="AL164" t="e">
        <f>AI164-IFERROR(VLOOKUP($A164,'VN100'!$A:$B,2,0),0)*MIN('VN100'!$I:$I)</f>
        <v>#N/A</v>
      </c>
      <c r="AM164" t="e">
        <f>AJ164-IFERROR(VLOOKUP($A164,'VN100'!$A:$B,2,0),0)*MIN('VN100'!$K:$K)</f>
        <v>#N/A</v>
      </c>
      <c r="AN164" t="e">
        <f>AK164-IFERROR(VLOOKUP($A164,MIDCAP!$A:$B,2,0),0)*MIN(MIDCAP!$G:$G)</f>
        <v>#N/A</v>
      </c>
      <c r="AO164" t="e">
        <f>AL164-IFERROR(VLOOKUP($A164,MIDCAP!$A:$B,2,0),0)*MIN(MIDCAP!$I:$I)</f>
        <v>#N/A</v>
      </c>
      <c r="AP164" t="e">
        <f>AM164-IFERROR(VLOOKUP($A164,MIDCAP!$A:$B,2,0),0)*MIN(MIDCAP!$K:$K)</f>
        <v>#N/A</v>
      </c>
      <c r="AQ164" t="e">
        <f>AN164-IFERROR(VLOOKUP($A164,VFS!$A:$B,2,0),0)*MIN(VFS!$G:$G)</f>
        <v>#N/A</v>
      </c>
      <c r="AR164" t="e">
        <f>AO164-IFERROR(VLOOKUP($A164,VFS!$A:$B,2,0),0)*MIN(VFS!$I:$I)</f>
        <v>#N/A</v>
      </c>
      <c r="AS164" t="e">
        <f>AP164-IFERROR(VLOOKUP($A164,VFS!$A:$B,2,0),0)*MIN(VFS!$K:$K)</f>
        <v>#N/A</v>
      </c>
      <c r="AT164" t="e">
        <f>AQ164-IFERROR(VLOOKUP($A164,FUEMAVND!$A:$B,2,0),0)*MIN(FUEMAVND!$G:$G)</f>
        <v>#N/A</v>
      </c>
      <c r="AU164" t="e">
        <f>AR164-IFERROR(VLOOKUP($A164,FUEMAVND!$A:$B,2,0),0)*MIN(FUEMAVND!$I:$I)</f>
        <v>#N/A</v>
      </c>
      <c r="AV164" t="e">
        <f>AS164-IFERROR(VLOOKUP($A164,FUEMAVND!$A:$B,2,0),0)*MIN(FUEMAVND!$K:$K)</f>
        <v>#N/A</v>
      </c>
    </row>
    <row r="165" spans="28:48" x14ac:dyDescent="0.3">
      <c r="AB165" t="e">
        <f>VLOOKUP($A165,updated_plusgrid!$A$1:$AF$500,MATCH("Usable (USABLE)",updated_plusgrid!$A$1:$AF$1,0),0)-IFERROR(VLOOKUP($A165,'E1 basket NFOL Morning'!$A$1:$M$500,MATCH("For 1 basket",'E1 basket NFOL Morning'!$A$1:$M$1,0),0),0)*MIN('E1 basket NFOL Morning'!$G$2:$G$500)</f>
        <v>#N/A</v>
      </c>
      <c r="AC165" t="e">
        <f>VLOOKUP($A165,updated_plusgrid!$A$1:$AF$500,MATCH("Due (DUE)",updated_plusgrid!$A$1:$AF$1,0),0)-IFERROR(VLOOKUP($A165,'E1 basket NFOL Morning'!$A$1:$M$500,MATCH("For 1 basket",'E1 basket NFOL Morning'!$A$1:$M$1,0),0),0)*MIN('E1 basket NFOL Morning'!$I$2:$I$500)</f>
        <v>#N/A</v>
      </c>
      <c r="AD165" t="e">
        <f>VLOOKUP($A165,updated_plusgrid!$A$1:$AF$500,MATCH("Pend. T+1 Buy (TT1UNSETTLEBUY)",updated_plusgrid!$A$1:$AF$1,0),0)-IFERROR(VLOOKUP($A165,'E1 basket NFOL Morning'!$A$1:$M$500,MATCH("For 1 basket",'E1 basket NFOL Morning'!$A$1:$M$1,0),0),0)*MIN('E1 basket NFOL Morning'!$K$2:$K$500)</f>
        <v>#N/A</v>
      </c>
      <c r="AE165" t="e">
        <f>AB165-IFERROR(VLOOKUP($A165,Diamond!$A:$B,2,0),0)*MIN(Diamond!$G:$G)</f>
        <v>#N/A</v>
      </c>
      <c r="AF165" t="e">
        <f>AC165-IFERROR(VLOOKUP($A165,Diamond!$A:$B,2,0),0)*MIN(Diamond!$I:$I)</f>
        <v>#N/A</v>
      </c>
      <c r="AG165" t="e">
        <f>AD165-IFERROR(VLOOKUP($A165,Diamond!$A:$B,2,0),0)*MIN(Diamond!$K:$K)</f>
        <v>#N/A</v>
      </c>
      <c r="AH165" t="e">
        <f>AE165-IFERROR(VLOOKUP($A165,FL!$A:$B,2,0),0)*MIN(FL!$G:$G)</f>
        <v>#N/A</v>
      </c>
      <c r="AI165" t="e">
        <f>AF165-IFERROR(VLOOKUP($A165,FL!$A:$B,2,0),0)*MIN(FL!$I:$I)</f>
        <v>#N/A</v>
      </c>
      <c r="AJ165" t="e">
        <f>AG165-IFERROR(VLOOKUP($A165,FL!$A:$B,2,0),0)*MIN(FL!$K:$K)</f>
        <v>#N/A</v>
      </c>
      <c r="AK165" t="e">
        <f>AH165-IFERROR(VLOOKUP($A165,'VN100'!$A:$B,2,0),0)*MIN('VN100'!$G:$G)</f>
        <v>#N/A</v>
      </c>
      <c r="AL165" t="e">
        <f>AI165-IFERROR(VLOOKUP($A165,'VN100'!$A:$B,2,0),0)*MIN('VN100'!$I:$I)</f>
        <v>#N/A</v>
      </c>
      <c r="AM165" t="e">
        <f>AJ165-IFERROR(VLOOKUP($A165,'VN100'!$A:$B,2,0),0)*MIN('VN100'!$K:$K)</f>
        <v>#N/A</v>
      </c>
      <c r="AN165" t="e">
        <f>AK165-IFERROR(VLOOKUP($A165,MIDCAP!$A:$B,2,0),0)*MIN(MIDCAP!$G:$G)</f>
        <v>#N/A</v>
      </c>
      <c r="AO165" t="e">
        <f>AL165-IFERROR(VLOOKUP($A165,MIDCAP!$A:$B,2,0),0)*MIN(MIDCAP!$I:$I)</f>
        <v>#N/A</v>
      </c>
      <c r="AP165" t="e">
        <f>AM165-IFERROR(VLOOKUP($A165,MIDCAP!$A:$B,2,0),0)*MIN(MIDCAP!$K:$K)</f>
        <v>#N/A</v>
      </c>
      <c r="AQ165" t="e">
        <f>AN165-IFERROR(VLOOKUP($A165,VFS!$A:$B,2,0),0)*MIN(VFS!$G:$G)</f>
        <v>#N/A</v>
      </c>
      <c r="AR165" t="e">
        <f>AO165-IFERROR(VLOOKUP($A165,VFS!$A:$B,2,0),0)*MIN(VFS!$I:$I)</f>
        <v>#N/A</v>
      </c>
      <c r="AS165" t="e">
        <f>AP165-IFERROR(VLOOKUP($A165,VFS!$A:$B,2,0),0)*MIN(VFS!$K:$K)</f>
        <v>#N/A</v>
      </c>
      <c r="AT165" t="e">
        <f>AQ165-IFERROR(VLOOKUP($A165,FUEMAVND!$A:$B,2,0),0)*MIN(FUEMAVND!$G:$G)</f>
        <v>#N/A</v>
      </c>
      <c r="AU165" t="e">
        <f>AR165-IFERROR(VLOOKUP($A165,FUEMAVND!$A:$B,2,0),0)*MIN(FUEMAVND!$I:$I)</f>
        <v>#N/A</v>
      </c>
      <c r="AV165" t="e">
        <f>AS165-IFERROR(VLOOKUP($A165,FUEMAVND!$A:$B,2,0),0)*MIN(FUEMAVND!$K:$K)</f>
        <v>#N/A</v>
      </c>
    </row>
    <row r="166" spans="28:48" x14ac:dyDescent="0.3">
      <c r="AB166" t="e">
        <f>VLOOKUP($A166,updated_plusgrid!$A$1:$AF$500,MATCH("Usable (USABLE)",updated_plusgrid!$A$1:$AF$1,0),0)-IFERROR(VLOOKUP($A166,'E1 basket NFOL Morning'!$A$1:$M$500,MATCH("For 1 basket",'E1 basket NFOL Morning'!$A$1:$M$1,0),0),0)*MIN('E1 basket NFOL Morning'!$G$2:$G$500)</f>
        <v>#N/A</v>
      </c>
      <c r="AC166" t="e">
        <f>VLOOKUP($A166,updated_plusgrid!$A$1:$AF$500,MATCH("Due (DUE)",updated_plusgrid!$A$1:$AF$1,0),0)-IFERROR(VLOOKUP($A166,'E1 basket NFOL Morning'!$A$1:$M$500,MATCH("For 1 basket",'E1 basket NFOL Morning'!$A$1:$M$1,0),0),0)*MIN('E1 basket NFOL Morning'!$I$2:$I$500)</f>
        <v>#N/A</v>
      </c>
      <c r="AD166" t="e">
        <f>VLOOKUP($A166,updated_plusgrid!$A$1:$AF$500,MATCH("Pend. T+1 Buy (TT1UNSETTLEBUY)",updated_plusgrid!$A$1:$AF$1,0),0)-IFERROR(VLOOKUP($A166,'E1 basket NFOL Morning'!$A$1:$M$500,MATCH("For 1 basket",'E1 basket NFOL Morning'!$A$1:$M$1,0),0),0)*MIN('E1 basket NFOL Morning'!$K$2:$K$500)</f>
        <v>#N/A</v>
      </c>
      <c r="AE166" t="e">
        <f>AB166-IFERROR(VLOOKUP($A166,Diamond!$A:$B,2,0),0)*MIN(Diamond!$G:$G)</f>
        <v>#N/A</v>
      </c>
      <c r="AF166" t="e">
        <f>AC166-IFERROR(VLOOKUP($A166,Diamond!$A:$B,2,0),0)*MIN(Diamond!$I:$I)</f>
        <v>#N/A</v>
      </c>
      <c r="AG166" t="e">
        <f>AD166-IFERROR(VLOOKUP($A166,Diamond!$A:$B,2,0),0)*MIN(Diamond!$K:$K)</f>
        <v>#N/A</v>
      </c>
      <c r="AH166" t="e">
        <f>AE166-IFERROR(VLOOKUP($A166,FL!$A:$B,2,0),0)*MIN(FL!$G:$G)</f>
        <v>#N/A</v>
      </c>
      <c r="AI166" t="e">
        <f>AF166-IFERROR(VLOOKUP($A166,FL!$A:$B,2,0),0)*MIN(FL!$I:$I)</f>
        <v>#N/A</v>
      </c>
      <c r="AJ166" t="e">
        <f>AG166-IFERROR(VLOOKUP($A166,FL!$A:$B,2,0),0)*MIN(FL!$K:$K)</f>
        <v>#N/A</v>
      </c>
      <c r="AK166" t="e">
        <f>AH166-IFERROR(VLOOKUP($A166,'VN100'!$A:$B,2,0),0)*MIN('VN100'!$G:$G)</f>
        <v>#N/A</v>
      </c>
      <c r="AL166" t="e">
        <f>AI166-IFERROR(VLOOKUP($A166,'VN100'!$A:$B,2,0),0)*MIN('VN100'!$I:$I)</f>
        <v>#N/A</v>
      </c>
      <c r="AM166" t="e">
        <f>AJ166-IFERROR(VLOOKUP($A166,'VN100'!$A:$B,2,0),0)*MIN('VN100'!$K:$K)</f>
        <v>#N/A</v>
      </c>
      <c r="AN166" t="e">
        <f>AK166-IFERROR(VLOOKUP($A166,MIDCAP!$A:$B,2,0),0)*MIN(MIDCAP!$G:$G)</f>
        <v>#N/A</v>
      </c>
      <c r="AO166" t="e">
        <f>AL166-IFERROR(VLOOKUP($A166,MIDCAP!$A:$B,2,0),0)*MIN(MIDCAP!$I:$I)</f>
        <v>#N/A</v>
      </c>
      <c r="AP166" t="e">
        <f>AM166-IFERROR(VLOOKUP($A166,MIDCAP!$A:$B,2,0),0)*MIN(MIDCAP!$K:$K)</f>
        <v>#N/A</v>
      </c>
      <c r="AQ166" t="e">
        <f>AN166-IFERROR(VLOOKUP($A166,VFS!$A:$B,2,0),0)*MIN(VFS!$G:$G)</f>
        <v>#N/A</v>
      </c>
      <c r="AR166" t="e">
        <f>AO166-IFERROR(VLOOKUP($A166,VFS!$A:$B,2,0),0)*MIN(VFS!$I:$I)</f>
        <v>#N/A</v>
      </c>
      <c r="AS166" t="e">
        <f>AP166-IFERROR(VLOOKUP($A166,VFS!$A:$B,2,0),0)*MIN(VFS!$K:$K)</f>
        <v>#N/A</v>
      </c>
      <c r="AT166" t="e">
        <f>AQ166-IFERROR(VLOOKUP($A166,FUEMAVND!$A:$B,2,0),0)*MIN(FUEMAVND!$G:$G)</f>
        <v>#N/A</v>
      </c>
      <c r="AU166" t="e">
        <f>AR166-IFERROR(VLOOKUP($A166,FUEMAVND!$A:$B,2,0),0)*MIN(FUEMAVND!$I:$I)</f>
        <v>#N/A</v>
      </c>
      <c r="AV166" t="e">
        <f>AS166-IFERROR(VLOOKUP($A166,FUEMAVND!$A:$B,2,0),0)*MIN(FUEMAVND!$K:$K)</f>
        <v>#N/A</v>
      </c>
    </row>
    <row r="167" spans="28:48" x14ac:dyDescent="0.3">
      <c r="AB167" t="e">
        <f>VLOOKUP($A167,updated_plusgrid!$A$1:$AF$500,MATCH("Usable (USABLE)",updated_plusgrid!$A$1:$AF$1,0),0)-IFERROR(VLOOKUP($A167,'E1 basket NFOL Morning'!$A$1:$M$500,MATCH("For 1 basket",'E1 basket NFOL Morning'!$A$1:$M$1,0),0),0)*MIN('E1 basket NFOL Morning'!$G$2:$G$500)</f>
        <v>#N/A</v>
      </c>
      <c r="AC167" t="e">
        <f>VLOOKUP($A167,updated_plusgrid!$A$1:$AF$500,MATCH("Due (DUE)",updated_plusgrid!$A$1:$AF$1,0),0)-IFERROR(VLOOKUP($A167,'E1 basket NFOL Morning'!$A$1:$M$500,MATCH("For 1 basket",'E1 basket NFOL Morning'!$A$1:$M$1,0),0),0)*MIN('E1 basket NFOL Morning'!$I$2:$I$500)</f>
        <v>#N/A</v>
      </c>
      <c r="AD167" t="e">
        <f>VLOOKUP($A167,updated_plusgrid!$A$1:$AF$500,MATCH("Pend. T+1 Buy (TT1UNSETTLEBUY)",updated_plusgrid!$A$1:$AF$1,0),0)-IFERROR(VLOOKUP($A167,'E1 basket NFOL Morning'!$A$1:$M$500,MATCH("For 1 basket",'E1 basket NFOL Morning'!$A$1:$M$1,0),0),0)*MIN('E1 basket NFOL Morning'!$K$2:$K$500)</f>
        <v>#N/A</v>
      </c>
      <c r="AE167" t="e">
        <f>AB167-IFERROR(VLOOKUP($A167,Diamond!$A:$B,2,0),0)*MIN(Diamond!$G:$G)</f>
        <v>#N/A</v>
      </c>
      <c r="AF167" t="e">
        <f>AC167-IFERROR(VLOOKUP($A167,Diamond!$A:$B,2,0),0)*MIN(Diamond!$I:$I)</f>
        <v>#N/A</v>
      </c>
      <c r="AG167" t="e">
        <f>AD167-IFERROR(VLOOKUP($A167,Diamond!$A:$B,2,0),0)*MIN(Diamond!$K:$K)</f>
        <v>#N/A</v>
      </c>
      <c r="AH167" t="e">
        <f>AE167-IFERROR(VLOOKUP($A167,FL!$A:$B,2,0),0)*MIN(FL!$G:$G)</f>
        <v>#N/A</v>
      </c>
      <c r="AI167" t="e">
        <f>AF167-IFERROR(VLOOKUP($A167,FL!$A:$B,2,0),0)*MIN(FL!$I:$I)</f>
        <v>#N/A</v>
      </c>
      <c r="AJ167" t="e">
        <f>AG167-IFERROR(VLOOKUP($A167,FL!$A:$B,2,0),0)*MIN(FL!$K:$K)</f>
        <v>#N/A</v>
      </c>
      <c r="AK167" t="e">
        <f>AH167-IFERROR(VLOOKUP($A167,'VN100'!$A:$B,2,0),0)*MIN('VN100'!$G:$G)</f>
        <v>#N/A</v>
      </c>
      <c r="AL167" t="e">
        <f>AI167-IFERROR(VLOOKUP($A167,'VN100'!$A:$B,2,0),0)*MIN('VN100'!$I:$I)</f>
        <v>#N/A</v>
      </c>
      <c r="AM167" t="e">
        <f>AJ167-IFERROR(VLOOKUP($A167,'VN100'!$A:$B,2,0),0)*MIN('VN100'!$K:$K)</f>
        <v>#N/A</v>
      </c>
      <c r="AN167" t="e">
        <f>AK167-IFERROR(VLOOKUP($A167,MIDCAP!$A:$B,2,0),0)*MIN(MIDCAP!$G:$G)</f>
        <v>#N/A</v>
      </c>
      <c r="AO167" t="e">
        <f>AL167-IFERROR(VLOOKUP($A167,MIDCAP!$A:$B,2,0),0)*MIN(MIDCAP!$I:$I)</f>
        <v>#N/A</v>
      </c>
      <c r="AP167" t="e">
        <f>AM167-IFERROR(VLOOKUP($A167,MIDCAP!$A:$B,2,0),0)*MIN(MIDCAP!$K:$K)</f>
        <v>#N/A</v>
      </c>
      <c r="AQ167" t="e">
        <f>AN167-IFERROR(VLOOKUP($A167,VFS!$A:$B,2,0),0)*MIN(VFS!$G:$G)</f>
        <v>#N/A</v>
      </c>
      <c r="AR167" t="e">
        <f>AO167-IFERROR(VLOOKUP($A167,VFS!$A:$B,2,0),0)*MIN(VFS!$I:$I)</f>
        <v>#N/A</v>
      </c>
      <c r="AS167" t="e">
        <f>AP167-IFERROR(VLOOKUP($A167,VFS!$A:$B,2,0),0)*MIN(VFS!$K:$K)</f>
        <v>#N/A</v>
      </c>
      <c r="AT167" t="e">
        <f>AQ167-IFERROR(VLOOKUP($A167,FUEMAVND!$A:$B,2,0),0)*MIN(FUEMAVND!$G:$G)</f>
        <v>#N/A</v>
      </c>
      <c r="AU167" t="e">
        <f>AR167-IFERROR(VLOOKUP($A167,FUEMAVND!$A:$B,2,0),0)*MIN(FUEMAVND!$I:$I)</f>
        <v>#N/A</v>
      </c>
      <c r="AV167" t="e">
        <f>AS167-IFERROR(VLOOKUP($A167,FUEMAVND!$A:$B,2,0),0)*MIN(FUEMAVND!$K:$K)</f>
        <v>#N/A</v>
      </c>
    </row>
    <row r="168" spans="28:48" x14ac:dyDescent="0.3">
      <c r="AB168" t="e">
        <f>VLOOKUP($A168,updated_plusgrid!$A$1:$AF$500,MATCH("Usable (USABLE)",updated_plusgrid!$A$1:$AF$1,0),0)-IFERROR(VLOOKUP($A168,'E1 basket NFOL Morning'!$A$1:$M$500,MATCH("For 1 basket",'E1 basket NFOL Morning'!$A$1:$M$1,0),0),0)*MIN('E1 basket NFOL Morning'!$G$2:$G$500)</f>
        <v>#N/A</v>
      </c>
      <c r="AC168" t="e">
        <f>VLOOKUP($A168,updated_plusgrid!$A$1:$AF$500,MATCH("Due (DUE)",updated_plusgrid!$A$1:$AF$1,0),0)-IFERROR(VLOOKUP($A168,'E1 basket NFOL Morning'!$A$1:$M$500,MATCH("For 1 basket",'E1 basket NFOL Morning'!$A$1:$M$1,0),0),0)*MIN('E1 basket NFOL Morning'!$I$2:$I$500)</f>
        <v>#N/A</v>
      </c>
      <c r="AD168" t="e">
        <f>VLOOKUP($A168,updated_plusgrid!$A$1:$AF$500,MATCH("Pend. T+1 Buy (TT1UNSETTLEBUY)",updated_plusgrid!$A$1:$AF$1,0),0)-IFERROR(VLOOKUP($A168,'E1 basket NFOL Morning'!$A$1:$M$500,MATCH("For 1 basket",'E1 basket NFOL Morning'!$A$1:$M$1,0),0),0)*MIN('E1 basket NFOL Morning'!$K$2:$K$500)</f>
        <v>#N/A</v>
      </c>
      <c r="AE168" t="e">
        <f>AB168-IFERROR(VLOOKUP($A168,Diamond!$A:$B,2,0),0)*MIN(Diamond!$G:$G)</f>
        <v>#N/A</v>
      </c>
      <c r="AF168" t="e">
        <f>AC168-IFERROR(VLOOKUP($A168,Diamond!$A:$B,2,0),0)*MIN(Diamond!$I:$I)</f>
        <v>#N/A</v>
      </c>
      <c r="AG168" t="e">
        <f>AD168-IFERROR(VLOOKUP($A168,Diamond!$A:$B,2,0),0)*MIN(Diamond!$K:$K)</f>
        <v>#N/A</v>
      </c>
      <c r="AH168" t="e">
        <f>AE168-IFERROR(VLOOKUP($A168,FL!$A:$B,2,0),0)*MIN(FL!$G:$G)</f>
        <v>#N/A</v>
      </c>
      <c r="AI168" t="e">
        <f>AF168-IFERROR(VLOOKUP($A168,FL!$A:$B,2,0),0)*MIN(FL!$I:$I)</f>
        <v>#N/A</v>
      </c>
      <c r="AJ168" t="e">
        <f>AG168-IFERROR(VLOOKUP($A168,FL!$A:$B,2,0),0)*MIN(FL!$K:$K)</f>
        <v>#N/A</v>
      </c>
      <c r="AK168" t="e">
        <f>AH168-IFERROR(VLOOKUP($A168,'VN100'!$A:$B,2,0),0)*MIN('VN100'!$G:$G)</f>
        <v>#N/A</v>
      </c>
      <c r="AL168" t="e">
        <f>AI168-IFERROR(VLOOKUP($A168,'VN100'!$A:$B,2,0),0)*MIN('VN100'!$I:$I)</f>
        <v>#N/A</v>
      </c>
      <c r="AM168" t="e">
        <f>AJ168-IFERROR(VLOOKUP($A168,'VN100'!$A:$B,2,0),0)*MIN('VN100'!$K:$K)</f>
        <v>#N/A</v>
      </c>
      <c r="AN168" t="e">
        <f>AK168-IFERROR(VLOOKUP($A168,MIDCAP!$A:$B,2,0),0)*MIN(MIDCAP!$G:$G)</f>
        <v>#N/A</v>
      </c>
      <c r="AO168" t="e">
        <f>AL168-IFERROR(VLOOKUP($A168,MIDCAP!$A:$B,2,0),0)*MIN(MIDCAP!$I:$I)</f>
        <v>#N/A</v>
      </c>
      <c r="AP168" t="e">
        <f>AM168-IFERROR(VLOOKUP($A168,MIDCAP!$A:$B,2,0),0)*MIN(MIDCAP!$K:$K)</f>
        <v>#N/A</v>
      </c>
      <c r="AQ168" t="e">
        <f>AN168-IFERROR(VLOOKUP($A168,VFS!$A:$B,2,0),0)*MIN(VFS!$G:$G)</f>
        <v>#N/A</v>
      </c>
      <c r="AR168" t="e">
        <f>AO168-IFERROR(VLOOKUP($A168,VFS!$A:$B,2,0),0)*MIN(VFS!$I:$I)</f>
        <v>#N/A</v>
      </c>
      <c r="AS168" t="e">
        <f>AP168-IFERROR(VLOOKUP($A168,VFS!$A:$B,2,0),0)*MIN(VFS!$K:$K)</f>
        <v>#N/A</v>
      </c>
      <c r="AT168" t="e">
        <f>AQ168-IFERROR(VLOOKUP($A168,FUEMAVND!$A:$B,2,0),0)*MIN(FUEMAVND!$G:$G)</f>
        <v>#N/A</v>
      </c>
      <c r="AU168" t="e">
        <f>AR168-IFERROR(VLOOKUP($A168,FUEMAVND!$A:$B,2,0),0)*MIN(FUEMAVND!$I:$I)</f>
        <v>#N/A</v>
      </c>
      <c r="AV168" t="e">
        <f>AS168-IFERROR(VLOOKUP($A168,FUEMAVND!$A:$B,2,0),0)*MIN(FUEMAVND!$K:$K)</f>
        <v>#N/A</v>
      </c>
    </row>
    <row r="169" spans="28:48" x14ac:dyDescent="0.3">
      <c r="AB169" t="e">
        <f>VLOOKUP($A169,updated_plusgrid!$A$1:$AF$500,MATCH("Usable (USABLE)",updated_plusgrid!$A$1:$AF$1,0),0)-IFERROR(VLOOKUP($A169,'E1 basket NFOL Morning'!$A$1:$M$500,MATCH("For 1 basket",'E1 basket NFOL Morning'!$A$1:$M$1,0),0),0)*MIN('E1 basket NFOL Morning'!$G$2:$G$500)</f>
        <v>#N/A</v>
      </c>
      <c r="AC169" t="e">
        <f>VLOOKUP($A169,updated_plusgrid!$A$1:$AF$500,MATCH("Due (DUE)",updated_plusgrid!$A$1:$AF$1,0),0)-IFERROR(VLOOKUP($A169,'E1 basket NFOL Morning'!$A$1:$M$500,MATCH("For 1 basket",'E1 basket NFOL Morning'!$A$1:$M$1,0),0),0)*MIN('E1 basket NFOL Morning'!$I$2:$I$500)</f>
        <v>#N/A</v>
      </c>
      <c r="AD169" t="e">
        <f>VLOOKUP($A169,updated_plusgrid!$A$1:$AF$500,MATCH("Pend. T+1 Buy (TT1UNSETTLEBUY)",updated_plusgrid!$A$1:$AF$1,0),0)-IFERROR(VLOOKUP($A169,'E1 basket NFOL Morning'!$A$1:$M$500,MATCH("For 1 basket",'E1 basket NFOL Morning'!$A$1:$M$1,0),0),0)*MIN('E1 basket NFOL Morning'!$K$2:$K$500)</f>
        <v>#N/A</v>
      </c>
      <c r="AE169" t="e">
        <f>AB169-IFERROR(VLOOKUP($A169,Diamond!$A:$B,2,0),0)*MIN(Diamond!$G:$G)</f>
        <v>#N/A</v>
      </c>
      <c r="AF169" t="e">
        <f>AC169-IFERROR(VLOOKUP($A169,Diamond!$A:$B,2,0),0)*MIN(Diamond!$I:$I)</f>
        <v>#N/A</v>
      </c>
      <c r="AG169" t="e">
        <f>AD169-IFERROR(VLOOKUP($A169,Diamond!$A:$B,2,0),0)*MIN(Diamond!$K:$K)</f>
        <v>#N/A</v>
      </c>
      <c r="AH169" t="e">
        <f>AE169-IFERROR(VLOOKUP($A169,FL!$A:$B,2,0),0)*MIN(FL!$G:$G)</f>
        <v>#N/A</v>
      </c>
      <c r="AI169" t="e">
        <f>AF169-IFERROR(VLOOKUP($A169,FL!$A:$B,2,0),0)*MIN(FL!$I:$I)</f>
        <v>#N/A</v>
      </c>
      <c r="AJ169" t="e">
        <f>AG169-IFERROR(VLOOKUP($A169,FL!$A:$B,2,0),0)*MIN(FL!$K:$K)</f>
        <v>#N/A</v>
      </c>
      <c r="AK169" t="e">
        <f>AH169-IFERROR(VLOOKUP($A169,'VN100'!$A:$B,2,0),0)*MIN('VN100'!$G:$G)</f>
        <v>#N/A</v>
      </c>
      <c r="AL169" t="e">
        <f>AI169-IFERROR(VLOOKUP($A169,'VN100'!$A:$B,2,0),0)*MIN('VN100'!$I:$I)</f>
        <v>#N/A</v>
      </c>
      <c r="AM169" t="e">
        <f>AJ169-IFERROR(VLOOKUP($A169,'VN100'!$A:$B,2,0),0)*MIN('VN100'!$K:$K)</f>
        <v>#N/A</v>
      </c>
      <c r="AN169" t="e">
        <f>AK169-IFERROR(VLOOKUP($A169,MIDCAP!$A:$B,2,0),0)*MIN(MIDCAP!$G:$G)</f>
        <v>#N/A</v>
      </c>
      <c r="AO169" t="e">
        <f>AL169-IFERROR(VLOOKUP($A169,MIDCAP!$A:$B,2,0),0)*MIN(MIDCAP!$I:$I)</f>
        <v>#N/A</v>
      </c>
      <c r="AP169" t="e">
        <f>AM169-IFERROR(VLOOKUP($A169,MIDCAP!$A:$B,2,0),0)*MIN(MIDCAP!$K:$K)</f>
        <v>#N/A</v>
      </c>
      <c r="AQ169" t="e">
        <f>AN169-IFERROR(VLOOKUP($A169,VFS!$A:$B,2,0),0)*MIN(VFS!$G:$G)</f>
        <v>#N/A</v>
      </c>
      <c r="AR169" t="e">
        <f>AO169-IFERROR(VLOOKUP($A169,VFS!$A:$B,2,0),0)*MIN(VFS!$I:$I)</f>
        <v>#N/A</v>
      </c>
      <c r="AS169" t="e">
        <f>AP169-IFERROR(VLOOKUP($A169,VFS!$A:$B,2,0),0)*MIN(VFS!$K:$K)</f>
        <v>#N/A</v>
      </c>
      <c r="AT169" t="e">
        <f>AQ169-IFERROR(VLOOKUP($A169,FUEMAVND!$A:$B,2,0),0)*MIN(FUEMAVND!$G:$G)</f>
        <v>#N/A</v>
      </c>
      <c r="AU169" t="e">
        <f>AR169-IFERROR(VLOOKUP($A169,FUEMAVND!$A:$B,2,0),0)*MIN(FUEMAVND!$I:$I)</f>
        <v>#N/A</v>
      </c>
      <c r="AV169" t="e">
        <f>AS169-IFERROR(VLOOKUP($A169,FUEMAVND!$A:$B,2,0),0)*MIN(FUEMAVND!$K:$K)</f>
        <v>#N/A</v>
      </c>
    </row>
    <row r="170" spans="28:48" x14ac:dyDescent="0.3">
      <c r="AB170" t="e">
        <f>VLOOKUP($A170,updated_plusgrid!$A$1:$AF$500,MATCH("Usable (USABLE)",updated_plusgrid!$A$1:$AF$1,0),0)-IFERROR(VLOOKUP($A170,'E1 basket NFOL Morning'!$A$1:$M$500,MATCH("For 1 basket",'E1 basket NFOL Morning'!$A$1:$M$1,0),0),0)*MIN('E1 basket NFOL Morning'!$G$2:$G$500)</f>
        <v>#N/A</v>
      </c>
      <c r="AC170" t="e">
        <f>VLOOKUP($A170,updated_plusgrid!$A$1:$AF$500,MATCH("Due (DUE)",updated_plusgrid!$A$1:$AF$1,0),0)-IFERROR(VLOOKUP($A170,'E1 basket NFOL Morning'!$A$1:$M$500,MATCH("For 1 basket",'E1 basket NFOL Morning'!$A$1:$M$1,0),0),0)*MIN('E1 basket NFOL Morning'!$I$2:$I$500)</f>
        <v>#N/A</v>
      </c>
      <c r="AD170" t="e">
        <f>VLOOKUP($A170,updated_plusgrid!$A$1:$AF$500,MATCH("Pend. T+1 Buy (TT1UNSETTLEBUY)",updated_plusgrid!$A$1:$AF$1,0),0)-IFERROR(VLOOKUP($A170,'E1 basket NFOL Morning'!$A$1:$M$500,MATCH("For 1 basket",'E1 basket NFOL Morning'!$A$1:$M$1,0),0),0)*MIN('E1 basket NFOL Morning'!$K$2:$K$500)</f>
        <v>#N/A</v>
      </c>
      <c r="AE170" t="e">
        <f>AB170-IFERROR(VLOOKUP($A170,Diamond!$A:$B,2,0),0)*MIN(Diamond!$G:$G)</f>
        <v>#N/A</v>
      </c>
      <c r="AF170" t="e">
        <f>AC170-IFERROR(VLOOKUP($A170,Diamond!$A:$B,2,0),0)*MIN(Diamond!$I:$I)</f>
        <v>#N/A</v>
      </c>
      <c r="AG170" t="e">
        <f>AD170-IFERROR(VLOOKUP($A170,Diamond!$A:$B,2,0),0)*MIN(Diamond!$K:$K)</f>
        <v>#N/A</v>
      </c>
      <c r="AH170" t="e">
        <f>AE170-IFERROR(VLOOKUP($A170,FL!$A:$B,2,0),0)*MIN(FL!$G:$G)</f>
        <v>#N/A</v>
      </c>
      <c r="AI170" t="e">
        <f>AF170-IFERROR(VLOOKUP($A170,FL!$A:$B,2,0),0)*MIN(FL!$I:$I)</f>
        <v>#N/A</v>
      </c>
      <c r="AJ170" t="e">
        <f>AG170-IFERROR(VLOOKUP($A170,FL!$A:$B,2,0),0)*MIN(FL!$K:$K)</f>
        <v>#N/A</v>
      </c>
      <c r="AK170" t="e">
        <f>AH170-IFERROR(VLOOKUP($A170,'VN100'!$A:$B,2,0),0)*MIN('VN100'!$G:$G)</f>
        <v>#N/A</v>
      </c>
      <c r="AL170" t="e">
        <f>AI170-IFERROR(VLOOKUP($A170,'VN100'!$A:$B,2,0),0)*MIN('VN100'!$I:$I)</f>
        <v>#N/A</v>
      </c>
      <c r="AM170" t="e">
        <f>AJ170-IFERROR(VLOOKUP($A170,'VN100'!$A:$B,2,0),0)*MIN('VN100'!$K:$K)</f>
        <v>#N/A</v>
      </c>
      <c r="AN170" t="e">
        <f>AK170-IFERROR(VLOOKUP($A170,MIDCAP!$A:$B,2,0),0)*MIN(MIDCAP!$G:$G)</f>
        <v>#N/A</v>
      </c>
      <c r="AO170" t="e">
        <f>AL170-IFERROR(VLOOKUP($A170,MIDCAP!$A:$B,2,0),0)*MIN(MIDCAP!$I:$I)</f>
        <v>#N/A</v>
      </c>
      <c r="AP170" t="e">
        <f>AM170-IFERROR(VLOOKUP($A170,MIDCAP!$A:$B,2,0),0)*MIN(MIDCAP!$K:$K)</f>
        <v>#N/A</v>
      </c>
      <c r="AQ170" t="e">
        <f>AN170-IFERROR(VLOOKUP($A170,VFS!$A:$B,2,0),0)*MIN(VFS!$G:$G)</f>
        <v>#N/A</v>
      </c>
      <c r="AR170" t="e">
        <f>AO170-IFERROR(VLOOKUP($A170,VFS!$A:$B,2,0),0)*MIN(VFS!$I:$I)</f>
        <v>#N/A</v>
      </c>
      <c r="AS170" t="e">
        <f>AP170-IFERROR(VLOOKUP($A170,VFS!$A:$B,2,0),0)*MIN(VFS!$K:$K)</f>
        <v>#N/A</v>
      </c>
      <c r="AT170" t="e">
        <f>AQ170-IFERROR(VLOOKUP($A170,FUEMAVND!$A:$B,2,0),0)*MIN(FUEMAVND!$G:$G)</f>
        <v>#N/A</v>
      </c>
      <c r="AU170" t="e">
        <f>AR170-IFERROR(VLOOKUP($A170,FUEMAVND!$A:$B,2,0),0)*MIN(FUEMAVND!$I:$I)</f>
        <v>#N/A</v>
      </c>
      <c r="AV170" t="e">
        <f>AS170-IFERROR(VLOOKUP($A170,FUEMAVND!$A:$B,2,0),0)*MIN(FUEMAVND!$K:$K)</f>
        <v>#N/A</v>
      </c>
    </row>
    <row r="171" spans="28:48" x14ac:dyDescent="0.3">
      <c r="AB171" t="e">
        <f>VLOOKUP($A171,updated_plusgrid!$A$1:$AF$500,MATCH("Usable (USABLE)",updated_plusgrid!$A$1:$AF$1,0),0)-IFERROR(VLOOKUP($A171,'E1 basket NFOL Morning'!$A$1:$M$500,MATCH("For 1 basket",'E1 basket NFOL Morning'!$A$1:$M$1,0),0),0)*MIN('E1 basket NFOL Morning'!$G$2:$G$500)</f>
        <v>#N/A</v>
      </c>
      <c r="AC171" t="e">
        <f>VLOOKUP($A171,updated_plusgrid!$A$1:$AF$500,MATCH("Due (DUE)",updated_plusgrid!$A$1:$AF$1,0),0)-IFERROR(VLOOKUP($A171,'E1 basket NFOL Morning'!$A$1:$M$500,MATCH("For 1 basket",'E1 basket NFOL Morning'!$A$1:$M$1,0),0),0)*MIN('E1 basket NFOL Morning'!$I$2:$I$500)</f>
        <v>#N/A</v>
      </c>
      <c r="AD171" t="e">
        <f>VLOOKUP($A171,updated_plusgrid!$A$1:$AF$500,MATCH("Pend. T+1 Buy (TT1UNSETTLEBUY)",updated_plusgrid!$A$1:$AF$1,0),0)-IFERROR(VLOOKUP($A171,'E1 basket NFOL Morning'!$A$1:$M$500,MATCH("For 1 basket",'E1 basket NFOL Morning'!$A$1:$M$1,0),0),0)*MIN('E1 basket NFOL Morning'!$K$2:$K$500)</f>
        <v>#N/A</v>
      </c>
      <c r="AE171" t="e">
        <f>AB171-IFERROR(VLOOKUP($A171,Diamond!$A:$B,2,0),0)*MIN(Diamond!$G:$G)</f>
        <v>#N/A</v>
      </c>
      <c r="AF171" t="e">
        <f>AC171-IFERROR(VLOOKUP($A171,Diamond!$A:$B,2,0),0)*MIN(Diamond!$I:$I)</f>
        <v>#N/A</v>
      </c>
      <c r="AG171" t="e">
        <f>AD171-IFERROR(VLOOKUP($A171,Diamond!$A:$B,2,0),0)*MIN(Diamond!$K:$K)</f>
        <v>#N/A</v>
      </c>
      <c r="AH171" t="e">
        <f>AE171-IFERROR(VLOOKUP($A171,FL!$A:$B,2,0),0)*MIN(FL!$G:$G)</f>
        <v>#N/A</v>
      </c>
      <c r="AI171" t="e">
        <f>AF171-IFERROR(VLOOKUP($A171,FL!$A:$B,2,0),0)*MIN(FL!$I:$I)</f>
        <v>#N/A</v>
      </c>
      <c r="AJ171" t="e">
        <f>AG171-IFERROR(VLOOKUP($A171,FL!$A:$B,2,0),0)*MIN(FL!$K:$K)</f>
        <v>#N/A</v>
      </c>
      <c r="AK171" t="e">
        <f>AH171-IFERROR(VLOOKUP($A171,'VN100'!$A:$B,2,0),0)*MIN('VN100'!$G:$G)</f>
        <v>#N/A</v>
      </c>
      <c r="AL171" t="e">
        <f>AI171-IFERROR(VLOOKUP($A171,'VN100'!$A:$B,2,0),0)*MIN('VN100'!$I:$I)</f>
        <v>#N/A</v>
      </c>
      <c r="AM171" t="e">
        <f>AJ171-IFERROR(VLOOKUP($A171,'VN100'!$A:$B,2,0),0)*MIN('VN100'!$K:$K)</f>
        <v>#N/A</v>
      </c>
      <c r="AN171" t="e">
        <f>AK171-IFERROR(VLOOKUP($A171,MIDCAP!$A:$B,2,0),0)*MIN(MIDCAP!$G:$G)</f>
        <v>#N/A</v>
      </c>
      <c r="AO171" t="e">
        <f>AL171-IFERROR(VLOOKUP($A171,MIDCAP!$A:$B,2,0),0)*MIN(MIDCAP!$I:$I)</f>
        <v>#N/A</v>
      </c>
      <c r="AP171" t="e">
        <f>AM171-IFERROR(VLOOKUP($A171,MIDCAP!$A:$B,2,0),0)*MIN(MIDCAP!$K:$K)</f>
        <v>#N/A</v>
      </c>
      <c r="AQ171" t="e">
        <f>AN171-IFERROR(VLOOKUP($A171,VFS!$A:$B,2,0),0)*MIN(VFS!$G:$G)</f>
        <v>#N/A</v>
      </c>
      <c r="AR171" t="e">
        <f>AO171-IFERROR(VLOOKUP($A171,VFS!$A:$B,2,0),0)*MIN(VFS!$I:$I)</f>
        <v>#N/A</v>
      </c>
      <c r="AS171" t="e">
        <f>AP171-IFERROR(VLOOKUP($A171,VFS!$A:$B,2,0),0)*MIN(VFS!$K:$K)</f>
        <v>#N/A</v>
      </c>
      <c r="AT171" t="e">
        <f>AQ171-IFERROR(VLOOKUP($A171,FUEMAVND!$A:$B,2,0),0)*MIN(FUEMAVND!$G:$G)</f>
        <v>#N/A</v>
      </c>
      <c r="AU171" t="e">
        <f>AR171-IFERROR(VLOOKUP($A171,FUEMAVND!$A:$B,2,0),0)*MIN(FUEMAVND!$I:$I)</f>
        <v>#N/A</v>
      </c>
      <c r="AV171" t="e">
        <f>AS171-IFERROR(VLOOKUP($A171,FUEMAVND!$A:$B,2,0),0)*MIN(FUEMAVND!$K:$K)</f>
        <v>#N/A</v>
      </c>
    </row>
    <row r="172" spans="28:48" x14ac:dyDescent="0.3">
      <c r="AB172" t="e">
        <f>VLOOKUP($A172,updated_plusgrid!$A$1:$AF$500,MATCH("Usable (USABLE)",updated_plusgrid!$A$1:$AF$1,0),0)-IFERROR(VLOOKUP($A172,'E1 basket NFOL Morning'!$A$1:$M$500,MATCH("For 1 basket",'E1 basket NFOL Morning'!$A$1:$M$1,0),0),0)*MIN('E1 basket NFOL Morning'!$G$2:$G$500)</f>
        <v>#N/A</v>
      </c>
      <c r="AC172" t="e">
        <f>VLOOKUP($A172,updated_plusgrid!$A$1:$AF$500,MATCH("Due (DUE)",updated_plusgrid!$A$1:$AF$1,0),0)-IFERROR(VLOOKUP($A172,'E1 basket NFOL Morning'!$A$1:$M$500,MATCH("For 1 basket",'E1 basket NFOL Morning'!$A$1:$M$1,0),0),0)*MIN('E1 basket NFOL Morning'!$I$2:$I$500)</f>
        <v>#N/A</v>
      </c>
      <c r="AD172" t="e">
        <f>VLOOKUP($A172,updated_plusgrid!$A$1:$AF$500,MATCH("Pend. T+1 Buy (TT1UNSETTLEBUY)",updated_plusgrid!$A$1:$AF$1,0),0)-IFERROR(VLOOKUP($A172,'E1 basket NFOL Morning'!$A$1:$M$500,MATCH("For 1 basket",'E1 basket NFOL Morning'!$A$1:$M$1,0),0),0)*MIN('E1 basket NFOL Morning'!$K$2:$K$500)</f>
        <v>#N/A</v>
      </c>
      <c r="AE172" t="e">
        <f>AB172-IFERROR(VLOOKUP($A172,Diamond!$A:$B,2,0),0)*MIN(Diamond!$G:$G)</f>
        <v>#N/A</v>
      </c>
      <c r="AF172" t="e">
        <f>AC172-IFERROR(VLOOKUP($A172,Diamond!$A:$B,2,0),0)*MIN(Diamond!$I:$I)</f>
        <v>#N/A</v>
      </c>
      <c r="AG172" t="e">
        <f>AD172-IFERROR(VLOOKUP($A172,Diamond!$A:$B,2,0),0)*MIN(Diamond!$K:$K)</f>
        <v>#N/A</v>
      </c>
      <c r="AH172" t="e">
        <f>AE172-IFERROR(VLOOKUP($A172,FL!$A:$B,2,0),0)*MIN(FL!$G:$G)</f>
        <v>#N/A</v>
      </c>
      <c r="AI172" t="e">
        <f>AF172-IFERROR(VLOOKUP($A172,FL!$A:$B,2,0),0)*MIN(FL!$I:$I)</f>
        <v>#N/A</v>
      </c>
      <c r="AJ172" t="e">
        <f>AG172-IFERROR(VLOOKUP($A172,FL!$A:$B,2,0),0)*MIN(FL!$K:$K)</f>
        <v>#N/A</v>
      </c>
      <c r="AK172" t="e">
        <f>AH172-IFERROR(VLOOKUP($A172,'VN100'!$A:$B,2,0),0)*MIN('VN100'!$G:$G)</f>
        <v>#N/A</v>
      </c>
      <c r="AL172" t="e">
        <f>AI172-IFERROR(VLOOKUP($A172,'VN100'!$A:$B,2,0),0)*MIN('VN100'!$I:$I)</f>
        <v>#N/A</v>
      </c>
      <c r="AM172" t="e">
        <f>AJ172-IFERROR(VLOOKUP($A172,'VN100'!$A:$B,2,0),0)*MIN('VN100'!$K:$K)</f>
        <v>#N/A</v>
      </c>
      <c r="AN172" t="e">
        <f>AK172-IFERROR(VLOOKUP($A172,MIDCAP!$A:$B,2,0),0)*MIN(MIDCAP!$G:$G)</f>
        <v>#N/A</v>
      </c>
      <c r="AO172" t="e">
        <f>AL172-IFERROR(VLOOKUP($A172,MIDCAP!$A:$B,2,0),0)*MIN(MIDCAP!$I:$I)</f>
        <v>#N/A</v>
      </c>
      <c r="AP172" t="e">
        <f>AM172-IFERROR(VLOOKUP($A172,MIDCAP!$A:$B,2,0),0)*MIN(MIDCAP!$K:$K)</f>
        <v>#N/A</v>
      </c>
      <c r="AQ172" t="e">
        <f>AN172-IFERROR(VLOOKUP($A172,VFS!$A:$B,2,0),0)*MIN(VFS!$G:$G)</f>
        <v>#N/A</v>
      </c>
      <c r="AR172" t="e">
        <f>AO172-IFERROR(VLOOKUP($A172,VFS!$A:$B,2,0),0)*MIN(VFS!$I:$I)</f>
        <v>#N/A</v>
      </c>
      <c r="AS172" t="e">
        <f>AP172-IFERROR(VLOOKUP($A172,VFS!$A:$B,2,0),0)*MIN(VFS!$K:$K)</f>
        <v>#N/A</v>
      </c>
      <c r="AT172" t="e">
        <f>AQ172-IFERROR(VLOOKUP($A172,FUEMAVND!$A:$B,2,0),0)*MIN(FUEMAVND!$G:$G)</f>
        <v>#N/A</v>
      </c>
      <c r="AU172" t="e">
        <f>AR172-IFERROR(VLOOKUP($A172,FUEMAVND!$A:$B,2,0),0)*MIN(FUEMAVND!$I:$I)</f>
        <v>#N/A</v>
      </c>
      <c r="AV172" t="e">
        <f>AS172-IFERROR(VLOOKUP($A172,FUEMAVND!$A:$B,2,0),0)*MIN(FUEMAVND!$K:$K)</f>
        <v>#N/A</v>
      </c>
    </row>
    <row r="173" spans="28:48" x14ac:dyDescent="0.3">
      <c r="AB173" t="e">
        <f>VLOOKUP($A173,updated_plusgrid!$A$1:$AF$500,MATCH("Usable (USABLE)",updated_plusgrid!$A$1:$AF$1,0),0)-IFERROR(VLOOKUP($A173,'E1 basket NFOL Morning'!$A$1:$M$500,MATCH("For 1 basket",'E1 basket NFOL Morning'!$A$1:$M$1,0),0),0)*MIN('E1 basket NFOL Morning'!$G$2:$G$500)</f>
        <v>#N/A</v>
      </c>
      <c r="AC173" t="e">
        <f>VLOOKUP($A173,updated_plusgrid!$A$1:$AF$500,MATCH("Due (DUE)",updated_plusgrid!$A$1:$AF$1,0),0)-IFERROR(VLOOKUP($A173,'E1 basket NFOL Morning'!$A$1:$M$500,MATCH("For 1 basket",'E1 basket NFOL Morning'!$A$1:$M$1,0),0),0)*MIN('E1 basket NFOL Morning'!$I$2:$I$500)</f>
        <v>#N/A</v>
      </c>
      <c r="AD173" t="e">
        <f>VLOOKUP($A173,updated_plusgrid!$A$1:$AF$500,MATCH("Pend. T+1 Buy (TT1UNSETTLEBUY)",updated_plusgrid!$A$1:$AF$1,0),0)-IFERROR(VLOOKUP($A173,'E1 basket NFOL Morning'!$A$1:$M$500,MATCH("For 1 basket",'E1 basket NFOL Morning'!$A$1:$M$1,0),0),0)*MIN('E1 basket NFOL Morning'!$K$2:$K$500)</f>
        <v>#N/A</v>
      </c>
      <c r="AE173" t="e">
        <f>AB173-IFERROR(VLOOKUP($A173,Diamond!$A:$B,2,0),0)*MIN(Diamond!$G:$G)</f>
        <v>#N/A</v>
      </c>
      <c r="AF173" t="e">
        <f>AC173-IFERROR(VLOOKUP($A173,Diamond!$A:$B,2,0),0)*MIN(Diamond!$I:$I)</f>
        <v>#N/A</v>
      </c>
      <c r="AG173" t="e">
        <f>AD173-IFERROR(VLOOKUP($A173,Diamond!$A:$B,2,0),0)*MIN(Diamond!$K:$K)</f>
        <v>#N/A</v>
      </c>
      <c r="AH173" t="e">
        <f>AE173-IFERROR(VLOOKUP($A173,FL!$A:$B,2,0),0)*MIN(FL!$G:$G)</f>
        <v>#N/A</v>
      </c>
      <c r="AI173" t="e">
        <f>AF173-IFERROR(VLOOKUP($A173,FL!$A:$B,2,0),0)*MIN(FL!$I:$I)</f>
        <v>#N/A</v>
      </c>
      <c r="AJ173" t="e">
        <f>AG173-IFERROR(VLOOKUP($A173,FL!$A:$B,2,0),0)*MIN(FL!$K:$K)</f>
        <v>#N/A</v>
      </c>
      <c r="AK173" t="e">
        <f>AH173-IFERROR(VLOOKUP($A173,'VN100'!$A:$B,2,0),0)*MIN('VN100'!$G:$G)</f>
        <v>#N/A</v>
      </c>
      <c r="AL173" t="e">
        <f>AI173-IFERROR(VLOOKUP($A173,'VN100'!$A:$B,2,0),0)*MIN('VN100'!$I:$I)</f>
        <v>#N/A</v>
      </c>
      <c r="AM173" t="e">
        <f>AJ173-IFERROR(VLOOKUP($A173,'VN100'!$A:$B,2,0),0)*MIN('VN100'!$K:$K)</f>
        <v>#N/A</v>
      </c>
      <c r="AN173" t="e">
        <f>AK173-IFERROR(VLOOKUP($A173,MIDCAP!$A:$B,2,0),0)*MIN(MIDCAP!$G:$G)</f>
        <v>#N/A</v>
      </c>
      <c r="AO173" t="e">
        <f>AL173-IFERROR(VLOOKUP($A173,MIDCAP!$A:$B,2,0),0)*MIN(MIDCAP!$I:$I)</f>
        <v>#N/A</v>
      </c>
      <c r="AP173" t="e">
        <f>AM173-IFERROR(VLOOKUP($A173,MIDCAP!$A:$B,2,0),0)*MIN(MIDCAP!$K:$K)</f>
        <v>#N/A</v>
      </c>
      <c r="AQ173" t="e">
        <f>AN173-IFERROR(VLOOKUP($A173,VFS!$A:$B,2,0),0)*MIN(VFS!$G:$G)</f>
        <v>#N/A</v>
      </c>
      <c r="AR173" t="e">
        <f>AO173-IFERROR(VLOOKUP($A173,VFS!$A:$B,2,0),0)*MIN(VFS!$I:$I)</f>
        <v>#N/A</v>
      </c>
      <c r="AS173" t="e">
        <f>AP173-IFERROR(VLOOKUP($A173,VFS!$A:$B,2,0),0)*MIN(VFS!$K:$K)</f>
        <v>#N/A</v>
      </c>
      <c r="AT173" t="e">
        <f>AQ173-IFERROR(VLOOKUP($A173,FUEMAVND!$A:$B,2,0),0)*MIN(FUEMAVND!$G:$G)</f>
        <v>#N/A</v>
      </c>
      <c r="AU173" t="e">
        <f>AR173-IFERROR(VLOOKUP($A173,FUEMAVND!$A:$B,2,0),0)*MIN(FUEMAVND!$I:$I)</f>
        <v>#N/A</v>
      </c>
      <c r="AV173" t="e">
        <f>AS173-IFERROR(VLOOKUP($A173,FUEMAVND!$A:$B,2,0),0)*MIN(FUEMAVND!$K:$K)</f>
        <v>#N/A</v>
      </c>
    </row>
    <row r="174" spans="28:48" x14ac:dyDescent="0.3">
      <c r="AB174" t="e">
        <f>VLOOKUP($A174,updated_plusgrid!$A$1:$AF$500,MATCH("Usable (USABLE)",updated_plusgrid!$A$1:$AF$1,0),0)-IFERROR(VLOOKUP($A174,'E1 basket NFOL Morning'!$A$1:$M$500,MATCH("For 1 basket",'E1 basket NFOL Morning'!$A$1:$M$1,0),0),0)*MIN('E1 basket NFOL Morning'!$G$2:$G$500)</f>
        <v>#N/A</v>
      </c>
      <c r="AC174" t="e">
        <f>VLOOKUP($A174,updated_plusgrid!$A$1:$AF$500,MATCH("Due (DUE)",updated_plusgrid!$A$1:$AF$1,0),0)-IFERROR(VLOOKUP($A174,'E1 basket NFOL Morning'!$A$1:$M$500,MATCH("For 1 basket",'E1 basket NFOL Morning'!$A$1:$M$1,0),0),0)*MIN('E1 basket NFOL Morning'!$I$2:$I$500)</f>
        <v>#N/A</v>
      </c>
      <c r="AD174" t="e">
        <f>VLOOKUP($A174,updated_plusgrid!$A$1:$AF$500,MATCH("Pend. T+1 Buy (TT1UNSETTLEBUY)",updated_plusgrid!$A$1:$AF$1,0),0)-IFERROR(VLOOKUP($A174,'E1 basket NFOL Morning'!$A$1:$M$500,MATCH("For 1 basket",'E1 basket NFOL Morning'!$A$1:$M$1,0),0),0)*MIN('E1 basket NFOL Morning'!$K$2:$K$500)</f>
        <v>#N/A</v>
      </c>
      <c r="AE174" t="e">
        <f>AB174-IFERROR(VLOOKUP($A174,Diamond!$A:$B,2,0),0)*MIN(Diamond!$G:$G)</f>
        <v>#N/A</v>
      </c>
      <c r="AF174" t="e">
        <f>AC174-IFERROR(VLOOKUP($A174,Diamond!$A:$B,2,0),0)*MIN(Diamond!$I:$I)</f>
        <v>#N/A</v>
      </c>
      <c r="AG174" t="e">
        <f>AD174-IFERROR(VLOOKUP($A174,Diamond!$A:$B,2,0),0)*MIN(Diamond!$K:$K)</f>
        <v>#N/A</v>
      </c>
      <c r="AH174" t="e">
        <f>AE174-IFERROR(VLOOKUP($A174,FL!$A:$B,2,0),0)*MIN(FL!$G:$G)</f>
        <v>#N/A</v>
      </c>
      <c r="AI174" t="e">
        <f>AF174-IFERROR(VLOOKUP($A174,FL!$A:$B,2,0),0)*MIN(FL!$I:$I)</f>
        <v>#N/A</v>
      </c>
      <c r="AJ174" t="e">
        <f>AG174-IFERROR(VLOOKUP($A174,FL!$A:$B,2,0),0)*MIN(FL!$K:$K)</f>
        <v>#N/A</v>
      </c>
      <c r="AK174" t="e">
        <f>AH174-IFERROR(VLOOKUP($A174,'VN100'!$A:$B,2,0),0)*MIN('VN100'!$G:$G)</f>
        <v>#N/A</v>
      </c>
      <c r="AL174" t="e">
        <f>AI174-IFERROR(VLOOKUP($A174,'VN100'!$A:$B,2,0),0)*MIN('VN100'!$I:$I)</f>
        <v>#N/A</v>
      </c>
      <c r="AM174" t="e">
        <f>AJ174-IFERROR(VLOOKUP($A174,'VN100'!$A:$B,2,0),0)*MIN('VN100'!$K:$K)</f>
        <v>#N/A</v>
      </c>
      <c r="AN174" t="e">
        <f>AK174-IFERROR(VLOOKUP($A174,MIDCAP!$A:$B,2,0),0)*MIN(MIDCAP!$G:$G)</f>
        <v>#N/A</v>
      </c>
      <c r="AO174" t="e">
        <f>AL174-IFERROR(VLOOKUP($A174,MIDCAP!$A:$B,2,0),0)*MIN(MIDCAP!$I:$I)</f>
        <v>#N/A</v>
      </c>
      <c r="AP174" t="e">
        <f>AM174-IFERROR(VLOOKUP($A174,MIDCAP!$A:$B,2,0),0)*MIN(MIDCAP!$K:$K)</f>
        <v>#N/A</v>
      </c>
      <c r="AQ174" t="e">
        <f>AN174-IFERROR(VLOOKUP($A174,VFS!$A:$B,2,0),0)*MIN(VFS!$G:$G)</f>
        <v>#N/A</v>
      </c>
      <c r="AR174" t="e">
        <f>AO174-IFERROR(VLOOKUP($A174,VFS!$A:$B,2,0),0)*MIN(VFS!$I:$I)</f>
        <v>#N/A</v>
      </c>
      <c r="AS174" t="e">
        <f>AP174-IFERROR(VLOOKUP($A174,VFS!$A:$B,2,0),0)*MIN(VFS!$K:$K)</f>
        <v>#N/A</v>
      </c>
      <c r="AT174" t="e">
        <f>AQ174-IFERROR(VLOOKUP($A174,FUEMAVND!$A:$B,2,0),0)*MIN(FUEMAVND!$G:$G)</f>
        <v>#N/A</v>
      </c>
      <c r="AU174" t="e">
        <f>AR174-IFERROR(VLOOKUP($A174,FUEMAVND!$A:$B,2,0),0)*MIN(FUEMAVND!$I:$I)</f>
        <v>#N/A</v>
      </c>
      <c r="AV174" t="e">
        <f>AS174-IFERROR(VLOOKUP($A174,FUEMAVND!$A:$B,2,0),0)*MIN(FUEMAVND!$K:$K)</f>
        <v>#N/A</v>
      </c>
    </row>
    <row r="175" spans="28:48" x14ac:dyDescent="0.3">
      <c r="AB175" t="e">
        <f>VLOOKUP($A175,updated_plusgrid!$A$1:$AF$500,MATCH("Usable (USABLE)",updated_plusgrid!$A$1:$AF$1,0),0)-IFERROR(VLOOKUP($A175,'E1 basket NFOL Morning'!$A$1:$M$500,MATCH("For 1 basket",'E1 basket NFOL Morning'!$A$1:$M$1,0),0),0)*MIN('E1 basket NFOL Morning'!$G$2:$G$500)</f>
        <v>#N/A</v>
      </c>
      <c r="AC175" t="e">
        <f>VLOOKUP($A175,updated_plusgrid!$A$1:$AF$500,MATCH("Due (DUE)",updated_plusgrid!$A$1:$AF$1,0),0)-IFERROR(VLOOKUP($A175,'E1 basket NFOL Morning'!$A$1:$M$500,MATCH("For 1 basket",'E1 basket NFOL Morning'!$A$1:$M$1,0),0),0)*MIN('E1 basket NFOL Morning'!$I$2:$I$500)</f>
        <v>#N/A</v>
      </c>
      <c r="AD175" t="e">
        <f>VLOOKUP($A175,updated_plusgrid!$A$1:$AF$500,MATCH("Pend. T+1 Buy (TT1UNSETTLEBUY)",updated_plusgrid!$A$1:$AF$1,0),0)-IFERROR(VLOOKUP($A175,'E1 basket NFOL Morning'!$A$1:$M$500,MATCH("For 1 basket",'E1 basket NFOL Morning'!$A$1:$M$1,0),0),0)*MIN('E1 basket NFOL Morning'!$K$2:$K$500)</f>
        <v>#N/A</v>
      </c>
      <c r="AE175" t="e">
        <f>AB175-IFERROR(VLOOKUP($A175,Diamond!$A:$B,2,0),0)*MIN(Diamond!$G:$G)</f>
        <v>#N/A</v>
      </c>
      <c r="AF175" t="e">
        <f>AC175-IFERROR(VLOOKUP($A175,Diamond!$A:$B,2,0),0)*MIN(Diamond!$I:$I)</f>
        <v>#N/A</v>
      </c>
      <c r="AG175" t="e">
        <f>AD175-IFERROR(VLOOKUP($A175,Diamond!$A:$B,2,0),0)*MIN(Diamond!$K:$K)</f>
        <v>#N/A</v>
      </c>
      <c r="AH175" t="e">
        <f>AE175-IFERROR(VLOOKUP($A175,FL!$A:$B,2,0),0)*MIN(FL!$G:$G)</f>
        <v>#N/A</v>
      </c>
      <c r="AI175" t="e">
        <f>AF175-IFERROR(VLOOKUP($A175,FL!$A:$B,2,0),0)*MIN(FL!$I:$I)</f>
        <v>#N/A</v>
      </c>
      <c r="AJ175" t="e">
        <f>AG175-IFERROR(VLOOKUP($A175,FL!$A:$B,2,0),0)*MIN(FL!$K:$K)</f>
        <v>#N/A</v>
      </c>
      <c r="AK175" t="e">
        <f>AH175-IFERROR(VLOOKUP($A175,'VN100'!$A:$B,2,0),0)*MIN('VN100'!$G:$G)</f>
        <v>#N/A</v>
      </c>
      <c r="AL175" t="e">
        <f>AI175-IFERROR(VLOOKUP($A175,'VN100'!$A:$B,2,0),0)*MIN('VN100'!$I:$I)</f>
        <v>#N/A</v>
      </c>
      <c r="AM175" t="e">
        <f>AJ175-IFERROR(VLOOKUP($A175,'VN100'!$A:$B,2,0),0)*MIN('VN100'!$K:$K)</f>
        <v>#N/A</v>
      </c>
      <c r="AN175" t="e">
        <f>AK175-IFERROR(VLOOKUP($A175,MIDCAP!$A:$B,2,0),0)*MIN(MIDCAP!$G:$G)</f>
        <v>#N/A</v>
      </c>
      <c r="AO175" t="e">
        <f>AL175-IFERROR(VLOOKUP($A175,MIDCAP!$A:$B,2,0),0)*MIN(MIDCAP!$I:$I)</f>
        <v>#N/A</v>
      </c>
      <c r="AP175" t="e">
        <f>AM175-IFERROR(VLOOKUP($A175,MIDCAP!$A:$B,2,0),0)*MIN(MIDCAP!$K:$K)</f>
        <v>#N/A</v>
      </c>
      <c r="AQ175" t="e">
        <f>AN175-IFERROR(VLOOKUP($A175,VFS!$A:$B,2,0),0)*MIN(VFS!$G:$G)</f>
        <v>#N/A</v>
      </c>
      <c r="AR175" t="e">
        <f>AO175-IFERROR(VLOOKUP($A175,VFS!$A:$B,2,0),0)*MIN(VFS!$I:$I)</f>
        <v>#N/A</v>
      </c>
      <c r="AS175" t="e">
        <f>AP175-IFERROR(VLOOKUP($A175,VFS!$A:$B,2,0),0)*MIN(VFS!$K:$K)</f>
        <v>#N/A</v>
      </c>
      <c r="AT175" t="e">
        <f>AQ175-IFERROR(VLOOKUP($A175,FUEMAVND!$A:$B,2,0),0)*MIN(FUEMAVND!$G:$G)</f>
        <v>#N/A</v>
      </c>
      <c r="AU175" t="e">
        <f>AR175-IFERROR(VLOOKUP($A175,FUEMAVND!$A:$B,2,0),0)*MIN(FUEMAVND!$I:$I)</f>
        <v>#N/A</v>
      </c>
      <c r="AV175" t="e">
        <f>AS175-IFERROR(VLOOKUP($A175,FUEMAVND!$A:$B,2,0),0)*MIN(FUEMAVND!$K:$K)</f>
        <v>#N/A</v>
      </c>
    </row>
    <row r="176" spans="28:48" x14ac:dyDescent="0.3">
      <c r="AB176" t="e">
        <f>VLOOKUP($A176,updated_plusgrid!$A$1:$AF$500,MATCH("Usable (USABLE)",updated_plusgrid!$A$1:$AF$1,0),0)-IFERROR(VLOOKUP($A176,'E1 basket NFOL Morning'!$A$1:$M$500,MATCH("For 1 basket",'E1 basket NFOL Morning'!$A$1:$M$1,0),0),0)*MIN('E1 basket NFOL Morning'!$G$2:$G$500)</f>
        <v>#N/A</v>
      </c>
      <c r="AC176" t="e">
        <f>VLOOKUP($A176,updated_plusgrid!$A$1:$AF$500,MATCH("Due (DUE)",updated_plusgrid!$A$1:$AF$1,0),0)-IFERROR(VLOOKUP($A176,'E1 basket NFOL Morning'!$A$1:$M$500,MATCH("For 1 basket",'E1 basket NFOL Morning'!$A$1:$M$1,0),0),0)*MIN('E1 basket NFOL Morning'!$I$2:$I$500)</f>
        <v>#N/A</v>
      </c>
      <c r="AD176" t="e">
        <f>VLOOKUP($A176,updated_plusgrid!$A$1:$AF$500,MATCH("Pend. T+1 Buy (TT1UNSETTLEBUY)",updated_plusgrid!$A$1:$AF$1,0),0)-IFERROR(VLOOKUP($A176,'E1 basket NFOL Morning'!$A$1:$M$500,MATCH("For 1 basket",'E1 basket NFOL Morning'!$A$1:$M$1,0),0),0)*MIN('E1 basket NFOL Morning'!$K$2:$K$500)</f>
        <v>#N/A</v>
      </c>
      <c r="AE176" t="e">
        <f>AB176-IFERROR(VLOOKUP($A176,Diamond!$A:$B,2,0),0)*MIN(Diamond!$G:$G)</f>
        <v>#N/A</v>
      </c>
      <c r="AF176" t="e">
        <f>AC176-IFERROR(VLOOKUP($A176,Diamond!$A:$B,2,0),0)*MIN(Diamond!$I:$I)</f>
        <v>#N/A</v>
      </c>
      <c r="AG176" t="e">
        <f>AD176-IFERROR(VLOOKUP($A176,Diamond!$A:$B,2,0),0)*MIN(Diamond!$K:$K)</f>
        <v>#N/A</v>
      </c>
      <c r="AH176" t="e">
        <f>AE176-IFERROR(VLOOKUP($A176,FL!$A:$B,2,0),0)*MIN(FL!$G:$G)</f>
        <v>#N/A</v>
      </c>
      <c r="AI176" t="e">
        <f>AF176-IFERROR(VLOOKUP($A176,FL!$A:$B,2,0),0)*MIN(FL!$I:$I)</f>
        <v>#N/A</v>
      </c>
      <c r="AJ176" t="e">
        <f>AG176-IFERROR(VLOOKUP($A176,FL!$A:$B,2,0),0)*MIN(FL!$K:$K)</f>
        <v>#N/A</v>
      </c>
      <c r="AK176" t="e">
        <f>AH176-IFERROR(VLOOKUP($A176,'VN100'!$A:$B,2,0),0)*MIN('VN100'!$G:$G)</f>
        <v>#N/A</v>
      </c>
      <c r="AL176" t="e">
        <f>AI176-IFERROR(VLOOKUP($A176,'VN100'!$A:$B,2,0),0)*MIN('VN100'!$I:$I)</f>
        <v>#N/A</v>
      </c>
      <c r="AM176" t="e">
        <f>AJ176-IFERROR(VLOOKUP($A176,'VN100'!$A:$B,2,0),0)*MIN('VN100'!$K:$K)</f>
        <v>#N/A</v>
      </c>
      <c r="AN176" t="e">
        <f>AK176-IFERROR(VLOOKUP($A176,MIDCAP!$A:$B,2,0),0)*MIN(MIDCAP!$G:$G)</f>
        <v>#N/A</v>
      </c>
      <c r="AO176" t="e">
        <f>AL176-IFERROR(VLOOKUP($A176,MIDCAP!$A:$B,2,0),0)*MIN(MIDCAP!$I:$I)</f>
        <v>#N/A</v>
      </c>
      <c r="AP176" t="e">
        <f>AM176-IFERROR(VLOOKUP($A176,MIDCAP!$A:$B,2,0),0)*MIN(MIDCAP!$K:$K)</f>
        <v>#N/A</v>
      </c>
      <c r="AQ176" t="e">
        <f>AN176-IFERROR(VLOOKUP($A176,VFS!$A:$B,2,0),0)*MIN(VFS!$G:$G)</f>
        <v>#N/A</v>
      </c>
      <c r="AR176" t="e">
        <f>AO176-IFERROR(VLOOKUP($A176,VFS!$A:$B,2,0),0)*MIN(VFS!$I:$I)</f>
        <v>#N/A</v>
      </c>
      <c r="AS176" t="e">
        <f>AP176-IFERROR(VLOOKUP($A176,VFS!$A:$B,2,0),0)*MIN(VFS!$K:$K)</f>
        <v>#N/A</v>
      </c>
      <c r="AT176" t="e">
        <f>AQ176-IFERROR(VLOOKUP($A176,FUEMAVND!$A:$B,2,0),0)*MIN(FUEMAVND!$G:$G)</f>
        <v>#N/A</v>
      </c>
      <c r="AU176" t="e">
        <f>AR176-IFERROR(VLOOKUP($A176,FUEMAVND!$A:$B,2,0),0)*MIN(FUEMAVND!$I:$I)</f>
        <v>#N/A</v>
      </c>
      <c r="AV176" t="e">
        <f>AS176-IFERROR(VLOOKUP($A176,FUEMAVND!$A:$B,2,0),0)*MIN(FUEMAVND!$K:$K)</f>
        <v>#N/A</v>
      </c>
    </row>
    <row r="177" spans="28:48" x14ac:dyDescent="0.3">
      <c r="AB177" t="e">
        <f>VLOOKUP($A177,updated_plusgrid!$A$1:$AF$500,MATCH("Usable (USABLE)",updated_plusgrid!$A$1:$AF$1,0),0)-IFERROR(VLOOKUP($A177,'E1 basket NFOL Morning'!$A$1:$M$500,MATCH("For 1 basket",'E1 basket NFOL Morning'!$A$1:$M$1,0),0),0)*MIN('E1 basket NFOL Morning'!$G$2:$G$500)</f>
        <v>#N/A</v>
      </c>
      <c r="AC177" t="e">
        <f>VLOOKUP($A177,updated_plusgrid!$A$1:$AF$500,MATCH("Due (DUE)",updated_plusgrid!$A$1:$AF$1,0),0)-IFERROR(VLOOKUP($A177,'E1 basket NFOL Morning'!$A$1:$M$500,MATCH("For 1 basket",'E1 basket NFOL Morning'!$A$1:$M$1,0),0),0)*MIN('E1 basket NFOL Morning'!$I$2:$I$500)</f>
        <v>#N/A</v>
      </c>
      <c r="AD177" t="e">
        <f>VLOOKUP($A177,updated_plusgrid!$A$1:$AF$500,MATCH("Pend. T+1 Buy (TT1UNSETTLEBUY)",updated_plusgrid!$A$1:$AF$1,0),0)-IFERROR(VLOOKUP($A177,'E1 basket NFOL Morning'!$A$1:$M$500,MATCH("For 1 basket",'E1 basket NFOL Morning'!$A$1:$M$1,0),0),0)*MIN('E1 basket NFOL Morning'!$K$2:$K$500)</f>
        <v>#N/A</v>
      </c>
      <c r="AE177" t="e">
        <f>AB177-IFERROR(VLOOKUP($A177,Diamond!$A:$B,2,0),0)*MIN(Diamond!$G:$G)</f>
        <v>#N/A</v>
      </c>
      <c r="AF177" t="e">
        <f>AC177-IFERROR(VLOOKUP($A177,Diamond!$A:$B,2,0),0)*MIN(Diamond!$I:$I)</f>
        <v>#N/A</v>
      </c>
      <c r="AG177" t="e">
        <f>AD177-IFERROR(VLOOKUP($A177,Diamond!$A:$B,2,0),0)*MIN(Diamond!$K:$K)</f>
        <v>#N/A</v>
      </c>
      <c r="AH177" t="e">
        <f>AE177-IFERROR(VLOOKUP($A177,FL!$A:$B,2,0),0)*MIN(FL!$G:$G)</f>
        <v>#N/A</v>
      </c>
      <c r="AI177" t="e">
        <f>AF177-IFERROR(VLOOKUP($A177,FL!$A:$B,2,0),0)*MIN(FL!$I:$I)</f>
        <v>#N/A</v>
      </c>
      <c r="AJ177" t="e">
        <f>AG177-IFERROR(VLOOKUP($A177,FL!$A:$B,2,0),0)*MIN(FL!$K:$K)</f>
        <v>#N/A</v>
      </c>
      <c r="AK177" t="e">
        <f>AH177-IFERROR(VLOOKUP($A177,'VN100'!$A:$B,2,0),0)*MIN('VN100'!$G:$G)</f>
        <v>#N/A</v>
      </c>
      <c r="AL177" t="e">
        <f>AI177-IFERROR(VLOOKUP($A177,'VN100'!$A:$B,2,0),0)*MIN('VN100'!$I:$I)</f>
        <v>#N/A</v>
      </c>
      <c r="AM177" t="e">
        <f>AJ177-IFERROR(VLOOKUP($A177,'VN100'!$A:$B,2,0),0)*MIN('VN100'!$K:$K)</f>
        <v>#N/A</v>
      </c>
      <c r="AN177" t="e">
        <f>AK177-IFERROR(VLOOKUP($A177,MIDCAP!$A:$B,2,0),0)*MIN(MIDCAP!$G:$G)</f>
        <v>#N/A</v>
      </c>
      <c r="AO177" t="e">
        <f>AL177-IFERROR(VLOOKUP($A177,MIDCAP!$A:$B,2,0),0)*MIN(MIDCAP!$I:$I)</f>
        <v>#N/A</v>
      </c>
      <c r="AP177" t="e">
        <f>AM177-IFERROR(VLOOKUP($A177,MIDCAP!$A:$B,2,0),0)*MIN(MIDCAP!$K:$K)</f>
        <v>#N/A</v>
      </c>
      <c r="AQ177" t="e">
        <f>AN177-IFERROR(VLOOKUP($A177,VFS!$A:$B,2,0),0)*MIN(VFS!$G:$G)</f>
        <v>#N/A</v>
      </c>
      <c r="AR177" t="e">
        <f>AO177-IFERROR(VLOOKUP($A177,VFS!$A:$B,2,0),0)*MIN(VFS!$I:$I)</f>
        <v>#N/A</v>
      </c>
      <c r="AS177" t="e">
        <f>AP177-IFERROR(VLOOKUP($A177,VFS!$A:$B,2,0),0)*MIN(VFS!$K:$K)</f>
        <v>#N/A</v>
      </c>
      <c r="AT177" t="e">
        <f>AQ177-IFERROR(VLOOKUP($A177,FUEMAVND!$A:$B,2,0),0)*MIN(FUEMAVND!$G:$G)</f>
        <v>#N/A</v>
      </c>
      <c r="AU177" t="e">
        <f>AR177-IFERROR(VLOOKUP($A177,FUEMAVND!$A:$B,2,0),0)*MIN(FUEMAVND!$I:$I)</f>
        <v>#N/A</v>
      </c>
      <c r="AV177" t="e">
        <f>AS177-IFERROR(VLOOKUP($A177,FUEMAVND!$A:$B,2,0),0)*MIN(FUEMAVND!$K:$K)</f>
        <v>#N/A</v>
      </c>
    </row>
    <row r="178" spans="28:48" x14ac:dyDescent="0.3">
      <c r="AB178" t="e">
        <f>VLOOKUP($A178,updated_plusgrid!$A$1:$AF$500,MATCH("Usable (USABLE)",updated_plusgrid!$A$1:$AF$1,0),0)-IFERROR(VLOOKUP($A178,'E1 basket NFOL Morning'!$A$1:$M$500,MATCH("For 1 basket",'E1 basket NFOL Morning'!$A$1:$M$1,0),0),0)*MIN('E1 basket NFOL Morning'!$G$2:$G$500)</f>
        <v>#N/A</v>
      </c>
      <c r="AC178" t="e">
        <f>VLOOKUP($A178,updated_plusgrid!$A$1:$AF$500,MATCH("Due (DUE)",updated_plusgrid!$A$1:$AF$1,0),0)-IFERROR(VLOOKUP($A178,'E1 basket NFOL Morning'!$A$1:$M$500,MATCH("For 1 basket",'E1 basket NFOL Morning'!$A$1:$M$1,0),0),0)*MIN('E1 basket NFOL Morning'!$I$2:$I$500)</f>
        <v>#N/A</v>
      </c>
      <c r="AD178" t="e">
        <f>VLOOKUP($A178,updated_plusgrid!$A$1:$AF$500,MATCH("Pend. T+1 Buy (TT1UNSETTLEBUY)",updated_plusgrid!$A$1:$AF$1,0),0)-IFERROR(VLOOKUP($A178,'E1 basket NFOL Morning'!$A$1:$M$500,MATCH("For 1 basket",'E1 basket NFOL Morning'!$A$1:$M$1,0),0),0)*MIN('E1 basket NFOL Morning'!$K$2:$K$500)</f>
        <v>#N/A</v>
      </c>
      <c r="AE178" t="e">
        <f>AB178-IFERROR(VLOOKUP($A178,Diamond!$A:$B,2,0),0)*MIN(Diamond!$G:$G)</f>
        <v>#N/A</v>
      </c>
      <c r="AF178" t="e">
        <f>AC178-IFERROR(VLOOKUP($A178,Diamond!$A:$B,2,0),0)*MIN(Diamond!$I:$I)</f>
        <v>#N/A</v>
      </c>
      <c r="AG178" t="e">
        <f>AD178-IFERROR(VLOOKUP($A178,Diamond!$A:$B,2,0),0)*MIN(Diamond!$K:$K)</f>
        <v>#N/A</v>
      </c>
      <c r="AH178" t="e">
        <f>AE178-IFERROR(VLOOKUP($A178,FL!$A:$B,2,0),0)*MIN(FL!$G:$G)</f>
        <v>#N/A</v>
      </c>
      <c r="AI178" t="e">
        <f>AF178-IFERROR(VLOOKUP($A178,FL!$A:$B,2,0),0)*MIN(FL!$I:$I)</f>
        <v>#N/A</v>
      </c>
      <c r="AJ178" t="e">
        <f>AG178-IFERROR(VLOOKUP($A178,FL!$A:$B,2,0),0)*MIN(FL!$K:$K)</f>
        <v>#N/A</v>
      </c>
      <c r="AK178" t="e">
        <f>AH178-IFERROR(VLOOKUP($A178,'VN100'!$A:$B,2,0),0)*MIN('VN100'!$G:$G)</f>
        <v>#N/A</v>
      </c>
      <c r="AL178" t="e">
        <f>AI178-IFERROR(VLOOKUP($A178,'VN100'!$A:$B,2,0),0)*MIN('VN100'!$I:$I)</f>
        <v>#N/A</v>
      </c>
      <c r="AM178" t="e">
        <f>AJ178-IFERROR(VLOOKUP($A178,'VN100'!$A:$B,2,0),0)*MIN('VN100'!$K:$K)</f>
        <v>#N/A</v>
      </c>
      <c r="AN178" t="e">
        <f>AK178-IFERROR(VLOOKUP($A178,MIDCAP!$A:$B,2,0),0)*MIN(MIDCAP!$G:$G)</f>
        <v>#N/A</v>
      </c>
      <c r="AO178" t="e">
        <f>AL178-IFERROR(VLOOKUP($A178,MIDCAP!$A:$B,2,0),0)*MIN(MIDCAP!$I:$I)</f>
        <v>#N/A</v>
      </c>
      <c r="AP178" t="e">
        <f>AM178-IFERROR(VLOOKUP($A178,MIDCAP!$A:$B,2,0),0)*MIN(MIDCAP!$K:$K)</f>
        <v>#N/A</v>
      </c>
      <c r="AQ178" t="e">
        <f>AN178-IFERROR(VLOOKUP($A178,VFS!$A:$B,2,0),0)*MIN(VFS!$G:$G)</f>
        <v>#N/A</v>
      </c>
      <c r="AR178" t="e">
        <f>AO178-IFERROR(VLOOKUP($A178,VFS!$A:$B,2,0),0)*MIN(VFS!$I:$I)</f>
        <v>#N/A</v>
      </c>
      <c r="AS178" t="e">
        <f>AP178-IFERROR(VLOOKUP($A178,VFS!$A:$B,2,0),0)*MIN(VFS!$K:$K)</f>
        <v>#N/A</v>
      </c>
      <c r="AT178" t="e">
        <f>AQ178-IFERROR(VLOOKUP($A178,FUEMAVND!$A:$B,2,0),0)*MIN(FUEMAVND!$G:$G)</f>
        <v>#N/A</v>
      </c>
      <c r="AU178" t="e">
        <f>AR178-IFERROR(VLOOKUP($A178,FUEMAVND!$A:$B,2,0),0)*MIN(FUEMAVND!$I:$I)</f>
        <v>#N/A</v>
      </c>
      <c r="AV178" t="e">
        <f>AS178-IFERROR(VLOOKUP($A178,FUEMAVND!$A:$B,2,0),0)*MIN(FUEMAVND!$K:$K)</f>
        <v>#N/A</v>
      </c>
    </row>
    <row r="179" spans="28:48" x14ac:dyDescent="0.3">
      <c r="AB179" t="e">
        <f>VLOOKUP($A179,updated_plusgrid!$A$1:$AF$500,MATCH("Usable (USABLE)",updated_plusgrid!$A$1:$AF$1,0),0)-IFERROR(VLOOKUP($A179,'E1 basket NFOL Morning'!$A$1:$M$500,MATCH("For 1 basket",'E1 basket NFOL Morning'!$A$1:$M$1,0),0),0)*MIN('E1 basket NFOL Morning'!$G$2:$G$500)</f>
        <v>#N/A</v>
      </c>
      <c r="AC179" t="e">
        <f>VLOOKUP($A179,updated_plusgrid!$A$1:$AF$500,MATCH("Due (DUE)",updated_plusgrid!$A$1:$AF$1,0),0)-IFERROR(VLOOKUP($A179,'E1 basket NFOL Morning'!$A$1:$M$500,MATCH("For 1 basket",'E1 basket NFOL Morning'!$A$1:$M$1,0),0),0)*MIN('E1 basket NFOL Morning'!$I$2:$I$500)</f>
        <v>#N/A</v>
      </c>
      <c r="AD179" t="e">
        <f>VLOOKUP($A179,updated_plusgrid!$A$1:$AF$500,MATCH("Pend. T+1 Buy (TT1UNSETTLEBUY)",updated_plusgrid!$A$1:$AF$1,0),0)-IFERROR(VLOOKUP($A179,'E1 basket NFOL Morning'!$A$1:$M$500,MATCH("For 1 basket",'E1 basket NFOL Morning'!$A$1:$M$1,0),0),0)*MIN('E1 basket NFOL Morning'!$K$2:$K$500)</f>
        <v>#N/A</v>
      </c>
      <c r="AE179" t="e">
        <f>AB179-IFERROR(VLOOKUP($A179,Diamond!$A:$B,2,0),0)*MIN(Diamond!$G:$G)</f>
        <v>#N/A</v>
      </c>
      <c r="AF179" t="e">
        <f>AC179-IFERROR(VLOOKUP($A179,Diamond!$A:$B,2,0),0)*MIN(Diamond!$I:$I)</f>
        <v>#N/A</v>
      </c>
      <c r="AG179" t="e">
        <f>AD179-IFERROR(VLOOKUP($A179,Diamond!$A:$B,2,0),0)*MIN(Diamond!$K:$K)</f>
        <v>#N/A</v>
      </c>
      <c r="AH179" t="e">
        <f>AE179-IFERROR(VLOOKUP($A179,FL!$A:$B,2,0),0)*MIN(FL!$G:$G)</f>
        <v>#N/A</v>
      </c>
      <c r="AI179" t="e">
        <f>AF179-IFERROR(VLOOKUP($A179,FL!$A:$B,2,0),0)*MIN(FL!$I:$I)</f>
        <v>#N/A</v>
      </c>
      <c r="AJ179" t="e">
        <f>AG179-IFERROR(VLOOKUP($A179,FL!$A:$B,2,0),0)*MIN(FL!$K:$K)</f>
        <v>#N/A</v>
      </c>
      <c r="AK179" t="e">
        <f>AH179-IFERROR(VLOOKUP($A179,'VN100'!$A:$B,2,0),0)*MIN('VN100'!$G:$G)</f>
        <v>#N/A</v>
      </c>
      <c r="AL179" t="e">
        <f>AI179-IFERROR(VLOOKUP($A179,'VN100'!$A:$B,2,0),0)*MIN('VN100'!$I:$I)</f>
        <v>#N/A</v>
      </c>
      <c r="AM179" t="e">
        <f>AJ179-IFERROR(VLOOKUP($A179,'VN100'!$A:$B,2,0),0)*MIN('VN100'!$K:$K)</f>
        <v>#N/A</v>
      </c>
      <c r="AN179" t="e">
        <f>AK179-IFERROR(VLOOKUP($A179,MIDCAP!$A:$B,2,0),0)*MIN(MIDCAP!$G:$G)</f>
        <v>#N/A</v>
      </c>
      <c r="AO179" t="e">
        <f>AL179-IFERROR(VLOOKUP($A179,MIDCAP!$A:$B,2,0),0)*MIN(MIDCAP!$I:$I)</f>
        <v>#N/A</v>
      </c>
      <c r="AP179" t="e">
        <f>AM179-IFERROR(VLOOKUP($A179,MIDCAP!$A:$B,2,0),0)*MIN(MIDCAP!$K:$K)</f>
        <v>#N/A</v>
      </c>
      <c r="AQ179" t="e">
        <f>AN179-IFERROR(VLOOKUP($A179,VFS!$A:$B,2,0),0)*MIN(VFS!$G:$G)</f>
        <v>#N/A</v>
      </c>
      <c r="AR179" t="e">
        <f>AO179-IFERROR(VLOOKUP($A179,VFS!$A:$B,2,0),0)*MIN(VFS!$I:$I)</f>
        <v>#N/A</v>
      </c>
      <c r="AS179" t="e">
        <f>AP179-IFERROR(VLOOKUP($A179,VFS!$A:$B,2,0),0)*MIN(VFS!$K:$K)</f>
        <v>#N/A</v>
      </c>
      <c r="AT179" t="e">
        <f>AQ179-IFERROR(VLOOKUP($A179,FUEMAVND!$A:$B,2,0),0)*MIN(FUEMAVND!$G:$G)</f>
        <v>#N/A</v>
      </c>
      <c r="AU179" t="e">
        <f>AR179-IFERROR(VLOOKUP($A179,FUEMAVND!$A:$B,2,0),0)*MIN(FUEMAVND!$I:$I)</f>
        <v>#N/A</v>
      </c>
      <c r="AV179" t="e">
        <f>AS179-IFERROR(VLOOKUP($A179,FUEMAVND!$A:$B,2,0),0)*MIN(FUEMAVND!$K:$K)</f>
        <v>#N/A</v>
      </c>
    </row>
    <row r="180" spans="28:48" x14ac:dyDescent="0.3">
      <c r="AB180" t="e">
        <f>VLOOKUP($A180,updated_plusgrid!$A$1:$AF$500,MATCH("Usable (USABLE)",updated_plusgrid!$A$1:$AF$1,0),0)-IFERROR(VLOOKUP($A180,'E1 basket NFOL Morning'!$A$1:$M$500,MATCH("For 1 basket",'E1 basket NFOL Morning'!$A$1:$M$1,0),0),0)*MIN('E1 basket NFOL Morning'!$G$2:$G$500)</f>
        <v>#N/A</v>
      </c>
      <c r="AC180" t="e">
        <f>VLOOKUP($A180,updated_plusgrid!$A$1:$AF$500,MATCH("Due (DUE)",updated_plusgrid!$A$1:$AF$1,0),0)-IFERROR(VLOOKUP($A180,'E1 basket NFOL Morning'!$A$1:$M$500,MATCH("For 1 basket",'E1 basket NFOL Morning'!$A$1:$M$1,0),0),0)*MIN('E1 basket NFOL Morning'!$I$2:$I$500)</f>
        <v>#N/A</v>
      </c>
      <c r="AD180" t="e">
        <f>VLOOKUP($A180,updated_plusgrid!$A$1:$AF$500,MATCH("Pend. T+1 Buy (TT1UNSETTLEBUY)",updated_plusgrid!$A$1:$AF$1,0),0)-IFERROR(VLOOKUP($A180,'E1 basket NFOL Morning'!$A$1:$M$500,MATCH("For 1 basket",'E1 basket NFOL Morning'!$A$1:$M$1,0),0),0)*MIN('E1 basket NFOL Morning'!$K$2:$K$500)</f>
        <v>#N/A</v>
      </c>
      <c r="AE180" t="e">
        <f>AB180-IFERROR(VLOOKUP($A180,Diamond!$A:$B,2,0),0)*MIN(Diamond!$G:$G)</f>
        <v>#N/A</v>
      </c>
      <c r="AF180" t="e">
        <f>AC180-IFERROR(VLOOKUP($A180,Diamond!$A:$B,2,0),0)*MIN(Diamond!$I:$I)</f>
        <v>#N/A</v>
      </c>
      <c r="AG180" t="e">
        <f>AD180-IFERROR(VLOOKUP($A180,Diamond!$A:$B,2,0),0)*MIN(Diamond!$K:$K)</f>
        <v>#N/A</v>
      </c>
      <c r="AH180" t="e">
        <f>AE180-IFERROR(VLOOKUP($A180,FL!$A:$B,2,0),0)*MIN(FL!$G:$G)</f>
        <v>#N/A</v>
      </c>
      <c r="AI180" t="e">
        <f>AF180-IFERROR(VLOOKUP($A180,FL!$A:$B,2,0),0)*MIN(FL!$I:$I)</f>
        <v>#N/A</v>
      </c>
      <c r="AJ180" t="e">
        <f>AG180-IFERROR(VLOOKUP($A180,FL!$A:$B,2,0),0)*MIN(FL!$K:$K)</f>
        <v>#N/A</v>
      </c>
      <c r="AK180" t="e">
        <f>AH180-IFERROR(VLOOKUP($A180,'VN100'!$A:$B,2,0),0)*MIN('VN100'!$G:$G)</f>
        <v>#N/A</v>
      </c>
      <c r="AL180" t="e">
        <f>AI180-IFERROR(VLOOKUP($A180,'VN100'!$A:$B,2,0),0)*MIN('VN100'!$I:$I)</f>
        <v>#N/A</v>
      </c>
      <c r="AM180" t="e">
        <f>AJ180-IFERROR(VLOOKUP($A180,'VN100'!$A:$B,2,0),0)*MIN('VN100'!$K:$K)</f>
        <v>#N/A</v>
      </c>
      <c r="AN180" t="e">
        <f>AK180-IFERROR(VLOOKUP($A180,MIDCAP!$A:$B,2,0),0)*MIN(MIDCAP!$G:$G)</f>
        <v>#N/A</v>
      </c>
      <c r="AO180" t="e">
        <f>AL180-IFERROR(VLOOKUP($A180,MIDCAP!$A:$B,2,0),0)*MIN(MIDCAP!$I:$I)</f>
        <v>#N/A</v>
      </c>
      <c r="AP180" t="e">
        <f>AM180-IFERROR(VLOOKUP($A180,MIDCAP!$A:$B,2,0),0)*MIN(MIDCAP!$K:$K)</f>
        <v>#N/A</v>
      </c>
      <c r="AQ180" t="e">
        <f>AN180-IFERROR(VLOOKUP($A180,VFS!$A:$B,2,0),0)*MIN(VFS!$G:$G)</f>
        <v>#N/A</v>
      </c>
      <c r="AR180" t="e">
        <f>AO180-IFERROR(VLOOKUP($A180,VFS!$A:$B,2,0),0)*MIN(VFS!$I:$I)</f>
        <v>#N/A</v>
      </c>
      <c r="AS180" t="e">
        <f>AP180-IFERROR(VLOOKUP($A180,VFS!$A:$B,2,0),0)*MIN(VFS!$K:$K)</f>
        <v>#N/A</v>
      </c>
      <c r="AT180" t="e">
        <f>AQ180-IFERROR(VLOOKUP($A180,FUEMAVND!$A:$B,2,0),0)*MIN(FUEMAVND!$G:$G)</f>
        <v>#N/A</v>
      </c>
      <c r="AU180" t="e">
        <f>AR180-IFERROR(VLOOKUP($A180,FUEMAVND!$A:$B,2,0),0)*MIN(FUEMAVND!$I:$I)</f>
        <v>#N/A</v>
      </c>
      <c r="AV180" t="e">
        <f>AS180-IFERROR(VLOOKUP($A180,FUEMAVND!$A:$B,2,0),0)*MIN(FUEMAVND!$K:$K)</f>
        <v>#N/A</v>
      </c>
    </row>
    <row r="181" spans="28:48" x14ac:dyDescent="0.3">
      <c r="AB181" t="e">
        <f>VLOOKUP($A181,updated_plusgrid!$A$1:$AF$500,MATCH("Usable (USABLE)",updated_plusgrid!$A$1:$AF$1,0),0)-IFERROR(VLOOKUP($A181,'E1 basket NFOL Morning'!$A$1:$M$500,MATCH("For 1 basket",'E1 basket NFOL Morning'!$A$1:$M$1,0),0),0)*MIN('E1 basket NFOL Morning'!$G$2:$G$500)</f>
        <v>#N/A</v>
      </c>
      <c r="AC181" t="e">
        <f>VLOOKUP($A181,updated_plusgrid!$A$1:$AF$500,MATCH("Due (DUE)",updated_plusgrid!$A$1:$AF$1,0),0)-IFERROR(VLOOKUP($A181,'E1 basket NFOL Morning'!$A$1:$M$500,MATCH("For 1 basket",'E1 basket NFOL Morning'!$A$1:$M$1,0),0),0)*MIN('E1 basket NFOL Morning'!$I$2:$I$500)</f>
        <v>#N/A</v>
      </c>
      <c r="AD181" t="e">
        <f>VLOOKUP($A181,updated_plusgrid!$A$1:$AF$500,MATCH("Pend. T+1 Buy (TT1UNSETTLEBUY)",updated_plusgrid!$A$1:$AF$1,0),0)-IFERROR(VLOOKUP($A181,'E1 basket NFOL Morning'!$A$1:$M$500,MATCH("For 1 basket",'E1 basket NFOL Morning'!$A$1:$M$1,0),0),0)*MIN('E1 basket NFOL Morning'!$K$2:$K$500)</f>
        <v>#N/A</v>
      </c>
      <c r="AE181" t="e">
        <f>AB181-IFERROR(VLOOKUP($A181,Diamond!$A:$B,2,0),0)*MIN(Diamond!$G:$G)</f>
        <v>#N/A</v>
      </c>
      <c r="AF181" t="e">
        <f>AC181-IFERROR(VLOOKUP($A181,Diamond!$A:$B,2,0),0)*MIN(Diamond!$I:$I)</f>
        <v>#N/A</v>
      </c>
      <c r="AG181" t="e">
        <f>AD181-IFERROR(VLOOKUP($A181,Diamond!$A:$B,2,0),0)*MIN(Diamond!$K:$K)</f>
        <v>#N/A</v>
      </c>
      <c r="AH181" t="e">
        <f>AE181-IFERROR(VLOOKUP($A181,FL!$A:$B,2,0),0)*MIN(FL!$G:$G)</f>
        <v>#N/A</v>
      </c>
      <c r="AI181" t="e">
        <f>AF181-IFERROR(VLOOKUP($A181,FL!$A:$B,2,0),0)*MIN(FL!$I:$I)</f>
        <v>#N/A</v>
      </c>
      <c r="AJ181" t="e">
        <f>AG181-IFERROR(VLOOKUP($A181,FL!$A:$B,2,0),0)*MIN(FL!$K:$K)</f>
        <v>#N/A</v>
      </c>
      <c r="AK181" t="e">
        <f>AH181-IFERROR(VLOOKUP($A181,'VN100'!$A:$B,2,0),0)*MIN('VN100'!$G:$G)</f>
        <v>#N/A</v>
      </c>
      <c r="AL181" t="e">
        <f>AI181-IFERROR(VLOOKUP($A181,'VN100'!$A:$B,2,0),0)*MIN('VN100'!$I:$I)</f>
        <v>#N/A</v>
      </c>
      <c r="AM181" t="e">
        <f>AJ181-IFERROR(VLOOKUP($A181,'VN100'!$A:$B,2,0),0)*MIN('VN100'!$K:$K)</f>
        <v>#N/A</v>
      </c>
      <c r="AN181" t="e">
        <f>AK181-IFERROR(VLOOKUP($A181,MIDCAP!$A:$B,2,0),0)*MIN(MIDCAP!$G:$G)</f>
        <v>#N/A</v>
      </c>
      <c r="AO181" t="e">
        <f>AL181-IFERROR(VLOOKUP($A181,MIDCAP!$A:$B,2,0),0)*MIN(MIDCAP!$I:$I)</f>
        <v>#N/A</v>
      </c>
      <c r="AP181" t="e">
        <f>AM181-IFERROR(VLOOKUP($A181,MIDCAP!$A:$B,2,0),0)*MIN(MIDCAP!$K:$K)</f>
        <v>#N/A</v>
      </c>
      <c r="AQ181" t="e">
        <f>AN181-IFERROR(VLOOKUP($A181,VFS!$A:$B,2,0),0)*MIN(VFS!$G:$G)</f>
        <v>#N/A</v>
      </c>
      <c r="AR181" t="e">
        <f>AO181-IFERROR(VLOOKUP($A181,VFS!$A:$B,2,0),0)*MIN(VFS!$I:$I)</f>
        <v>#N/A</v>
      </c>
      <c r="AS181" t="e">
        <f>AP181-IFERROR(VLOOKUP($A181,VFS!$A:$B,2,0),0)*MIN(VFS!$K:$K)</f>
        <v>#N/A</v>
      </c>
      <c r="AT181" t="e">
        <f>AQ181-IFERROR(VLOOKUP($A181,FUEMAVND!$A:$B,2,0),0)*MIN(FUEMAVND!$G:$G)</f>
        <v>#N/A</v>
      </c>
      <c r="AU181" t="e">
        <f>AR181-IFERROR(VLOOKUP($A181,FUEMAVND!$A:$B,2,0),0)*MIN(FUEMAVND!$I:$I)</f>
        <v>#N/A</v>
      </c>
      <c r="AV181" t="e">
        <f>AS181-IFERROR(VLOOKUP($A181,FUEMAVND!$A:$B,2,0),0)*MIN(FUEMAVND!$K:$K)</f>
        <v>#N/A</v>
      </c>
    </row>
    <row r="182" spans="28:48" x14ac:dyDescent="0.3">
      <c r="AB182" t="e">
        <f>VLOOKUP($A182,updated_plusgrid!$A$1:$AF$500,MATCH("Usable (USABLE)",updated_plusgrid!$A$1:$AF$1,0),0)-IFERROR(VLOOKUP($A182,'E1 basket NFOL Morning'!$A$1:$M$500,MATCH("For 1 basket",'E1 basket NFOL Morning'!$A$1:$M$1,0),0),0)*MIN('E1 basket NFOL Morning'!$G$2:$G$500)</f>
        <v>#N/A</v>
      </c>
      <c r="AC182" t="e">
        <f>VLOOKUP($A182,updated_plusgrid!$A$1:$AF$500,MATCH("Due (DUE)",updated_plusgrid!$A$1:$AF$1,0),0)-IFERROR(VLOOKUP($A182,'E1 basket NFOL Morning'!$A$1:$M$500,MATCH("For 1 basket",'E1 basket NFOL Morning'!$A$1:$M$1,0),0),0)*MIN('E1 basket NFOL Morning'!$I$2:$I$500)</f>
        <v>#N/A</v>
      </c>
      <c r="AD182" t="e">
        <f>VLOOKUP($A182,updated_plusgrid!$A$1:$AF$500,MATCH("Pend. T+1 Buy (TT1UNSETTLEBUY)",updated_plusgrid!$A$1:$AF$1,0),0)-IFERROR(VLOOKUP($A182,'E1 basket NFOL Morning'!$A$1:$M$500,MATCH("For 1 basket",'E1 basket NFOL Morning'!$A$1:$M$1,0),0),0)*MIN('E1 basket NFOL Morning'!$K$2:$K$500)</f>
        <v>#N/A</v>
      </c>
      <c r="AE182" t="e">
        <f>AB182-IFERROR(VLOOKUP($A182,Diamond!$A:$B,2,0),0)*MIN(Diamond!$G:$G)</f>
        <v>#N/A</v>
      </c>
      <c r="AF182" t="e">
        <f>AC182-IFERROR(VLOOKUP($A182,Diamond!$A:$B,2,0),0)*MIN(Diamond!$I:$I)</f>
        <v>#N/A</v>
      </c>
      <c r="AG182" t="e">
        <f>AD182-IFERROR(VLOOKUP($A182,Diamond!$A:$B,2,0),0)*MIN(Diamond!$K:$K)</f>
        <v>#N/A</v>
      </c>
      <c r="AH182" t="e">
        <f>AE182-IFERROR(VLOOKUP($A182,FL!$A:$B,2,0),0)*MIN(FL!$G:$G)</f>
        <v>#N/A</v>
      </c>
      <c r="AI182" t="e">
        <f>AF182-IFERROR(VLOOKUP($A182,FL!$A:$B,2,0),0)*MIN(FL!$I:$I)</f>
        <v>#N/A</v>
      </c>
      <c r="AJ182" t="e">
        <f>AG182-IFERROR(VLOOKUP($A182,FL!$A:$B,2,0),0)*MIN(FL!$K:$K)</f>
        <v>#N/A</v>
      </c>
      <c r="AK182" t="e">
        <f>AH182-IFERROR(VLOOKUP($A182,'VN100'!$A:$B,2,0),0)*MIN('VN100'!$G:$G)</f>
        <v>#N/A</v>
      </c>
      <c r="AL182" t="e">
        <f>AI182-IFERROR(VLOOKUP($A182,'VN100'!$A:$B,2,0),0)*MIN('VN100'!$I:$I)</f>
        <v>#N/A</v>
      </c>
      <c r="AM182" t="e">
        <f>AJ182-IFERROR(VLOOKUP($A182,'VN100'!$A:$B,2,0),0)*MIN('VN100'!$K:$K)</f>
        <v>#N/A</v>
      </c>
      <c r="AN182" t="e">
        <f>AK182-IFERROR(VLOOKUP($A182,MIDCAP!$A:$B,2,0),0)*MIN(MIDCAP!$G:$G)</f>
        <v>#N/A</v>
      </c>
      <c r="AO182" t="e">
        <f>AL182-IFERROR(VLOOKUP($A182,MIDCAP!$A:$B,2,0),0)*MIN(MIDCAP!$I:$I)</f>
        <v>#N/A</v>
      </c>
      <c r="AP182" t="e">
        <f>AM182-IFERROR(VLOOKUP($A182,MIDCAP!$A:$B,2,0),0)*MIN(MIDCAP!$K:$K)</f>
        <v>#N/A</v>
      </c>
      <c r="AQ182" t="e">
        <f>AN182-IFERROR(VLOOKUP($A182,VFS!$A:$B,2,0),0)*MIN(VFS!$G:$G)</f>
        <v>#N/A</v>
      </c>
      <c r="AR182" t="e">
        <f>AO182-IFERROR(VLOOKUP($A182,VFS!$A:$B,2,0),0)*MIN(VFS!$I:$I)</f>
        <v>#N/A</v>
      </c>
      <c r="AS182" t="e">
        <f>AP182-IFERROR(VLOOKUP($A182,VFS!$A:$B,2,0),0)*MIN(VFS!$K:$K)</f>
        <v>#N/A</v>
      </c>
      <c r="AT182" t="e">
        <f>AQ182-IFERROR(VLOOKUP($A182,FUEMAVND!$A:$B,2,0),0)*MIN(FUEMAVND!$G:$G)</f>
        <v>#N/A</v>
      </c>
      <c r="AU182" t="e">
        <f>AR182-IFERROR(VLOOKUP($A182,FUEMAVND!$A:$B,2,0),0)*MIN(FUEMAVND!$I:$I)</f>
        <v>#N/A</v>
      </c>
      <c r="AV182" t="e">
        <f>AS182-IFERROR(VLOOKUP($A182,FUEMAVND!$A:$B,2,0),0)*MIN(FUEMAVND!$K:$K)</f>
        <v>#N/A</v>
      </c>
    </row>
    <row r="183" spans="28:48" x14ac:dyDescent="0.3">
      <c r="AB183" t="e">
        <f>VLOOKUP($A183,updated_plusgrid!$A$1:$AF$500,MATCH("Usable (USABLE)",updated_plusgrid!$A$1:$AF$1,0),0)-IFERROR(VLOOKUP($A183,'E1 basket NFOL Morning'!$A$1:$M$500,MATCH("For 1 basket",'E1 basket NFOL Morning'!$A$1:$M$1,0),0),0)*MIN('E1 basket NFOL Morning'!$G$2:$G$500)</f>
        <v>#N/A</v>
      </c>
      <c r="AC183" t="e">
        <f>VLOOKUP($A183,updated_plusgrid!$A$1:$AF$500,MATCH("Due (DUE)",updated_plusgrid!$A$1:$AF$1,0),0)-IFERROR(VLOOKUP($A183,'E1 basket NFOL Morning'!$A$1:$M$500,MATCH("For 1 basket",'E1 basket NFOL Morning'!$A$1:$M$1,0),0),0)*MIN('E1 basket NFOL Morning'!$I$2:$I$500)</f>
        <v>#N/A</v>
      </c>
      <c r="AD183" t="e">
        <f>VLOOKUP($A183,updated_plusgrid!$A$1:$AF$500,MATCH("Pend. T+1 Buy (TT1UNSETTLEBUY)",updated_plusgrid!$A$1:$AF$1,0),0)-IFERROR(VLOOKUP($A183,'E1 basket NFOL Morning'!$A$1:$M$500,MATCH("For 1 basket",'E1 basket NFOL Morning'!$A$1:$M$1,0),0),0)*MIN('E1 basket NFOL Morning'!$K$2:$K$500)</f>
        <v>#N/A</v>
      </c>
      <c r="AE183" t="e">
        <f>AB183-IFERROR(VLOOKUP($A183,Diamond!$A:$B,2,0),0)*MIN(Diamond!$G:$G)</f>
        <v>#N/A</v>
      </c>
      <c r="AF183" t="e">
        <f>AC183-IFERROR(VLOOKUP($A183,Diamond!$A:$B,2,0),0)*MIN(Diamond!$I:$I)</f>
        <v>#N/A</v>
      </c>
      <c r="AG183" t="e">
        <f>AD183-IFERROR(VLOOKUP($A183,Diamond!$A:$B,2,0),0)*MIN(Diamond!$K:$K)</f>
        <v>#N/A</v>
      </c>
      <c r="AH183" t="e">
        <f>AE183-IFERROR(VLOOKUP($A183,FL!$A:$B,2,0),0)*MIN(FL!$G:$G)</f>
        <v>#N/A</v>
      </c>
      <c r="AI183" t="e">
        <f>AF183-IFERROR(VLOOKUP($A183,FL!$A:$B,2,0),0)*MIN(FL!$I:$I)</f>
        <v>#N/A</v>
      </c>
      <c r="AJ183" t="e">
        <f>AG183-IFERROR(VLOOKUP($A183,FL!$A:$B,2,0),0)*MIN(FL!$K:$K)</f>
        <v>#N/A</v>
      </c>
      <c r="AK183" t="e">
        <f>AH183-IFERROR(VLOOKUP($A183,'VN100'!$A:$B,2,0),0)*MIN('VN100'!$G:$G)</f>
        <v>#N/A</v>
      </c>
      <c r="AL183" t="e">
        <f>AI183-IFERROR(VLOOKUP($A183,'VN100'!$A:$B,2,0),0)*MIN('VN100'!$I:$I)</f>
        <v>#N/A</v>
      </c>
      <c r="AM183" t="e">
        <f>AJ183-IFERROR(VLOOKUP($A183,'VN100'!$A:$B,2,0),0)*MIN('VN100'!$K:$K)</f>
        <v>#N/A</v>
      </c>
      <c r="AN183" t="e">
        <f>AK183-IFERROR(VLOOKUP($A183,MIDCAP!$A:$B,2,0),0)*MIN(MIDCAP!$G:$G)</f>
        <v>#N/A</v>
      </c>
      <c r="AO183" t="e">
        <f>AL183-IFERROR(VLOOKUP($A183,MIDCAP!$A:$B,2,0),0)*MIN(MIDCAP!$I:$I)</f>
        <v>#N/A</v>
      </c>
      <c r="AP183" t="e">
        <f>AM183-IFERROR(VLOOKUP($A183,MIDCAP!$A:$B,2,0),0)*MIN(MIDCAP!$K:$K)</f>
        <v>#N/A</v>
      </c>
      <c r="AQ183" t="e">
        <f>AN183-IFERROR(VLOOKUP($A183,VFS!$A:$B,2,0),0)*MIN(VFS!$G:$G)</f>
        <v>#N/A</v>
      </c>
      <c r="AR183" t="e">
        <f>AO183-IFERROR(VLOOKUP($A183,VFS!$A:$B,2,0),0)*MIN(VFS!$I:$I)</f>
        <v>#N/A</v>
      </c>
      <c r="AS183" t="e">
        <f>AP183-IFERROR(VLOOKUP($A183,VFS!$A:$B,2,0),0)*MIN(VFS!$K:$K)</f>
        <v>#N/A</v>
      </c>
      <c r="AT183" t="e">
        <f>AQ183-IFERROR(VLOOKUP($A183,FUEMAVND!$A:$B,2,0),0)*MIN(FUEMAVND!$G:$G)</f>
        <v>#N/A</v>
      </c>
      <c r="AU183" t="e">
        <f>AR183-IFERROR(VLOOKUP($A183,FUEMAVND!$A:$B,2,0),0)*MIN(FUEMAVND!$I:$I)</f>
        <v>#N/A</v>
      </c>
      <c r="AV183" t="e">
        <f>AS183-IFERROR(VLOOKUP($A183,FUEMAVND!$A:$B,2,0),0)*MIN(FUEMAVND!$K:$K)</f>
        <v>#N/A</v>
      </c>
    </row>
    <row r="184" spans="28:48" x14ac:dyDescent="0.3">
      <c r="AB184" t="e">
        <f>VLOOKUP($A184,updated_plusgrid!$A$1:$AF$500,MATCH("Usable (USABLE)",updated_plusgrid!$A$1:$AF$1,0),0)-IFERROR(VLOOKUP($A184,'E1 basket NFOL Morning'!$A$1:$M$500,MATCH("For 1 basket",'E1 basket NFOL Morning'!$A$1:$M$1,0),0),0)*MIN('E1 basket NFOL Morning'!$G$2:$G$500)</f>
        <v>#N/A</v>
      </c>
      <c r="AC184" t="e">
        <f>VLOOKUP($A184,updated_plusgrid!$A$1:$AF$500,MATCH("Due (DUE)",updated_plusgrid!$A$1:$AF$1,0),0)-IFERROR(VLOOKUP($A184,'E1 basket NFOL Morning'!$A$1:$M$500,MATCH("For 1 basket",'E1 basket NFOL Morning'!$A$1:$M$1,0),0),0)*MIN('E1 basket NFOL Morning'!$I$2:$I$500)</f>
        <v>#N/A</v>
      </c>
      <c r="AD184" t="e">
        <f>VLOOKUP($A184,updated_plusgrid!$A$1:$AF$500,MATCH("Pend. T+1 Buy (TT1UNSETTLEBUY)",updated_plusgrid!$A$1:$AF$1,0),0)-IFERROR(VLOOKUP($A184,'E1 basket NFOL Morning'!$A$1:$M$500,MATCH("For 1 basket",'E1 basket NFOL Morning'!$A$1:$M$1,0),0),0)*MIN('E1 basket NFOL Morning'!$K$2:$K$500)</f>
        <v>#N/A</v>
      </c>
      <c r="AE184" t="e">
        <f>AB184-IFERROR(VLOOKUP($A184,Diamond!$A:$B,2,0),0)*MIN(Diamond!$G:$G)</f>
        <v>#N/A</v>
      </c>
      <c r="AF184" t="e">
        <f>AC184-IFERROR(VLOOKUP($A184,Diamond!$A:$B,2,0),0)*MIN(Diamond!$I:$I)</f>
        <v>#N/A</v>
      </c>
      <c r="AG184" t="e">
        <f>AD184-IFERROR(VLOOKUP($A184,Diamond!$A:$B,2,0),0)*MIN(Diamond!$K:$K)</f>
        <v>#N/A</v>
      </c>
      <c r="AH184" t="e">
        <f>AE184-IFERROR(VLOOKUP($A184,FL!$A:$B,2,0),0)*MIN(FL!$G:$G)</f>
        <v>#N/A</v>
      </c>
      <c r="AI184" t="e">
        <f>AF184-IFERROR(VLOOKUP($A184,FL!$A:$B,2,0),0)*MIN(FL!$I:$I)</f>
        <v>#N/A</v>
      </c>
      <c r="AJ184" t="e">
        <f>AG184-IFERROR(VLOOKUP($A184,FL!$A:$B,2,0),0)*MIN(FL!$K:$K)</f>
        <v>#N/A</v>
      </c>
      <c r="AK184" t="e">
        <f>AH184-IFERROR(VLOOKUP($A184,'VN100'!$A:$B,2,0),0)*MIN('VN100'!$G:$G)</f>
        <v>#N/A</v>
      </c>
      <c r="AL184" t="e">
        <f>AI184-IFERROR(VLOOKUP($A184,'VN100'!$A:$B,2,0),0)*MIN('VN100'!$I:$I)</f>
        <v>#N/A</v>
      </c>
      <c r="AM184" t="e">
        <f>AJ184-IFERROR(VLOOKUP($A184,'VN100'!$A:$B,2,0),0)*MIN('VN100'!$K:$K)</f>
        <v>#N/A</v>
      </c>
      <c r="AN184" t="e">
        <f>AK184-IFERROR(VLOOKUP($A184,MIDCAP!$A:$B,2,0),0)*MIN(MIDCAP!$G:$G)</f>
        <v>#N/A</v>
      </c>
      <c r="AO184" t="e">
        <f>AL184-IFERROR(VLOOKUP($A184,MIDCAP!$A:$B,2,0),0)*MIN(MIDCAP!$I:$I)</f>
        <v>#N/A</v>
      </c>
      <c r="AP184" t="e">
        <f>AM184-IFERROR(VLOOKUP($A184,MIDCAP!$A:$B,2,0),0)*MIN(MIDCAP!$K:$K)</f>
        <v>#N/A</v>
      </c>
      <c r="AQ184" t="e">
        <f>AN184-IFERROR(VLOOKUP($A184,VFS!$A:$B,2,0),0)*MIN(VFS!$G:$G)</f>
        <v>#N/A</v>
      </c>
      <c r="AR184" t="e">
        <f>AO184-IFERROR(VLOOKUP($A184,VFS!$A:$B,2,0),0)*MIN(VFS!$I:$I)</f>
        <v>#N/A</v>
      </c>
      <c r="AS184" t="e">
        <f>AP184-IFERROR(VLOOKUP($A184,VFS!$A:$B,2,0),0)*MIN(VFS!$K:$K)</f>
        <v>#N/A</v>
      </c>
      <c r="AT184" t="e">
        <f>AQ184-IFERROR(VLOOKUP($A184,FUEMAVND!$A:$B,2,0),0)*MIN(FUEMAVND!$G:$G)</f>
        <v>#N/A</v>
      </c>
      <c r="AU184" t="e">
        <f>AR184-IFERROR(VLOOKUP($A184,FUEMAVND!$A:$B,2,0),0)*MIN(FUEMAVND!$I:$I)</f>
        <v>#N/A</v>
      </c>
      <c r="AV184" t="e">
        <f>AS184-IFERROR(VLOOKUP($A184,FUEMAVND!$A:$B,2,0),0)*MIN(FUEMAVND!$K:$K)</f>
        <v>#N/A</v>
      </c>
    </row>
    <row r="185" spans="28:48" x14ac:dyDescent="0.3">
      <c r="AB185" t="e">
        <f>VLOOKUP($A185,updated_plusgrid!$A$1:$AF$500,MATCH("Usable (USABLE)",updated_plusgrid!$A$1:$AF$1,0),0)-IFERROR(VLOOKUP($A185,'E1 basket NFOL Morning'!$A$1:$M$500,MATCH("For 1 basket",'E1 basket NFOL Morning'!$A$1:$M$1,0),0),0)*MIN('E1 basket NFOL Morning'!$G$2:$G$500)</f>
        <v>#N/A</v>
      </c>
      <c r="AC185" t="e">
        <f>VLOOKUP($A185,updated_plusgrid!$A$1:$AF$500,MATCH("Due (DUE)",updated_plusgrid!$A$1:$AF$1,0),0)-IFERROR(VLOOKUP($A185,'E1 basket NFOL Morning'!$A$1:$M$500,MATCH("For 1 basket",'E1 basket NFOL Morning'!$A$1:$M$1,0),0),0)*MIN('E1 basket NFOL Morning'!$I$2:$I$500)</f>
        <v>#N/A</v>
      </c>
      <c r="AD185" t="e">
        <f>VLOOKUP($A185,updated_plusgrid!$A$1:$AF$500,MATCH("Pend. T+1 Buy (TT1UNSETTLEBUY)",updated_plusgrid!$A$1:$AF$1,0),0)-IFERROR(VLOOKUP($A185,'E1 basket NFOL Morning'!$A$1:$M$500,MATCH("For 1 basket",'E1 basket NFOL Morning'!$A$1:$M$1,0),0),0)*MIN('E1 basket NFOL Morning'!$K$2:$K$500)</f>
        <v>#N/A</v>
      </c>
      <c r="AE185" t="e">
        <f>AB185-IFERROR(VLOOKUP($A185,Diamond!$A:$B,2,0),0)*MIN(Diamond!$G:$G)</f>
        <v>#N/A</v>
      </c>
      <c r="AF185" t="e">
        <f>AC185-IFERROR(VLOOKUP($A185,Diamond!$A:$B,2,0),0)*MIN(Diamond!$I:$I)</f>
        <v>#N/A</v>
      </c>
      <c r="AG185" t="e">
        <f>AD185-IFERROR(VLOOKUP($A185,Diamond!$A:$B,2,0),0)*MIN(Diamond!$K:$K)</f>
        <v>#N/A</v>
      </c>
      <c r="AH185" t="e">
        <f>AE185-IFERROR(VLOOKUP($A185,FL!$A:$B,2,0),0)*MIN(FL!$G:$G)</f>
        <v>#N/A</v>
      </c>
      <c r="AI185" t="e">
        <f>AF185-IFERROR(VLOOKUP($A185,FL!$A:$B,2,0),0)*MIN(FL!$I:$I)</f>
        <v>#N/A</v>
      </c>
      <c r="AJ185" t="e">
        <f>AG185-IFERROR(VLOOKUP($A185,FL!$A:$B,2,0),0)*MIN(FL!$K:$K)</f>
        <v>#N/A</v>
      </c>
      <c r="AK185" t="e">
        <f>AH185-IFERROR(VLOOKUP($A185,'VN100'!$A:$B,2,0),0)*MIN('VN100'!$G:$G)</f>
        <v>#N/A</v>
      </c>
      <c r="AL185" t="e">
        <f>AI185-IFERROR(VLOOKUP($A185,'VN100'!$A:$B,2,0),0)*MIN('VN100'!$I:$I)</f>
        <v>#N/A</v>
      </c>
      <c r="AM185" t="e">
        <f>AJ185-IFERROR(VLOOKUP($A185,'VN100'!$A:$B,2,0),0)*MIN('VN100'!$K:$K)</f>
        <v>#N/A</v>
      </c>
      <c r="AN185" t="e">
        <f>AK185-IFERROR(VLOOKUP($A185,MIDCAP!$A:$B,2,0),0)*MIN(MIDCAP!$G:$G)</f>
        <v>#N/A</v>
      </c>
      <c r="AO185" t="e">
        <f>AL185-IFERROR(VLOOKUP($A185,MIDCAP!$A:$B,2,0),0)*MIN(MIDCAP!$I:$I)</f>
        <v>#N/A</v>
      </c>
      <c r="AP185" t="e">
        <f>AM185-IFERROR(VLOOKUP($A185,MIDCAP!$A:$B,2,0),0)*MIN(MIDCAP!$K:$K)</f>
        <v>#N/A</v>
      </c>
      <c r="AQ185" t="e">
        <f>AN185-IFERROR(VLOOKUP($A185,VFS!$A:$B,2,0),0)*MIN(VFS!$G:$G)</f>
        <v>#N/A</v>
      </c>
      <c r="AR185" t="e">
        <f>AO185-IFERROR(VLOOKUP($A185,VFS!$A:$B,2,0),0)*MIN(VFS!$I:$I)</f>
        <v>#N/A</v>
      </c>
      <c r="AS185" t="e">
        <f>AP185-IFERROR(VLOOKUP($A185,VFS!$A:$B,2,0),0)*MIN(VFS!$K:$K)</f>
        <v>#N/A</v>
      </c>
      <c r="AT185" t="e">
        <f>AQ185-IFERROR(VLOOKUP($A185,FUEMAVND!$A:$B,2,0),0)*MIN(FUEMAVND!$G:$G)</f>
        <v>#N/A</v>
      </c>
      <c r="AU185" t="e">
        <f>AR185-IFERROR(VLOOKUP($A185,FUEMAVND!$A:$B,2,0),0)*MIN(FUEMAVND!$I:$I)</f>
        <v>#N/A</v>
      </c>
      <c r="AV185" t="e">
        <f>AS185-IFERROR(VLOOKUP($A185,FUEMAVND!$A:$B,2,0),0)*MIN(FUEMAVND!$K:$K)</f>
        <v>#N/A</v>
      </c>
    </row>
    <row r="186" spans="28:48" x14ac:dyDescent="0.3">
      <c r="AB186" t="e">
        <f>VLOOKUP($A186,updated_plusgrid!$A$1:$AF$500,MATCH("Usable (USABLE)",updated_plusgrid!$A$1:$AF$1,0),0)-IFERROR(VLOOKUP($A186,'E1 basket NFOL Morning'!$A$1:$M$500,MATCH("For 1 basket",'E1 basket NFOL Morning'!$A$1:$M$1,0),0),0)*MIN('E1 basket NFOL Morning'!$G$2:$G$500)</f>
        <v>#N/A</v>
      </c>
      <c r="AC186" t="e">
        <f>VLOOKUP($A186,updated_plusgrid!$A$1:$AF$500,MATCH("Due (DUE)",updated_plusgrid!$A$1:$AF$1,0),0)-IFERROR(VLOOKUP($A186,'E1 basket NFOL Morning'!$A$1:$M$500,MATCH("For 1 basket",'E1 basket NFOL Morning'!$A$1:$M$1,0),0),0)*MIN('E1 basket NFOL Morning'!$I$2:$I$500)</f>
        <v>#N/A</v>
      </c>
      <c r="AD186" t="e">
        <f>VLOOKUP($A186,updated_plusgrid!$A$1:$AF$500,MATCH("Pend. T+1 Buy (TT1UNSETTLEBUY)",updated_plusgrid!$A$1:$AF$1,0),0)-IFERROR(VLOOKUP($A186,'E1 basket NFOL Morning'!$A$1:$M$500,MATCH("For 1 basket",'E1 basket NFOL Morning'!$A$1:$M$1,0),0),0)*MIN('E1 basket NFOL Morning'!$K$2:$K$500)</f>
        <v>#N/A</v>
      </c>
      <c r="AE186" t="e">
        <f>AB186-IFERROR(VLOOKUP($A186,Diamond!$A:$B,2,0),0)*MIN(Diamond!$G:$G)</f>
        <v>#N/A</v>
      </c>
      <c r="AF186" t="e">
        <f>AC186-IFERROR(VLOOKUP($A186,Diamond!$A:$B,2,0),0)*MIN(Diamond!$I:$I)</f>
        <v>#N/A</v>
      </c>
      <c r="AG186" t="e">
        <f>AD186-IFERROR(VLOOKUP($A186,Diamond!$A:$B,2,0),0)*MIN(Diamond!$K:$K)</f>
        <v>#N/A</v>
      </c>
      <c r="AH186" t="e">
        <f>AE186-IFERROR(VLOOKUP($A186,FL!$A:$B,2,0),0)*MIN(FL!$G:$G)</f>
        <v>#N/A</v>
      </c>
      <c r="AI186" t="e">
        <f>AF186-IFERROR(VLOOKUP($A186,FL!$A:$B,2,0),0)*MIN(FL!$I:$I)</f>
        <v>#N/A</v>
      </c>
      <c r="AJ186" t="e">
        <f>AG186-IFERROR(VLOOKUP($A186,FL!$A:$B,2,0),0)*MIN(FL!$K:$K)</f>
        <v>#N/A</v>
      </c>
      <c r="AK186" t="e">
        <f>AH186-IFERROR(VLOOKUP($A186,'VN100'!$A:$B,2,0),0)*MIN('VN100'!$G:$G)</f>
        <v>#N/A</v>
      </c>
      <c r="AL186" t="e">
        <f>AI186-IFERROR(VLOOKUP($A186,'VN100'!$A:$B,2,0),0)*MIN('VN100'!$I:$I)</f>
        <v>#N/A</v>
      </c>
      <c r="AM186" t="e">
        <f>AJ186-IFERROR(VLOOKUP($A186,'VN100'!$A:$B,2,0),0)*MIN('VN100'!$K:$K)</f>
        <v>#N/A</v>
      </c>
      <c r="AN186" t="e">
        <f>AK186-IFERROR(VLOOKUP($A186,MIDCAP!$A:$B,2,0),0)*MIN(MIDCAP!$G:$G)</f>
        <v>#N/A</v>
      </c>
      <c r="AO186" t="e">
        <f>AL186-IFERROR(VLOOKUP($A186,MIDCAP!$A:$B,2,0),0)*MIN(MIDCAP!$I:$I)</f>
        <v>#N/A</v>
      </c>
      <c r="AP186" t="e">
        <f>AM186-IFERROR(VLOOKUP($A186,MIDCAP!$A:$B,2,0),0)*MIN(MIDCAP!$K:$K)</f>
        <v>#N/A</v>
      </c>
      <c r="AQ186" t="e">
        <f>AN186-IFERROR(VLOOKUP($A186,VFS!$A:$B,2,0),0)*MIN(VFS!$G:$G)</f>
        <v>#N/A</v>
      </c>
      <c r="AR186" t="e">
        <f>AO186-IFERROR(VLOOKUP($A186,VFS!$A:$B,2,0),0)*MIN(VFS!$I:$I)</f>
        <v>#N/A</v>
      </c>
      <c r="AS186" t="e">
        <f>AP186-IFERROR(VLOOKUP($A186,VFS!$A:$B,2,0),0)*MIN(VFS!$K:$K)</f>
        <v>#N/A</v>
      </c>
      <c r="AT186" t="e">
        <f>AQ186-IFERROR(VLOOKUP($A186,FUEMAVND!$A:$B,2,0),0)*MIN(FUEMAVND!$G:$G)</f>
        <v>#N/A</v>
      </c>
      <c r="AU186" t="e">
        <f>AR186-IFERROR(VLOOKUP($A186,FUEMAVND!$A:$B,2,0),0)*MIN(FUEMAVND!$I:$I)</f>
        <v>#N/A</v>
      </c>
      <c r="AV186" t="e">
        <f>AS186-IFERROR(VLOOKUP($A186,FUEMAVND!$A:$B,2,0),0)*MIN(FUEMAVND!$K:$K)</f>
        <v>#N/A</v>
      </c>
    </row>
    <row r="187" spans="28:48" x14ac:dyDescent="0.3">
      <c r="AB187" t="e">
        <f>VLOOKUP($A187,updated_plusgrid!$A$1:$AF$500,MATCH("Usable (USABLE)",updated_plusgrid!$A$1:$AF$1,0),0)-IFERROR(VLOOKUP($A187,'E1 basket NFOL Morning'!$A$1:$M$500,MATCH("For 1 basket",'E1 basket NFOL Morning'!$A$1:$M$1,0),0),0)*MIN('E1 basket NFOL Morning'!$G$2:$G$500)</f>
        <v>#N/A</v>
      </c>
      <c r="AC187" t="e">
        <f>VLOOKUP($A187,updated_plusgrid!$A$1:$AF$500,MATCH("Due (DUE)",updated_plusgrid!$A$1:$AF$1,0),0)-IFERROR(VLOOKUP($A187,'E1 basket NFOL Morning'!$A$1:$M$500,MATCH("For 1 basket",'E1 basket NFOL Morning'!$A$1:$M$1,0),0),0)*MIN('E1 basket NFOL Morning'!$I$2:$I$500)</f>
        <v>#N/A</v>
      </c>
      <c r="AD187" t="e">
        <f>VLOOKUP($A187,updated_plusgrid!$A$1:$AF$500,MATCH("Pend. T+1 Buy (TT1UNSETTLEBUY)",updated_plusgrid!$A$1:$AF$1,0),0)-IFERROR(VLOOKUP($A187,'E1 basket NFOL Morning'!$A$1:$M$500,MATCH("For 1 basket",'E1 basket NFOL Morning'!$A$1:$M$1,0),0),0)*MIN('E1 basket NFOL Morning'!$K$2:$K$500)</f>
        <v>#N/A</v>
      </c>
      <c r="AE187" t="e">
        <f>AB187-IFERROR(VLOOKUP($A187,Diamond!$A:$B,2,0),0)*MIN(Diamond!$G:$G)</f>
        <v>#N/A</v>
      </c>
      <c r="AF187" t="e">
        <f>AC187-IFERROR(VLOOKUP($A187,Diamond!$A:$B,2,0),0)*MIN(Diamond!$I:$I)</f>
        <v>#N/A</v>
      </c>
      <c r="AG187" t="e">
        <f>AD187-IFERROR(VLOOKUP($A187,Diamond!$A:$B,2,0),0)*MIN(Diamond!$K:$K)</f>
        <v>#N/A</v>
      </c>
      <c r="AH187" t="e">
        <f>AE187-IFERROR(VLOOKUP($A187,FL!$A:$B,2,0),0)*MIN(FL!$G:$G)</f>
        <v>#N/A</v>
      </c>
      <c r="AI187" t="e">
        <f>AF187-IFERROR(VLOOKUP($A187,FL!$A:$B,2,0),0)*MIN(FL!$I:$I)</f>
        <v>#N/A</v>
      </c>
      <c r="AJ187" t="e">
        <f>AG187-IFERROR(VLOOKUP($A187,FL!$A:$B,2,0),0)*MIN(FL!$K:$K)</f>
        <v>#N/A</v>
      </c>
      <c r="AK187" t="e">
        <f>AH187-IFERROR(VLOOKUP($A187,'VN100'!$A:$B,2,0),0)*MIN('VN100'!$G:$G)</f>
        <v>#N/A</v>
      </c>
      <c r="AL187" t="e">
        <f>AI187-IFERROR(VLOOKUP($A187,'VN100'!$A:$B,2,0),0)*MIN('VN100'!$I:$I)</f>
        <v>#N/A</v>
      </c>
      <c r="AM187" t="e">
        <f>AJ187-IFERROR(VLOOKUP($A187,'VN100'!$A:$B,2,0),0)*MIN('VN100'!$K:$K)</f>
        <v>#N/A</v>
      </c>
      <c r="AN187" t="e">
        <f>AK187-IFERROR(VLOOKUP($A187,MIDCAP!$A:$B,2,0),0)*MIN(MIDCAP!$G:$G)</f>
        <v>#N/A</v>
      </c>
      <c r="AO187" t="e">
        <f>AL187-IFERROR(VLOOKUP($A187,MIDCAP!$A:$B,2,0),0)*MIN(MIDCAP!$I:$I)</f>
        <v>#N/A</v>
      </c>
      <c r="AP187" t="e">
        <f>AM187-IFERROR(VLOOKUP($A187,MIDCAP!$A:$B,2,0),0)*MIN(MIDCAP!$K:$K)</f>
        <v>#N/A</v>
      </c>
      <c r="AQ187" t="e">
        <f>AN187-IFERROR(VLOOKUP($A187,VFS!$A:$B,2,0),0)*MIN(VFS!$G:$G)</f>
        <v>#N/A</v>
      </c>
      <c r="AR187" t="e">
        <f>AO187-IFERROR(VLOOKUP($A187,VFS!$A:$B,2,0),0)*MIN(VFS!$I:$I)</f>
        <v>#N/A</v>
      </c>
      <c r="AS187" t="e">
        <f>AP187-IFERROR(VLOOKUP($A187,VFS!$A:$B,2,0),0)*MIN(VFS!$K:$K)</f>
        <v>#N/A</v>
      </c>
      <c r="AT187" t="e">
        <f>AQ187-IFERROR(VLOOKUP($A187,FUEMAVND!$A:$B,2,0),0)*MIN(FUEMAVND!$G:$G)</f>
        <v>#N/A</v>
      </c>
      <c r="AU187" t="e">
        <f>AR187-IFERROR(VLOOKUP($A187,FUEMAVND!$A:$B,2,0),0)*MIN(FUEMAVND!$I:$I)</f>
        <v>#N/A</v>
      </c>
      <c r="AV187" t="e">
        <f>AS187-IFERROR(VLOOKUP($A187,FUEMAVND!$A:$B,2,0),0)*MIN(FUEMAVND!$K:$K)</f>
        <v>#N/A</v>
      </c>
    </row>
    <row r="188" spans="28:48" x14ac:dyDescent="0.3">
      <c r="AB188" t="e">
        <f>VLOOKUP($A188,updated_plusgrid!$A$1:$AF$500,MATCH("Usable (USABLE)",updated_plusgrid!$A$1:$AF$1,0),0)-IFERROR(VLOOKUP($A188,'E1 basket NFOL Morning'!$A$1:$M$500,MATCH("For 1 basket",'E1 basket NFOL Morning'!$A$1:$M$1,0),0),0)*MIN('E1 basket NFOL Morning'!$G$2:$G$500)</f>
        <v>#N/A</v>
      </c>
      <c r="AC188" t="e">
        <f>VLOOKUP($A188,updated_plusgrid!$A$1:$AF$500,MATCH("Due (DUE)",updated_plusgrid!$A$1:$AF$1,0),0)-IFERROR(VLOOKUP($A188,'E1 basket NFOL Morning'!$A$1:$M$500,MATCH("For 1 basket",'E1 basket NFOL Morning'!$A$1:$M$1,0),0),0)*MIN('E1 basket NFOL Morning'!$I$2:$I$500)</f>
        <v>#N/A</v>
      </c>
      <c r="AD188" t="e">
        <f>VLOOKUP($A188,updated_plusgrid!$A$1:$AF$500,MATCH("Pend. T+1 Buy (TT1UNSETTLEBUY)",updated_plusgrid!$A$1:$AF$1,0),0)-IFERROR(VLOOKUP($A188,'E1 basket NFOL Morning'!$A$1:$M$500,MATCH("For 1 basket",'E1 basket NFOL Morning'!$A$1:$M$1,0),0),0)*MIN('E1 basket NFOL Morning'!$K$2:$K$500)</f>
        <v>#N/A</v>
      </c>
      <c r="AE188" t="e">
        <f>AB188-IFERROR(VLOOKUP($A188,Diamond!$A:$B,2,0),0)*MIN(Diamond!$G:$G)</f>
        <v>#N/A</v>
      </c>
      <c r="AF188" t="e">
        <f>AC188-IFERROR(VLOOKUP($A188,Diamond!$A:$B,2,0),0)*MIN(Diamond!$I:$I)</f>
        <v>#N/A</v>
      </c>
      <c r="AG188" t="e">
        <f>AD188-IFERROR(VLOOKUP($A188,Diamond!$A:$B,2,0),0)*MIN(Diamond!$K:$K)</f>
        <v>#N/A</v>
      </c>
      <c r="AH188" t="e">
        <f>AE188-IFERROR(VLOOKUP($A188,FL!$A:$B,2,0),0)*MIN(FL!$G:$G)</f>
        <v>#N/A</v>
      </c>
      <c r="AI188" t="e">
        <f>AF188-IFERROR(VLOOKUP($A188,FL!$A:$B,2,0),0)*MIN(FL!$I:$I)</f>
        <v>#N/A</v>
      </c>
      <c r="AJ188" t="e">
        <f>AG188-IFERROR(VLOOKUP($A188,FL!$A:$B,2,0),0)*MIN(FL!$K:$K)</f>
        <v>#N/A</v>
      </c>
      <c r="AK188" t="e">
        <f>AH188-IFERROR(VLOOKUP($A188,'VN100'!$A:$B,2,0),0)*MIN('VN100'!$G:$G)</f>
        <v>#N/A</v>
      </c>
      <c r="AL188" t="e">
        <f>AI188-IFERROR(VLOOKUP($A188,'VN100'!$A:$B,2,0),0)*MIN('VN100'!$I:$I)</f>
        <v>#N/A</v>
      </c>
      <c r="AM188" t="e">
        <f>AJ188-IFERROR(VLOOKUP($A188,'VN100'!$A:$B,2,0),0)*MIN('VN100'!$K:$K)</f>
        <v>#N/A</v>
      </c>
      <c r="AN188" t="e">
        <f>AK188-IFERROR(VLOOKUP($A188,MIDCAP!$A:$B,2,0),0)*MIN(MIDCAP!$G:$G)</f>
        <v>#N/A</v>
      </c>
      <c r="AO188" t="e">
        <f>AL188-IFERROR(VLOOKUP($A188,MIDCAP!$A:$B,2,0),0)*MIN(MIDCAP!$I:$I)</f>
        <v>#N/A</v>
      </c>
      <c r="AP188" t="e">
        <f>AM188-IFERROR(VLOOKUP($A188,MIDCAP!$A:$B,2,0),0)*MIN(MIDCAP!$K:$K)</f>
        <v>#N/A</v>
      </c>
      <c r="AQ188" t="e">
        <f>AN188-IFERROR(VLOOKUP($A188,VFS!$A:$B,2,0),0)*MIN(VFS!$G:$G)</f>
        <v>#N/A</v>
      </c>
      <c r="AR188" t="e">
        <f>AO188-IFERROR(VLOOKUP($A188,VFS!$A:$B,2,0),0)*MIN(VFS!$I:$I)</f>
        <v>#N/A</v>
      </c>
      <c r="AS188" t="e">
        <f>AP188-IFERROR(VLOOKUP($A188,VFS!$A:$B,2,0),0)*MIN(VFS!$K:$K)</f>
        <v>#N/A</v>
      </c>
      <c r="AT188" t="e">
        <f>AQ188-IFERROR(VLOOKUP($A188,FUEMAVND!$A:$B,2,0),0)*MIN(FUEMAVND!$G:$G)</f>
        <v>#N/A</v>
      </c>
      <c r="AU188" t="e">
        <f>AR188-IFERROR(VLOOKUP($A188,FUEMAVND!$A:$B,2,0),0)*MIN(FUEMAVND!$I:$I)</f>
        <v>#N/A</v>
      </c>
      <c r="AV188" t="e">
        <f>AS188-IFERROR(VLOOKUP($A188,FUEMAVND!$A:$B,2,0),0)*MIN(FUEMAVND!$K:$K)</f>
        <v>#N/A</v>
      </c>
    </row>
    <row r="189" spans="28:48" x14ac:dyDescent="0.3">
      <c r="AB189" t="e">
        <f>VLOOKUP($A189,updated_plusgrid!$A$1:$AF$500,MATCH("Usable (USABLE)",updated_plusgrid!$A$1:$AF$1,0),0)-IFERROR(VLOOKUP($A189,'E1 basket NFOL Morning'!$A$1:$M$500,MATCH("For 1 basket",'E1 basket NFOL Morning'!$A$1:$M$1,0),0),0)*MIN('E1 basket NFOL Morning'!$G$2:$G$500)</f>
        <v>#N/A</v>
      </c>
      <c r="AC189" t="e">
        <f>VLOOKUP($A189,updated_plusgrid!$A$1:$AF$500,MATCH("Due (DUE)",updated_plusgrid!$A$1:$AF$1,0),0)-IFERROR(VLOOKUP($A189,'E1 basket NFOL Morning'!$A$1:$M$500,MATCH("For 1 basket",'E1 basket NFOL Morning'!$A$1:$M$1,0),0),0)*MIN('E1 basket NFOL Morning'!$I$2:$I$500)</f>
        <v>#N/A</v>
      </c>
      <c r="AD189" t="e">
        <f>VLOOKUP($A189,updated_plusgrid!$A$1:$AF$500,MATCH("Pend. T+1 Buy (TT1UNSETTLEBUY)",updated_plusgrid!$A$1:$AF$1,0),0)-IFERROR(VLOOKUP($A189,'E1 basket NFOL Morning'!$A$1:$M$500,MATCH("For 1 basket",'E1 basket NFOL Morning'!$A$1:$M$1,0),0),0)*MIN('E1 basket NFOL Morning'!$K$2:$K$500)</f>
        <v>#N/A</v>
      </c>
      <c r="AE189" t="e">
        <f>AB189-IFERROR(VLOOKUP($A189,Diamond!$A:$B,2,0),0)*MIN(Diamond!$G:$G)</f>
        <v>#N/A</v>
      </c>
      <c r="AF189" t="e">
        <f>AC189-IFERROR(VLOOKUP($A189,Diamond!$A:$B,2,0),0)*MIN(Diamond!$I:$I)</f>
        <v>#N/A</v>
      </c>
      <c r="AG189" t="e">
        <f>AD189-IFERROR(VLOOKUP($A189,Diamond!$A:$B,2,0),0)*MIN(Diamond!$K:$K)</f>
        <v>#N/A</v>
      </c>
      <c r="AH189" t="e">
        <f>AE189-IFERROR(VLOOKUP($A189,FL!$A:$B,2,0),0)*MIN(FL!$G:$G)</f>
        <v>#N/A</v>
      </c>
      <c r="AI189" t="e">
        <f>AF189-IFERROR(VLOOKUP($A189,FL!$A:$B,2,0),0)*MIN(FL!$I:$I)</f>
        <v>#N/A</v>
      </c>
      <c r="AJ189" t="e">
        <f>AG189-IFERROR(VLOOKUP($A189,FL!$A:$B,2,0),0)*MIN(FL!$K:$K)</f>
        <v>#N/A</v>
      </c>
      <c r="AK189" t="e">
        <f>AH189-IFERROR(VLOOKUP($A189,'VN100'!$A:$B,2,0),0)*MIN('VN100'!$G:$G)</f>
        <v>#N/A</v>
      </c>
      <c r="AL189" t="e">
        <f>AI189-IFERROR(VLOOKUP($A189,'VN100'!$A:$B,2,0),0)*MIN('VN100'!$I:$I)</f>
        <v>#N/A</v>
      </c>
      <c r="AM189" t="e">
        <f>AJ189-IFERROR(VLOOKUP($A189,'VN100'!$A:$B,2,0),0)*MIN('VN100'!$K:$K)</f>
        <v>#N/A</v>
      </c>
      <c r="AN189" t="e">
        <f>AK189-IFERROR(VLOOKUP($A189,MIDCAP!$A:$B,2,0),0)*MIN(MIDCAP!$G:$G)</f>
        <v>#N/A</v>
      </c>
      <c r="AO189" t="e">
        <f>AL189-IFERROR(VLOOKUP($A189,MIDCAP!$A:$B,2,0),0)*MIN(MIDCAP!$I:$I)</f>
        <v>#N/A</v>
      </c>
      <c r="AP189" t="e">
        <f>AM189-IFERROR(VLOOKUP($A189,MIDCAP!$A:$B,2,0),0)*MIN(MIDCAP!$K:$K)</f>
        <v>#N/A</v>
      </c>
      <c r="AQ189" t="e">
        <f>AN189-IFERROR(VLOOKUP($A189,VFS!$A:$B,2,0),0)*MIN(VFS!$G:$G)</f>
        <v>#N/A</v>
      </c>
      <c r="AR189" t="e">
        <f>AO189-IFERROR(VLOOKUP($A189,VFS!$A:$B,2,0),0)*MIN(VFS!$I:$I)</f>
        <v>#N/A</v>
      </c>
      <c r="AS189" t="e">
        <f>AP189-IFERROR(VLOOKUP($A189,VFS!$A:$B,2,0),0)*MIN(VFS!$K:$K)</f>
        <v>#N/A</v>
      </c>
      <c r="AT189" t="e">
        <f>AQ189-IFERROR(VLOOKUP($A189,FUEMAVND!$A:$B,2,0),0)*MIN(FUEMAVND!$G:$G)</f>
        <v>#N/A</v>
      </c>
      <c r="AU189" t="e">
        <f>AR189-IFERROR(VLOOKUP($A189,FUEMAVND!$A:$B,2,0),0)*MIN(FUEMAVND!$I:$I)</f>
        <v>#N/A</v>
      </c>
      <c r="AV189" t="e">
        <f>AS189-IFERROR(VLOOKUP($A189,FUEMAVND!$A:$B,2,0),0)*MIN(FUEMAVND!$K:$K)</f>
        <v>#N/A</v>
      </c>
    </row>
    <row r="190" spans="28:48" x14ac:dyDescent="0.3">
      <c r="AB190" t="e">
        <f>VLOOKUP($A190,updated_plusgrid!$A$1:$AF$500,MATCH("Usable (USABLE)",updated_plusgrid!$A$1:$AF$1,0),0)-IFERROR(VLOOKUP($A190,'E1 basket NFOL Morning'!$A$1:$M$500,MATCH("For 1 basket",'E1 basket NFOL Morning'!$A$1:$M$1,0),0),0)*MIN('E1 basket NFOL Morning'!$G$2:$G$500)</f>
        <v>#N/A</v>
      </c>
      <c r="AC190" t="e">
        <f>VLOOKUP($A190,updated_plusgrid!$A$1:$AF$500,MATCH("Due (DUE)",updated_plusgrid!$A$1:$AF$1,0),0)-IFERROR(VLOOKUP($A190,'E1 basket NFOL Morning'!$A$1:$M$500,MATCH("For 1 basket",'E1 basket NFOL Morning'!$A$1:$M$1,0),0),0)*MIN('E1 basket NFOL Morning'!$I$2:$I$500)</f>
        <v>#N/A</v>
      </c>
      <c r="AD190" t="e">
        <f>VLOOKUP($A190,updated_plusgrid!$A$1:$AF$500,MATCH("Pend. T+1 Buy (TT1UNSETTLEBUY)",updated_plusgrid!$A$1:$AF$1,0),0)-IFERROR(VLOOKUP($A190,'E1 basket NFOL Morning'!$A$1:$M$500,MATCH("For 1 basket",'E1 basket NFOL Morning'!$A$1:$M$1,0),0),0)*MIN('E1 basket NFOL Morning'!$K$2:$K$500)</f>
        <v>#N/A</v>
      </c>
      <c r="AE190" t="e">
        <f>AB190-IFERROR(VLOOKUP($A190,Diamond!$A:$B,2,0),0)*MIN(Diamond!$G:$G)</f>
        <v>#N/A</v>
      </c>
      <c r="AF190" t="e">
        <f>AC190-IFERROR(VLOOKUP($A190,Diamond!$A:$B,2,0),0)*MIN(Diamond!$I:$I)</f>
        <v>#N/A</v>
      </c>
      <c r="AG190" t="e">
        <f>AD190-IFERROR(VLOOKUP($A190,Diamond!$A:$B,2,0),0)*MIN(Diamond!$K:$K)</f>
        <v>#N/A</v>
      </c>
      <c r="AH190" t="e">
        <f>AE190-IFERROR(VLOOKUP($A190,FL!$A:$B,2,0),0)*MIN(FL!$G:$G)</f>
        <v>#N/A</v>
      </c>
      <c r="AI190" t="e">
        <f>AF190-IFERROR(VLOOKUP($A190,FL!$A:$B,2,0),0)*MIN(FL!$I:$I)</f>
        <v>#N/A</v>
      </c>
      <c r="AJ190" t="e">
        <f>AG190-IFERROR(VLOOKUP($A190,FL!$A:$B,2,0),0)*MIN(FL!$K:$K)</f>
        <v>#N/A</v>
      </c>
      <c r="AK190" t="e">
        <f>AH190-IFERROR(VLOOKUP($A190,'VN100'!$A:$B,2,0),0)*MIN('VN100'!$G:$G)</f>
        <v>#N/A</v>
      </c>
      <c r="AL190" t="e">
        <f>AI190-IFERROR(VLOOKUP($A190,'VN100'!$A:$B,2,0),0)*MIN('VN100'!$I:$I)</f>
        <v>#N/A</v>
      </c>
      <c r="AM190" t="e">
        <f>AJ190-IFERROR(VLOOKUP($A190,'VN100'!$A:$B,2,0),0)*MIN('VN100'!$K:$K)</f>
        <v>#N/A</v>
      </c>
      <c r="AN190" t="e">
        <f>AK190-IFERROR(VLOOKUP($A190,MIDCAP!$A:$B,2,0),0)*MIN(MIDCAP!$G:$G)</f>
        <v>#N/A</v>
      </c>
      <c r="AO190" t="e">
        <f>AL190-IFERROR(VLOOKUP($A190,MIDCAP!$A:$B,2,0),0)*MIN(MIDCAP!$I:$I)</f>
        <v>#N/A</v>
      </c>
      <c r="AP190" t="e">
        <f>AM190-IFERROR(VLOOKUP($A190,MIDCAP!$A:$B,2,0),0)*MIN(MIDCAP!$K:$K)</f>
        <v>#N/A</v>
      </c>
      <c r="AQ190" t="e">
        <f>AN190-IFERROR(VLOOKUP($A190,VFS!$A:$B,2,0),0)*MIN(VFS!$G:$G)</f>
        <v>#N/A</v>
      </c>
      <c r="AR190" t="e">
        <f>AO190-IFERROR(VLOOKUP($A190,VFS!$A:$B,2,0),0)*MIN(VFS!$I:$I)</f>
        <v>#N/A</v>
      </c>
      <c r="AS190" t="e">
        <f>AP190-IFERROR(VLOOKUP($A190,VFS!$A:$B,2,0),0)*MIN(VFS!$K:$K)</f>
        <v>#N/A</v>
      </c>
      <c r="AT190" t="e">
        <f>AQ190-IFERROR(VLOOKUP($A190,FUEMAVND!$A:$B,2,0),0)*MIN(FUEMAVND!$G:$G)</f>
        <v>#N/A</v>
      </c>
      <c r="AU190" t="e">
        <f>AR190-IFERROR(VLOOKUP($A190,FUEMAVND!$A:$B,2,0),0)*MIN(FUEMAVND!$I:$I)</f>
        <v>#N/A</v>
      </c>
      <c r="AV190" t="e">
        <f>AS190-IFERROR(VLOOKUP($A190,FUEMAVND!$A:$B,2,0),0)*MIN(FUEMAVND!$K:$K)</f>
        <v>#N/A</v>
      </c>
    </row>
    <row r="191" spans="28:48" x14ac:dyDescent="0.3">
      <c r="AB191" t="e">
        <f>VLOOKUP($A191,updated_plusgrid!$A$1:$AF$500,MATCH("Usable (USABLE)",updated_plusgrid!$A$1:$AF$1,0),0)-IFERROR(VLOOKUP($A191,'E1 basket NFOL Morning'!$A$1:$M$500,MATCH("For 1 basket",'E1 basket NFOL Morning'!$A$1:$M$1,0),0),0)*MIN('E1 basket NFOL Morning'!$G$2:$G$500)</f>
        <v>#N/A</v>
      </c>
      <c r="AC191" t="e">
        <f>VLOOKUP($A191,updated_plusgrid!$A$1:$AF$500,MATCH("Due (DUE)",updated_plusgrid!$A$1:$AF$1,0),0)-IFERROR(VLOOKUP($A191,'E1 basket NFOL Morning'!$A$1:$M$500,MATCH("For 1 basket",'E1 basket NFOL Morning'!$A$1:$M$1,0),0),0)*MIN('E1 basket NFOL Morning'!$I$2:$I$500)</f>
        <v>#N/A</v>
      </c>
      <c r="AD191" t="e">
        <f>VLOOKUP($A191,updated_plusgrid!$A$1:$AF$500,MATCH("Pend. T+1 Buy (TT1UNSETTLEBUY)",updated_plusgrid!$A$1:$AF$1,0),0)-IFERROR(VLOOKUP($A191,'E1 basket NFOL Morning'!$A$1:$M$500,MATCH("For 1 basket",'E1 basket NFOL Morning'!$A$1:$M$1,0),0),0)*MIN('E1 basket NFOL Morning'!$K$2:$K$500)</f>
        <v>#N/A</v>
      </c>
      <c r="AE191" t="e">
        <f>AB191-IFERROR(VLOOKUP($A191,Diamond!$A:$B,2,0),0)*MIN(Diamond!$G:$G)</f>
        <v>#N/A</v>
      </c>
      <c r="AF191" t="e">
        <f>AC191-IFERROR(VLOOKUP($A191,Diamond!$A:$B,2,0),0)*MIN(Diamond!$I:$I)</f>
        <v>#N/A</v>
      </c>
      <c r="AG191" t="e">
        <f>AD191-IFERROR(VLOOKUP($A191,Diamond!$A:$B,2,0),0)*MIN(Diamond!$K:$K)</f>
        <v>#N/A</v>
      </c>
      <c r="AH191" t="e">
        <f>AE191-IFERROR(VLOOKUP($A191,FL!$A:$B,2,0),0)*MIN(FL!$G:$G)</f>
        <v>#N/A</v>
      </c>
      <c r="AI191" t="e">
        <f>AF191-IFERROR(VLOOKUP($A191,FL!$A:$B,2,0),0)*MIN(FL!$I:$I)</f>
        <v>#N/A</v>
      </c>
      <c r="AJ191" t="e">
        <f>AG191-IFERROR(VLOOKUP($A191,FL!$A:$B,2,0),0)*MIN(FL!$K:$K)</f>
        <v>#N/A</v>
      </c>
      <c r="AK191" t="e">
        <f>AH191-IFERROR(VLOOKUP($A191,'VN100'!$A:$B,2,0),0)*MIN('VN100'!$G:$G)</f>
        <v>#N/A</v>
      </c>
      <c r="AL191" t="e">
        <f>AI191-IFERROR(VLOOKUP($A191,'VN100'!$A:$B,2,0),0)*MIN('VN100'!$I:$I)</f>
        <v>#N/A</v>
      </c>
      <c r="AM191" t="e">
        <f>AJ191-IFERROR(VLOOKUP($A191,'VN100'!$A:$B,2,0),0)*MIN('VN100'!$K:$K)</f>
        <v>#N/A</v>
      </c>
      <c r="AN191" t="e">
        <f>AK191-IFERROR(VLOOKUP($A191,MIDCAP!$A:$B,2,0),0)*MIN(MIDCAP!$G:$G)</f>
        <v>#N/A</v>
      </c>
      <c r="AO191" t="e">
        <f>AL191-IFERROR(VLOOKUP($A191,MIDCAP!$A:$B,2,0),0)*MIN(MIDCAP!$I:$I)</f>
        <v>#N/A</v>
      </c>
      <c r="AP191" t="e">
        <f>AM191-IFERROR(VLOOKUP($A191,MIDCAP!$A:$B,2,0),0)*MIN(MIDCAP!$K:$K)</f>
        <v>#N/A</v>
      </c>
      <c r="AQ191" t="e">
        <f>AN191-IFERROR(VLOOKUP($A191,VFS!$A:$B,2,0),0)*MIN(VFS!$G:$G)</f>
        <v>#N/A</v>
      </c>
      <c r="AR191" t="e">
        <f>AO191-IFERROR(VLOOKUP($A191,VFS!$A:$B,2,0),0)*MIN(VFS!$I:$I)</f>
        <v>#N/A</v>
      </c>
      <c r="AS191" t="e">
        <f>AP191-IFERROR(VLOOKUP($A191,VFS!$A:$B,2,0),0)*MIN(VFS!$K:$K)</f>
        <v>#N/A</v>
      </c>
      <c r="AT191" t="e">
        <f>AQ191-IFERROR(VLOOKUP($A191,FUEMAVND!$A:$B,2,0),0)*MIN(FUEMAVND!$G:$G)</f>
        <v>#N/A</v>
      </c>
      <c r="AU191" t="e">
        <f>AR191-IFERROR(VLOOKUP($A191,FUEMAVND!$A:$B,2,0),0)*MIN(FUEMAVND!$I:$I)</f>
        <v>#N/A</v>
      </c>
      <c r="AV191" t="e">
        <f>AS191-IFERROR(VLOOKUP($A191,FUEMAVND!$A:$B,2,0),0)*MIN(FUEMAVND!$K:$K)</f>
        <v>#N/A</v>
      </c>
    </row>
    <row r="192" spans="28:48" x14ac:dyDescent="0.3">
      <c r="AB192" t="e">
        <f>VLOOKUP($A192,updated_plusgrid!$A$1:$AF$500,MATCH("Usable (USABLE)",updated_plusgrid!$A$1:$AF$1,0),0)-IFERROR(VLOOKUP($A192,'E1 basket NFOL Morning'!$A$1:$M$500,MATCH("For 1 basket",'E1 basket NFOL Morning'!$A$1:$M$1,0),0),0)*MIN('E1 basket NFOL Morning'!$G$2:$G$500)</f>
        <v>#N/A</v>
      </c>
      <c r="AC192" t="e">
        <f>VLOOKUP($A192,updated_plusgrid!$A$1:$AF$500,MATCH("Due (DUE)",updated_plusgrid!$A$1:$AF$1,0),0)-IFERROR(VLOOKUP($A192,'E1 basket NFOL Morning'!$A$1:$M$500,MATCH("For 1 basket",'E1 basket NFOL Morning'!$A$1:$M$1,0),0),0)*MIN('E1 basket NFOL Morning'!$I$2:$I$500)</f>
        <v>#N/A</v>
      </c>
      <c r="AD192" t="e">
        <f>VLOOKUP($A192,updated_plusgrid!$A$1:$AF$500,MATCH("Pend. T+1 Buy (TT1UNSETTLEBUY)",updated_plusgrid!$A$1:$AF$1,0),0)-IFERROR(VLOOKUP($A192,'E1 basket NFOL Morning'!$A$1:$M$500,MATCH("For 1 basket",'E1 basket NFOL Morning'!$A$1:$M$1,0),0),0)*MIN('E1 basket NFOL Morning'!$K$2:$K$500)</f>
        <v>#N/A</v>
      </c>
      <c r="AE192" t="e">
        <f>AB192-IFERROR(VLOOKUP($A192,Diamond!$A:$B,2,0),0)*MIN(Diamond!$G:$G)</f>
        <v>#N/A</v>
      </c>
      <c r="AF192" t="e">
        <f>AC192-IFERROR(VLOOKUP($A192,Diamond!$A:$B,2,0),0)*MIN(Diamond!$I:$I)</f>
        <v>#N/A</v>
      </c>
      <c r="AG192" t="e">
        <f>AD192-IFERROR(VLOOKUP($A192,Diamond!$A:$B,2,0),0)*MIN(Diamond!$K:$K)</f>
        <v>#N/A</v>
      </c>
      <c r="AH192" t="e">
        <f>AE192-IFERROR(VLOOKUP($A192,FL!$A:$B,2,0),0)*MIN(FL!$G:$G)</f>
        <v>#N/A</v>
      </c>
      <c r="AI192" t="e">
        <f>AF192-IFERROR(VLOOKUP($A192,FL!$A:$B,2,0),0)*MIN(FL!$I:$I)</f>
        <v>#N/A</v>
      </c>
      <c r="AJ192" t="e">
        <f>AG192-IFERROR(VLOOKUP($A192,FL!$A:$B,2,0),0)*MIN(FL!$K:$K)</f>
        <v>#N/A</v>
      </c>
      <c r="AK192" t="e">
        <f>AH192-IFERROR(VLOOKUP($A192,'VN100'!$A:$B,2,0),0)*MIN('VN100'!$G:$G)</f>
        <v>#N/A</v>
      </c>
      <c r="AL192" t="e">
        <f>AI192-IFERROR(VLOOKUP($A192,'VN100'!$A:$B,2,0),0)*MIN('VN100'!$I:$I)</f>
        <v>#N/A</v>
      </c>
      <c r="AM192" t="e">
        <f>AJ192-IFERROR(VLOOKUP($A192,'VN100'!$A:$B,2,0),0)*MIN('VN100'!$K:$K)</f>
        <v>#N/A</v>
      </c>
      <c r="AN192" t="e">
        <f>AK192-IFERROR(VLOOKUP($A192,MIDCAP!$A:$B,2,0),0)*MIN(MIDCAP!$G:$G)</f>
        <v>#N/A</v>
      </c>
      <c r="AO192" t="e">
        <f>AL192-IFERROR(VLOOKUP($A192,MIDCAP!$A:$B,2,0),0)*MIN(MIDCAP!$I:$I)</f>
        <v>#N/A</v>
      </c>
      <c r="AP192" t="e">
        <f>AM192-IFERROR(VLOOKUP($A192,MIDCAP!$A:$B,2,0),0)*MIN(MIDCAP!$K:$K)</f>
        <v>#N/A</v>
      </c>
      <c r="AQ192" t="e">
        <f>AN192-IFERROR(VLOOKUP($A192,VFS!$A:$B,2,0),0)*MIN(VFS!$G:$G)</f>
        <v>#N/A</v>
      </c>
      <c r="AR192" t="e">
        <f>AO192-IFERROR(VLOOKUP($A192,VFS!$A:$B,2,0),0)*MIN(VFS!$I:$I)</f>
        <v>#N/A</v>
      </c>
      <c r="AS192" t="e">
        <f>AP192-IFERROR(VLOOKUP($A192,VFS!$A:$B,2,0),0)*MIN(VFS!$K:$K)</f>
        <v>#N/A</v>
      </c>
      <c r="AT192" t="e">
        <f>AQ192-IFERROR(VLOOKUP($A192,FUEMAVND!$A:$B,2,0),0)*MIN(FUEMAVND!$G:$G)</f>
        <v>#N/A</v>
      </c>
      <c r="AU192" t="e">
        <f>AR192-IFERROR(VLOOKUP($A192,FUEMAVND!$A:$B,2,0),0)*MIN(FUEMAVND!$I:$I)</f>
        <v>#N/A</v>
      </c>
      <c r="AV192" t="e">
        <f>AS192-IFERROR(VLOOKUP($A192,FUEMAVND!$A:$B,2,0),0)*MIN(FUEMAVND!$K:$K)</f>
        <v>#N/A</v>
      </c>
    </row>
    <row r="193" spans="28:48" x14ac:dyDescent="0.3">
      <c r="AB193" t="e">
        <f>VLOOKUP($A193,updated_plusgrid!$A$1:$AF$500,MATCH("Usable (USABLE)",updated_plusgrid!$A$1:$AF$1,0),0)-IFERROR(VLOOKUP($A193,'E1 basket NFOL Morning'!$A$1:$M$500,MATCH("For 1 basket",'E1 basket NFOL Morning'!$A$1:$M$1,0),0),0)*MIN('E1 basket NFOL Morning'!$G$2:$G$500)</f>
        <v>#N/A</v>
      </c>
      <c r="AC193" t="e">
        <f>VLOOKUP($A193,updated_plusgrid!$A$1:$AF$500,MATCH("Due (DUE)",updated_plusgrid!$A$1:$AF$1,0),0)-IFERROR(VLOOKUP($A193,'E1 basket NFOL Morning'!$A$1:$M$500,MATCH("For 1 basket",'E1 basket NFOL Morning'!$A$1:$M$1,0),0),0)*MIN('E1 basket NFOL Morning'!$I$2:$I$500)</f>
        <v>#N/A</v>
      </c>
      <c r="AD193" t="e">
        <f>VLOOKUP($A193,updated_plusgrid!$A$1:$AF$500,MATCH("Pend. T+1 Buy (TT1UNSETTLEBUY)",updated_plusgrid!$A$1:$AF$1,0),0)-IFERROR(VLOOKUP($A193,'E1 basket NFOL Morning'!$A$1:$M$500,MATCH("For 1 basket",'E1 basket NFOL Morning'!$A$1:$M$1,0),0),0)*MIN('E1 basket NFOL Morning'!$K$2:$K$500)</f>
        <v>#N/A</v>
      </c>
      <c r="AE193" t="e">
        <f>AB193-IFERROR(VLOOKUP($A193,Diamond!$A:$B,2,0),0)*MIN(Diamond!$G:$G)</f>
        <v>#N/A</v>
      </c>
      <c r="AF193" t="e">
        <f>AC193-IFERROR(VLOOKUP($A193,Diamond!$A:$B,2,0),0)*MIN(Diamond!$I:$I)</f>
        <v>#N/A</v>
      </c>
      <c r="AG193" t="e">
        <f>AD193-IFERROR(VLOOKUP($A193,Diamond!$A:$B,2,0),0)*MIN(Diamond!$K:$K)</f>
        <v>#N/A</v>
      </c>
      <c r="AH193" t="e">
        <f>AE193-IFERROR(VLOOKUP($A193,FL!$A:$B,2,0),0)*MIN(FL!$G:$G)</f>
        <v>#N/A</v>
      </c>
      <c r="AI193" t="e">
        <f>AF193-IFERROR(VLOOKUP($A193,FL!$A:$B,2,0),0)*MIN(FL!$I:$I)</f>
        <v>#N/A</v>
      </c>
      <c r="AJ193" t="e">
        <f>AG193-IFERROR(VLOOKUP($A193,FL!$A:$B,2,0),0)*MIN(FL!$K:$K)</f>
        <v>#N/A</v>
      </c>
      <c r="AK193" t="e">
        <f>AH193-IFERROR(VLOOKUP($A193,'VN100'!$A:$B,2,0),0)*MIN('VN100'!$G:$G)</f>
        <v>#N/A</v>
      </c>
      <c r="AL193" t="e">
        <f>AI193-IFERROR(VLOOKUP($A193,'VN100'!$A:$B,2,0),0)*MIN('VN100'!$I:$I)</f>
        <v>#N/A</v>
      </c>
      <c r="AM193" t="e">
        <f>AJ193-IFERROR(VLOOKUP($A193,'VN100'!$A:$B,2,0),0)*MIN('VN100'!$K:$K)</f>
        <v>#N/A</v>
      </c>
      <c r="AN193" t="e">
        <f>AK193-IFERROR(VLOOKUP($A193,MIDCAP!$A:$B,2,0),0)*MIN(MIDCAP!$G:$G)</f>
        <v>#N/A</v>
      </c>
      <c r="AO193" t="e">
        <f>AL193-IFERROR(VLOOKUP($A193,MIDCAP!$A:$B,2,0),0)*MIN(MIDCAP!$I:$I)</f>
        <v>#N/A</v>
      </c>
      <c r="AP193" t="e">
        <f>AM193-IFERROR(VLOOKUP($A193,MIDCAP!$A:$B,2,0),0)*MIN(MIDCAP!$K:$K)</f>
        <v>#N/A</v>
      </c>
      <c r="AQ193" t="e">
        <f>AN193-IFERROR(VLOOKUP($A193,VFS!$A:$B,2,0),0)*MIN(VFS!$G:$G)</f>
        <v>#N/A</v>
      </c>
      <c r="AR193" t="e">
        <f>AO193-IFERROR(VLOOKUP($A193,VFS!$A:$B,2,0),0)*MIN(VFS!$I:$I)</f>
        <v>#N/A</v>
      </c>
      <c r="AS193" t="e">
        <f>AP193-IFERROR(VLOOKUP($A193,VFS!$A:$B,2,0),0)*MIN(VFS!$K:$K)</f>
        <v>#N/A</v>
      </c>
      <c r="AT193" t="e">
        <f>AQ193-IFERROR(VLOOKUP($A193,FUEMAVND!$A:$B,2,0),0)*MIN(FUEMAVND!$G:$G)</f>
        <v>#N/A</v>
      </c>
      <c r="AU193" t="e">
        <f>AR193-IFERROR(VLOOKUP($A193,FUEMAVND!$A:$B,2,0),0)*MIN(FUEMAVND!$I:$I)</f>
        <v>#N/A</v>
      </c>
      <c r="AV193" t="e">
        <f>AS193-IFERROR(VLOOKUP($A193,FUEMAVND!$A:$B,2,0),0)*MIN(FUEMAVND!$K:$K)</f>
        <v>#N/A</v>
      </c>
    </row>
    <row r="194" spans="28:48" x14ac:dyDescent="0.3">
      <c r="AB194" t="e">
        <f>VLOOKUP($A194,updated_plusgrid!$A$1:$AF$500,MATCH("Usable (USABLE)",updated_plusgrid!$A$1:$AF$1,0),0)-IFERROR(VLOOKUP($A194,'E1 basket NFOL Morning'!$A$1:$M$500,MATCH("For 1 basket",'E1 basket NFOL Morning'!$A$1:$M$1,0),0),0)*MIN('E1 basket NFOL Morning'!$G$2:$G$500)</f>
        <v>#N/A</v>
      </c>
      <c r="AC194" t="e">
        <f>VLOOKUP($A194,updated_plusgrid!$A$1:$AF$500,MATCH("Due (DUE)",updated_plusgrid!$A$1:$AF$1,0),0)-IFERROR(VLOOKUP($A194,'E1 basket NFOL Morning'!$A$1:$M$500,MATCH("For 1 basket",'E1 basket NFOL Morning'!$A$1:$M$1,0),0),0)*MIN('E1 basket NFOL Morning'!$I$2:$I$500)</f>
        <v>#N/A</v>
      </c>
      <c r="AD194" t="e">
        <f>VLOOKUP($A194,updated_plusgrid!$A$1:$AF$500,MATCH("Pend. T+1 Buy (TT1UNSETTLEBUY)",updated_plusgrid!$A$1:$AF$1,0),0)-IFERROR(VLOOKUP($A194,'E1 basket NFOL Morning'!$A$1:$M$500,MATCH("For 1 basket",'E1 basket NFOL Morning'!$A$1:$M$1,0),0),0)*MIN('E1 basket NFOL Morning'!$K$2:$K$500)</f>
        <v>#N/A</v>
      </c>
      <c r="AE194" t="e">
        <f>AB194-IFERROR(VLOOKUP($A194,Diamond!$A:$B,2,0),0)*MIN(Diamond!$G:$G)</f>
        <v>#N/A</v>
      </c>
      <c r="AF194" t="e">
        <f>AC194-IFERROR(VLOOKUP($A194,Diamond!$A:$B,2,0),0)*MIN(Diamond!$I:$I)</f>
        <v>#N/A</v>
      </c>
      <c r="AG194" t="e">
        <f>AD194-IFERROR(VLOOKUP($A194,Diamond!$A:$B,2,0),0)*MIN(Diamond!$K:$K)</f>
        <v>#N/A</v>
      </c>
      <c r="AH194" t="e">
        <f>AE194-IFERROR(VLOOKUP($A194,FL!$A:$B,2,0),0)*MIN(FL!$G:$G)</f>
        <v>#N/A</v>
      </c>
      <c r="AI194" t="e">
        <f>AF194-IFERROR(VLOOKUP($A194,FL!$A:$B,2,0),0)*MIN(FL!$I:$I)</f>
        <v>#N/A</v>
      </c>
      <c r="AJ194" t="e">
        <f>AG194-IFERROR(VLOOKUP($A194,FL!$A:$B,2,0),0)*MIN(FL!$K:$K)</f>
        <v>#N/A</v>
      </c>
      <c r="AK194" t="e">
        <f>AH194-IFERROR(VLOOKUP($A194,'VN100'!$A:$B,2,0),0)*MIN('VN100'!$G:$G)</f>
        <v>#N/A</v>
      </c>
      <c r="AL194" t="e">
        <f>AI194-IFERROR(VLOOKUP($A194,'VN100'!$A:$B,2,0),0)*MIN('VN100'!$I:$I)</f>
        <v>#N/A</v>
      </c>
      <c r="AM194" t="e">
        <f>AJ194-IFERROR(VLOOKUP($A194,'VN100'!$A:$B,2,0),0)*MIN('VN100'!$K:$K)</f>
        <v>#N/A</v>
      </c>
      <c r="AN194" t="e">
        <f>AK194-IFERROR(VLOOKUP($A194,MIDCAP!$A:$B,2,0),0)*MIN(MIDCAP!$G:$G)</f>
        <v>#N/A</v>
      </c>
      <c r="AO194" t="e">
        <f>AL194-IFERROR(VLOOKUP($A194,MIDCAP!$A:$B,2,0),0)*MIN(MIDCAP!$I:$I)</f>
        <v>#N/A</v>
      </c>
      <c r="AP194" t="e">
        <f>AM194-IFERROR(VLOOKUP($A194,MIDCAP!$A:$B,2,0),0)*MIN(MIDCAP!$K:$K)</f>
        <v>#N/A</v>
      </c>
      <c r="AQ194" t="e">
        <f>AN194-IFERROR(VLOOKUP($A194,VFS!$A:$B,2,0),0)*MIN(VFS!$G:$G)</f>
        <v>#N/A</v>
      </c>
      <c r="AR194" t="e">
        <f>AO194-IFERROR(VLOOKUP($A194,VFS!$A:$B,2,0),0)*MIN(VFS!$I:$I)</f>
        <v>#N/A</v>
      </c>
      <c r="AS194" t="e">
        <f>AP194-IFERROR(VLOOKUP($A194,VFS!$A:$B,2,0),0)*MIN(VFS!$K:$K)</f>
        <v>#N/A</v>
      </c>
      <c r="AT194" t="e">
        <f>AQ194-IFERROR(VLOOKUP($A194,FUEMAVND!$A:$B,2,0),0)*MIN(FUEMAVND!$G:$G)</f>
        <v>#N/A</v>
      </c>
      <c r="AU194" t="e">
        <f>AR194-IFERROR(VLOOKUP($A194,FUEMAVND!$A:$B,2,0),0)*MIN(FUEMAVND!$I:$I)</f>
        <v>#N/A</v>
      </c>
      <c r="AV194" t="e">
        <f>AS194-IFERROR(VLOOKUP($A194,FUEMAVND!$A:$B,2,0),0)*MIN(FUEMAVND!$K:$K)</f>
        <v>#N/A</v>
      </c>
    </row>
    <row r="195" spans="28:48" x14ac:dyDescent="0.3">
      <c r="AB195" t="e">
        <f>VLOOKUP($A195,updated_plusgrid!$A$1:$AF$500,MATCH("Usable (USABLE)",updated_plusgrid!$A$1:$AF$1,0),0)-IFERROR(VLOOKUP($A195,'E1 basket NFOL Morning'!$A$1:$M$500,MATCH("For 1 basket",'E1 basket NFOL Morning'!$A$1:$M$1,0),0),0)*MIN('E1 basket NFOL Morning'!$G$2:$G$500)</f>
        <v>#N/A</v>
      </c>
      <c r="AC195" t="e">
        <f>VLOOKUP($A195,updated_plusgrid!$A$1:$AF$500,MATCH("Due (DUE)",updated_plusgrid!$A$1:$AF$1,0),0)-IFERROR(VLOOKUP($A195,'E1 basket NFOL Morning'!$A$1:$M$500,MATCH("For 1 basket",'E1 basket NFOL Morning'!$A$1:$M$1,0),0),0)*MIN('E1 basket NFOL Morning'!$I$2:$I$500)</f>
        <v>#N/A</v>
      </c>
      <c r="AD195" t="e">
        <f>VLOOKUP($A195,updated_plusgrid!$A$1:$AF$500,MATCH("Pend. T+1 Buy (TT1UNSETTLEBUY)",updated_plusgrid!$A$1:$AF$1,0),0)-IFERROR(VLOOKUP($A195,'E1 basket NFOL Morning'!$A$1:$M$500,MATCH("For 1 basket",'E1 basket NFOL Morning'!$A$1:$M$1,0),0),0)*MIN('E1 basket NFOL Morning'!$K$2:$K$500)</f>
        <v>#N/A</v>
      </c>
      <c r="AE195" t="e">
        <f>AB195-IFERROR(VLOOKUP($A195,Diamond!$A:$B,2,0),0)*MIN(Diamond!$G:$G)</f>
        <v>#N/A</v>
      </c>
      <c r="AF195" t="e">
        <f>AC195-IFERROR(VLOOKUP($A195,Diamond!$A:$B,2,0),0)*MIN(Diamond!$I:$I)</f>
        <v>#N/A</v>
      </c>
      <c r="AG195" t="e">
        <f>AD195-IFERROR(VLOOKUP($A195,Diamond!$A:$B,2,0),0)*MIN(Diamond!$K:$K)</f>
        <v>#N/A</v>
      </c>
      <c r="AH195" t="e">
        <f>AE195-IFERROR(VLOOKUP($A195,FL!$A:$B,2,0),0)*MIN(FL!$G:$G)</f>
        <v>#N/A</v>
      </c>
      <c r="AI195" t="e">
        <f>AF195-IFERROR(VLOOKUP($A195,FL!$A:$B,2,0),0)*MIN(FL!$I:$I)</f>
        <v>#N/A</v>
      </c>
      <c r="AJ195" t="e">
        <f>AG195-IFERROR(VLOOKUP($A195,FL!$A:$B,2,0),0)*MIN(FL!$K:$K)</f>
        <v>#N/A</v>
      </c>
      <c r="AK195" t="e">
        <f>AH195-IFERROR(VLOOKUP($A195,'VN100'!$A:$B,2,0),0)*MIN('VN100'!$G:$G)</f>
        <v>#N/A</v>
      </c>
      <c r="AL195" t="e">
        <f>AI195-IFERROR(VLOOKUP($A195,'VN100'!$A:$B,2,0),0)*MIN('VN100'!$I:$I)</f>
        <v>#N/A</v>
      </c>
      <c r="AM195" t="e">
        <f>AJ195-IFERROR(VLOOKUP($A195,'VN100'!$A:$B,2,0),0)*MIN('VN100'!$K:$K)</f>
        <v>#N/A</v>
      </c>
      <c r="AN195" t="e">
        <f>AK195-IFERROR(VLOOKUP($A195,MIDCAP!$A:$B,2,0),0)*MIN(MIDCAP!$G:$G)</f>
        <v>#N/A</v>
      </c>
      <c r="AO195" t="e">
        <f>AL195-IFERROR(VLOOKUP($A195,MIDCAP!$A:$B,2,0),0)*MIN(MIDCAP!$I:$I)</f>
        <v>#N/A</v>
      </c>
      <c r="AP195" t="e">
        <f>AM195-IFERROR(VLOOKUP($A195,MIDCAP!$A:$B,2,0),0)*MIN(MIDCAP!$K:$K)</f>
        <v>#N/A</v>
      </c>
      <c r="AQ195" t="e">
        <f>AN195-IFERROR(VLOOKUP($A195,VFS!$A:$B,2,0),0)*MIN(VFS!$G:$G)</f>
        <v>#N/A</v>
      </c>
      <c r="AR195" t="e">
        <f>AO195-IFERROR(VLOOKUP($A195,VFS!$A:$B,2,0),0)*MIN(VFS!$I:$I)</f>
        <v>#N/A</v>
      </c>
      <c r="AS195" t="e">
        <f>AP195-IFERROR(VLOOKUP($A195,VFS!$A:$B,2,0),0)*MIN(VFS!$K:$K)</f>
        <v>#N/A</v>
      </c>
      <c r="AT195" t="e">
        <f>AQ195-IFERROR(VLOOKUP($A195,FUEMAVND!$A:$B,2,0),0)*MIN(FUEMAVND!$G:$G)</f>
        <v>#N/A</v>
      </c>
      <c r="AU195" t="e">
        <f>AR195-IFERROR(VLOOKUP($A195,FUEMAVND!$A:$B,2,0),0)*MIN(FUEMAVND!$I:$I)</f>
        <v>#N/A</v>
      </c>
      <c r="AV195" t="e">
        <f>AS195-IFERROR(VLOOKUP($A195,FUEMAVND!$A:$B,2,0),0)*MIN(FUEMAVND!$K:$K)</f>
        <v>#N/A</v>
      </c>
    </row>
    <row r="196" spans="28:48" x14ac:dyDescent="0.3">
      <c r="AB196" t="e">
        <f>VLOOKUP($A196,updated_plusgrid!$A$1:$AF$500,MATCH("Usable (USABLE)",updated_plusgrid!$A$1:$AF$1,0),0)-IFERROR(VLOOKUP($A196,'E1 basket NFOL Morning'!$A$1:$M$500,MATCH("For 1 basket",'E1 basket NFOL Morning'!$A$1:$M$1,0),0),0)*MIN('E1 basket NFOL Morning'!$G$2:$G$500)</f>
        <v>#N/A</v>
      </c>
      <c r="AC196" t="e">
        <f>VLOOKUP($A196,updated_plusgrid!$A$1:$AF$500,MATCH("Due (DUE)",updated_plusgrid!$A$1:$AF$1,0),0)-IFERROR(VLOOKUP($A196,'E1 basket NFOL Morning'!$A$1:$M$500,MATCH("For 1 basket",'E1 basket NFOL Morning'!$A$1:$M$1,0),0),0)*MIN('E1 basket NFOL Morning'!$I$2:$I$500)</f>
        <v>#N/A</v>
      </c>
      <c r="AD196" t="e">
        <f>VLOOKUP($A196,updated_plusgrid!$A$1:$AF$500,MATCH("Pend. T+1 Buy (TT1UNSETTLEBUY)",updated_plusgrid!$A$1:$AF$1,0),0)-IFERROR(VLOOKUP($A196,'E1 basket NFOL Morning'!$A$1:$M$500,MATCH("For 1 basket",'E1 basket NFOL Morning'!$A$1:$M$1,0),0),0)*MIN('E1 basket NFOL Morning'!$K$2:$K$500)</f>
        <v>#N/A</v>
      </c>
      <c r="AE196" t="e">
        <f>AB196-IFERROR(VLOOKUP($A196,Diamond!$A:$B,2,0),0)*MIN(Diamond!$G:$G)</f>
        <v>#N/A</v>
      </c>
      <c r="AF196" t="e">
        <f>AC196-IFERROR(VLOOKUP($A196,Diamond!$A:$B,2,0),0)*MIN(Diamond!$I:$I)</f>
        <v>#N/A</v>
      </c>
      <c r="AG196" t="e">
        <f>AD196-IFERROR(VLOOKUP($A196,Diamond!$A:$B,2,0),0)*MIN(Diamond!$K:$K)</f>
        <v>#N/A</v>
      </c>
      <c r="AH196" t="e">
        <f>AE196-IFERROR(VLOOKUP($A196,FL!$A:$B,2,0),0)*MIN(FL!$G:$G)</f>
        <v>#N/A</v>
      </c>
      <c r="AI196" t="e">
        <f>AF196-IFERROR(VLOOKUP($A196,FL!$A:$B,2,0),0)*MIN(FL!$I:$I)</f>
        <v>#N/A</v>
      </c>
      <c r="AJ196" t="e">
        <f>AG196-IFERROR(VLOOKUP($A196,FL!$A:$B,2,0),0)*MIN(FL!$K:$K)</f>
        <v>#N/A</v>
      </c>
      <c r="AK196" t="e">
        <f>AH196-IFERROR(VLOOKUP($A196,'VN100'!$A:$B,2,0),0)*MIN('VN100'!$G:$G)</f>
        <v>#N/A</v>
      </c>
      <c r="AL196" t="e">
        <f>AI196-IFERROR(VLOOKUP($A196,'VN100'!$A:$B,2,0),0)*MIN('VN100'!$I:$I)</f>
        <v>#N/A</v>
      </c>
      <c r="AM196" t="e">
        <f>AJ196-IFERROR(VLOOKUP($A196,'VN100'!$A:$B,2,0),0)*MIN('VN100'!$K:$K)</f>
        <v>#N/A</v>
      </c>
      <c r="AN196" t="e">
        <f>AK196-IFERROR(VLOOKUP($A196,MIDCAP!$A:$B,2,0),0)*MIN(MIDCAP!$G:$G)</f>
        <v>#N/A</v>
      </c>
      <c r="AO196" t="e">
        <f>AL196-IFERROR(VLOOKUP($A196,MIDCAP!$A:$B,2,0),0)*MIN(MIDCAP!$I:$I)</f>
        <v>#N/A</v>
      </c>
      <c r="AP196" t="e">
        <f>AM196-IFERROR(VLOOKUP($A196,MIDCAP!$A:$B,2,0),0)*MIN(MIDCAP!$K:$K)</f>
        <v>#N/A</v>
      </c>
      <c r="AQ196" t="e">
        <f>AN196-IFERROR(VLOOKUP($A196,VFS!$A:$B,2,0),0)*MIN(VFS!$G:$G)</f>
        <v>#N/A</v>
      </c>
      <c r="AR196" t="e">
        <f>AO196-IFERROR(VLOOKUP($A196,VFS!$A:$B,2,0),0)*MIN(VFS!$I:$I)</f>
        <v>#N/A</v>
      </c>
      <c r="AS196" t="e">
        <f>AP196-IFERROR(VLOOKUP($A196,VFS!$A:$B,2,0),0)*MIN(VFS!$K:$K)</f>
        <v>#N/A</v>
      </c>
      <c r="AT196" t="e">
        <f>AQ196-IFERROR(VLOOKUP($A196,FUEMAVND!$A:$B,2,0),0)*MIN(FUEMAVND!$G:$G)</f>
        <v>#N/A</v>
      </c>
      <c r="AU196" t="e">
        <f>AR196-IFERROR(VLOOKUP($A196,FUEMAVND!$A:$B,2,0),0)*MIN(FUEMAVND!$I:$I)</f>
        <v>#N/A</v>
      </c>
      <c r="AV196" t="e">
        <f>AS196-IFERROR(VLOOKUP($A196,FUEMAVND!$A:$B,2,0),0)*MIN(FUEMAVND!$K:$K)</f>
        <v>#N/A</v>
      </c>
    </row>
    <row r="197" spans="28:48" x14ac:dyDescent="0.3">
      <c r="AB197" t="e">
        <f>VLOOKUP($A197,updated_plusgrid!$A$1:$AF$500,MATCH("Usable (USABLE)",updated_plusgrid!$A$1:$AF$1,0),0)-IFERROR(VLOOKUP($A197,'E1 basket NFOL Morning'!$A$1:$M$500,MATCH("For 1 basket",'E1 basket NFOL Morning'!$A$1:$M$1,0),0),0)*MIN('E1 basket NFOL Morning'!$G$2:$G$500)</f>
        <v>#N/A</v>
      </c>
      <c r="AC197" t="e">
        <f>VLOOKUP($A197,updated_plusgrid!$A$1:$AF$500,MATCH("Due (DUE)",updated_plusgrid!$A$1:$AF$1,0),0)-IFERROR(VLOOKUP($A197,'E1 basket NFOL Morning'!$A$1:$M$500,MATCH("For 1 basket",'E1 basket NFOL Morning'!$A$1:$M$1,0),0),0)*MIN('E1 basket NFOL Morning'!$I$2:$I$500)</f>
        <v>#N/A</v>
      </c>
      <c r="AD197" t="e">
        <f>VLOOKUP($A197,updated_plusgrid!$A$1:$AF$500,MATCH("Pend. T+1 Buy (TT1UNSETTLEBUY)",updated_plusgrid!$A$1:$AF$1,0),0)-IFERROR(VLOOKUP($A197,'E1 basket NFOL Morning'!$A$1:$M$500,MATCH("For 1 basket",'E1 basket NFOL Morning'!$A$1:$M$1,0),0),0)*MIN('E1 basket NFOL Morning'!$K$2:$K$500)</f>
        <v>#N/A</v>
      </c>
      <c r="AE197" t="e">
        <f>AB197-IFERROR(VLOOKUP($A197,Diamond!$A:$B,2,0),0)*MIN(Diamond!$G:$G)</f>
        <v>#N/A</v>
      </c>
      <c r="AF197" t="e">
        <f>AC197-IFERROR(VLOOKUP($A197,Diamond!$A:$B,2,0),0)*MIN(Diamond!$I:$I)</f>
        <v>#N/A</v>
      </c>
      <c r="AG197" t="e">
        <f>AD197-IFERROR(VLOOKUP($A197,Diamond!$A:$B,2,0),0)*MIN(Diamond!$K:$K)</f>
        <v>#N/A</v>
      </c>
      <c r="AH197" t="e">
        <f>AE197-IFERROR(VLOOKUP($A197,FL!$A:$B,2,0),0)*MIN(FL!$G:$G)</f>
        <v>#N/A</v>
      </c>
      <c r="AI197" t="e">
        <f>AF197-IFERROR(VLOOKUP($A197,FL!$A:$B,2,0),0)*MIN(FL!$I:$I)</f>
        <v>#N/A</v>
      </c>
      <c r="AJ197" t="e">
        <f>AG197-IFERROR(VLOOKUP($A197,FL!$A:$B,2,0),0)*MIN(FL!$K:$K)</f>
        <v>#N/A</v>
      </c>
      <c r="AK197" t="e">
        <f>AH197-IFERROR(VLOOKUP($A197,'VN100'!$A:$B,2,0),0)*MIN('VN100'!$G:$G)</f>
        <v>#N/A</v>
      </c>
      <c r="AL197" t="e">
        <f>AI197-IFERROR(VLOOKUP($A197,'VN100'!$A:$B,2,0),0)*MIN('VN100'!$I:$I)</f>
        <v>#N/A</v>
      </c>
      <c r="AM197" t="e">
        <f>AJ197-IFERROR(VLOOKUP($A197,'VN100'!$A:$B,2,0),0)*MIN('VN100'!$K:$K)</f>
        <v>#N/A</v>
      </c>
      <c r="AN197" t="e">
        <f>AK197-IFERROR(VLOOKUP($A197,MIDCAP!$A:$B,2,0),0)*MIN(MIDCAP!$G:$G)</f>
        <v>#N/A</v>
      </c>
      <c r="AO197" t="e">
        <f>AL197-IFERROR(VLOOKUP($A197,MIDCAP!$A:$B,2,0),0)*MIN(MIDCAP!$I:$I)</f>
        <v>#N/A</v>
      </c>
      <c r="AP197" t="e">
        <f>AM197-IFERROR(VLOOKUP($A197,MIDCAP!$A:$B,2,0),0)*MIN(MIDCAP!$K:$K)</f>
        <v>#N/A</v>
      </c>
      <c r="AQ197" t="e">
        <f>AN197-IFERROR(VLOOKUP($A197,VFS!$A:$B,2,0),0)*MIN(VFS!$G:$G)</f>
        <v>#N/A</v>
      </c>
      <c r="AR197" t="e">
        <f>AO197-IFERROR(VLOOKUP($A197,VFS!$A:$B,2,0),0)*MIN(VFS!$I:$I)</f>
        <v>#N/A</v>
      </c>
      <c r="AS197" t="e">
        <f>AP197-IFERROR(VLOOKUP($A197,VFS!$A:$B,2,0),0)*MIN(VFS!$K:$K)</f>
        <v>#N/A</v>
      </c>
      <c r="AT197" t="e">
        <f>AQ197-IFERROR(VLOOKUP($A197,FUEMAVND!$A:$B,2,0),0)*MIN(FUEMAVND!$G:$G)</f>
        <v>#N/A</v>
      </c>
      <c r="AU197" t="e">
        <f>AR197-IFERROR(VLOOKUP($A197,FUEMAVND!$A:$B,2,0),0)*MIN(FUEMAVND!$I:$I)</f>
        <v>#N/A</v>
      </c>
      <c r="AV197" t="e">
        <f>AS197-IFERROR(VLOOKUP($A197,FUEMAVND!$A:$B,2,0),0)*MIN(FUEMAVND!$K:$K)</f>
        <v>#N/A</v>
      </c>
    </row>
    <row r="198" spans="28:48" x14ac:dyDescent="0.3">
      <c r="AB198" t="e">
        <f>VLOOKUP($A198,updated_plusgrid!$A$1:$AF$500,MATCH("Usable (USABLE)",updated_plusgrid!$A$1:$AF$1,0),0)-IFERROR(VLOOKUP($A198,'E1 basket NFOL Morning'!$A$1:$M$500,MATCH("For 1 basket",'E1 basket NFOL Morning'!$A$1:$M$1,0),0),0)*MIN('E1 basket NFOL Morning'!$G$2:$G$500)</f>
        <v>#N/A</v>
      </c>
      <c r="AC198" t="e">
        <f>VLOOKUP($A198,updated_plusgrid!$A$1:$AF$500,MATCH("Due (DUE)",updated_plusgrid!$A$1:$AF$1,0),0)-IFERROR(VLOOKUP($A198,'E1 basket NFOL Morning'!$A$1:$M$500,MATCH("For 1 basket",'E1 basket NFOL Morning'!$A$1:$M$1,0),0),0)*MIN('E1 basket NFOL Morning'!$I$2:$I$500)</f>
        <v>#N/A</v>
      </c>
      <c r="AD198" t="e">
        <f>VLOOKUP($A198,updated_plusgrid!$A$1:$AF$500,MATCH("Pend. T+1 Buy (TT1UNSETTLEBUY)",updated_plusgrid!$A$1:$AF$1,0),0)-IFERROR(VLOOKUP($A198,'E1 basket NFOL Morning'!$A$1:$M$500,MATCH("For 1 basket",'E1 basket NFOL Morning'!$A$1:$M$1,0),0),0)*MIN('E1 basket NFOL Morning'!$K$2:$K$500)</f>
        <v>#N/A</v>
      </c>
      <c r="AE198" t="e">
        <f>AB198-IFERROR(VLOOKUP($A198,Diamond!$A:$B,2,0),0)*MIN(Diamond!$G:$G)</f>
        <v>#N/A</v>
      </c>
      <c r="AF198" t="e">
        <f>AC198-IFERROR(VLOOKUP($A198,Diamond!$A:$B,2,0),0)*MIN(Diamond!$I:$I)</f>
        <v>#N/A</v>
      </c>
      <c r="AG198" t="e">
        <f>AD198-IFERROR(VLOOKUP($A198,Diamond!$A:$B,2,0),0)*MIN(Diamond!$K:$K)</f>
        <v>#N/A</v>
      </c>
      <c r="AH198" t="e">
        <f>AE198-IFERROR(VLOOKUP($A198,FL!$A:$B,2,0),0)*MIN(FL!$G:$G)</f>
        <v>#N/A</v>
      </c>
      <c r="AI198" t="e">
        <f>AF198-IFERROR(VLOOKUP($A198,FL!$A:$B,2,0),0)*MIN(FL!$I:$I)</f>
        <v>#N/A</v>
      </c>
      <c r="AJ198" t="e">
        <f>AG198-IFERROR(VLOOKUP($A198,FL!$A:$B,2,0),0)*MIN(FL!$K:$K)</f>
        <v>#N/A</v>
      </c>
      <c r="AK198" t="e">
        <f>AH198-IFERROR(VLOOKUP($A198,'VN100'!$A:$B,2,0),0)*MIN('VN100'!$G:$G)</f>
        <v>#N/A</v>
      </c>
      <c r="AL198" t="e">
        <f>AI198-IFERROR(VLOOKUP($A198,'VN100'!$A:$B,2,0),0)*MIN('VN100'!$I:$I)</f>
        <v>#N/A</v>
      </c>
      <c r="AM198" t="e">
        <f>AJ198-IFERROR(VLOOKUP($A198,'VN100'!$A:$B,2,0),0)*MIN('VN100'!$K:$K)</f>
        <v>#N/A</v>
      </c>
      <c r="AN198" t="e">
        <f>AK198-IFERROR(VLOOKUP($A198,MIDCAP!$A:$B,2,0),0)*MIN(MIDCAP!$G:$G)</f>
        <v>#N/A</v>
      </c>
      <c r="AO198" t="e">
        <f>AL198-IFERROR(VLOOKUP($A198,MIDCAP!$A:$B,2,0),0)*MIN(MIDCAP!$I:$I)</f>
        <v>#N/A</v>
      </c>
      <c r="AP198" t="e">
        <f>AM198-IFERROR(VLOOKUP($A198,MIDCAP!$A:$B,2,0),0)*MIN(MIDCAP!$K:$K)</f>
        <v>#N/A</v>
      </c>
      <c r="AQ198" t="e">
        <f>AN198-IFERROR(VLOOKUP($A198,VFS!$A:$B,2,0),0)*MIN(VFS!$G:$G)</f>
        <v>#N/A</v>
      </c>
      <c r="AR198" t="e">
        <f>AO198-IFERROR(VLOOKUP($A198,VFS!$A:$B,2,0),0)*MIN(VFS!$I:$I)</f>
        <v>#N/A</v>
      </c>
      <c r="AS198" t="e">
        <f>AP198-IFERROR(VLOOKUP($A198,VFS!$A:$B,2,0),0)*MIN(VFS!$K:$K)</f>
        <v>#N/A</v>
      </c>
      <c r="AT198" t="e">
        <f>AQ198-IFERROR(VLOOKUP($A198,FUEMAVND!$A:$B,2,0),0)*MIN(FUEMAVND!$G:$G)</f>
        <v>#N/A</v>
      </c>
      <c r="AU198" t="e">
        <f>AR198-IFERROR(VLOOKUP($A198,FUEMAVND!$A:$B,2,0),0)*MIN(FUEMAVND!$I:$I)</f>
        <v>#N/A</v>
      </c>
      <c r="AV198" t="e">
        <f>AS198-IFERROR(VLOOKUP($A198,FUEMAVND!$A:$B,2,0),0)*MIN(FUEMAVND!$K:$K)</f>
        <v>#N/A</v>
      </c>
    </row>
    <row r="199" spans="28:48" x14ac:dyDescent="0.3">
      <c r="AB199" t="e">
        <f>VLOOKUP($A199,updated_plusgrid!$A$1:$AF$500,MATCH("Usable (USABLE)",updated_plusgrid!$A$1:$AF$1,0),0)-IFERROR(VLOOKUP($A199,'E1 basket NFOL Morning'!$A$1:$M$500,MATCH("For 1 basket",'E1 basket NFOL Morning'!$A$1:$M$1,0),0),0)*MIN('E1 basket NFOL Morning'!$G$2:$G$500)</f>
        <v>#N/A</v>
      </c>
      <c r="AC199" t="e">
        <f>VLOOKUP($A199,updated_plusgrid!$A$1:$AF$500,MATCH("Due (DUE)",updated_plusgrid!$A$1:$AF$1,0),0)-IFERROR(VLOOKUP($A199,'E1 basket NFOL Morning'!$A$1:$M$500,MATCH("For 1 basket",'E1 basket NFOL Morning'!$A$1:$M$1,0),0),0)*MIN('E1 basket NFOL Morning'!$I$2:$I$500)</f>
        <v>#N/A</v>
      </c>
      <c r="AD199" t="e">
        <f>VLOOKUP($A199,updated_plusgrid!$A$1:$AF$500,MATCH("Pend. T+1 Buy (TT1UNSETTLEBUY)",updated_plusgrid!$A$1:$AF$1,0),0)-IFERROR(VLOOKUP($A199,'E1 basket NFOL Morning'!$A$1:$M$500,MATCH("For 1 basket",'E1 basket NFOL Morning'!$A$1:$M$1,0),0),0)*MIN('E1 basket NFOL Morning'!$K$2:$K$500)</f>
        <v>#N/A</v>
      </c>
      <c r="AE199" t="e">
        <f>AB199-IFERROR(VLOOKUP($A199,Diamond!$A:$B,2,0),0)*MIN(Diamond!$G:$G)</f>
        <v>#N/A</v>
      </c>
      <c r="AF199" t="e">
        <f>AC199-IFERROR(VLOOKUP($A199,Diamond!$A:$B,2,0),0)*MIN(Diamond!$I:$I)</f>
        <v>#N/A</v>
      </c>
      <c r="AG199" t="e">
        <f>AD199-IFERROR(VLOOKUP($A199,Diamond!$A:$B,2,0),0)*MIN(Diamond!$K:$K)</f>
        <v>#N/A</v>
      </c>
      <c r="AH199" t="e">
        <f>AE199-IFERROR(VLOOKUP($A199,FL!$A:$B,2,0),0)*MIN(FL!$G:$G)</f>
        <v>#N/A</v>
      </c>
      <c r="AI199" t="e">
        <f>AF199-IFERROR(VLOOKUP($A199,FL!$A:$B,2,0),0)*MIN(FL!$I:$I)</f>
        <v>#N/A</v>
      </c>
      <c r="AJ199" t="e">
        <f>AG199-IFERROR(VLOOKUP($A199,FL!$A:$B,2,0),0)*MIN(FL!$K:$K)</f>
        <v>#N/A</v>
      </c>
      <c r="AK199" t="e">
        <f>AH199-IFERROR(VLOOKUP($A199,'VN100'!$A:$B,2,0),0)*MIN('VN100'!$G:$G)</f>
        <v>#N/A</v>
      </c>
      <c r="AL199" t="e">
        <f>AI199-IFERROR(VLOOKUP($A199,'VN100'!$A:$B,2,0),0)*MIN('VN100'!$I:$I)</f>
        <v>#N/A</v>
      </c>
      <c r="AM199" t="e">
        <f>AJ199-IFERROR(VLOOKUP($A199,'VN100'!$A:$B,2,0),0)*MIN('VN100'!$K:$K)</f>
        <v>#N/A</v>
      </c>
      <c r="AN199" t="e">
        <f>AK199-IFERROR(VLOOKUP($A199,MIDCAP!$A:$B,2,0),0)*MIN(MIDCAP!$G:$G)</f>
        <v>#N/A</v>
      </c>
      <c r="AO199" t="e">
        <f>AL199-IFERROR(VLOOKUP($A199,MIDCAP!$A:$B,2,0),0)*MIN(MIDCAP!$I:$I)</f>
        <v>#N/A</v>
      </c>
      <c r="AP199" t="e">
        <f>AM199-IFERROR(VLOOKUP($A199,MIDCAP!$A:$B,2,0),0)*MIN(MIDCAP!$K:$K)</f>
        <v>#N/A</v>
      </c>
      <c r="AQ199" t="e">
        <f>AN199-IFERROR(VLOOKUP($A199,VFS!$A:$B,2,0),0)*MIN(VFS!$G:$G)</f>
        <v>#N/A</v>
      </c>
      <c r="AR199" t="e">
        <f>AO199-IFERROR(VLOOKUP($A199,VFS!$A:$B,2,0),0)*MIN(VFS!$I:$I)</f>
        <v>#N/A</v>
      </c>
      <c r="AS199" t="e">
        <f>AP199-IFERROR(VLOOKUP($A199,VFS!$A:$B,2,0),0)*MIN(VFS!$K:$K)</f>
        <v>#N/A</v>
      </c>
      <c r="AT199" t="e">
        <f>AQ199-IFERROR(VLOOKUP($A199,FUEMAVND!$A:$B,2,0),0)*MIN(FUEMAVND!$G:$G)</f>
        <v>#N/A</v>
      </c>
      <c r="AU199" t="e">
        <f>AR199-IFERROR(VLOOKUP($A199,FUEMAVND!$A:$B,2,0),0)*MIN(FUEMAVND!$I:$I)</f>
        <v>#N/A</v>
      </c>
      <c r="AV199" t="e">
        <f>AS199-IFERROR(VLOOKUP($A199,FUEMAVND!$A:$B,2,0),0)*MIN(FUEMAVND!$K:$K)</f>
        <v>#N/A</v>
      </c>
    </row>
    <row r="200" spans="28:48" x14ac:dyDescent="0.3">
      <c r="AB200" t="e">
        <f>VLOOKUP($A200,updated_plusgrid!$A$1:$AF$500,MATCH("Usable (USABLE)",updated_plusgrid!$A$1:$AF$1,0),0)-IFERROR(VLOOKUP($A200,'E1 basket NFOL Morning'!$A$1:$M$500,MATCH("For 1 basket",'E1 basket NFOL Morning'!$A$1:$M$1,0),0),0)*MIN('E1 basket NFOL Morning'!$G$2:$G$500)</f>
        <v>#N/A</v>
      </c>
      <c r="AC200" t="e">
        <f>VLOOKUP($A200,updated_plusgrid!$A$1:$AF$500,MATCH("Due (DUE)",updated_plusgrid!$A$1:$AF$1,0),0)-IFERROR(VLOOKUP($A200,'E1 basket NFOL Morning'!$A$1:$M$500,MATCH("For 1 basket",'E1 basket NFOL Morning'!$A$1:$M$1,0),0),0)*MIN('E1 basket NFOL Morning'!$I$2:$I$500)</f>
        <v>#N/A</v>
      </c>
      <c r="AD200" t="e">
        <f>VLOOKUP($A200,updated_plusgrid!$A$1:$AF$500,MATCH("Pend. T+1 Buy (TT1UNSETTLEBUY)",updated_plusgrid!$A$1:$AF$1,0),0)-IFERROR(VLOOKUP($A200,'E1 basket NFOL Morning'!$A$1:$M$500,MATCH("For 1 basket",'E1 basket NFOL Morning'!$A$1:$M$1,0),0),0)*MIN('E1 basket NFOL Morning'!$K$2:$K$500)</f>
        <v>#N/A</v>
      </c>
      <c r="AE200" t="e">
        <f>AB200-IFERROR(VLOOKUP($A200,Diamond!$A:$B,2,0),0)*MIN(Diamond!$G:$G)</f>
        <v>#N/A</v>
      </c>
      <c r="AF200" t="e">
        <f>AC200-IFERROR(VLOOKUP($A200,Diamond!$A:$B,2,0),0)*MIN(Diamond!$I:$I)</f>
        <v>#N/A</v>
      </c>
      <c r="AG200" t="e">
        <f>AD200-IFERROR(VLOOKUP($A200,Diamond!$A:$B,2,0),0)*MIN(Diamond!$K:$K)</f>
        <v>#N/A</v>
      </c>
      <c r="AH200" t="e">
        <f>AE200-IFERROR(VLOOKUP($A200,FL!$A:$B,2,0),0)*MIN(FL!$G:$G)</f>
        <v>#N/A</v>
      </c>
      <c r="AI200" t="e">
        <f>AF200-IFERROR(VLOOKUP($A200,FL!$A:$B,2,0),0)*MIN(FL!$I:$I)</f>
        <v>#N/A</v>
      </c>
      <c r="AJ200" t="e">
        <f>AG200-IFERROR(VLOOKUP($A200,FL!$A:$B,2,0),0)*MIN(FL!$K:$K)</f>
        <v>#N/A</v>
      </c>
      <c r="AK200" t="e">
        <f>AH200-IFERROR(VLOOKUP($A200,'VN100'!$A:$B,2,0),0)*MIN('VN100'!$G:$G)</f>
        <v>#N/A</v>
      </c>
      <c r="AL200" t="e">
        <f>AI200-IFERROR(VLOOKUP($A200,'VN100'!$A:$B,2,0),0)*MIN('VN100'!$I:$I)</f>
        <v>#N/A</v>
      </c>
      <c r="AM200" t="e">
        <f>AJ200-IFERROR(VLOOKUP($A200,'VN100'!$A:$B,2,0),0)*MIN('VN100'!$K:$K)</f>
        <v>#N/A</v>
      </c>
      <c r="AN200" t="e">
        <f>AK200-IFERROR(VLOOKUP($A200,MIDCAP!$A:$B,2,0),0)*MIN(MIDCAP!$G:$G)</f>
        <v>#N/A</v>
      </c>
      <c r="AO200" t="e">
        <f>AL200-IFERROR(VLOOKUP($A200,MIDCAP!$A:$B,2,0),0)*MIN(MIDCAP!$I:$I)</f>
        <v>#N/A</v>
      </c>
      <c r="AP200" t="e">
        <f>AM200-IFERROR(VLOOKUP($A200,MIDCAP!$A:$B,2,0),0)*MIN(MIDCAP!$K:$K)</f>
        <v>#N/A</v>
      </c>
      <c r="AQ200" t="e">
        <f>AN200-IFERROR(VLOOKUP($A200,VFS!$A:$B,2,0),0)*MIN(VFS!$G:$G)</f>
        <v>#N/A</v>
      </c>
      <c r="AR200" t="e">
        <f>AO200-IFERROR(VLOOKUP($A200,VFS!$A:$B,2,0),0)*MIN(VFS!$I:$I)</f>
        <v>#N/A</v>
      </c>
      <c r="AS200" t="e">
        <f>AP200-IFERROR(VLOOKUP($A200,VFS!$A:$B,2,0),0)*MIN(VFS!$K:$K)</f>
        <v>#N/A</v>
      </c>
      <c r="AT200" t="e">
        <f>AQ200-IFERROR(VLOOKUP($A200,FUEMAVND!$A:$B,2,0),0)*MIN(FUEMAVND!$G:$G)</f>
        <v>#N/A</v>
      </c>
      <c r="AU200" t="e">
        <f>AR200-IFERROR(VLOOKUP($A200,FUEMAVND!$A:$B,2,0),0)*MIN(FUEMAVND!$I:$I)</f>
        <v>#N/A</v>
      </c>
      <c r="AV200" t="e">
        <f>AS200-IFERROR(VLOOKUP($A200,FUEMAVND!$A:$B,2,0),0)*MIN(FUEMAVND!$K:$K)</f>
        <v>#N/A</v>
      </c>
    </row>
    <row r="201" spans="28:48" x14ac:dyDescent="0.3">
      <c r="AB201" t="e">
        <f>VLOOKUP($A201,updated_plusgrid!$A$1:$AF$500,MATCH("Usable (USABLE)",updated_plusgrid!$A$1:$AF$1,0),0)-IFERROR(VLOOKUP($A201,'E1 basket NFOL Morning'!$A$1:$M$500,MATCH("For 1 basket",'E1 basket NFOL Morning'!$A$1:$M$1,0),0),0)*MIN('E1 basket NFOL Morning'!$G$2:$G$500)</f>
        <v>#N/A</v>
      </c>
      <c r="AC201" t="e">
        <f>VLOOKUP($A201,updated_plusgrid!$A$1:$AF$500,MATCH("Due (DUE)",updated_plusgrid!$A$1:$AF$1,0),0)-IFERROR(VLOOKUP($A201,'E1 basket NFOL Morning'!$A$1:$M$500,MATCH("For 1 basket",'E1 basket NFOL Morning'!$A$1:$M$1,0),0),0)*MIN('E1 basket NFOL Morning'!$I$2:$I$500)</f>
        <v>#N/A</v>
      </c>
      <c r="AD201" t="e">
        <f>VLOOKUP($A201,updated_plusgrid!$A$1:$AF$500,MATCH("Pend. T+1 Buy (TT1UNSETTLEBUY)",updated_plusgrid!$A$1:$AF$1,0),0)-IFERROR(VLOOKUP($A201,'E1 basket NFOL Morning'!$A$1:$M$500,MATCH("For 1 basket",'E1 basket NFOL Morning'!$A$1:$M$1,0),0),0)*MIN('E1 basket NFOL Morning'!$K$2:$K$500)</f>
        <v>#N/A</v>
      </c>
      <c r="AE201" t="e">
        <f>AB201-IFERROR(VLOOKUP($A201,Diamond!$A:$B,2,0),0)*MIN(Diamond!$G:$G)</f>
        <v>#N/A</v>
      </c>
      <c r="AF201" t="e">
        <f>AC201-IFERROR(VLOOKUP($A201,Diamond!$A:$B,2,0),0)*MIN(Diamond!$I:$I)</f>
        <v>#N/A</v>
      </c>
      <c r="AG201" t="e">
        <f>AD201-IFERROR(VLOOKUP($A201,Diamond!$A:$B,2,0),0)*MIN(Diamond!$K:$K)</f>
        <v>#N/A</v>
      </c>
      <c r="AH201" t="e">
        <f>AE201-IFERROR(VLOOKUP($A201,FL!$A:$B,2,0),0)*MIN(FL!$G:$G)</f>
        <v>#N/A</v>
      </c>
      <c r="AI201" t="e">
        <f>AF201-IFERROR(VLOOKUP($A201,FL!$A:$B,2,0),0)*MIN(FL!$I:$I)</f>
        <v>#N/A</v>
      </c>
      <c r="AJ201" t="e">
        <f>AG201-IFERROR(VLOOKUP($A201,FL!$A:$B,2,0),0)*MIN(FL!$K:$K)</f>
        <v>#N/A</v>
      </c>
      <c r="AK201" t="e">
        <f>AH201-IFERROR(VLOOKUP($A201,'VN100'!$A:$B,2,0),0)*MIN('VN100'!$G:$G)</f>
        <v>#N/A</v>
      </c>
      <c r="AL201" t="e">
        <f>AI201-IFERROR(VLOOKUP($A201,'VN100'!$A:$B,2,0),0)*MIN('VN100'!$I:$I)</f>
        <v>#N/A</v>
      </c>
      <c r="AM201" t="e">
        <f>AJ201-IFERROR(VLOOKUP($A201,'VN100'!$A:$B,2,0),0)*MIN('VN100'!$K:$K)</f>
        <v>#N/A</v>
      </c>
      <c r="AN201" t="e">
        <f>AK201-IFERROR(VLOOKUP($A201,MIDCAP!$A:$B,2,0),0)*MIN(MIDCAP!$G:$G)</f>
        <v>#N/A</v>
      </c>
      <c r="AO201" t="e">
        <f>AL201-IFERROR(VLOOKUP($A201,MIDCAP!$A:$B,2,0),0)*MIN(MIDCAP!$I:$I)</f>
        <v>#N/A</v>
      </c>
      <c r="AP201" t="e">
        <f>AM201-IFERROR(VLOOKUP($A201,MIDCAP!$A:$B,2,0),0)*MIN(MIDCAP!$K:$K)</f>
        <v>#N/A</v>
      </c>
      <c r="AQ201" t="e">
        <f>AN201-IFERROR(VLOOKUP($A201,VFS!$A:$B,2,0),0)*MIN(VFS!$G:$G)</f>
        <v>#N/A</v>
      </c>
      <c r="AR201" t="e">
        <f>AO201-IFERROR(VLOOKUP($A201,VFS!$A:$B,2,0),0)*MIN(VFS!$I:$I)</f>
        <v>#N/A</v>
      </c>
      <c r="AS201" t="e">
        <f>AP201-IFERROR(VLOOKUP($A201,VFS!$A:$B,2,0),0)*MIN(VFS!$K:$K)</f>
        <v>#N/A</v>
      </c>
      <c r="AT201" t="e">
        <f>AQ201-IFERROR(VLOOKUP($A201,FUEMAVND!$A:$B,2,0),0)*MIN(FUEMAVND!$G:$G)</f>
        <v>#N/A</v>
      </c>
      <c r="AU201" t="e">
        <f>AR201-IFERROR(VLOOKUP($A201,FUEMAVND!$A:$B,2,0),0)*MIN(FUEMAVND!$I:$I)</f>
        <v>#N/A</v>
      </c>
      <c r="AV201" t="e">
        <f>AS201-IFERROR(VLOOKUP($A201,FUEMAVND!$A:$B,2,0),0)*MIN(FUEMAVND!$K:$K)</f>
        <v>#N/A</v>
      </c>
    </row>
    <row r="202" spans="28:48" x14ac:dyDescent="0.3">
      <c r="AB202" t="e">
        <f>VLOOKUP($A202,updated_plusgrid!$A$1:$AF$500,MATCH("Usable (USABLE)",updated_plusgrid!$A$1:$AF$1,0),0)-IFERROR(VLOOKUP($A202,'E1 basket NFOL Morning'!$A$1:$M$500,MATCH("For 1 basket",'E1 basket NFOL Morning'!$A$1:$M$1,0),0),0)*MIN('E1 basket NFOL Morning'!$G$2:$G$500)</f>
        <v>#N/A</v>
      </c>
      <c r="AC202" t="e">
        <f>VLOOKUP($A202,updated_plusgrid!$A$1:$AF$500,MATCH("Due (DUE)",updated_plusgrid!$A$1:$AF$1,0),0)-IFERROR(VLOOKUP($A202,'E1 basket NFOL Morning'!$A$1:$M$500,MATCH("For 1 basket",'E1 basket NFOL Morning'!$A$1:$M$1,0),0),0)*MIN('E1 basket NFOL Morning'!$I$2:$I$500)</f>
        <v>#N/A</v>
      </c>
      <c r="AD202" t="e">
        <f>VLOOKUP($A202,updated_plusgrid!$A$1:$AF$500,MATCH("Pend. T+1 Buy (TT1UNSETTLEBUY)",updated_plusgrid!$A$1:$AF$1,0),0)-IFERROR(VLOOKUP($A202,'E1 basket NFOL Morning'!$A$1:$M$500,MATCH("For 1 basket",'E1 basket NFOL Morning'!$A$1:$M$1,0),0),0)*MIN('E1 basket NFOL Morning'!$K$2:$K$500)</f>
        <v>#N/A</v>
      </c>
      <c r="AE202" t="e">
        <f>AB202-IFERROR(VLOOKUP($A202,Diamond!$A:$B,2,0),0)*MIN(Diamond!$G:$G)</f>
        <v>#N/A</v>
      </c>
      <c r="AF202" t="e">
        <f>AC202-IFERROR(VLOOKUP($A202,Diamond!$A:$B,2,0),0)*MIN(Diamond!$I:$I)</f>
        <v>#N/A</v>
      </c>
      <c r="AG202" t="e">
        <f>AD202-IFERROR(VLOOKUP($A202,Diamond!$A:$B,2,0),0)*MIN(Diamond!$K:$K)</f>
        <v>#N/A</v>
      </c>
      <c r="AH202" t="e">
        <f>AE202-IFERROR(VLOOKUP($A202,FL!$A:$B,2,0),0)*MIN(FL!$G:$G)</f>
        <v>#N/A</v>
      </c>
      <c r="AI202" t="e">
        <f>AF202-IFERROR(VLOOKUP($A202,FL!$A:$B,2,0),0)*MIN(FL!$I:$I)</f>
        <v>#N/A</v>
      </c>
      <c r="AJ202" t="e">
        <f>AG202-IFERROR(VLOOKUP($A202,FL!$A:$B,2,0),0)*MIN(FL!$K:$K)</f>
        <v>#N/A</v>
      </c>
      <c r="AK202" t="e">
        <f>AH202-IFERROR(VLOOKUP($A202,'VN100'!$A:$B,2,0),0)*MIN('VN100'!$G:$G)</f>
        <v>#N/A</v>
      </c>
      <c r="AL202" t="e">
        <f>AI202-IFERROR(VLOOKUP($A202,'VN100'!$A:$B,2,0),0)*MIN('VN100'!$I:$I)</f>
        <v>#N/A</v>
      </c>
      <c r="AM202" t="e">
        <f>AJ202-IFERROR(VLOOKUP($A202,'VN100'!$A:$B,2,0),0)*MIN('VN100'!$K:$K)</f>
        <v>#N/A</v>
      </c>
      <c r="AN202" t="e">
        <f>AK202-IFERROR(VLOOKUP($A202,MIDCAP!$A:$B,2,0),0)*MIN(MIDCAP!$G:$G)</f>
        <v>#N/A</v>
      </c>
      <c r="AO202" t="e">
        <f>AL202-IFERROR(VLOOKUP($A202,MIDCAP!$A:$B,2,0),0)*MIN(MIDCAP!$I:$I)</f>
        <v>#N/A</v>
      </c>
      <c r="AP202" t="e">
        <f>AM202-IFERROR(VLOOKUP($A202,MIDCAP!$A:$B,2,0),0)*MIN(MIDCAP!$K:$K)</f>
        <v>#N/A</v>
      </c>
      <c r="AQ202" t="e">
        <f>AN202-IFERROR(VLOOKUP($A202,VFS!$A:$B,2,0),0)*MIN(VFS!$G:$G)</f>
        <v>#N/A</v>
      </c>
      <c r="AR202" t="e">
        <f>AO202-IFERROR(VLOOKUP($A202,VFS!$A:$B,2,0),0)*MIN(VFS!$I:$I)</f>
        <v>#N/A</v>
      </c>
      <c r="AS202" t="e">
        <f>AP202-IFERROR(VLOOKUP($A202,VFS!$A:$B,2,0),0)*MIN(VFS!$K:$K)</f>
        <v>#N/A</v>
      </c>
      <c r="AT202" t="e">
        <f>AQ202-IFERROR(VLOOKUP($A202,FUEMAVND!$A:$B,2,0),0)*MIN(FUEMAVND!$G:$G)</f>
        <v>#N/A</v>
      </c>
      <c r="AU202" t="e">
        <f>AR202-IFERROR(VLOOKUP($A202,FUEMAVND!$A:$B,2,0),0)*MIN(FUEMAVND!$I:$I)</f>
        <v>#N/A</v>
      </c>
      <c r="AV202" t="e">
        <f>AS202-IFERROR(VLOOKUP($A202,FUEMAVND!$A:$B,2,0),0)*MIN(FUEMAVND!$K:$K)</f>
        <v>#N/A</v>
      </c>
    </row>
    <row r="203" spans="28:48" x14ac:dyDescent="0.3">
      <c r="AB203" t="e">
        <f>VLOOKUP($A203,updated_plusgrid!$A$1:$AF$500,MATCH("Usable (USABLE)",updated_plusgrid!$A$1:$AF$1,0),0)-IFERROR(VLOOKUP($A203,'E1 basket NFOL Morning'!$A$1:$M$500,MATCH("For 1 basket",'E1 basket NFOL Morning'!$A$1:$M$1,0),0),0)*MIN('E1 basket NFOL Morning'!$G$2:$G$500)</f>
        <v>#N/A</v>
      </c>
      <c r="AC203" t="e">
        <f>VLOOKUP($A203,updated_plusgrid!$A$1:$AF$500,MATCH("Due (DUE)",updated_plusgrid!$A$1:$AF$1,0),0)-IFERROR(VLOOKUP($A203,'E1 basket NFOL Morning'!$A$1:$M$500,MATCH("For 1 basket",'E1 basket NFOL Morning'!$A$1:$M$1,0),0),0)*MIN('E1 basket NFOL Morning'!$I$2:$I$500)</f>
        <v>#N/A</v>
      </c>
      <c r="AD203" t="e">
        <f>VLOOKUP($A203,updated_plusgrid!$A$1:$AF$500,MATCH("Pend. T+1 Buy (TT1UNSETTLEBUY)",updated_plusgrid!$A$1:$AF$1,0),0)-IFERROR(VLOOKUP($A203,'E1 basket NFOL Morning'!$A$1:$M$500,MATCH("For 1 basket",'E1 basket NFOL Morning'!$A$1:$M$1,0),0),0)*MIN('E1 basket NFOL Morning'!$K$2:$K$500)</f>
        <v>#N/A</v>
      </c>
      <c r="AE203" t="e">
        <f>AB203-IFERROR(VLOOKUP($A203,Diamond!$A:$B,2,0),0)*MIN(Diamond!$G:$G)</f>
        <v>#N/A</v>
      </c>
      <c r="AF203" t="e">
        <f>AC203-IFERROR(VLOOKUP($A203,Diamond!$A:$B,2,0),0)*MIN(Diamond!$I:$I)</f>
        <v>#N/A</v>
      </c>
      <c r="AG203" t="e">
        <f>AD203-IFERROR(VLOOKUP($A203,Diamond!$A:$B,2,0),0)*MIN(Diamond!$K:$K)</f>
        <v>#N/A</v>
      </c>
      <c r="AH203" t="e">
        <f>AE203-IFERROR(VLOOKUP($A203,FL!$A:$B,2,0),0)*MIN(FL!$G:$G)</f>
        <v>#N/A</v>
      </c>
      <c r="AI203" t="e">
        <f>AF203-IFERROR(VLOOKUP($A203,FL!$A:$B,2,0),0)*MIN(FL!$I:$I)</f>
        <v>#N/A</v>
      </c>
      <c r="AJ203" t="e">
        <f>AG203-IFERROR(VLOOKUP($A203,FL!$A:$B,2,0),0)*MIN(FL!$K:$K)</f>
        <v>#N/A</v>
      </c>
      <c r="AK203" t="e">
        <f>AH203-IFERROR(VLOOKUP($A203,'VN100'!$A:$B,2,0),0)*MIN('VN100'!$G:$G)</f>
        <v>#N/A</v>
      </c>
      <c r="AL203" t="e">
        <f>AI203-IFERROR(VLOOKUP($A203,'VN100'!$A:$B,2,0),0)*MIN('VN100'!$I:$I)</f>
        <v>#N/A</v>
      </c>
      <c r="AM203" t="e">
        <f>AJ203-IFERROR(VLOOKUP($A203,'VN100'!$A:$B,2,0),0)*MIN('VN100'!$K:$K)</f>
        <v>#N/A</v>
      </c>
      <c r="AN203" t="e">
        <f>AK203-IFERROR(VLOOKUP($A203,MIDCAP!$A:$B,2,0),0)*MIN(MIDCAP!$G:$G)</f>
        <v>#N/A</v>
      </c>
      <c r="AO203" t="e">
        <f>AL203-IFERROR(VLOOKUP($A203,MIDCAP!$A:$B,2,0),0)*MIN(MIDCAP!$I:$I)</f>
        <v>#N/A</v>
      </c>
      <c r="AP203" t="e">
        <f>AM203-IFERROR(VLOOKUP($A203,MIDCAP!$A:$B,2,0),0)*MIN(MIDCAP!$K:$K)</f>
        <v>#N/A</v>
      </c>
      <c r="AQ203" t="e">
        <f>AN203-IFERROR(VLOOKUP($A203,VFS!$A:$B,2,0),0)*MIN(VFS!$G:$G)</f>
        <v>#N/A</v>
      </c>
      <c r="AR203" t="e">
        <f>AO203-IFERROR(VLOOKUP($A203,VFS!$A:$B,2,0),0)*MIN(VFS!$I:$I)</f>
        <v>#N/A</v>
      </c>
      <c r="AS203" t="e">
        <f>AP203-IFERROR(VLOOKUP($A203,VFS!$A:$B,2,0),0)*MIN(VFS!$K:$K)</f>
        <v>#N/A</v>
      </c>
      <c r="AT203" t="e">
        <f>AQ203-IFERROR(VLOOKUP($A203,FUEMAVND!$A:$B,2,0),0)*MIN(FUEMAVND!$G:$G)</f>
        <v>#N/A</v>
      </c>
      <c r="AU203" t="e">
        <f>AR203-IFERROR(VLOOKUP($A203,FUEMAVND!$A:$B,2,0),0)*MIN(FUEMAVND!$I:$I)</f>
        <v>#N/A</v>
      </c>
      <c r="AV203" t="e">
        <f>AS203-IFERROR(VLOOKUP($A203,FUEMAVND!$A:$B,2,0),0)*MIN(FUEMAVND!$K:$K)</f>
        <v>#N/A</v>
      </c>
    </row>
    <row r="204" spans="28:48" x14ac:dyDescent="0.3">
      <c r="AB204" t="e">
        <f>VLOOKUP($A204,updated_plusgrid!$A$1:$AF$500,MATCH("Usable (USABLE)",updated_plusgrid!$A$1:$AF$1,0),0)-IFERROR(VLOOKUP($A204,'E1 basket NFOL Morning'!$A$1:$M$500,MATCH("For 1 basket",'E1 basket NFOL Morning'!$A$1:$M$1,0),0),0)*MIN('E1 basket NFOL Morning'!$G$2:$G$500)</f>
        <v>#N/A</v>
      </c>
      <c r="AC204" t="e">
        <f>VLOOKUP($A204,updated_plusgrid!$A$1:$AF$500,MATCH("Due (DUE)",updated_plusgrid!$A$1:$AF$1,0),0)-IFERROR(VLOOKUP($A204,'E1 basket NFOL Morning'!$A$1:$M$500,MATCH("For 1 basket",'E1 basket NFOL Morning'!$A$1:$M$1,0),0),0)*MIN('E1 basket NFOL Morning'!$I$2:$I$500)</f>
        <v>#N/A</v>
      </c>
      <c r="AD204" t="e">
        <f>VLOOKUP($A204,updated_plusgrid!$A$1:$AF$500,MATCH("Pend. T+1 Buy (TT1UNSETTLEBUY)",updated_plusgrid!$A$1:$AF$1,0),0)-IFERROR(VLOOKUP($A204,'E1 basket NFOL Morning'!$A$1:$M$500,MATCH("For 1 basket",'E1 basket NFOL Morning'!$A$1:$M$1,0),0),0)*MIN('E1 basket NFOL Morning'!$K$2:$K$500)</f>
        <v>#N/A</v>
      </c>
      <c r="AE204" t="e">
        <f>AB204-IFERROR(VLOOKUP($A204,Diamond!$A:$B,2,0),0)*MIN(Diamond!$G:$G)</f>
        <v>#N/A</v>
      </c>
      <c r="AF204" t="e">
        <f>AC204-IFERROR(VLOOKUP($A204,Diamond!$A:$B,2,0),0)*MIN(Diamond!$I:$I)</f>
        <v>#N/A</v>
      </c>
      <c r="AG204" t="e">
        <f>AD204-IFERROR(VLOOKUP($A204,Diamond!$A:$B,2,0),0)*MIN(Diamond!$K:$K)</f>
        <v>#N/A</v>
      </c>
      <c r="AH204" t="e">
        <f>AE204-IFERROR(VLOOKUP($A204,FL!$A:$B,2,0),0)*MIN(FL!$G:$G)</f>
        <v>#N/A</v>
      </c>
      <c r="AI204" t="e">
        <f>AF204-IFERROR(VLOOKUP($A204,FL!$A:$B,2,0),0)*MIN(FL!$I:$I)</f>
        <v>#N/A</v>
      </c>
      <c r="AJ204" t="e">
        <f>AG204-IFERROR(VLOOKUP($A204,FL!$A:$B,2,0),0)*MIN(FL!$K:$K)</f>
        <v>#N/A</v>
      </c>
      <c r="AK204" t="e">
        <f>AH204-IFERROR(VLOOKUP($A204,'VN100'!$A:$B,2,0),0)*MIN('VN100'!$G:$G)</f>
        <v>#N/A</v>
      </c>
      <c r="AL204" t="e">
        <f>AI204-IFERROR(VLOOKUP($A204,'VN100'!$A:$B,2,0),0)*MIN('VN100'!$I:$I)</f>
        <v>#N/A</v>
      </c>
      <c r="AM204" t="e">
        <f>AJ204-IFERROR(VLOOKUP($A204,'VN100'!$A:$B,2,0),0)*MIN('VN100'!$K:$K)</f>
        <v>#N/A</v>
      </c>
      <c r="AN204" t="e">
        <f>AK204-IFERROR(VLOOKUP($A204,MIDCAP!$A:$B,2,0),0)*MIN(MIDCAP!$G:$G)</f>
        <v>#N/A</v>
      </c>
      <c r="AO204" t="e">
        <f>AL204-IFERROR(VLOOKUP($A204,MIDCAP!$A:$B,2,0),0)*MIN(MIDCAP!$I:$I)</f>
        <v>#N/A</v>
      </c>
      <c r="AP204" t="e">
        <f>AM204-IFERROR(VLOOKUP($A204,MIDCAP!$A:$B,2,0),0)*MIN(MIDCAP!$K:$K)</f>
        <v>#N/A</v>
      </c>
      <c r="AQ204" t="e">
        <f>AN204-IFERROR(VLOOKUP($A204,VFS!$A:$B,2,0),0)*MIN(VFS!$G:$G)</f>
        <v>#N/A</v>
      </c>
      <c r="AR204" t="e">
        <f>AO204-IFERROR(VLOOKUP($A204,VFS!$A:$B,2,0),0)*MIN(VFS!$I:$I)</f>
        <v>#N/A</v>
      </c>
      <c r="AS204" t="e">
        <f>AP204-IFERROR(VLOOKUP($A204,VFS!$A:$B,2,0),0)*MIN(VFS!$K:$K)</f>
        <v>#N/A</v>
      </c>
      <c r="AT204" t="e">
        <f>AQ204-IFERROR(VLOOKUP($A204,FUEMAVND!$A:$B,2,0),0)*MIN(FUEMAVND!$G:$G)</f>
        <v>#N/A</v>
      </c>
      <c r="AU204" t="e">
        <f>AR204-IFERROR(VLOOKUP($A204,FUEMAVND!$A:$B,2,0),0)*MIN(FUEMAVND!$I:$I)</f>
        <v>#N/A</v>
      </c>
      <c r="AV204" t="e">
        <f>AS204-IFERROR(VLOOKUP($A204,FUEMAVND!$A:$B,2,0),0)*MIN(FUEMAVND!$K:$K)</f>
        <v>#N/A</v>
      </c>
    </row>
    <row r="205" spans="28:48" x14ac:dyDescent="0.3">
      <c r="AB205" t="e">
        <f>VLOOKUP($A205,updated_plusgrid!$A$1:$AF$500,MATCH("Usable (USABLE)",updated_plusgrid!$A$1:$AF$1,0),0)-IFERROR(VLOOKUP($A205,'E1 basket NFOL Morning'!$A$1:$M$500,MATCH("For 1 basket",'E1 basket NFOL Morning'!$A$1:$M$1,0),0),0)*MIN('E1 basket NFOL Morning'!$G$2:$G$500)</f>
        <v>#N/A</v>
      </c>
      <c r="AC205" t="e">
        <f>VLOOKUP($A205,updated_plusgrid!$A$1:$AF$500,MATCH("Due (DUE)",updated_plusgrid!$A$1:$AF$1,0),0)-IFERROR(VLOOKUP($A205,'E1 basket NFOL Morning'!$A$1:$M$500,MATCH("For 1 basket",'E1 basket NFOL Morning'!$A$1:$M$1,0),0),0)*MIN('E1 basket NFOL Morning'!$I$2:$I$500)</f>
        <v>#N/A</v>
      </c>
      <c r="AD205" t="e">
        <f>VLOOKUP($A205,updated_plusgrid!$A$1:$AF$500,MATCH("Pend. T+1 Buy (TT1UNSETTLEBUY)",updated_plusgrid!$A$1:$AF$1,0),0)-IFERROR(VLOOKUP($A205,'E1 basket NFOL Morning'!$A$1:$M$500,MATCH("For 1 basket",'E1 basket NFOL Morning'!$A$1:$M$1,0),0),0)*MIN('E1 basket NFOL Morning'!$K$2:$K$500)</f>
        <v>#N/A</v>
      </c>
      <c r="AE205" t="e">
        <f>AB205-IFERROR(VLOOKUP($A205,Diamond!$A:$B,2,0),0)*MIN(Diamond!$G:$G)</f>
        <v>#N/A</v>
      </c>
      <c r="AF205" t="e">
        <f>AC205-IFERROR(VLOOKUP($A205,Diamond!$A:$B,2,0),0)*MIN(Diamond!$I:$I)</f>
        <v>#N/A</v>
      </c>
      <c r="AG205" t="e">
        <f>AD205-IFERROR(VLOOKUP($A205,Diamond!$A:$B,2,0),0)*MIN(Diamond!$K:$K)</f>
        <v>#N/A</v>
      </c>
      <c r="AH205" t="e">
        <f>AE205-IFERROR(VLOOKUP($A205,FL!$A:$B,2,0),0)*MIN(FL!$G:$G)</f>
        <v>#N/A</v>
      </c>
      <c r="AI205" t="e">
        <f>AF205-IFERROR(VLOOKUP($A205,FL!$A:$B,2,0),0)*MIN(FL!$I:$I)</f>
        <v>#N/A</v>
      </c>
      <c r="AJ205" t="e">
        <f>AG205-IFERROR(VLOOKUP($A205,FL!$A:$B,2,0),0)*MIN(FL!$K:$K)</f>
        <v>#N/A</v>
      </c>
      <c r="AK205" t="e">
        <f>AH205-IFERROR(VLOOKUP($A205,'VN100'!$A:$B,2,0),0)*MIN('VN100'!$G:$G)</f>
        <v>#N/A</v>
      </c>
      <c r="AL205" t="e">
        <f>AI205-IFERROR(VLOOKUP($A205,'VN100'!$A:$B,2,0),0)*MIN('VN100'!$I:$I)</f>
        <v>#N/A</v>
      </c>
      <c r="AM205" t="e">
        <f>AJ205-IFERROR(VLOOKUP($A205,'VN100'!$A:$B,2,0),0)*MIN('VN100'!$K:$K)</f>
        <v>#N/A</v>
      </c>
      <c r="AN205" t="e">
        <f>AK205-IFERROR(VLOOKUP($A205,MIDCAP!$A:$B,2,0),0)*MIN(MIDCAP!$G:$G)</f>
        <v>#N/A</v>
      </c>
      <c r="AO205" t="e">
        <f>AL205-IFERROR(VLOOKUP($A205,MIDCAP!$A:$B,2,0),0)*MIN(MIDCAP!$I:$I)</f>
        <v>#N/A</v>
      </c>
      <c r="AP205" t="e">
        <f>AM205-IFERROR(VLOOKUP($A205,MIDCAP!$A:$B,2,0),0)*MIN(MIDCAP!$K:$K)</f>
        <v>#N/A</v>
      </c>
      <c r="AQ205" t="e">
        <f>AN205-IFERROR(VLOOKUP($A205,VFS!$A:$B,2,0),0)*MIN(VFS!$G:$G)</f>
        <v>#N/A</v>
      </c>
      <c r="AR205" t="e">
        <f>AO205-IFERROR(VLOOKUP($A205,VFS!$A:$B,2,0),0)*MIN(VFS!$I:$I)</f>
        <v>#N/A</v>
      </c>
      <c r="AS205" t="e">
        <f>AP205-IFERROR(VLOOKUP($A205,VFS!$A:$B,2,0),0)*MIN(VFS!$K:$K)</f>
        <v>#N/A</v>
      </c>
      <c r="AT205" t="e">
        <f>AQ205-IFERROR(VLOOKUP($A205,FUEMAVND!$A:$B,2,0),0)*MIN(FUEMAVND!$G:$G)</f>
        <v>#N/A</v>
      </c>
      <c r="AU205" t="e">
        <f>AR205-IFERROR(VLOOKUP($A205,FUEMAVND!$A:$B,2,0),0)*MIN(FUEMAVND!$I:$I)</f>
        <v>#N/A</v>
      </c>
      <c r="AV205" t="e">
        <f>AS205-IFERROR(VLOOKUP($A205,FUEMAVND!$A:$B,2,0),0)*MIN(FUEMAVND!$K:$K)</f>
        <v>#N/A</v>
      </c>
    </row>
    <row r="206" spans="28:48" x14ac:dyDescent="0.3">
      <c r="AB206" t="e">
        <f>VLOOKUP($A206,updated_plusgrid!$A$1:$AF$500,MATCH("Usable (USABLE)",updated_plusgrid!$A$1:$AF$1,0),0)-IFERROR(VLOOKUP($A206,'E1 basket NFOL Morning'!$A$1:$M$500,MATCH("For 1 basket",'E1 basket NFOL Morning'!$A$1:$M$1,0),0),0)*MIN('E1 basket NFOL Morning'!$G$2:$G$500)</f>
        <v>#N/A</v>
      </c>
      <c r="AC206" t="e">
        <f>VLOOKUP($A206,updated_plusgrid!$A$1:$AF$500,MATCH("Due (DUE)",updated_plusgrid!$A$1:$AF$1,0),0)-IFERROR(VLOOKUP($A206,'E1 basket NFOL Morning'!$A$1:$M$500,MATCH("For 1 basket",'E1 basket NFOL Morning'!$A$1:$M$1,0),0),0)*MIN('E1 basket NFOL Morning'!$I$2:$I$500)</f>
        <v>#N/A</v>
      </c>
      <c r="AD206" t="e">
        <f>VLOOKUP($A206,updated_plusgrid!$A$1:$AF$500,MATCH("Pend. T+1 Buy (TT1UNSETTLEBUY)",updated_plusgrid!$A$1:$AF$1,0),0)-IFERROR(VLOOKUP($A206,'E1 basket NFOL Morning'!$A$1:$M$500,MATCH("For 1 basket",'E1 basket NFOL Morning'!$A$1:$M$1,0),0),0)*MIN('E1 basket NFOL Morning'!$K$2:$K$500)</f>
        <v>#N/A</v>
      </c>
      <c r="AE206" t="e">
        <f>AB206-IFERROR(VLOOKUP($A206,Diamond!$A:$B,2,0),0)*MIN(Diamond!$G:$G)</f>
        <v>#N/A</v>
      </c>
      <c r="AF206" t="e">
        <f>AC206-IFERROR(VLOOKUP($A206,Diamond!$A:$B,2,0),0)*MIN(Diamond!$I:$I)</f>
        <v>#N/A</v>
      </c>
      <c r="AG206" t="e">
        <f>AD206-IFERROR(VLOOKUP($A206,Diamond!$A:$B,2,0),0)*MIN(Diamond!$K:$K)</f>
        <v>#N/A</v>
      </c>
      <c r="AH206" t="e">
        <f>AE206-IFERROR(VLOOKUP($A206,FL!$A:$B,2,0),0)*MIN(FL!$G:$G)</f>
        <v>#N/A</v>
      </c>
      <c r="AI206" t="e">
        <f>AF206-IFERROR(VLOOKUP($A206,FL!$A:$B,2,0),0)*MIN(FL!$I:$I)</f>
        <v>#N/A</v>
      </c>
      <c r="AJ206" t="e">
        <f>AG206-IFERROR(VLOOKUP($A206,FL!$A:$B,2,0),0)*MIN(FL!$K:$K)</f>
        <v>#N/A</v>
      </c>
      <c r="AK206" t="e">
        <f>AH206-IFERROR(VLOOKUP($A206,'VN100'!$A:$B,2,0),0)*MIN('VN100'!$G:$G)</f>
        <v>#N/A</v>
      </c>
      <c r="AL206" t="e">
        <f>AI206-IFERROR(VLOOKUP($A206,'VN100'!$A:$B,2,0),0)*MIN('VN100'!$I:$I)</f>
        <v>#N/A</v>
      </c>
      <c r="AM206" t="e">
        <f>AJ206-IFERROR(VLOOKUP($A206,'VN100'!$A:$B,2,0),0)*MIN('VN100'!$K:$K)</f>
        <v>#N/A</v>
      </c>
      <c r="AN206" t="e">
        <f>AK206-IFERROR(VLOOKUP($A206,MIDCAP!$A:$B,2,0),0)*MIN(MIDCAP!$G:$G)</f>
        <v>#N/A</v>
      </c>
      <c r="AO206" t="e">
        <f>AL206-IFERROR(VLOOKUP($A206,MIDCAP!$A:$B,2,0),0)*MIN(MIDCAP!$I:$I)</f>
        <v>#N/A</v>
      </c>
      <c r="AP206" t="e">
        <f>AM206-IFERROR(VLOOKUP($A206,MIDCAP!$A:$B,2,0),0)*MIN(MIDCAP!$K:$K)</f>
        <v>#N/A</v>
      </c>
      <c r="AQ206" t="e">
        <f>AN206-IFERROR(VLOOKUP($A206,VFS!$A:$B,2,0),0)*MIN(VFS!$G:$G)</f>
        <v>#N/A</v>
      </c>
      <c r="AR206" t="e">
        <f>AO206-IFERROR(VLOOKUP($A206,VFS!$A:$B,2,0),0)*MIN(VFS!$I:$I)</f>
        <v>#N/A</v>
      </c>
      <c r="AS206" t="e">
        <f>AP206-IFERROR(VLOOKUP($A206,VFS!$A:$B,2,0),0)*MIN(VFS!$K:$K)</f>
        <v>#N/A</v>
      </c>
      <c r="AT206" t="e">
        <f>AQ206-IFERROR(VLOOKUP($A206,FUEMAVND!$A:$B,2,0),0)*MIN(FUEMAVND!$G:$G)</f>
        <v>#N/A</v>
      </c>
      <c r="AU206" t="e">
        <f>AR206-IFERROR(VLOOKUP($A206,FUEMAVND!$A:$B,2,0),0)*MIN(FUEMAVND!$I:$I)</f>
        <v>#N/A</v>
      </c>
      <c r="AV206" t="e">
        <f>AS206-IFERROR(VLOOKUP($A206,FUEMAVND!$A:$B,2,0),0)*MIN(FUEMAVND!$K:$K)</f>
        <v>#N/A</v>
      </c>
    </row>
    <row r="207" spans="28:48" x14ac:dyDescent="0.3">
      <c r="AB207" t="e">
        <f>VLOOKUP($A207,updated_plusgrid!$A$1:$AF$500,MATCH("Usable (USABLE)",updated_plusgrid!$A$1:$AF$1,0),0)-IFERROR(VLOOKUP($A207,'E1 basket NFOL Morning'!$A$1:$M$500,MATCH("For 1 basket",'E1 basket NFOL Morning'!$A$1:$M$1,0),0),0)*MIN('E1 basket NFOL Morning'!$G$2:$G$500)</f>
        <v>#N/A</v>
      </c>
      <c r="AC207" t="e">
        <f>VLOOKUP($A207,updated_plusgrid!$A$1:$AF$500,MATCH("Due (DUE)",updated_plusgrid!$A$1:$AF$1,0),0)-IFERROR(VLOOKUP($A207,'E1 basket NFOL Morning'!$A$1:$M$500,MATCH("For 1 basket",'E1 basket NFOL Morning'!$A$1:$M$1,0),0),0)*MIN('E1 basket NFOL Morning'!$I$2:$I$500)</f>
        <v>#N/A</v>
      </c>
      <c r="AD207" t="e">
        <f>VLOOKUP($A207,updated_plusgrid!$A$1:$AF$500,MATCH("Pend. T+1 Buy (TT1UNSETTLEBUY)",updated_plusgrid!$A$1:$AF$1,0),0)-IFERROR(VLOOKUP($A207,'E1 basket NFOL Morning'!$A$1:$M$500,MATCH("For 1 basket",'E1 basket NFOL Morning'!$A$1:$M$1,0),0),0)*MIN('E1 basket NFOL Morning'!$K$2:$K$500)</f>
        <v>#N/A</v>
      </c>
      <c r="AE207" t="e">
        <f>AB207-IFERROR(VLOOKUP($A207,Diamond!$A:$B,2,0),0)*MIN(Diamond!$G:$G)</f>
        <v>#N/A</v>
      </c>
      <c r="AF207" t="e">
        <f>AC207-IFERROR(VLOOKUP($A207,Diamond!$A:$B,2,0),0)*MIN(Diamond!$I:$I)</f>
        <v>#N/A</v>
      </c>
      <c r="AG207" t="e">
        <f>AD207-IFERROR(VLOOKUP($A207,Diamond!$A:$B,2,0),0)*MIN(Diamond!$K:$K)</f>
        <v>#N/A</v>
      </c>
      <c r="AH207" t="e">
        <f>AE207-IFERROR(VLOOKUP($A207,FL!$A:$B,2,0),0)*MIN(FL!$G:$G)</f>
        <v>#N/A</v>
      </c>
      <c r="AI207" t="e">
        <f>AF207-IFERROR(VLOOKUP($A207,FL!$A:$B,2,0),0)*MIN(FL!$I:$I)</f>
        <v>#N/A</v>
      </c>
      <c r="AJ207" t="e">
        <f>AG207-IFERROR(VLOOKUP($A207,FL!$A:$B,2,0),0)*MIN(FL!$K:$K)</f>
        <v>#N/A</v>
      </c>
      <c r="AK207" t="e">
        <f>AH207-IFERROR(VLOOKUP($A207,'VN100'!$A:$B,2,0),0)*MIN('VN100'!$G:$G)</f>
        <v>#N/A</v>
      </c>
      <c r="AL207" t="e">
        <f>AI207-IFERROR(VLOOKUP($A207,'VN100'!$A:$B,2,0),0)*MIN('VN100'!$I:$I)</f>
        <v>#N/A</v>
      </c>
      <c r="AM207" t="e">
        <f>AJ207-IFERROR(VLOOKUP($A207,'VN100'!$A:$B,2,0),0)*MIN('VN100'!$K:$K)</f>
        <v>#N/A</v>
      </c>
      <c r="AN207" t="e">
        <f>AK207-IFERROR(VLOOKUP($A207,MIDCAP!$A:$B,2,0),0)*MIN(MIDCAP!$G:$G)</f>
        <v>#N/A</v>
      </c>
      <c r="AO207" t="e">
        <f>AL207-IFERROR(VLOOKUP($A207,MIDCAP!$A:$B,2,0),0)*MIN(MIDCAP!$I:$I)</f>
        <v>#N/A</v>
      </c>
      <c r="AP207" t="e">
        <f>AM207-IFERROR(VLOOKUP($A207,MIDCAP!$A:$B,2,0),0)*MIN(MIDCAP!$K:$K)</f>
        <v>#N/A</v>
      </c>
      <c r="AQ207" t="e">
        <f>AN207-IFERROR(VLOOKUP($A207,VFS!$A:$B,2,0),0)*MIN(VFS!$G:$G)</f>
        <v>#N/A</v>
      </c>
      <c r="AR207" t="e">
        <f>AO207-IFERROR(VLOOKUP($A207,VFS!$A:$B,2,0),0)*MIN(VFS!$I:$I)</f>
        <v>#N/A</v>
      </c>
      <c r="AS207" t="e">
        <f>AP207-IFERROR(VLOOKUP($A207,VFS!$A:$B,2,0),0)*MIN(VFS!$K:$K)</f>
        <v>#N/A</v>
      </c>
      <c r="AT207" t="e">
        <f>AQ207-IFERROR(VLOOKUP($A207,FUEMAVND!$A:$B,2,0),0)*MIN(FUEMAVND!$G:$G)</f>
        <v>#N/A</v>
      </c>
      <c r="AU207" t="e">
        <f>AR207-IFERROR(VLOOKUP($A207,FUEMAVND!$A:$B,2,0),0)*MIN(FUEMAVND!$I:$I)</f>
        <v>#N/A</v>
      </c>
      <c r="AV207" t="e">
        <f>AS207-IFERROR(VLOOKUP($A207,FUEMAVND!$A:$B,2,0),0)*MIN(FUEMAVND!$K:$K)</f>
        <v>#N/A</v>
      </c>
    </row>
    <row r="208" spans="28:48" x14ac:dyDescent="0.3">
      <c r="AB208" t="e">
        <f>VLOOKUP($A208,updated_plusgrid!$A$1:$AF$500,MATCH("Usable (USABLE)",updated_plusgrid!$A$1:$AF$1,0),0)-IFERROR(VLOOKUP($A208,'E1 basket NFOL Morning'!$A$1:$M$500,MATCH("For 1 basket",'E1 basket NFOL Morning'!$A$1:$M$1,0),0),0)*MIN('E1 basket NFOL Morning'!$G$2:$G$500)</f>
        <v>#N/A</v>
      </c>
      <c r="AC208" t="e">
        <f>VLOOKUP($A208,updated_plusgrid!$A$1:$AF$500,MATCH("Due (DUE)",updated_plusgrid!$A$1:$AF$1,0),0)-IFERROR(VLOOKUP($A208,'E1 basket NFOL Morning'!$A$1:$M$500,MATCH("For 1 basket",'E1 basket NFOL Morning'!$A$1:$M$1,0),0),0)*MIN('E1 basket NFOL Morning'!$I$2:$I$500)</f>
        <v>#N/A</v>
      </c>
      <c r="AD208" t="e">
        <f>VLOOKUP($A208,updated_plusgrid!$A$1:$AF$500,MATCH("Pend. T+1 Buy (TT1UNSETTLEBUY)",updated_plusgrid!$A$1:$AF$1,0),0)-IFERROR(VLOOKUP($A208,'E1 basket NFOL Morning'!$A$1:$M$500,MATCH("For 1 basket",'E1 basket NFOL Morning'!$A$1:$M$1,0),0),0)*MIN('E1 basket NFOL Morning'!$K$2:$K$500)</f>
        <v>#N/A</v>
      </c>
      <c r="AE208" t="e">
        <f>AB208-IFERROR(VLOOKUP($A208,Diamond!$A:$B,2,0),0)*MIN(Diamond!$G:$G)</f>
        <v>#N/A</v>
      </c>
      <c r="AF208" t="e">
        <f>AC208-IFERROR(VLOOKUP($A208,Diamond!$A:$B,2,0),0)*MIN(Diamond!$I:$I)</f>
        <v>#N/A</v>
      </c>
      <c r="AG208" t="e">
        <f>AD208-IFERROR(VLOOKUP($A208,Diamond!$A:$B,2,0),0)*MIN(Diamond!$K:$K)</f>
        <v>#N/A</v>
      </c>
      <c r="AH208" t="e">
        <f>AE208-IFERROR(VLOOKUP($A208,FL!$A:$B,2,0),0)*MIN(FL!$G:$G)</f>
        <v>#N/A</v>
      </c>
      <c r="AI208" t="e">
        <f>AF208-IFERROR(VLOOKUP($A208,FL!$A:$B,2,0),0)*MIN(FL!$I:$I)</f>
        <v>#N/A</v>
      </c>
      <c r="AJ208" t="e">
        <f>AG208-IFERROR(VLOOKUP($A208,FL!$A:$B,2,0),0)*MIN(FL!$K:$K)</f>
        <v>#N/A</v>
      </c>
      <c r="AK208" t="e">
        <f>AH208-IFERROR(VLOOKUP($A208,'VN100'!$A:$B,2,0),0)*MIN('VN100'!$G:$G)</f>
        <v>#N/A</v>
      </c>
      <c r="AL208" t="e">
        <f>AI208-IFERROR(VLOOKUP($A208,'VN100'!$A:$B,2,0),0)*MIN('VN100'!$I:$I)</f>
        <v>#N/A</v>
      </c>
      <c r="AM208" t="e">
        <f>AJ208-IFERROR(VLOOKUP($A208,'VN100'!$A:$B,2,0),0)*MIN('VN100'!$K:$K)</f>
        <v>#N/A</v>
      </c>
      <c r="AN208" t="e">
        <f>AK208-IFERROR(VLOOKUP($A208,MIDCAP!$A:$B,2,0),0)*MIN(MIDCAP!$G:$G)</f>
        <v>#N/A</v>
      </c>
      <c r="AO208" t="e">
        <f>AL208-IFERROR(VLOOKUP($A208,MIDCAP!$A:$B,2,0),0)*MIN(MIDCAP!$I:$I)</f>
        <v>#N/A</v>
      </c>
      <c r="AP208" t="e">
        <f>AM208-IFERROR(VLOOKUP($A208,MIDCAP!$A:$B,2,0),0)*MIN(MIDCAP!$K:$K)</f>
        <v>#N/A</v>
      </c>
      <c r="AQ208" t="e">
        <f>AN208-IFERROR(VLOOKUP($A208,VFS!$A:$B,2,0),0)*MIN(VFS!$G:$G)</f>
        <v>#N/A</v>
      </c>
      <c r="AR208" t="e">
        <f>AO208-IFERROR(VLOOKUP($A208,VFS!$A:$B,2,0),0)*MIN(VFS!$I:$I)</f>
        <v>#N/A</v>
      </c>
      <c r="AS208" t="e">
        <f>AP208-IFERROR(VLOOKUP($A208,VFS!$A:$B,2,0),0)*MIN(VFS!$K:$K)</f>
        <v>#N/A</v>
      </c>
      <c r="AT208" t="e">
        <f>AQ208-IFERROR(VLOOKUP($A208,FUEMAVND!$A:$B,2,0),0)*MIN(FUEMAVND!$G:$G)</f>
        <v>#N/A</v>
      </c>
      <c r="AU208" t="e">
        <f>AR208-IFERROR(VLOOKUP($A208,FUEMAVND!$A:$B,2,0),0)*MIN(FUEMAVND!$I:$I)</f>
        <v>#N/A</v>
      </c>
      <c r="AV208" t="e">
        <f>AS208-IFERROR(VLOOKUP($A208,FUEMAVND!$A:$B,2,0),0)*MIN(FUEMAVND!$K:$K)</f>
        <v>#N/A</v>
      </c>
    </row>
    <row r="209" spans="28:48" x14ac:dyDescent="0.3">
      <c r="AB209" t="e">
        <f>VLOOKUP($A209,updated_plusgrid!$A$1:$AF$500,MATCH("Usable (USABLE)",updated_plusgrid!$A$1:$AF$1,0),0)-IFERROR(VLOOKUP($A209,'E1 basket NFOL Morning'!$A$1:$M$500,MATCH("For 1 basket",'E1 basket NFOL Morning'!$A$1:$M$1,0),0),0)*MIN('E1 basket NFOL Morning'!$G$2:$G$500)</f>
        <v>#N/A</v>
      </c>
      <c r="AC209" t="e">
        <f>VLOOKUP($A209,updated_plusgrid!$A$1:$AF$500,MATCH("Due (DUE)",updated_plusgrid!$A$1:$AF$1,0),0)-IFERROR(VLOOKUP($A209,'E1 basket NFOL Morning'!$A$1:$M$500,MATCH("For 1 basket",'E1 basket NFOL Morning'!$A$1:$M$1,0),0),0)*MIN('E1 basket NFOL Morning'!$I$2:$I$500)</f>
        <v>#N/A</v>
      </c>
      <c r="AD209" t="e">
        <f>VLOOKUP($A209,updated_plusgrid!$A$1:$AF$500,MATCH("Pend. T+1 Buy (TT1UNSETTLEBUY)",updated_plusgrid!$A$1:$AF$1,0),0)-IFERROR(VLOOKUP($A209,'E1 basket NFOL Morning'!$A$1:$M$500,MATCH("For 1 basket",'E1 basket NFOL Morning'!$A$1:$M$1,0),0),0)*MIN('E1 basket NFOL Morning'!$K$2:$K$500)</f>
        <v>#N/A</v>
      </c>
      <c r="AE209" t="e">
        <f>AB209-IFERROR(VLOOKUP($A209,Diamond!$A:$B,2,0),0)*MIN(Diamond!$G:$G)</f>
        <v>#N/A</v>
      </c>
      <c r="AF209" t="e">
        <f>AC209-IFERROR(VLOOKUP($A209,Diamond!$A:$B,2,0),0)*MIN(Diamond!$I:$I)</f>
        <v>#N/A</v>
      </c>
      <c r="AG209" t="e">
        <f>AD209-IFERROR(VLOOKUP($A209,Diamond!$A:$B,2,0),0)*MIN(Diamond!$K:$K)</f>
        <v>#N/A</v>
      </c>
      <c r="AH209" t="e">
        <f>AE209-IFERROR(VLOOKUP($A209,FL!$A:$B,2,0),0)*MIN(FL!$G:$G)</f>
        <v>#N/A</v>
      </c>
      <c r="AI209" t="e">
        <f>AF209-IFERROR(VLOOKUP($A209,FL!$A:$B,2,0),0)*MIN(FL!$I:$I)</f>
        <v>#N/A</v>
      </c>
      <c r="AJ209" t="e">
        <f>AG209-IFERROR(VLOOKUP($A209,FL!$A:$B,2,0),0)*MIN(FL!$K:$K)</f>
        <v>#N/A</v>
      </c>
      <c r="AK209" t="e">
        <f>AH209-IFERROR(VLOOKUP($A209,'VN100'!$A:$B,2,0),0)*MIN('VN100'!$G:$G)</f>
        <v>#N/A</v>
      </c>
      <c r="AL209" t="e">
        <f>AI209-IFERROR(VLOOKUP($A209,'VN100'!$A:$B,2,0),0)*MIN('VN100'!$I:$I)</f>
        <v>#N/A</v>
      </c>
      <c r="AM209" t="e">
        <f>AJ209-IFERROR(VLOOKUP($A209,'VN100'!$A:$B,2,0),0)*MIN('VN100'!$K:$K)</f>
        <v>#N/A</v>
      </c>
      <c r="AN209" t="e">
        <f>AK209-IFERROR(VLOOKUP($A209,MIDCAP!$A:$B,2,0),0)*MIN(MIDCAP!$G:$G)</f>
        <v>#N/A</v>
      </c>
      <c r="AO209" t="e">
        <f>AL209-IFERROR(VLOOKUP($A209,MIDCAP!$A:$B,2,0),0)*MIN(MIDCAP!$I:$I)</f>
        <v>#N/A</v>
      </c>
      <c r="AP209" t="e">
        <f>AM209-IFERROR(VLOOKUP($A209,MIDCAP!$A:$B,2,0),0)*MIN(MIDCAP!$K:$K)</f>
        <v>#N/A</v>
      </c>
      <c r="AQ209" t="e">
        <f>AN209-IFERROR(VLOOKUP($A209,VFS!$A:$B,2,0),0)*MIN(VFS!$G:$G)</f>
        <v>#N/A</v>
      </c>
      <c r="AR209" t="e">
        <f>AO209-IFERROR(VLOOKUP($A209,VFS!$A:$B,2,0),0)*MIN(VFS!$I:$I)</f>
        <v>#N/A</v>
      </c>
      <c r="AS209" t="e">
        <f>AP209-IFERROR(VLOOKUP($A209,VFS!$A:$B,2,0),0)*MIN(VFS!$K:$K)</f>
        <v>#N/A</v>
      </c>
      <c r="AT209" t="e">
        <f>AQ209-IFERROR(VLOOKUP($A209,FUEMAVND!$A:$B,2,0),0)*MIN(FUEMAVND!$G:$G)</f>
        <v>#N/A</v>
      </c>
      <c r="AU209" t="e">
        <f>AR209-IFERROR(VLOOKUP($A209,FUEMAVND!$A:$B,2,0),0)*MIN(FUEMAVND!$I:$I)</f>
        <v>#N/A</v>
      </c>
      <c r="AV209" t="e">
        <f>AS209-IFERROR(VLOOKUP($A209,FUEMAVND!$A:$B,2,0),0)*MIN(FUEMAVND!$K:$K)</f>
        <v>#N/A</v>
      </c>
    </row>
    <row r="210" spans="28:48" x14ac:dyDescent="0.3">
      <c r="AB210" t="e">
        <f>VLOOKUP($A210,updated_plusgrid!$A$1:$AF$500,MATCH("Usable (USABLE)",updated_plusgrid!$A$1:$AF$1,0),0)-IFERROR(VLOOKUP($A210,'E1 basket NFOL Morning'!$A$1:$M$500,MATCH("For 1 basket",'E1 basket NFOL Morning'!$A$1:$M$1,0),0),0)*MIN('E1 basket NFOL Morning'!$G$2:$G$500)</f>
        <v>#N/A</v>
      </c>
      <c r="AC210" t="e">
        <f>VLOOKUP($A210,updated_plusgrid!$A$1:$AF$500,MATCH("Due (DUE)",updated_plusgrid!$A$1:$AF$1,0),0)-IFERROR(VLOOKUP($A210,'E1 basket NFOL Morning'!$A$1:$M$500,MATCH("For 1 basket",'E1 basket NFOL Morning'!$A$1:$M$1,0),0),0)*MIN('E1 basket NFOL Morning'!$I$2:$I$500)</f>
        <v>#N/A</v>
      </c>
      <c r="AD210" t="e">
        <f>VLOOKUP($A210,updated_plusgrid!$A$1:$AF$500,MATCH("Pend. T+1 Buy (TT1UNSETTLEBUY)",updated_plusgrid!$A$1:$AF$1,0),0)-IFERROR(VLOOKUP($A210,'E1 basket NFOL Morning'!$A$1:$M$500,MATCH("For 1 basket",'E1 basket NFOL Morning'!$A$1:$M$1,0),0),0)*MIN('E1 basket NFOL Morning'!$K$2:$K$500)</f>
        <v>#N/A</v>
      </c>
      <c r="AE210" t="e">
        <f>AB210-IFERROR(VLOOKUP($A210,Diamond!$A:$B,2,0),0)*MIN(Diamond!$G:$G)</f>
        <v>#N/A</v>
      </c>
      <c r="AF210" t="e">
        <f>AC210-IFERROR(VLOOKUP($A210,Diamond!$A:$B,2,0),0)*MIN(Diamond!$I:$I)</f>
        <v>#N/A</v>
      </c>
      <c r="AG210" t="e">
        <f>AD210-IFERROR(VLOOKUP($A210,Diamond!$A:$B,2,0),0)*MIN(Diamond!$K:$K)</f>
        <v>#N/A</v>
      </c>
      <c r="AH210" t="e">
        <f>AE210-IFERROR(VLOOKUP($A210,FL!$A:$B,2,0),0)*MIN(FL!$G:$G)</f>
        <v>#N/A</v>
      </c>
      <c r="AI210" t="e">
        <f>AF210-IFERROR(VLOOKUP($A210,FL!$A:$B,2,0),0)*MIN(FL!$I:$I)</f>
        <v>#N/A</v>
      </c>
      <c r="AJ210" t="e">
        <f>AG210-IFERROR(VLOOKUP($A210,FL!$A:$B,2,0),0)*MIN(FL!$K:$K)</f>
        <v>#N/A</v>
      </c>
      <c r="AK210" t="e">
        <f>AH210-IFERROR(VLOOKUP($A210,'VN100'!$A:$B,2,0),0)*MIN('VN100'!$G:$G)</f>
        <v>#N/A</v>
      </c>
      <c r="AL210" t="e">
        <f>AI210-IFERROR(VLOOKUP($A210,'VN100'!$A:$B,2,0),0)*MIN('VN100'!$I:$I)</f>
        <v>#N/A</v>
      </c>
      <c r="AM210" t="e">
        <f>AJ210-IFERROR(VLOOKUP($A210,'VN100'!$A:$B,2,0),0)*MIN('VN100'!$K:$K)</f>
        <v>#N/A</v>
      </c>
      <c r="AN210" t="e">
        <f>AK210-IFERROR(VLOOKUP($A210,MIDCAP!$A:$B,2,0),0)*MIN(MIDCAP!$G:$G)</f>
        <v>#N/A</v>
      </c>
      <c r="AO210" t="e">
        <f>AL210-IFERROR(VLOOKUP($A210,MIDCAP!$A:$B,2,0),0)*MIN(MIDCAP!$I:$I)</f>
        <v>#N/A</v>
      </c>
      <c r="AP210" t="e">
        <f>AM210-IFERROR(VLOOKUP($A210,MIDCAP!$A:$B,2,0),0)*MIN(MIDCAP!$K:$K)</f>
        <v>#N/A</v>
      </c>
      <c r="AQ210" t="e">
        <f>AN210-IFERROR(VLOOKUP($A210,VFS!$A:$B,2,0),0)*MIN(VFS!$G:$G)</f>
        <v>#N/A</v>
      </c>
      <c r="AR210" t="e">
        <f>AO210-IFERROR(VLOOKUP($A210,VFS!$A:$B,2,0),0)*MIN(VFS!$I:$I)</f>
        <v>#N/A</v>
      </c>
      <c r="AS210" t="e">
        <f>AP210-IFERROR(VLOOKUP($A210,VFS!$A:$B,2,0),0)*MIN(VFS!$K:$K)</f>
        <v>#N/A</v>
      </c>
      <c r="AT210" t="e">
        <f>AQ210-IFERROR(VLOOKUP($A210,FUEMAVND!$A:$B,2,0),0)*MIN(FUEMAVND!$G:$G)</f>
        <v>#N/A</v>
      </c>
      <c r="AU210" t="e">
        <f>AR210-IFERROR(VLOOKUP($A210,FUEMAVND!$A:$B,2,0),0)*MIN(FUEMAVND!$I:$I)</f>
        <v>#N/A</v>
      </c>
      <c r="AV210" t="e">
        <f>AS210-IFERROR(VLOOKUP($A210,FUEMAVND!$A:$B,2,0),0)*MIN(FUEMAVND!$K:$K)</f>
        <v>#N/A</v>
      </c>
    </row>
    <row r="211" spans="28:48" x14ac:dyDescent="0.3">
      <c r="AB211" t="e">
        <f>VLOOKUP($A211,updated_plusgrid!$A$1:$AF$500,MATCH("Usable (USABLE)",updated_plusgrid!$A$1:$AF$1,0),0)-IFERROR(VLOOKUP($A211,'E1 basket NFOL Morning'!$A$1:$M$500,MATCH("For 1 basket",'E1 basket NFOL Morning'!$A$1:$M$1,0),0),0)*MIN('E1 basket NFOL Morning'!$G$2:$G$500)</f>
        <v>#N/A</v>
      </c>
      <c r="AC211" t="e">
        <f>VLOOKUP($A211,updated_plusgrid!$A$1:$AF$500,MATCH("Due (DUE)",updated_plusgrid!$A$1:$AF$1,0),0)-IFERROR(VLOOKUP($A211,'E1 basket NFOL Morning'!$A$1:$M$500,MATCH("For 1 basket",'E1 basket NFOL Morning'!$A$1:$M$1,0),0),0)*MIN('E1 basket NFOL Morning'!$I$2:$I$500)</f>
        <v>#N/A</v>
      </c>
      <c r="AD211" t="e">
        <f>VLOOKUP($A211,updated_plusgrid!$A$1:$AF$500,MATCH("Pend. T+1 Buy (TT1UNSETTLEBUY)",updated_plusgrid!$A$1:$AF$1,0),0)-IFERROR(VLOOKUP($A211,'E1 basket NFOL Morning'!$A$1:$M$500,MATCH("For 1 basket",'E1 basket NFOL Morning'!$A$1:$M$1,0),0),0)*MIN('E1 basket NFOL Morning'!$K$2:$K$500)</f>
        <v>#N/A</v>
      </c>
      <c r="AE211" t="e">
        <f>AB211-IFERROR(VLOOKUP($A211,Diamond!$A:$B,2,0),0)*MIN(Diamond!$G:$G)</f>
        <v>#N/A</v>
      </c>
      <c r="AF211" t="e">
        <f>AC211-IFERROR(VLOOKUP($A211,Diamond!$A:$B,2,0),0)*MIN(Diamond!$I:$I)</f>
        <v>#N/A</v>
      </c>
      <c r="AG211" t="e">
        <f>AD211-IFERROR(VLOOKUP($A211,Diamond!$A:$B,2,0),0)*MIN(Diamond!$K:$K)</f>
        <v>#N/A</v>
      </c>
      <c r="AH211" t="e">
        <f>AE211-IFERROR(VLOOKUP($A211,FL!$A:$B,2,0),0)*MIN(FL!$G:$G)</f>
        <v>#N/A</v>
      </c>
      <c r="AI211" t="e">
        <f>AF211-IFERROR(VLOOKUP($A211,FL!$A:$B,2,0),0)*MIN(FL!$I:$I)</f>
        <v>#N/A</v>
      </c>
      <c r="AJ211" t="e">
        <f>AG211-IFERROR(VLOOKUP($A211,FL!$A:$B,2,0),0)*MIN(FL!$K:$K)</f>
        <v>#N/A</v>
      </c>
      <c r="AK211" t="e">
        <f>AH211-IFERROR(VLOOKUP($A211,'VN100'!$A:$B,2,0),0)*MIN('VN100'!$G:$G)</f>
        <v>#N/A</v>
      </c>
      <c r="AL211" t="e">
        <f>AI211-IFERROR(VLOOKUP($A211,'VN100'!$A:$B,2,0),0)*MIN('VN100'!$I:$I)</f>
        <v>#N/A</v>
      </c>
      <c r="AM211" t="e">
        <f>AJ211-IFERROR(VLOOKUP($A211,'VN100'!$A:$B,2,0),0)*MIN('VN100'!$K:$K)</f>
        <v>#N/A</v>
      </c>
      <c r="AN211" t="e">
        <f>AK211-IFERROR(VLOOKUP($A211,MIDCAP!$A:$B,2,0),0)*MIN(MIDCAP!$G:$G)</f>
        <v>#N/A</v>
      </c>
      <c r="AO211" t="e">
        <f>AL211-IFERROR(VLOOKUP($A211,MIDCAP!$A:$B,2,0),0)*MIN(MIDCAP!$I:$I)</f>
        <v>#N/A</v>
      </c>
      <c r="AP211" t="e">
        <f>AM211-IFERROR(VLOOKUP($A211,MIDCAP!$A:$B,2,0),0)*MIN(MIDCAP!$K:$K)</f>
        <v>#N/A</v>
      </c>
      <c r="AQ211" t="e">
        <f>AN211-IFERROR(VLOOKUP($A211,VFS!$A:$B,2,0),0)*MIN(VFS!$G:$G)</f>
        <v>#N/A</v>
      </c>
      <c r="AR211" t="e">
        <f>AO211-IFERROR(VLOOKUP($A211,VFS!$A:$B,2,0),0)*MIN(VFS!$I:$I)</f>
        <v>#N/A</v>
      </c>
      <c r="AS211" t="e">
        <f>AP211-IFERROR(VLOOKUP($A211,VFS!$A:$B,2,0),0)*MIN(VFS!$K:$K)</f>
        <v>#N/A</v>
      </c>
      <c r="AT211" t="e">
        <f>AQ211-IFERROR(VLOOKUP($A211,FUEMAVND!$A:$B,2,0),0)*MIN(FUEMAVND!$G:$G)</f>
        <v>#N/A</v>
      </c>
      <c r="AU211" t="e">
        <f>AR211-IFERROR(VLOOKUP($A211,FUEMAVND!$A:$B,2,0),0)*MIN(FUEMAVND!$I:$I)</f>
        <v>#N/A</v>
      </c>
      <c r="AV211" t="e">
        <f>AS211-IFERROR(VLOOKUP($A211,FUEMAVND!$A:$B,2,0),0)*MIN(FUEMAVND!$K:$K)</f>
        <v>#N/A</v>
      </c>
    </row>
    <row r="212" spans="28:48" x14ac:dyDescent="0.3">
      <c r="AB212" t="e">
        <f>VLOOKUP($A212,updated_plusgrid!$A$1:$AF$500,MATCH("Usable (USABLE)",updated_plusgrid!$A$1:$AF$1,0),0)-IFERROR(VLOOKUP($A212,'E1 basket NFOL Morning'!$A$1:$M$500,MATCH("For 1 basket",'E1 basket NFOL Morning'!$A$1:$M$1,0),0),0)*MIN('E1 basket NFOL Morning'!$G$2:$G$500)</f>
        <v>#N/A</v>
      </c>
      <c r="AC212" t="e">
        <f>VLOOKUP($A212,updated_plusgrid!$A$1:$AF$500,MATCH("Due (DUE)",updated_plusgrid!$A$1:$AF$1,0),0)-IFERROR(VLOOKUP($A212,'E1 basket NFOL Morning'!$A$1:$M$500,MATCH("For 1 basket",'E1 basket NFOL Morning'!$A$1:$M$1,0),0),0)*MIN('E1 basket NFOL Morning'!$I$2:$I$500)</f>
        <v>#N/A</v>
      </c>
      <c r="AD212" t="e">
        <f>VLOOKUP($A212,updated_plusgrid!$A$1:$AF$500,MATCH("Pend. T+1 Buy (TT1UNSETTLEBUY)",updated_plusgrid!$A$1:$AF$1,0),0)-IFERROR(VLOOKUP($A212,'E1 basket NFOL Morning'!$A$1:$M$500,MATCH("For 1 basket",'E1 basket NFOL Morning'!$A$1:$M$1,0),0),0)*MIN('E1 basket NFOL Morning'!$K$2:$K$500)</f>
        <v>#N/A</v>
      </c>
      <c r="AE212" t="e">
        <f>AB212-IFERROR(VLOOKUP($A212,Diamond!$A:$B,2,0),0)*MIN(Diamond!$G:$G)</f>
        <v>#N/A</v>
      </c>
      <c r="AF212" t="e">
        <f>AC212-IFERROR(VLOOKUP($A212,Diamond!$A:$B,2,0),0)*MIN(Diamond!$I:$I)</f>
        <v>#N/A</v>
      </c>
      <c r="AG212" t="e">
        <f>AD212-IFERROR(VLOOKUP($A212,Diamond!$A:$B,2,0),0)*MIN(Diamond!$K:$K)</f>
        <v>#N/A</v>
      </c>
      <c r="AH212" t="e">
        <f>AE212-IFERROR(VLOOKUP($A212,FL!$A:$B,2,0),0)*MIN(FL!$G:$G)</f>
        <v>#N/A</v>
      </c>
      <c r="AI212" t="e">
        <f>AF212-IFERROR(VLOOKUP($A212,FL!$A:$B,2,0),0)*MIN(FL!$I:$I)</f>
        <v>#N/A</v>
      </c>
      <c r="AJ212" t="e">
        <f>AG212-IFERROR(VLOOKUP($A212,FL!$A:$B,2,0),0)*MIN(FL!$K:$K)</f>
        <v>#N/A</v>
      </c>
      <c r="AK212" t="e">
        <f>AH212-IFERROR(VLOOKUP($A212,'VN100'!$A:$B,2,0),0)*MIN('VN100'!$G:$G)</f>
        <v>#N/A</v>
      </c>
      <c r="AL212" t="e">
        <f>AI212-IFERROR(VLOOKUP($A212,'VN100'!$A:$B,2,0),0)*MIN('VN100'!$I:$I)</f>
        <v>#N/A</v>
      </c>
      <c r="AM212" t="e">
        <f>AJ212-IFERROR(VLOOKUP($A212,'VN100'!$A:$B,2,0),0)*MIN('VN100'!$K:$K)</f>
        <v>#N/A</v>
      </c>
      <c r="AN212" t="e">
        <f>AK212-IFERROR(VLOOKUP($A212,MIDCAP!$A:$B,2,0),0)*MIN(MIDCAP!$G:$G)</f>
        <v>#N/A</v>
      </c>
      <c r="AO212" t="e">
        <f>AL212-IFERROR(VLOOKUP($A212,MIDCAP!$A:$B,2,0),0)*MIN(MIDCAP!$I:$I)</f>
        <v>#N/A</v>
      </c>
      <c r="AP212" t="e">
        <f>AM212-IFERROR(VLOOKUP($A212,MIDCAP!$A:$B,2,0),0)*MIN(MIDCAP!$K:$K)</f>
        <v>#N/A</v>
      </c>
      <c r="AQ212" t="e">
        <f>AN212-IFERROR(VLOOKUP($A212,VFS!$A:$B,2,0),0)*MIN(VFS!$G:$G)</f>
        <v>#N/A</v>
      </c>
      <c r="AR212" t="e">
        <f>AO212-IFERROR(VLOOKUP($A212,VFS!$A:$B,2,0),0)*MIN(VFS!$I:$I)</f>
        <v>#N/A</v>
      </c>
      <c r="AS212" t="e">
        <f>AP212-IFERROR(VLOOKUP($A212,VFS!$A:$B,2,0),0)*MIN(VFS!$K:$K)</f>
        <v>#N/A</v>
      </c>
      <c r="AT212" t="e">
        <f>AQ212-IFERROR(VLOOKUP($A212,FUEMAVND!$A:$B,2,0),0)*MIN(FUEMAVND!$G:$G)</f>
        <v>#N/A</v>
      </c>
      <c r="AU212" t="e">
        <f>AR212-IFERROR(VLOOKUP($A212,FUEMAVND!$A:$B,2,0),0)*MIN(FUEMAVND!$I:$I)</f>
        <v>#N/A</v>
      </c>
      <c r="AV212" t="e">
        <f>AS212-IFERROR(VLOOKUP($A212,FUEMAVND!$A:$B,2,0),0)*MIN(FUEMAVND!$K:$K)</f>
        <v>#N/A</v>
      </c>
    </row>
    <row r="213" spans="28:48" x14ac:dyDescent="0.3">
      <c r="AB213" t="e">
        <f>VLOOKUP($A213,updated_plusgrid!$A$1:$AF$500,MATCH("Usable (USABLE)",updated_plusgrid!$A$1:$AF$1,0),0)-IFERROR(VLOOKUP($A213,'E1 basket NFOL Morning'!$A$1:$M$500,MATCH("For 1 basket",'E1 basket NFOL Morning'!$A$1:$M$1,0),0),0)*MIN('E1 basket NFOL Morning'!$G$2:$G$500)</f>
        <v>#N/A</v>
      </c>
      <c r="AC213" t="e">
        <f>VLOOKUP($A213,updated_plusgrid!$A$1:$AF$500,MATCH("Due (DUE)",updated_plusgrid!$A$1:$AF$1,0),0)-IFERROR(VLOOKUP($A213,'E1 basket NFOL Morning'!$A$1:$M$500,MATCH("For 1 basket",'E1 basket NFOL Morning'!$A$1:$M$1,0),0),0)*MIN('E1 basket NFOL Morning'!$I$2:$I$500)</f>
        <v>#N/A</v>
      </c>
      <c r="AD213" t="e">
        <f>VLOOKUP($A213,updated_plusgrid!$A$1:$AF$500,MATCH("Pend. T+1 Buy (TT1UNSETTLEBUY)",updated_plusgrid!$A$1:$AF$1,0),0)-IFERROR(VLOOKUP($A213,'E1 basket NFOL Morning'!$A$1:$M$500,MATCH("For 1 basket",'E1 basket NFOL Morning'!$A$1:$M$1,0),0),0)*MIN('E1 basket NFOL Morning'!$K$2:$K$500)</f>
        <v>#N/A</v>
      </c>
      <c r="AE213" t="e">
        <f>AB213-IFERROR(VLOOKUP($A213,Diamond!$A:$B,2,0),0)*MIN(Diamond!$G:$G)</f>
        <v>#N/A</v>
      </c>
      <c r="AF213" t="e">
        <f>AC213-IFERROR(VLOOKUP($A213,Diamond!$A:$B,2,0),0)*MIN(Diamond!$I:$I)</f>
        <v>#N/A</v>
      </c>
      <c r="AG213" t="e">
        <f>AD213-IFERROR(VLOOKUP($A213,Diamond!$A:$B,2,0),0)*MIN(Diamond!$K:$K)</f>
        <v>#N/A</v>
      </c>
      <c r="AH213" t="e">
        <f>AE213-IFERROR(VLOOKUP($A213,FL!$A:$B,2,0),0)*MIN(FL!$G:$G)</f>
        <v>#N/A</v>
      </c>
      <c r="AI213" t="e">
        <f>AF213-IFERROR(VLOOKUP($A213,FL!$A:$B,2,0),0)*MIN(FL!$I:$I)</f>
        <v>#N/A</v>
      </c>
      <c r="AJ213" t="e">
        <f>AG213-IFERROR(VLOOKUP($A213,FL!$A:$B,2,0),0)*MIN(FL!$K:$K)</f>
        <v>#N/A</v>
      </c>
      <c r="AK213" t="e">
        <f>AH213-IFERROR(VLOOKUP($A213,'VN100'!$A:$B,2,0),0)*MIN('VN100'!$G:$G)</f>
        <v>#N/A</v>
      </c>
      <c r="AL213" t="e">
        <f>AI213-IFERROR(VLOOKUP($A213,'VN100'!$A:$B,2,0),0)*MIN('VN100'!$I:$I)</f>
        <v>#N/A</v>
      </c>
      <c r="AM213" t="e">
        <f>AJ213-IFERROR(VLOOKUP($A213,'VN100'!$A:$B,2,0),0)*MIN('VN100'!$K:$K)</f>
        <v>#N/A</v>
      </c>
      <c r="AN213" t="e">
        <f>AK213-IFERROR(VLOOKUP($A213,MIDCAP!$A:$B,2,0),0)*MIN(MIDCAP!$G:$G)</f>
        <v>#N/A</v>
      </c>
      <c r="AO213" t="e">
        <f>AL213-IFERROR(VLOOKUP($A213,MIDCAP!$A:$B,2,0),0)*MIN(MIDCAP!$I:$I)</f>
        <v>#N/A</v>
      </c>
      <c r="AP213" t="e">
        <f>AM213-IFERROR(VLOOKUP($A213,MIDCAP!$A:$B,2,0),0)*MIN(MIDCAP!$K:$K)</f>
        <v>#N/A</v>
      </c>
      <c r="AQ213" t="e">
        <f>AN213-IFERROR(VLOOKUP($A213,VFS!$A:$B,2,0),0)*MIN(VFS!$G:$G)</f>
        <v>#N/A</v>
      </c>
      <c r="AR213" t="e">
        <f>AO213-IFERROR(VLOOKUP($A213,VFS!$A:$B,2,0),0)*MIN(VFS!$I:$I)</f>
        <v>#N/A</v>
      </c>
      <c r="AS213" t="e">
        <f>AP213-IFERROR(VLOOKUP($A213,VFS!$A:$B,2,0),0)*MIN(VFS!$K:$K)</f>
        <v>#N/A</v>
      </c>
      <c r="AT213" t="e">
        <f>AQ213-IFERROR(VLOOKUP($A213,FUEMAVND!$A:$B,2,0),0)*MIN(FUEMAVND!$G:$G)</f>
        <v>#N/A</v>
      </c>
      <c r="AU213" t="e">
        <f>AR213-IFERROR(VLOOKUP($A213,FUEMAVND!$A:$B,2,0),0)*MIN(FUEMAVND!$I:$I)</f>
        <v>#N/A</v>
      </c>
      <c r="AV213" t="e">
        <f>AS213-IFERROR(VLOOKUP($A213,FUEMAVND!$A:$B,2,0),0)*MIN(FUEMAVND!$K:$K)</f>
        <v>#N/A</v>
      </c>
    </row>
    <row r="214" spans="28:48" x14ac:dyDescent="0.3">
      <c r="AB214" t="e">
        <f>VLOOKUP($A214,updated_plusgrid!$A$1:$AF$500,MATCH("Usable (USABLE)",updated_plusgrid!$A$1:$AF$1,0),0)-IFERROR(VLOOKUP($A214,'E1 basket NFOL Morning'!$A$1:$M$500,MATCH("For 1 basket",'E1 basket NFOL Morning'!$A$1:$M$1,0),0),0)*MIN('E1 basket NFOL Morning'!$G$2:$G$500)</f>
        <v>#N/A</v>
      </c>
      <c r="AC214" t="e">
        <f>VLOOKUP($A214,updated_plusgrid!$A$1:$AF$500,MATCH("Due (DUE)",updated_plusgrid!$A$1:$AF$1,0),0)-IFERROR(VLOOKUP($A214,'E1 basket NFOL Morning'!$A$1:$M$500,MATCH("For 1 basket",'E1 basket NFOL Morning'!$A$1:$M$1,0),0),0)*MIN('E1 basket NFOL Morning'!$I$2:$I$500)</f>
        <v>#N/A</v>
      </c>
      <c r="AD214" t="e">
        <f>VLOOKUP($A214,updated_plusgrid!$A$1:$AF$500,MATCH("Pend. T+1 Buy (TT1UNSETTLEBUY)",updated_plusgrid!$A$1:$AF$1,0),0)-IFERROR(VLOOKUP($A214,'E1 basket NFOL Morning'!$A$1:$M$500,MATCH("For 1 basket",'E1 basket NFOL Morning'!$A$1:$M$1,0),0),0)*MIN('E1 basket NFOL Morning'!$K$2:$K$500)</f>
        <v>#N/A</v>
      </c>
      <c r="AE214" t="e">
        <f>AB214-IFERROR(VLOOKUP($A214,Diamond!$A:$B,2,0),0)*MIN(Diamond!$G:$G)</f>
        <v>#N/A</v>
      </c>
      <c r="AF214" t="e">
        <f>AC214-IFERROR(VLOOKUP($A214,Diamond!$A:$B,2,0),0)*MIN(Diamond!$I:$I)</f>
        <v>#N/A</v>
      </c>
      <c r="AG214" t="e">
        <f>AD214-IFERROR(VLOOKUP($A214,Diamond!$A:$B,2,0),0)*MIN(Diamond!$K:$K)</f>
        <v>#N/A</v>
      </c>
      <c r="AH214" t="e">
        <f>AE214-IFERROR(VLOOKUP($A214,FL!$A:$B,2,0),0)*MIN(FL!$G:$G)</f>
        <v>#N/A</v>
      </c>
      <c r="AI214" t="e">
        <f>AF214-IFERROR(VLOOKUP($A214,FL!$A:$B,2,0),0)*MIN(FL!$I:$I)</f>
        <v>#N/A</v>
      </c>
      <c r="AJ214" t="e">
        <f>AG214-IFERROR(VLOOKUP($A214,FL!$A:$B,2,0),0)*MIN(FL!$K:$K)</f>
        <v>#N/A</v>
      </c>
      <c r="AK214" t="e">
        <f>AH214-IFERROR(VLOOKUP($A214,'VN100'!$A:$B,2,0),0)*MIN('VN100'!$G:$G)</f>
        <v>#N/A</v>
      </c>
      <c r="AL214" t="e">
        <f>AI214-IFERROR(VLOOKUP($A214,'VN100'!$A:$B,2,0),0)*MIN('VN100'!$I:$I)</f>
        <v>#N/A</v>
      </c>
      <c r="AM214" t="e">
        <f>AJ214-IFERROR(VLOOKUP($A214,'VN100'!$A:$B,2,0),0)*MIN('VN100'!$K:$K)</f>
        <v>#N/A</v>
      </c>
      <c r="AN214" t="e">
        <f>AK214-IFERROR(VLOOKUP($A214,MIDCAP!$A:$B,2,0),0)*MIN(MIDCAP!$G:$G)</f>
        <v>#N/A</v>
      </c>
      <c r="AO214" t="e">
        <f>AL214-IFERROR(VLOOKUP($A214,MIDCAP!$A:$B,2,0),0)*MIN(MIDCAP!$I:$I)</f>
        <v>#N/A</v>
      </c>
      <c r="AP214" t="e">
        <f>AM214-IFERROR(VLOOKUP($A214,MIDCAP!$A:$B,2,0),0)*MIN(MIDCAP!$K:$K)</f>
        <v>#N/A</v>
      </c>
      <c r="AQ214" t="e">
        <f>AN214-IFERROR(VLOOKUP($A214,VFS!$A:$B,2,0),0)*MIN(VFS!$G:$G)</f>
        <v>#N/A</v>
      </c>
      <c r="AR214" t="e">
        <f>AO214-IFERROR(VLOOKUP($A214,VFS!$A:$B,2,0),0)*MIN(VFS!$I:$I)</f>
        <v>#N/A</v>
      </c>
      <c r="AS214" t="e">
        <f>AP214-IFERROR(VLOOKUP($A214,VFS!$A:$B,2,0),0)*MIN(VFS!$K:$K)</f>
        <v>#N/A</v>
      </c>
      <c r="AT214" t="e">
        <f>AQ214-IFERROR(VLOOKUP($A214,FUEMAVND!$A:$B,2,0),0)*MIN(FUEMAVND!$G:$G)</f>
        <v>#N/A</v>
      </c>
      <c r="AU214" t="e">
        <f>AR214-IFERROR(VLOOKUP($A214,FUEMAVND!$A:$B,2,0),0)*MIN(FUEMAVND!$I:$I)</f>
        <v>#N/A</v>
      </c>
      <c r="AV214" t="e">
        <f>AS214-IFERROR(VLOOKUP($A214,FUEMAVND!$A:$B,2,0),0)*MIN(FUEMAVND!$K:$K)</f>
        <v>#N/A</v>
      </c>
    </row>
    <row r="215" spans="28:48" x14ac:dyDescent="0.3">
      <c r="AB215" t="e">
        <f>VLOOKUP($A215,updated_plusgrid!$A$1:$AF$500,MATCH("Usable (USABLE)",updated_plusgrid!$A$1:$AF$1,0),0)-IFERROR(VLOOKUP($A215,'E1 basket NFOL Morning'!$A$1:$M$500,MATCH("For 1 basket",'E1 basket NFOL Morning'!$A$1:$M$1,0),0),0)*MIN('E1 basket NFOL Morning'!$G$2:$G$500)</f>
        <v>#N/A</v>
      </c>
      <c r="AC215" t="e">
        <f>VLOOKUP($A215,updated_plusgrid!$A$1:$AF$500,MATCH("Due (DUE)",updated_plusgrid!$A$1:$AF$1,0),0)-IFERROR(VLOOKUP($A215,'E1 basket NFOL Morning'!$A$1:$M$500,MATCH("For 1 basket",'E1 basket NFOL Morning'!$A$1:$M$1,0),0),0)*MIN('E1 basket NFOL Morning'!$I$2:$I$500)</f>
        <v>#N/A</v>
      </c>
      <c r="AD215" t="e">
        <f>VLOOKUP($A215,updated_plusgrid!$A$1:$AF$500,MATCH("Pend. T+1 Buy (TT1UNSETTLEBUY)",updated_plusgrid!$A$1:$AF$1,0),0)-IFERROR(VLOOKUP($A215,'E1 basket NFOL Morning'!$A$1:$M$500,MATCH("For 1 basket",'E1 basket NFOL Morning'!$A$1:$M$1,0),0),0)*MIN('E1 basket NFOL Morning'!$K$2:$K$500)</f>
        <v>#N/A</v>
      </c>
      <c r="AE215" t="e">
        <f>AB215-IFERROR(VLOOKUP($A215,Diamond!$A:$B,2,0),0)*MIN(Diamond!$G:$G)</f>
        <v>#N/A</v>
      </c>
      <c r="AF215" t="e">
        <f>AC215-IFERROR(VLOOKUP($A215,Diamond!$A:$B,2,0),0)*MIN(Diamond!$I:$I)</f>
        <v>#N/A</v>
      </c>
      <c r="AG215" t="e">
        <f>AD215-IFERROR(VLOOKUP($A215,Diamond!$A:$B,2,0),0)*MIN(Diamond!$K:$K)</f>
        <v>#N/A</v>
      </c>
      <c r="AH215" t="e">
        <f>AE215-IFERROR(VLOOKUP($A215,FL!$A:$B,2,0),0)*MIN(FL!$G:$G)</f>
        <v>#N/A</v>
      </c>
      <c r="AI215" t="e">
        <f>AF215-IFERROR(VLOOKUP($A215,FL!$A:$B,2,0),0)*MIN(FL!$I:$I)</f>
        <v>#N/A</v>
      </c>
      <c r="AJ215" t="e">
        <f>AG215-IFERROR(VLOOKUP($A215,FL!$A:$B,2,0),0)*MIN(FL!$K:$K)</f>
        <v>#N/A</v>
      </c>
      <c r="AK215" t="e">
        <f>AH215-IFERROR(VLOOKUP($A215,'VN100'!$A:$B,2,0),0)*MIN('VN100'!$G:$G)</f>
        <v>#N/A</v>
      </c>
      <c r="AL215" t="e">
        <f>AI215-IFERROR(VLOOKUP($A215,'VN100'!$A:$B,2,0),0)*MIN('VN100'!$I:$I)</f>
        <v>#N/A</v>
      </c>
      <c r="AM215" t="e">
        <f>AJ215-IFERROR(VLOOKUP($A215,'VN100'!$A:$B,2,0),0)*MIN('VN100'!$K:$K)</f>
        <v>#N/A</v>
      </c>
      <c r="AN215" t="e">
        <f>AK215-IFERROR(VLOOKUP($A215,MIDCAP!$A:$B,2,0),0)*MIN(MIDCAP!$G:$G)</f>
        <v>#N/A</v>
      </c>
      <c r="AO215" t="e">
        <f>AL215-IFERROR(VLOOKUP($A215,MIDCAP!$A:$B,2,0),0)*MIN(MIDCAP!$I:$I)</f>
        <v>#N/A</v>
      </c>
      <c r="AP215" t="e">
        <f>AM215-IFERROR(VLOOKUP($A215,MIDCAP!$A:$B,2,0),0)*MIN(MIDCAP!$K:$K)</f>
        <v>#N/A</v>
      </c>
      <c r="AQ215" t="e">
        <f>AN215-IFERROR(VLOOKUP($A215,VFS!$A:$B,2,0),0)*MIN(VFS!$G:$G)</f>
        <v>#N/A</v>
      </c>
      <c r="AR215" t="e">
        <f>AO215-IFERROR(VLOOKUP($A215,VFS!$A:$B,2,0),0)*MIN(VFS!$I:$I)</f>
        <v>#N/A</v>
      </c>
      <c r="AS215" t="e">
        <f>AP215-IFERROR(VLOOKUP($A215,VFS!$A:$B,2,0),0)*MIN(VFS!$K:$K)</f>
        <v>#N/A</v>
      </c>
      <c r="AT215" t="e">
        <f>AQ215-IFERROR(VLOOKUP($A215,FUEMAVND!$A:$B,2,0),0)*MIN(FUEMAVND!$G:$G)</f>
        <v>#N/A</v>
      </c>
      <c r="AU215" t="e">
        <f>AR215-IFERROR(VLOOKUP($A215,FUEMAVND!$A:$B,2,0),0)*MIN(FUEMAVND!$I:$I)</f>
        <v>#N/A</v>
      </c>
      <c r="AV215" t="e">
        <f>AS215-IFERROR(VLOOKUP($A215,FUEMAVND!$A:$B,2,0),0)*MIN(FUEMAVND!$K:$K)</f>
        <v>#N/A</v>
      </c>
    </row>
    <row r="216" spans="28:48" x14ac:dyDescent="0.3">
      <c r="AB216" t="e">
        <f>VLOOKUP($A216,updated_plusgrid!$A$1:$AF$500,MATCH("Usable (USABLE)",updated_plusgrid!$A$1:$AF$1,0),0)-IFERROR(VLOOKUP($A216,'E1 basket NFOL Morning'!$A$1:$M$500,MATCH("For 1 basket",'E1 basket NFOL Morning'!$A$1:$M$1,0),0),0)*MIN('E1 basket NFOL Morning'!$G$2:$G$500)</f>
        <v>#N/A</v>
      </c>
      <c r="AC216" t="e">
        <f>VLOOKUP($A216,updated_plusgrid!$A$1:$AF$500,MATCH("Due (DUE)",updated_plusgrid!$A$1:$AF$1,0),0)-IFERROR(VLOOKUP($A216,'E1 basket NFOL Morning'!$A$1:$M$500,MATCH("For 1 basket",'E1 basket NFOL Morning'!$A$1:$M$1,0),0),0)*MIN('E1 basket NFOL Morning'!$I$2:$I$500)</f>
        <v>#N/A</v>
      </c>
      <c r="AD216" t="e">
        <f>VLOOKUP($A216,updated_plusgrid!$A$1:$AF$500,MATCH("Pend. T+1 Buy (TT1UNSETTLEBUY)",updated_plusgrid!$A$1:$AF$1,0),0)-IFERROR(VLOOKUP($A216,'E1 basket NFOL Morning'!$A$1:$M$500,MATCH("For 1 basket",'E1 basket NFOL Morning'!$A$1:$M$1,0),0),0)*MIN('E1 basket NFOL Morning'!$K$2:$K$500)</f>
        <v>#N/A</v>
      </c>
      <c r="AE216" t="e">
        <f>AB216-IFERROR(VLOOKUP($A216,Diamond!$A:$B,2,0),0)*MIN(Diamond!$G:$G)</f>
        <v>#N/A</v>
      </c>
      <c r="AF216" t="e">
        <f>AC216-IFERROR(VLOOKUP($A216,Diamond!$A:$B,2,0),0)*MIN(Diamond!$I:$I)</f>
        <v>#N/A</v>
      </c>
      <c r="AG216" t="e">
        <f>AD216-IFERROR(VLOOKUP($A216,Diamond!$A:$B,2,0),0)*MIN(Diamond!$K:$K)</f>
        <v>#N/A</v>
      </c>
      <c r="AH216" t="e">
        <f>AE216-IFERROR(VLOOKUP($A216,FL!$A:$B,2,0),0)*MIN(FL!$G:$G)</f>
        <v>#N/A</v>
      </c>
      <c r="AI216" t="e">
        <f>AF216-IFERROR(VLOOKUP($A216,FL!$A:$B,2,0),0)*MIN(FL!$I:$I)</f>
        <v>#N/A</v>
      </c>
      <c r="AJ216" t="e">
        <f>AG216-IFERROR(VLOOKUP($A216,FL!$A:$B,2,0),0)*MIN(FL!$K:$K)</f>
        <v>#N/A</v>
      </c>
      <c r="AK216" t="e">
        <f>AH216-IFERROR(VLOOKUP($A216,'VN100'!$A:$B,2,0),0)*MIN('VN100'!$G:$G)</f>
        <v>#N/A</v>
      </c>
      <c r="AL216" t="e">
        <f>AI216-IFERROR(VLOOKUP($A216,'VN100'!$A:$B,2,0),0)*MIN('VN100'!$I:$I)</f>
        <v>#N/A</v>
      </c>
      <c r="AM216" t="e">
        <f>AJ216-IFERROR(VLOOKUP($A216,'VN100'!$A:$B,2,0),0)*MIN('VN100'!$K:$K)</f>
        <v>#N/A</v>
      </c>
      <c r="AN216" t="e">
        <f>AK216-IFERROR(VLOOKUP($A216,MIDCAP!$A:$B,2,0),0)*MIN(MIDCAP!$G:$G)</f>
        <v>#N/A</v>
      </c>
      <c r="AO216" t="e">
        <f>AL216-IFERROR(VLOOKUP($A216,MIDCAP!$A:$B,2,0),0)*MIN(MIDCAP!$I:$I)</f>
        <v>#N/A</v>
      </c>
      <c r="AP216" t="e">
        <f>AM216-IFERROR(VLOOKUP($A216,MIDCAP!$A:$B,2,0),0)*MIN(MIDCAP!$K:$K)</f>
        <v>#N/A</v>
      </c>
      <c r="AQ216" t="e">
        <f>AN216-IFERROR(VLOOKUP($A216,VFS!$A:$B,2,0),0)*MIN(VFS!$G:$G)</f>
        <v>#N/A</v>
      </c>
      <c r="AR216" t="e">
        <f>AO216-IFERROR(VLOOKUP($A216,VFS!$A:$B,2,0),0)*MIN(VFS!$I:$I)</f>
        <v>#N/A</v>
      </c>
      <c r="AS216" t="e">
        <f>AP216-IFERROR(VLOOKUP($A216,VFS!$A:$B,2,0),0)*MIN(VFS!$K:$K)</f>
        <v>#N/A</v>
      </c>
      <c r="AT216" t="e">
        <f>AQ216-IFERROR(VLOOKUP($A216,FUEMAVND!$A:$B,2,0),0)*MIN(FUEMAVND!$G:$G)</f>
        <v>#N/A</v>
      </c>
      <c r="AU216" t="e">
        <f>AR216-IFERROR(VLOOKUP($A216,FUEMAVND!$A:$B,2,0),0)*MIN(FUEMAVND!$I:$I)</f>
        <v>#N/A</v>
      </c>
      <c r="AV216" t="e">
        <f>AS216-IFERROR(VLOOKUP($A216,FUEMAVND!$A:$B,2,0),0)*MIN(FUEMAVND!$K:$K)</f>
        <v>#N/A</v>
      </c>
    </row>
    <row r="217" spans="28:48" x14ac:dyDescent="0.3">
      <c r="AB217" t="e">
        <f>VLOOKUP($A217,updated_plusgrid!$A$1:$AF$500,MATCH("Usable (USABLE)",updated_plusgrid!$A$1:$AF$1,0),0)-IFERROR(VLOOKUP($A217,'E1 basket NFOL Morning'!$A$1:$M$500,MATCH("For 1 basket",'E1 basket NFOL Morning'!$A$1:$M$1,0),0),0)*MIN('E1 basket NFOL Morning'!$G$2:$G$500)</f>
        <v>#N/A</v>
      </c>
      <c r="AC217" t="e">
        <f>VLOOKUP($A217,updated_plusgrid!$A$1:$AF$500,MATCH("Due (DUE)",updated_plusgrid!$A$1:$AF$1,0),0)-IFERROR(VLOOKUP($A217,'E1 basket NFOL Morning'!$A$1:$M$500,MATCH("For 1 basket",'E1 basket NFOL Morning'!$A$1:$M$1,0),0),0)*MIN('E1 basket NFOL Morning'!$I$2:$I$500)</f>
        <v>#N/A</v>
      </c>
      <c r="AD217" t="e">
        <f>VLOOKUP($A217,updated_plusgrid!$A$1:$AF$500,MATCH("Pend. T+1 Buy (TT1UNSETTLEBUY)",updated_plusgrid!$A$1:$AF$1,0),0)-IFERROR(VLOOKUP($A217,'E1 basket NFOL Morning'!$A$1:$M$500,MATCH("For 1 basket",'E1 basket NFOL Morning'!$A$1:$M$1,0),0),0)*MIN('E1 basket NFOL Morning'!$K$2:$K$500)</f>
        <v>#N/A</v>
      </c>
      <c r="AE217" t="e">
        <f>AB217-IFERROR(VLOOKUP($A217,Diamond!$A:$B,2,0),0)*MIN(Diamond!$G:$G)</f>
        <v>#N/A</v>
      </c>
      <c r="AF217" t="e">
        <f>AC217-IFERROR(VLOOKUP($A217,Diamond!$A:$B,2,0),0)*MIN(Diamond!$I:$I)</f>
        <v>#N/A</v>
      </c>
      <c r="AG217" t="e">
        <f>AD217-IFERROR(VLOOKUP($A217,Diamond!$A:$B,2,0),0)*MIN(Diamond!$K:$K)</f>
        <v>#N/A</v>
      </c>
      <c r="AH217" t="e">
        <f>AE217-IFERROR(VLOOKUP($A217,FL!$A:$B,2,0),0)*MIN(FL!$G:$G)</f>
        <v>#N/A</v>
      </c>
      <c r="AI217" t="e">
        <f>AF217-IFERROR(VLOOKUP($A217,FL!$A:$B,2,0),0)*MIN(FL!$I:$I)</f>
        <v>#N/A</v>
      </c>
      <c r="AJ217" t="e">
        <f>AG217-IFERROR(VLOOKUP($A217,FL!$A:$B,2,0),0)*MIN(FL!$K:$K)</f>
        <v>#N/A</v>
      </c>
      <c r="AK217" t="e">
        <f>AH217-IFERROR(VLOOKUP($A217,'VN100'!$A:$B,2,0),0)*MIN('VN100'!$G:$G)</f>
        <v>#N/A</v>
      </c>
      <c r="AL217" t="e">
        <f>AI217-IFERROR(VLOOKUP($A217,'VN100'!$A:$B,2,0),0)*MIN('VN100'!$I:$I)</f>
        <v>#N/A</v>
      </c>
      <c r="AM217" t="e">
        <f>AJ217-IFERROR(VLOOKUP($A217,'VN100'!$A:$B,2,0),0)*MIN('VN100'!$K:$K)</f>
        <v>#N/A</v>
      </c>
      <c r="AN217" t="e">
        <f>AK217-IFERROR(VLOOKUP($A217,MIDCAP!$A:$B,2,0),0)*MIN(MIDCAP!$G:$G)</f>
        <v>#N/A</v>
      </c>
      <c r="AO217" t="e">
        <f>AL217-IFERROR(VLOOKUP($A217,MIDCAP!$A:$B,2,0),0)*MIN(MIDCAP!$I:$I)</f>
        <v>#N/A</v>
      </c>
      <c r="AP217" t="e">
        <f>AM217-IFERROR(VLOOKUP($A217,MIDCAP!$A:$B,2,0),0)*MIN(MIDCAP!$K:$K)</f>
        <v>#N/A</v>
      </c>
      <c r="AQ217" t="e">
        <f>AN217-IFERROR(VLOOKUP($A217,VFS!$A:$B,2,0),0)*MIN(VFS!$G:$G)</f>
        <v>#N/A</v>
      </c>
      <c r="AR217" t="e">
        <f>AO217-IFERROR(VLOOKUP($A217,VFS!$A:$B,2,0),0)*MIN(VFS!$I:$I)</f>
        <v>#N/A</v>
      </c>
      <c r="AS217" t="e">
        <f>AP217-IFERROR(VLOOKUP($A217,VFS!$A:$B,2,0),0)*MIN(VFS!$K:$K)</f>
        <v>#N/A</v>
      </c>
      <c r="AT217" t="e">
        <f>AQ217-IFERROR(VLOOKUP($A217,FUEMAVND!$A:$B,2,0),0)*MIN(FUEMAVND!$G:$G)</f>
        <v>#N/A</v>
      </c>
      <c r="AU217" t="e">
        <f>AR217-IFERROR(VLOOKUP($A217,FUEMAVND!$A:$B,2,0),0)*MIN(FUEMAVND!$I:$I)</f>
        <v>#N/A</v>
      </c>
      <c r="AV217" t="e">
        <f>AS217-IFERROR(VLOOKUP($A217,FUEMAVND!$A:$B,2,0),0)*MIN(FUEMAVND!$K:$K)</f>
        <v>#N/A</v>
      </c>
    </row>
    <row r="218" spans="28:48" x14ac:dyDescent="0.3">
      <c r="AB218" t="e">
        <f>VLOOKUP($A218,updated_plusgrid!$A$1:$AF$500,MATCH("Usable (USABLE)",updated_plusgrid!$A$1:$AF$1,0),0)-IFERROR(VLOOKUP($A218,'E1 basket NFOL Morning'!$A$1:$M$500,MATCH("For 1 basket",'E1 basket NFOL Morning'!$A$1:$M$1,0),0),0)*MIN('E1 basket NFOL Morning'!$G$2:$G$500)</f>
        <v>#N/A</v>
      </c>
      <c r="AC218" t="e">
        <f>VLOOKUP($A218,updated_plusgrid!$A$1:$AF$500,MATCH("Due (DUE)",updated_plusgrid!$A$1:$AF$1,0),0)-IFERROR(VLOOKUP($A218,'E1 basket NFOL Morning'!$A$1:$M$500,MATCH("For 1 basket",'E1 basket NFOL Morning'!$A$1:$M$1,0),0),0)*MIN('E1 basket NFOL Morning'!$I$2:$I$500)</f>
        <v>#N/A</v>
      </c>
      <c r="AD218" t="e">
        <f>VLOOKUP($A218,updated_plusgrid!$A$1:$AF$500,MATCH("Pend. T+1 Buy (TT1UNSETTLEBUY)",updated_plusgrid!$A$1:$AF$1,0),0)-IFERROR(VLOOKUP($A218,'E1 basket NFOL Morning'!$A$1:$M$500,MATCH("For 1 basket",'E1 basket NFOL Morning'!$A$1:$M$1,0),0),0)*MIN('E1 basket NFOL Morning'!$K$2:$K$500)</f>
        <v>#N/A</v>
      </c>
      <c r="AE218" t="e">
        <f>AB218-IFERROR(VLOOKUP($A218,Diamond!$A:$B,2,0),0)*MIN(Diamond!$G:$G)</f>
        <v>#N/A</v>
      </c>
      <c r="AF218" t="e">
        <f>AC218-IFERROR(VLOOKUP($A218,Diamond!$A:$B,2,0),0)*MIN(Diamond!$I:$I)</f>
        <v>#N/A</v>
      </c>
      <c r="AG218" t="e">
        <f>AD218-IFERROR(VLOOKUP($A218,Diamond!$A:$B,2,0),0)*MIN(Diamond!$K:$K)</f>
        <v>#N/A</v>
      </c>
      <c r="AH218" t="e">
        <f>AE218-IFERROR(VLOOKUP($A218,FL!$A:$B,2,0),0)*MIN(FL!$G:$G)</f>
        <v>#N/A</v>
      </c>
      <c r="AI218" t="e">
        <f>AF218-IFERROR(VLOOKUP($A218,FL!$A:$B,2,0),0)*MIN(FL!$I:$I)</f>
        <v>#N/A</v>
      </c>
      <c r="AJ218" t="e">
        <f>AG218-IFERROR(VLOOKUP($A218,FL!$A:$B,2,0),0)*MIN(FL!$K:$K)</f>
        <v>#N/A</v>
      </c>
      <c r="AK218" t="e">
        <f>AH218-IFERROR(VLOOKUP($A218,'VN100'!$A:$B,2,0),0)*MIN('VN100'!$G:$G)</f>
        <v>#N/A</v>
      </c>
      <c r="AL218" t="e">
        <f>AI218-IFERROR(VLOOKUP($A218,'VN100'!$A:$B,2,0),0)*MIN('VN100'!$I:$I)</f>
        <v>#N/A</v>
      </c>
      <c r="AM218" t="e">
        <f>AJ218-IFERROR(VLOOKUP($A218,'VN100'!$A:$B,2,0),0)*MIN('VN100'!$K:$K)</f>
        <v>#N/A</v>
      </c>
      <c r="AN218" t="e">
        <f>AK218-IFERROR(VLOOKUP($A218,MIDCAP!$A:$B,2,0),0)*MIN(MIDCAP!$G:$G)</f>
        <v>#N/A</v>
      </c>
      <c r="AO218" t="e">
        <f>AL218-IFERROR(VLOOKUP($A218,MIDCAP!$A:$B,2,0),0)*MIN(MIDCAP!$I:$I)</f>
        <v>#N/A</v>
      </c>
      <c r="AP218" t="e">
        <f>AM218-IFERROR(VLOOKUP($A218,MIDCAP!$A:$B,2,0),0)*MIN(MIDCAP!$K:$K)</f>
        <v>#N/A</v>
      </c>
      <c r="AQ218" t="e">
        <f>AN218-IFERROR(VLOOKUP($A218,VFS!$A:$B,2,0),0)*MIN(VFS!$G:$G)</f>
        <v>#N/A</v>
      </c>
      <c r="AR218" t="e">
        <f>AO218-IFERROR(VLOOKUP($A218,VFS!$A:$B,2,0),0)*MIN(VFS!$I:$I)</f>
        <v>#N/A</v>
      </c>
      <c r="AS218" t="e">
        <f>AP218-IFERROR(VLOOKUP($A218,VFS!$A:$B,2,0),0)*MIN(VFS!$K:$K)</f>
        <v>#N/A</v>
      </c>
      <c r="AT218" t="e">
        <f>AQ218-IFERROR(VLOOKUP($A218,FUEMAVND!$A:$B,2,0),0)*MIN(FUEMAVND!$G:$G)</f>
        <v>#N/A</v>
      </c>
      <c r="AU218" t="e">
        <f>AR218-IFERROR(VLOOKUP($A218,FUEMAVND!$A:$B,2,0),0)*MIN(FUEMAVND!$I:$I)</f>
        <v>#N/A</v>
      </c>
      <c r="AV218" t="e">
        <f>AS218-IFERROR(VLOOKUP($A218,FUEMAVND!$A:$B,2,0),0)*MIN(FUEMAVND!$K:$K)</f>
        <v>#N/A</v>
      </c>
    </row>
    <row r="219" spans="28:48" x14ac:dyDescent="0.3">
      <c r="AB219" t="e">
        <f>VLOOKUP($A219,updated_plusgrid!$A$1:$AF$500,MATCH("Usable (USABLE)",updated_plusgrid!$A$1:$AF$1,0),0)-IFERROR(VLOOKUP($A219,'E1 basket NFOL Morning'!$A$1:$M$500,MATCH("For 1 basket",'E1 basket NFOL Morning'!$A$1:$M$1,0),0),0)*MIN('E1 basket NFOL Morning'!$G$2:$G$500)</f>
        <v>#N/A</v>
      </c>
      <c r="AC219" t="e">
        <f>VLOOKUP($A219,updated_plusgrid!$A$1:$AF$500,MATCH("Due (DUE)",updated_plusgrid!$A$1:$AF$1,0),0)-IFERROR(VLOOKUP($A219,'E1 basket NFOL Morning'!$A$1:$M$500,MATCH("For 1 basket",'E1 basket NFOL Morning'!$A$1:$M$1,0),0),0)*MIN('E1 basket NFOL Morning'!$I$2:$I$500)</f>
        <v>#N/A</v>
      </c>
      <c r="AD219" t="e">
        <f>VLOOKUP($A219,updated_plusgrid!$A$1:$AF$500,MATCH("Pend. T+1 Buy (TT1UNSETTLEBUY)",updated_plusgrid!$A$1:$AF$1,0),0)-IFERROR(VLOOKUP($A219,'E1 basket NFOL Morning'!$A$1:$M$500,MATCH("For 1 basket",'E1 basket NFOL Morning'!$A$1:$M$1,0),0),0)*MIN('E1 basket NFOL Morning'!$K$2:$K$500)</f>
        <v>#N/A</v>
      </c>
      <c r="AE219" t="e">
        <f>AB219-IFERROR(VLOOKUP($A219,Diamond!$A:$B,2,0),0)*MIN(Diamond!$G:$G)</f>
        <v>#N/A</v>
      </c>
      <c r="AF219" t="e">
        <f>AC219-IFERROR(VLOOKUP($A219,Diamond!$A:$B,2,0),0)*MIN(Diamond!$I:$I)</f>
        <v>#N/A</v>
      </c>
      <c r="AG219" t="e">
        <f>AD219-IFERROR(VLOOKUP($A219,Diamond!$A:$B,2,0),0)*MIN(Diamond!$K:$K)</f>
        <v>#N/A</v>
      </c>
      <c r="AH219" t="e">
        <f>AE219-IFERROR(VLOOKUP($A219,FL!$A:$B,2,0),0)*MIN(FL!$G:$G)</f>
        <v>#N/A</v>
      </c>
      <c r="AI219" t="e">
        <f>AF219-IFERROR(VLOOKUP($A219,FL!$A:$B,2,0),0)*MIN(FL!$I:$I)</f>
        <v>#N/A</v>
      </c>
      <c r="AJ219" t="e">
        <f>AG219-IFERROR(VLOOKUP($A219,FL!$A:$B,2,0),0)*MIN(FL!$K:$K)</f>
        <v>#N/A</v>
      </c>
      <c r="AK219" t="e">
        <f>AH219-IFERROR(VLOOKUP($A219,'VN100'!$A:$B,2,0),0)*MIN('VN100'!$G:$G)</f>
        <v>#N/A</v>
      </c>
      <c r="AL219" t="e">
        <f>AI219-IFERROR(VLOOKUP($A219,'VN100'!$A:$B,2,0),0)*MIN('VN100'!$I:$I)</f>
        <v>#N/A</v>
      </c>
      <c r="AM219" t="e">
        <f>AJ219-IFERROR(VLOOKUP($A219,'VN100'!$A:$B,2,0),0)*MIN('VN100'!$K:$K)</f>
        <v>#N/A</v>
      </c>
      <c r="AN219" t="e">
        <f>AK219-IFERROR(VLOOKUP($A219,MIDCAP!$A:$B,2,0),0)*MIN(MIDCAP!$G:$G)</f>
        <v>#N/A</v>
      </c>
      <c r="AO219" t="e">
        <f>AL219-IFERROR(VLOOKUP($A219,MIDCAP!$A:$B,2,0),0)*MIN(MIDCAP!$I:$I)</f>
        <v>#N/A</v>
      </c>
      <c r="AP219" t="e">
        <f>AM219-IFERROR(VLOOKUP($A219,MIDCAP!$A:$B,2,0),0)*MIN(MIDCAP!$K:$K)</f>
        <v>#N/A</v>
      </c>
      <c r="AQ219" t="e">
        <f>AN219-IFERROR(VLOOKUP($A219,VFS!$A:$B,2,0),0)*MIN(VFS!$G:$G)</f>
        <v>#N/A</v>
      </c>
      <c r="AR219" t="e">
        <f>AO219-IFERROR(VLOOKUP($A219,VFS!$A:$B,2,0),0)*MIN(VFS!$I:$I)</f>
        <v>#N/A</v>
      </c>
      <c r="AS219" t="e">
        <f>AP219-IFERROR(VLOOKUP($A219,VFS!$A:$B,2,0),0)*MIN(VFS!$K:$K)</f>
        <v>#N/A</v>
      </c>
      <c r="AT219" t="e">
        <f>AQ219-IFERROR(VLOOKUP($A219,FUEMAVND!$A:$B,2,0),0)*MIN(FUEMAVND!$G:$G)</f>
        <v>#N/A</v>
      </c>
      <c r="AU219" t="e">
        <f>AR219-IFERROR(VLOOKUP($A219,FUEMAVND!$A:$B,2,0),0)*MIN(FUEMAVND!$I:$I)</f>
        <v>#N/A</v>
      </c>
      <c r="AV219" t="e">
        <f>AS219-IFERROR(VLOOKUP($A219,FUEMAVND!$A:$B,2,0),0)*MIN(FUEMAVND!$K:$K)</f>
        <v>#N/A</v>
      </c>
    </row>
    <row r="220" spans="28:48" x14ac:dyDescent="0.3">
      <c r="AB220" t="e">
        <f>VLOOKUP($A220,updated_plusgrid!$A$1:$AF$500,MATCH("Usable (USABLE)",updated_plusgrid!$A$1:$AF$1,0),0)-IFERROR(VLOOKUP($A220,'E1 basket NFOL Morning'!$A$1:$M$500,MATCH("For 1 basket",'E1 basket NFOL Morning'!$A$1:$M$1,0),0),0)*MIN('E1 basket NFOL Morning'!$G$2:$G$500)</f>
        <v>#N/A</v>
      </c>
      <c r="AC220" t="e">
        <f>VLOOKUP($A220,updated_plusgrid!$A$1:$AF$500,MATCH("Due (DUE)",updated_plusgrid!$A$1:$AF$1,0),0)-IFERROR(VLOOKUP($A220,'E1 basket NFOL Morning'!$A$1:$M$500,MATCH("For 1 basket",'E1 basket NFOL Morning'!$A$1:$M$1,0),0),0)*MIN('E1 basket NFOL Morning'!$I$2:$I$500)</f>
        <v>#N/A</v>
      </c>
      <c r="AD220" t="e">
        <f>VLOOKUP($A220,updated_plusgrid!$A$1:$AF$500,MATCH("Pend. T+1 Buy (TT1UNSETTLEBUY)",updated_plusgrid!$A$1:$AF$1,0),0)-IFERROR(VLOOKUP($A220,'E1 basket NFOL Morning'!$A$1:$M$500,MATCH("For 1 basket",'E1 basket NFOL Morning'!$A$1:$M$1,0),0),0)*MIN('E1 basket NFOL Morning'!$K$2:$K$500)</f>
        <v>#N/A</v>
      </c>
      <c r="AE220" t="e">
        <f>AB220-IFERROR(VLOOKUP($A220,Diamond!$A:$B,2,0),0)*MIN(Diamond!$G:$G)</f>
        <v>#N/A</v>
      </c>
      <c r="AF220" t="e">
        <f>AC220-IFERROR(VLOOKUP($A220,Diamond!$A:$B,2,0),0)*MIN(Diamond!$I:$I)</f>
        <v>#N/A</v>
      </c>
      <c r="AG220" t="e">
        <f>AD220-IFERROR(VLOOKUP($A220,Diamond!$A:$B,2,0),0)*MIN(Diamond!$K:$K)</f>
        <v>#N/A</v>
      </c>
      <c r="AH220" t="e">
        <f>AE220-IFERROR(VLOOKUP($A220,FL!$A:$B,2,0),0)*MIN(FL!$G:$G)</f>
        <v>#N/A</v>
      </c>
      <c r="AI220" t="e">
        <f>AF220-IFERROR(VLOOKUP($A220,FL!$A:$B,2,0),0)*MIN(FL!$I:$I)</f>
        <v>#N/A</v>
      </c>
      <c r="AJ220" t="e">
        <f>AG220-IFERROR(VLOOKUP($A220,FL!$A:$B,2,0),0)*MIN(FL!$K:$K)</f>
        <v>#N/A</v>
      </c>
      <c r="AK220" t="e">
        <f>AH220-IFERROR(VLOOKUP($A220,'VN100'!$A:$B,2,0),0)*MIN('VN100'!$G:$G)</f>
        <v>#N/A</v>
      </c>
      <c r="AL220" t="e">
        <f>AI220-IFERROR(VLOOKUP($A220,'VN100'!$A:$B,2,0),0)*MIN('VN100'!$I:$I)</f>
        <v>#N/A</v>
      </c>
      <c r="AM220" t="e">
        <f>AJ220-IFERROR(VLOOKUP($A220,'VN100'!$A:$B,2,0),0)*MIN('VN100'!$K:$K)</f>
        <v>#N/A</v>
      </c>
      <c r="AN220" t="e">
        <f>AK220-IFERROR(VLOOKUP($A220,MIDCAP!$A:$B,2,0),0)*MIN(MIDCAP!$G:$G)</f>
        <v>#N/A</v>
      </c>
      <c r="AO220" t="e">
        <f>AL220-IFERROR(VLOOKUP($A220,MIDCAP!$A:$B,2,0),0)*MIN(MIDCAP!$I:$I)</f>
        <v>#N/A</v>
      </c>
      <c r="AP220" t="e">
        <f>AM220-IFERROR(VLOOKUP($A220,MIDCAP!$A:$B,2,0),0)*MIN(MIDCAP!$K:$K)</f>
        <v>#N/A</v>
      </c>
      <c r="AQ220" t="e">
        <f>AN220-IFERROR(VLOOKUP($A220,VFS!$A:$B,2,0),0)*MIN(VFS!$G:$G)</f>
        <v>#N/A</v>
      </c>
      <c r="AR220" t="e">
        <f>AO220-IFERROR(VLOOKUP($A220,VFS!$A:$B,2,0),0)*MIN(VFS!$I:$I)</f>
        <v>#N/A</v>
      </c>
      <c r="AS220" t="e">
        <f>AP220-IFERROR(VLOOKUP($A220,VFS!$A:$B,2,0),0)*MIN(VFS!$K:$K)</f>
        <v>#N/A</v>
      </c>
      <c r="AT220" t="e">
        <f>AQ220-IFERROR(VLOOKUP($A220,FUEMAVND!$A:$B,2,0),0)*MIN(FUEMAVND!$G:$G)</f>
        <v>#N/A</v>
      </c>
      <c r="AU220" t="e">
        <f>AR220-IFERROR(VLOOKUP($A220,FUEMAVND!$A:$B,2,0),0)*MIN(FUEMAVND!$I:$I)</f>
        <v>#N/A</v>
      </c>
      <c r="AV220" t="e">
        <f>AS220-IFERROR(VLOOKUP($A220,FUEMAVND!$A:$B,2,0),0)*MIN(FUEMAVND!$K:$K)</f>
        <v>#N/A</v>
      </c>
    </row>
    <row r="221" spans="28:48" x14ac:dyDescent="0.3">
      <c r="AB221" t="e">
        <f>VLOOKUP($A221,updated_plusgrid!$A$1:$AF$500,MATCH("Usable (USABLE)",updated_plusgrid!$A$1:$AF$1,0),0)-IFERROR(VLOOKUP($A221,'E1 basket NFOL Morning'!$A$1:$M$500,MATCH("For 1 basket",'E1 basket NFOL Morning'!$A$1:$M$1,0),0),0)*MIN('E1 basket NFOL Morning'!$G$2:$G$500)</f>
        <v>#N/A</v>
      </c>
      <c r="AC221" t="e">
        <f>VLOOKUP($A221,updated_plusgrid!$A$1:$AF$500,MATCH("Due (DUE)",updated_plusgrid!$A$1:$AF$1,0),0)-IFERROR(VLOOKUP($A221,'E1 basket NFOL Morning'!$A$1:$M$500,MATCH("For 1 basket",'E1 basket NFOL Morning'!$A$1:$M$1,0),0),0)*MIN('E1 basket NFOL Morning'!$I$2:$I$500)</f>
        <v>#N/A</v>
      </c>
      <c r="AD221" t="e">
        <f>VLOOKUP($A221,updated_plusgrid!$A$1:$AF$500,MATCH("Pend. T+1 Buy (TT1UNSETTLEBUY)",updated_plusgrid!$A$1:$AF$1,0),0)-IFERROR(VLOOKUP($A221,'E1 basket NFOL Morning'!$A$1:$M$500,MATCH("For 1 basket",'E1 basket NFOL Morning'!$A$1:$M$1,0),0),0)*MIN('E1 basket NFOL Morning'!$K$2:$K$500)</f>
        <v>#N/A</v>
      </c>
      <c r="AE221" t="e">
        <f>AB221-IFERROR(VLOOKUP($A221,Diamond!$A:$B,2,0),0)*MIN(Diamond!$G:$G)</f>
        <v>#N/A</v>
      </c>
      <c r="AF221" t="e">
        <f>AC221-IFERROR(VLOOKUP($A221,Diamond!$A:$B,2,0),0)*MIN(Diamond!$I:$I)</f>
        <v>#N/A</v>
      </c>
      <c r="AG221" t="e">
        <f>AD221-IFERROR(VLOOKUP($A221,Diamond!$A:$B,2,0),0)*MIN(Diamond!$K:$K)</f>
        <v>#N/A</v>
      </c>
      <c r="AH221" t="e">
        <f>AE221-IFERROR(VLOOKUP($A221,FL!$A:$B,2,0),0)*MIN(FL!$G:$G)</f>
        <v>#N/A</v>
      </c>
      <c r="AI221" t="e">
        <f>AF221-IFERROR(VLOOKUP($A221,FL!$A:$B,2,0),0)*MIN(FL!$I:$I)</f>
        <v>#N/A</v>
      </c>
      <c r="AJ221" t="e">
        <f>AG221-IFERROR(VLOOKUP($A221,FL!$A:$B,2,0),0)*MIN(FL!$K:$K)</f>
        <v>#N/A</v>
      </c>
      <c r="AK221" t="e">
        <f>AH221-IFERROR(VLOOKUP($A221,'VN100'!$A:$B,2,0),0)*MIN('VN100'!$G:$G)</f>
        <v>#N/A</v>
      </c>
      <c r="AL221" t="e">
        <f>AI221-IFERROR(VLOOKUP($A221,'VN100'!$A:$B,2,0),0)*MIN('VN100'!$I:$I)</f>
        <v>#N/A</v>
      </c>
      <c r="AM221" t="e">
        <f>AJ221-IFERROR(VLOOKUP($A221,'VN100'!$A:$B,2,0),0)*MIN('VN100'!$K:$K)</f>
        <v>#N/A</v>
      </c>
      <c r="AN221" t="e">
        <f>AK221-IFERROR(VLOOKUP($A221,MIDCAP!$A:$B,2,0),0)*MIN(MIDCAP!$G:$G)</f>
        <v>#N/A</v>
      </c>
      <c r="AO221" t="e">
        <f>AL221-IFERROR(VLOOKUP($A221,MIDCAP!$A:$B,2,0),0)*MIN(MIDCAP!$I:$I)</f>
        <v>#N/A</v>
      </c>
      <c r="AP221" t="e">
        <f>AM221-IFERROR(VLOOKUP($A221,MIDCAP!$A:$B,2,0),0)*MIN(MIDCAP!$K:$K)</f>
        <v>#N/A</v>
      </c>
      <c r="AQ221" t="e">
        <f>AN221-IFERROR(VLOOKUP($A221,VFS!$A:$B,2,0),0)*MIN(VFS!$G:$G)</f>
        <v>#N/A</v>
      </c>
      <c r="AR221" t="e">
        <f>AO221-IFERROR(VLOOKUP($A221,VFS!$A:$B,2,0),0)*MIN(VFS!$I:$I)</f>
        <v>#N/A</v>
      </c>
      <c r="AS221" t="e">
        <f>AP221-IFERROR(VLOOKUP($A221,VFS!$A:$B,2,0),0)*MIN(VFS!$K:$K)</f>
        <v>#N/A</v>
      </c>
      <c r="AT221" t="e">
        <f>AQ221-IFERROR(VLOOKUP($A221,FUEMAVND!$A:$B,2,0),0)*MIN(FUEMAVND!$G:$G)</f>
        <v>#N/A</v>
      </c>
      <c r="AU221" t="e">
        <f>AR221-IFERROR(VLOOKUP($A221,FUEMAVND!$A:$B,2,0),0)*MIN(FUEMAVND!$I:$I)</f>
        <v>#N/A</v>
      </c>
      <c r="AV221" t="e">
        <f>AS221-IFERROR(VLOOKUP($A221,FUEMAVND!$A:$B,2,0),0)*MIN(FUEMAVND!$K:$K)</f>
        <v>#N/A</v>
      </c>
    </row>
    <row r="222" spans="28:48" x14ac:dyDescent="0.3">
      <c r="AB222" t="e">
        <f>VLOOKUP($A222,updated_plusgrid!$A$1:$AF$500,MATCH("Usable (USABLE)",updated_plusgrid!$A$1:$AF$1,0),0)-IFERROR(VLOOKUP($A222,'E1 basket NFOL Morning'!$A$1:$M$500,MATCH("For 1 basket",'E1 basket NFOL Morning'!$A$1:$M$1,0),0),0)*MIN('E1 basket NFOL Morning'!$G$2:$G$500)</f>
        <v>#N/A</v>
      </c>
      <c r="AC222" t="e">
        <f>VLOOKUP($A222,updated_plusgrid!$A$1:$AF$500,MATCH("Due (DUE)",updated_plusgrid!$A$1:$AF$1,0),0)-IFERROR(VLOOKUP($A222,'E1 basket NFOL Morning'!$A$1:$M$500,MATCH("For 1 basket",'E1 basket NFOL Morning'!$A$1:$M$1,0),0),0)*MIN('E1 basket NFOL Morning'!$I$2:$I$500)</f>
        <v>#N/A</v>
      </c>
      <c r="AD222" t="e">
        <f>VLOOKUP($A222,updated_plusgrid!$A$1:$AF$500,MATCH("Pend. T+1 Buy (TT1UNSETTLEBUY)",updated_plusgrid!$A$1:$AF$1,0),0)-IFERROR(VLOOKUP($A222,'E1 basket NFOL Morning'!$A$1:$M$500,MATCH("For 1 basket",'E1 basket NFOL Morning'!$A$1:$M$1,0),0),0)*MIN('E1 basket NFOL Morning'!$K$2:$K$500)</f>
        <v>#N/A</v>
      </c>
      <c r="AE222" t="e">
        <f>AB222-IFERROR(VLOOKUP($A222,Diamond!$A:$B,2,0),0)*MIN(Diamond!$G:$G)</f>
        <v>#N/A</v>
      </c>
      <c r="AF222" t="e">
        <f>AC222-IFERROR(VLOOKUP($A222,Diamond!$A:$B,2,0),0)*MIN(Diamond!$I:$I)</f>
        <v>#N/A</v>
      </c>
      <c r="AG222" t="e">
        <f>AD222-IFERROR(VLOOKUP($A222,Diamond!$A:$B,2,0),0)*MIN(Diamond!$K:$K)</f>
        <v>#N/A</v>
      </c>
      <c r="AH222" t="e">
        <f>AE222-IFERROR(VLOOKUP($A222,FL!$A:$B,2,0),0)*MIN(FL!$G:$G)</f>
        <v>#N/A</v>
      </c>
      <c r="AI222" t="e">
        <f>AF222-IFERROR(VLOOKUP($A222,FL!$A:$B,2,0),0)*MIN(FL!$I:$I)</f>
        <v>#N/A</v>
      </c>
      <c r="AJ222" t="e">
        <f>AG222-IFERROR(VLOOKUP($A222,FL!$A:$B,2,0),0)*MIN(FL!$K:$K)</f>
        <v>#N/A</v>
      </c>
      <c r="AK222" t="e">
        <f>AH222-IFERROR(VLOOKUP($A222,'VN100'!$A:$B,2,0),0)*MIN('VN100'!$G:$G)</f>
        <v>#N/A</v>
      </c>
      <c r="AL222" t="e">
        <f>AI222-IFERROR(VLOOKUP($A222,'VN100'!$A:$B,2,0),0)*MIN('VN100'!$I:$I)</f>
        <v>#N/A</v>
      </c>
      <c r="AM222" t="e">
        <f>AJ222-IFERROR(VLOOKUP($A222,'VN100'!$A:$B,2,0),0)*MIN('VN100'!$K:$K)</f>
        <v>#N/A</v>
      </c>
      <c r="AN222" t="e">
        <f>AK222-IFERROR(VLOOKUP($A222,MIDCAP!$A:$B,2,0),0)*MIN(MIDCAP!$G:$G)</f>
        <v>#N/A</v>
      </c>
      <c r="AO222" t="e">
        <f>AL222-IFERROR(VLOOKUP($A222,MIDCAP!$A:$B,2,0),0)*MIN(MIDCAP!$I:$I)</f>
        <v>#N/A</v>
      </c>
      <c r="AP222" t="e">
        <f>AM222-IFERROR(VLOOKUP($A222,MIDCAP!$A:$B,2,0),0)*MIN(MIDCAP!$K:$K)</f>
        <v>#N/A</v>
      </c>
      <c r="AQ222" t="e">
        <f>AN222-IFERROR(VLOOKUP($A222,VFS!$A:$B,2,0),0)*MIN(VFS!$G:$G)</f>
        <v>#N/A</v>
      </c>
      <c r="AR222" t="e">
        <f>AO222-IFERROR(VLOOKUP($A222,VFS!$A:$B,2,0),0)*MIN(VFS!$I:$I)</f>
        <v>#N/A</v>
      </c>
      <c r="AS222" t="e">
        <f>AP222-IFERROR(VLOOKUP($A222,VFS!$A:$B,2,0),0)*MIN(VFS!$K:$K)</f>
        <v>#N/A</v>
      </c>
      <c r="AT222" t="e">
        <f>AQ222-IFERROR(VLOOKUP($A222,FUEMAVND!$A:$B,2,0),0)*MIN(FUEMAVND!$G:$G)</f>
        <v>#N/A</v>
      </c>
      <c r="AU222" t="e">
        <f>AR222-IFERROR(VLOOKUP($A222,FUEMAVND!$A:$B,2,0),0)*MIN(FUEMAVND!$I:$I)</f>
        <v>#N/A</v>
      </c>
      <c r="AV222" t="e">
        <f>AS222-IFERROR(VLOOKUP($A222,FUEMAVND!$A:$B,2,0),0)*MIN(FUEMAVND!$K:$K)</f>
        <v>#N/A</v>
      </c>
    </row>
    <row r="223" spans="28:48" x14ac:dyDescent="0.3">
      <c r="AB223" t="e">
        <f>VLOOKUP($A223,updated_plusgrid!$A$1:$AF$500,MATCH("Usable (USABLE)",updated_plusgrid!$A$1:$AF$1,0),0)-IFERROR(VLOOKUP($A223,'E1 basket NFOL Morning'!$A$1:$M$500,MATCH("For 1 basket",'E1 basket NFOL Morning'!$A$1:$M$1,0),0),0)*MIN('E1 basket NFOL Morning'!$G$2:$G$500)</f>
        <v>#N/A</v>
      </c>
      <c r="AC223" t="e">
        <f>VLOOKUP($A223,updated_plusgrid!$A$1:$AF$500,MATCH("Due (DUE)",updated_plusgrid!$A$1:$AF$1,0),0)-IFERROR(VLOOKUP($A223,'E1 basket NFOL Morning'!$A$1:$M$500,MATCH("For 1 basket",'E1 basket NFOL Morning'!$A$1:$M$1,0),0),0)*MIN('E1 basket NFOL Morning'!$I$2:$I$500)</f>
        <v>#N/A</v>
      </c>
      <c r="AD223" t="e">
        <f>VLOOKUP($A223,updated_plusgrid!$A$1:$AF$500,MATCH("Pend. T+1 Buy (TT1UNSETTLEBUY)",updated_plusgrid!$A$1:$AF$1,0),0)-IFERROR(VLOOKUP($A223,'E1 basket NFOL Morning'!$A$1:$M$500,MATCH("For 1 basket",'E1 basket NFOL Morning'!$A$1:$M$1,0),0),0)*MIN('E1 basket NFOL Morning'!$K$2:$K$500)</f>
        <v>#N/A</v>
      </c>
      <c r="AE223" t="e">
        <f>AB223-IFERROR(VLOOKUP($A223,Diamond!$A:$B,2,0),0)*MIN(Diamond!$G:$G)</f>
        <v>#N/A</v>
      </c>
      <c r="AF223" t="e">
        <f>AC223-IFERROR(VLOOKUP($A223,Diamond!$A:$B,2,0),0)*MIN(Diamond!$I:$I)</f>
        <v>#N/A</v>
      </c>
      <c r="AG223" t="e">
        <f>AD223-IFERROR(VLOOKUP($A223,Diamond!$A:$B,2,0),0)*MIN(Diamond!$K:$K)</f>
        <v>#N/A</v>
      </c>
      <c r="AH223" t="e">
        <f>AE223-IFERROR(VLOOKUP($A223,FL!$A:$B,2,0),0)*MIN(FL!$G:$G)</f>
        <v>#N/A</v>
      </c>
      <c r="AI223" t="e">
        <f>AF223-IFERROR(VLOOKUP($A223,FL!$A:$B,2,0),0)*MIN(FL!$I:$I)</f>
        <v>#N/A</v>
      </c>
      <c r="AJ223" t="e">
        <f>AG223-IFERROR(VLOOKUP($A223,FL!$A:$B,2,0),0)*MIN(FL!$K:$K)</f>
        <v>#N/A</v>
      </c>
      <c r="AK223" t="e">
        <f>AH223-IFERROR(VLOOKUP($A223,'VN100'!$A:$B,2,0),0)*MIN('VN100'!$G:$G)</f>
        <v>#N/A</v>
      </c>
      <c r="AL223" t="e">
        <f>AI223-IFERROR(VLOOKUP($A223,'VN100'!$A:$B,2,0),0)*MIN('VN100'!$I:$I)</f>
        <v>#N/A</v>
      </c>
      <c r="AM223" t="e">
        <f>AJ223-IFERROR(VLOOKUP($A223,'VN100'!$A:$B,2,0),0)*MIN('VN100'!$K:$K)</f>
        <v>#N/A</v>
      </c>
      <c r="AN223" t="e">
        <f>AK223-IFERROR(VLOOKUP($A223,MIDCAP!$A:$B,2,0),0)*MIN(MIDCAP!$G:$G)</f>
        <v>#N/A</v>
      </c>
      <c r="AO223" t="e">
        <f>AL223-IFERROR(VLOOKUP($A223,MIDCAP!$A:$B,2,0),0)*MIN(MIDCAP!$I:$I)</f>
        <v>#N/A</v>
      </c>
      <c r="AP223" t="e">
        <f>AM223-IFERROR(VLOOKUP($A223,MIDCAP!$A:$B,2,0),0)*MIN(MIDCAP!$K:$K)</f>
        <v>#N/A</v>
      </c>
      <c r="AQ223" t="e">
        <f>AN223-IFERROR(VLOOKUP($A223,VFS!$A:$B,2,0),0)*MIN(VFS!$G:$G)</f>
        <v>#N/A</v>
      </c>
      <c r="AR223" t="e">
        <f>AO223-IFERROR(VLOOKUP($A223,VFS!$A:$B,2,0),0)*MIN(VFS!$I:$I)</f>
        <v>#N/A</v>
      </c>
      <c r="AS223" t="e">
        <f>AP223-IFERROR(VLOOKUP($A223,VFS!$A:$B,2,0),0)*MIN(VFS!$K:$K)</f>
        <v>#N/A</v>
      </c>
      <c r="AT223" t="e">
        <f>AQ223-IFERROR(VLOOKUP($A223,FUEMAVND!$A:$B,2,0),0)*MIN(FUEMAVND!$G:$G)</f>
        <v>#N/A</v>
      </c>
      <c r="AU223" t="e">
        <f>AR223-IFERROR(VLOOKUP($A223,FUEMAVND!$A:$B,2,0),0)*MIN(FUEMAVND!$I:$I)</f>
        <v>#N/A</v>
      </c>
      <c r="AV223" t="e">
        <f>AS223-IFERROR(VLOOKUP($A223,FUEMAVND!$A:$B,2,0),0)*MIN(FUEMAVND!$K:$K)</f>
        <v>#N/A</v>
      </c>
    </row>
    <row r="224" spans="28:48" x14ac:dyDescent="0.3">
      <c r="AB224" t="e">
        <f>VLOOKUP($A224,updated_plusgrid!$A$1:$AF$500,MATCH("Usable (USABLE)",updated_plusgrid!$A$1:$AF$1,0),0)-IFERROR(VLOOKUP($A224,'E1 basket NFOL Morning'!$A$1:$M$500,MATCH("For 1 basket",'E1 basket NFOL Morning'!$A$1:$M$1,0),0),0)*MIN('E1 basket NFOL Morning'!$G$2:$G$500)</f>
        <v>#N/A</v>
      </c>
      <c r="AC224" t="e">
        <f>VLOOKUP($A224,updated_plusgrid!$A$1:$AF$500,MATCH("Due (DUE)",updated_plusgrid!$A$1:$AF$1,0),0)-IFERROR(VLOOKUP($A224,'E1 basket NFOL Morning'!$A$1:$M$500,MATCH("For 1 basket",'E1 basket NFOL Morning'!$A$1:$M$1,0),0),0)*MIN('E1 basket NFOL Morning'!$I$2:$I$500)</f>
        <v>#N/A</v>
      </c>
      <c r="AD224" t="e">
        <f>VLOOKUP($A224,updated_plusgrid!$A$1:$AF$500,MATCH("Pend. T+1 Buy (TT1UNSETTLEBUY)",updated_plusgrid!$A$1:$AF$1,0),0)-IFERROR(VLOOKUP($A224,'E1 basket NFOL Morning'!$A$1:$M$500,MATCH("For 1 basket",'E1 basket NFOL Morning'!$A$1:$M$1,0),0),0)*MIN('E1 basket NFOL Morning'!$K$2:$K$500)</f>
        <v>#N/A</v>
      </c>
      <c r="AE224" t="e">
        <f>AB224-IFERROR(VLOOKUP($A224,Diamond!$A:$B,2,0),0)*MIN(Diamond!$G:$G)</f>
        <v>#N/A</v>
      </c>
      <c r="AF224" t="e">
        <f>AC224-IFERROR(VLOOKUP($A224,Diamond!$A:$B,2,0),0)*MIN(Diamond!$I:$I)</f>
        <v>#N/A</v>
      </c>
      <c r="AG224" t="e">
        <f>AD224-IFERROR(VLOOKUP($A224,Diamond!$A:$B,2,0),0)*MIN(Diamond!$K:$K)</f>
        <v>#N/A</v>
      </c>
      <c r="AH224" t="e">
        <f>AE224-IFERROR(VLOOKUP($A224,FL!$A:$B,2,0),0)*MIN(FL!$G:$G)</f>
        <v>#N/A</v>
      </c>
      <c r="AI224" t="e">
        <f>AF224-IFERROR(VLOOKUP($A224,FL!$A:$B,2,0),0)*MIN(FL!$I:$I)</f>
        <v>#N/A</v>
      </c>
      <c r="AJ224" t="e">
        <f>AG224-IFERROR(VLOOKUP($A224,FL!$A:$B,2,0),0)*MIN(FL!$K:$K)</f>
        <v>#N/A</v>
      </c>
      <c r="AK224" t="e">
        <f>AH224-IFERROR(VLOOKUP($A224,'VN100'!$A:$B,2,0),0)*MIN('VN100'!$G:$G)</f>
        <v>#N/A</v>
      </c>
      <c r="AL224" t="e">
        <f>AI224-IFERROR(VLOOKUP($A224,'VN100'!$A:$B,2,0),0)*MIN('VN100'!$I:$I)</f>
        <v>#N/A</v>
      </c>
      <c r="AM224" t="e">
        <f>AJ224-IFERROR(VLOOKUP($A224,'VN100'!$A:$B,2,0),0)*MIN('VN100'!$K:$K)</f>
        <v>#N/A</v>
      </c>
      <c r="AN224" t="e">
        <f>AK224-IFERROR(VLOOKUP($A224,MIDCAP!$A:$B,2,0),0)*MIN(MIDCAP!$G:$G)</f>
        <v>#N/A</v>
      </c>
      <c r="AO224" t="e">
        <f>AL224-IFERROR(VLOOKUP($A224,MIDCAP!$A:$B,2,0),0)*MIN(MIDCAP!$I:$I)</f>
        <v>#N/A</v>
      </c>
      <c r="AP224" t="e">
        <f>AM224-IFERROR(VLOOKUP($A224,MIDCAP!$A:$B,2,0),0)*MIN(MIDCAP!$K:$K)</f>
        <v>#N/A</v>
      </c>
      <c r="AQ224" t="e">
        <f>AN224-IFERROR(VLOOKUP($A224,VFS!$A:$B,2,0),0)*MIN(VFS!$G:$G)</f>
        <v>#N/A</v>
      </c>
      <c r="AR224" t="e">
        <f>AO224-IFERROR(VLOOKUP($A224,VFS!$A:$B,2,0),0)*MIN(VFS!$I:$I)</f>
        <v>#N/A</v>
      </c>
      <c r="AS224" t="e">
        <f>AP224-IFERROR(VLOOKUP($A224,VFS!$A:$B,2,0),0)*MIN(VFS!$K:$K)</f>
        <v>#N/A</v>
      </c>
      <c r="AT224" t="e">
        <f>AQ224-IFERROR(VLOOKUP($A224,FUEMAVND!$A:$B,2,0),0)*MIN(FUEMAVND!$G:$G)</f>
        <v>#N/A</v>
      </c>
      <c r="AU224" t="e">
        <f>AR224-IFERROR(VLOOKUP($A224,FUEMAVND!$A:$B,2,0),0)*MIN(FUEMAVND!$I:$I)</f>
        <v>#N/A</v>
      </c>
      <c r="AV224" t="e">
        <f>AS224-IFERROR(VLOOKUP($A224,FUEMAVND!$A:$B,2,0),0)*MIN(FUEMAVND!$K:$K)</f>
        <v>#N/A</v>
      </c>
    </row>
    <row r="225" spans="28:48" x14ac:dyDescent="0.3">
      <c r="AB225" t="e">
        <f>VLOOKUP($A225,updated_plusgrid!$A$1:$AF$500,MATCH("Usable (USABLE)",updated_plusgrid!$A$1:$AF$1,0),0)-IFERROR(VLOOKUP($A225,'E1 basket NFOL Morning'!$A$1:$M$500,MATCH("For 1 basket",'E1 basket NFOL Morning'!$A$1:$M$1,0),0),0)*MIN('E1 basket NFOL Morning'!$G$2:$G$500)</f>
        <v>#N/A</v>
      </c>
      <c r="AC225" t="e">
        <f>VLOOKUP($A225,updated_plusgrid!$A$1:$AF$500,MATCH("Due (DUE)",updated_plusgrid!$A$1:$AF$1,0),0)-IFERROR(VLOOKUP($A225,'E1 basket NFOL Morning'!$A$1:$M$500,MATCH("For 1 basket",'E1 basket NFOL Morning'!$A$1:$M$1,0),0),0)*MIN('E1 basket NFOL Morning'!$I$2:$I$500)</f>
        <v>#N/A</v>
      </c>
      <c r="AD225" t="e">
        <f>VLOOKUP($A225,updated_plusgrid!$A$1:$AF$500,MATCH("Pend. T+1 Buy (TT1UNSETTLEBUY)",updated_plusgrid!$A$1:$AF$1,0),0)-IFERROR(VLOOKUP($A225,'E1 basket NFOL Morning'!$A$1:$M$500,MATCH("For 1 basket",'E1 basket NFOL Morning'!$A$1:$M$1,0),0),0)*MIN('E1 basket NFOL Morning'!$K$2:$K$500)</f>
        <v>#N/A</v>
      </c>
      <c r="AE225" t="e">
        <f>AB225-IFERROR(VLOOKUP($A225,Diamond!$A:$B,2,0),0)*MIN(Diamond!$G:$G)</f>
        <v>#N/A</v>
      </c>
      <c r="AF225" t="e">
        <f>AC225-IFERROR(VLOOKUP($A225,Diamond!$A:$B,2,0),0)*MIN(Diamond!$I:$I)</f>
        <v>#N/A</v>
      </c>
      <c r="AG225" t="e">
        <f>AD225-IFERROR(VLOOKUP($A225,Diamond!$A:$B,2,0),0)*MIN(Diamond!$K:$K)</f>
        <v>#N/A</v>
      </c>
      <c r="AH225" t="e">
        <f>AE225-IFERROR(VLOOKUP($A225,FL!$A:$B,2,0),0)*MIN(FL!$G:$G)</f>
        <v>#N/A</v>
      </c>
      <c r="AI225" t="e">
        <f>AF225-IFERROR(VLOOKUP($A225,FL!$A:$B,2,0),0)*MIN(FL!$I:$I)</f>
        <v>#N/A</v>
      </c>
      <c r="AJ225" t="e">
        <f>AG225-IFERROR(VLOOKUP($A225,FL!$A:$B,2,0),0)*MIN(FL!$K:$K)</f>
        <v>#N/A</v>
      </c>
      <c r="AK225" t="e">
        <f>AH225-IFERROR(VLOOKUP($A225,'VN100'!$A:$B,2,0),0)*MIN('VN100'!$G:$G)</f>
        <v>#N/A</v>
      </c>
      <c r="AL225" t="e">
        <f>AI225-IFERROR(VLOOKUP($A225,'VN100'!$A:$B,2,0),0)*MIN('VN100'!$I:$I)</f>
        <v>#N/A</v>
      </c>
      <c r="AM225" t="e">
        <f>AJ225-IFERROR(VLOOKUP($A225,'VN100'!$A:$B,2,0),0)*MIN('VN100'!$K:$K)</f>
        <v>#N/A</v>
      </c>
      <c r="AN225" t="e">
        <f>AK225-IFERROR(VLOOKUP($A225,MIDCAP!$A:$B,2,0),0)*MIN(MIDCAP!$G:$G)</f>
        <v>#N/A</v>
      </c>
      <c r="AO225" t="e">
        <f>AL225-IFERROR(VLOOKUP($A225,MIDCAP!$A:$B,2,0),0)*MIN(MIDCAP!$I:$I)</f>
        <v>#N/A</v>
      </c>
      <c r="AP225" t="e">
        <f>AM225-IFERROR(VLOOKUP($A225,MIDCAP!$A:$B,2,0),0)*MIN(MIDCAP!$K:$K)</f>
        <v>#N/A</v>
      </c>
      <c r="AQ225" t="e">
        <f>AN225-IFERROR(VLOOKUP($A225,VFS!$A:$B,2,0),0)*MIN(VFS!$G:$G)</f>
        <v>#N/A</v>
      </c>
      <c r="AR225" t="e">
        <f>AO225-IFERROR(VLOOKUP($A225,VFS!$A:$B,2,0),0)*MIN(VFS!$I:$I)</f>
        <v>#N/A</v>
      </c>
      <c r="AS225" t="e">
        <f>AP225-IFERROR(VLOOKUP($A225,VFS!$A:$B,2,0),0)*MIN(VFS!$K:$K)</f>
        <v>#N/A</v>
      </c>
      <c r="AT225" t="e">
        <f>AQ225-IFERROR(VLOOKUP($A225,FUEMAVND!$A:$B,2,0),0)*MIN(FUEMAVND!$G:$G)</f>
        <v>#N/A</v>
      </c>
      <c r="AU225" t="e">
        <f>AR225-IFERROR(VLOOKUP($A225,FUEMAVND!$A:$B,2,0),0)*MIN(FUEMAVND!$I:$I)</f>
        <v>#N/A</v>
      </c>
      <c r="AV225" t="e">
        <f>AS225-IFERROR(VLOOKUP($A225,FUEMAVND!$A:$B,2,0),0)*MIN(FUEMAVND!$K:$K)</f>
        <v>#N/A</v>
      </c>
    </row>
    <row r="226" spans="28:48" x14ac:dyDescent="0.3">
      <c r="AB226" t="e">
        <f>VLOOKUP($A226,updated_plusgrid!$A$1:$AF$500,MATCH("Usable (USABLE)",updated_plusgrid!$A$1:$AF$1,0),0)-IFERROR(VLOOKUP($A226,'E1 basket NFOL Morning'!$A$1:$M$500,MATCH("For 1 basket",'E1 basket NFOL Morning'!$A$1:$M$1,0),0),0)*MIN('E1 basket NFOL Morning'!$G$2:$G$500)</f>
        <v>#N/A</v>
      </c>
      <c r="AC226" t="e">
        <f>VLOOKUP($A226,updated_plusgrid!$A$1:$AF$500,MATCH("Due (DUE)",updated_plusgrid!$A$1:$AF$1,0),0)-IFERROR(VLOOKUP($A226,'E1 basket NFOL Morning'!$A$1:$M$500,MATCH("For 1 basket",'E1 basket NFOL Morning'!$A$1:$M$1,0),0),0)*MIN('E1 basket NFOL Morning'!$I$2:$I$500)</f>
        <v>#N/A</v>
      </c>
      <c r="AD226" t="e">
        <f>VLOOKUP($A226,updated_plusgrid!$A$1:$AF$500,MATCH("Pend. T+1 Buy (TT1UNSETTLEBUY)",updated_plusgrid!$A$1:$AF$1,0),0)-IFERROR(VLOOKUP($A226,'E1 basket NFOL Morning'!$A$1:$M$500,MATCH("For 1 basket",'E1 basket NFOL Morning'!$A$1:$M$1,0),0),0)*MIN('E1 basket NFOL Morning'!$K$2:$K$500)</f>
        <v>#N/A</v>
      </c>
      <c r="AE226" t="e">
        <f>AB226-IFERROR(VLOOKUP($A226,Diamond!$A:$B,2,0),0)*MIN(Diamond!$G:$G)</f>
        <v>#N/A</v>
      </c>
      <c r="AF226" t="e">
        <f>AC226-IFERROR(VLOOKUP($A226,Diamond!$A:$B,2,0),0)*MIN(Diamond!$I:$I)</f>
        <v>#N/A</v>
      </c>
      <c r="AG226" t="e">
        <f>AD226-IFERROR(VLOOKUP($A226,Diamond!$A:$B,2,0),0)*MIN(Diamond!$K:$K)</f>
        <v>#N/A</v>
      </c>
      <c r="AH226" t="e">
        <f>AE226-IFERROR(VLOOKUP($A226,FL!$A:$B,2,0),0)*MIN(FL!$G:$G)</f>
        <v>#N/A</v>
      </c>
      <c r="AI226" t="e">
        <f>AF226-IFERROR(VLOOKUP($A226,FL!$A:$B,2,0),0)*MIN(FL!$I:$I)</f>
        <v>#N/A</v>
      </c>
      <c r="AJ226" t="e">
        <f>AG226-IFERROR(VLOOKUP($A226,FL!$A:$B,2,0),0)*MIN(FL!$K:$K)</f>
        <v>#N/A</v>
      </c>
      <c r="AK226" t="e">
        <f>AH226-IFERROR(VLOOKUP($A226,'VN100'!$A:$B,2,0),0)*MIN('VN100'!$G:$G)</f>
        <v>#N/A</v>
      </c>
      <c r="AL226" t="e">
        <f>AI226-IFERROR(VLOOKUP($A226,'VN100'!$A:$B,2,0),0)*MIN('VN100'!$I:$I)</f>
        <v>#N/A</v>
      </c>
      <c r="AM226" t="e">
        <f>AJ226-IFERROR(VLOOKUP($A226,'VN100'!$A:$B,2,0),0)*MIN('VN100'!$K:$K)</f>
        <v>#N/A</v>
      </c>
      <c r="AN226" t="e">
        <f>AK226-IFERROR(VLOOKUP($A226,MIDCAP!$A:$B,2,0),0)*MIN(MIDCAP!$G:$G)</f>
        <v>#N/A</v>
      </c>
      <c r="AO226" t="e">
        <f>AL226-IFERROR(VLOOKUP($A226,MIDCAP!$A:$B,2,0),0)*MIN(MIDCAP!$I:$I)</f>
        <v>#N/A</v>
      </c>
      <c r="AP226" t="e">
        <f>AM226-IFERROR(VLOOKUP($A226,MIDCAP!$A:$B,2,0),0)*MIN(MIDCAP!$K:$K)</f>
        <v>#N/A</v>
      </c>
      <c r="AQ226" t="e">
        <f>AN226-IFERROR(VLOOKUP($A226,VFS!$A:$B,2,0),0)*MIN(VFS!$G:$G)</f>
        <v>#N/A</v>
      </c>
      <c r="AR226" t="e">
        <f>AO226-IFERROR(VLOOKUP($A226,VFS!$A:$B,2,0),0)*MIN(VFS!$I:$I)</f>
        <v>#N/A</v>
      </c>
      <c r="AS226" t="e">
        <f>AP226-IFERROR(VLOOKUP($A226,VFS!$A:$B,2,0),0)*MIN(VFS!$K:$K)</f>
        <v>#N/A</v>
      </c>
      <c r="AT226" t="e">
        <f>AQ226-IFERROR(VLOOKUP($A226,FUEMAVND!$A:$B,2,0),0)*MIN(FUEMAVND!$G:$G)</f>
        <v>#N/A</v>
      </c>
      <c r="AU226" t="e">
        <f>AR226-IFERROR(VLOOKUP($A226,FUEMAVND!$A:$B,2,0),0)*MIN(FUEMAVND!$I:$I)</f>
        <v>#N/A</v>
      </c>
      <c r="AV226" t="e">
        <f>AS226-IFERROR(VLOOKUP($A226,FUEMAVND!$A:$B,2,0),0)*MIN(FUEMAVND!$K:$K)</f>
        <v>#N/A</v>
      </c>
    </row>
    <row r="227" spans="28:48" x14ac:dyDescent="0.3">
      <c r="AB227" t="e">
        <f>VLOOKUP($A227,updated_plusgrid!$A$1:$AF$500,MATCH("Usable (USABLE)",updated_plusgrid!$A$1:$AF$1,0),0)-IFERROR(VLOOKUP($A227,'E1 basket NFOL Morning'!$A$1:$M$500,MATCH("For 1 basket",'E1 basket NFOL Morning'!$A$1:$M$1,0),0),0)*MIN('E1 basket NFOL Morning'!$G$2:$G$500)</f>
        <v>#N/A</v>
      </c>
      <c r="AC227" t="e">
        <f>VLOOKUP($A227,updated_plusgrid!$A$1:$AF$500,MATCH("Due (DUE)",updated_plusgrid!$A$1:$AF$1,0),0)-IFERROR(VLOOKUP($A227,'E1 basket NFOL Morning'!$A$1:$M$500,MATCH("For 1 basket",'E1 basket NFOL Morning'!$A$1:$M$1,0),0),0)*MIN('E1 basket NFOL Morning'!$I$2:$I$500)</f>
        <v>#N/A</v>
      </c>
      <c r="AD227" t="e">
        <f>VLOOKUP($A227,updated_plusgrid!$A$1:$AF$500,MATCH("Pend. T+1 Buy (TT1UNSETTLEBUY)",updated_plusgrid!$A$1:$AF$1,0),0)-IFERROR(VLOOKUP($A227,'E1 basket NFOL Morning'!$A$1:$M$500,MATCH("For 1 basket",'E1 basket NFOL Morning'!$A$1:$M$1,0),0),0)*MIN('E1 basket NFOL Morning'!$K$2:$K$500)</f>
        <v>#N/A</v>
      </c>
      <c r="AE227" t="e">
        <f>AB227-IFERROR(VLOOKUP($A227,Diamond!$A:$B,2,0),0)*MIN(Diamond!$G:$G)</f>
        <v>#N/A</v>
      </c>
      <c r="AF227" t="e">
        <f>AC227-IFERROR(VLOOKUP($A227,Diamond!$A:$B,2,0),0)*MIN(Diamond!$I:$I)</f>
        <v>#N/A</v>
      </c>
      <c r="AG227" t="e">
        <f>AD227-IFERROR(VLOOKUP($A227,Diamond!$A:$B,2,0),0)*MIN(Diamond!$K:$K)</f>
        <v>#N/A</v>
      </c>
      <c r="AH227" t="e">
        <f>AE227-IFERROR(VLOOKUP($A227,FL!$A:$B,2,0),0)*MIN(FL!$G:$G)</f>
        <v>#N/A</v>
      </c>
      <c r="AI227" t="e">
        <f>AF227-IFERROR(VLOOKUP($A227,FL!$A:$B,2,0),0)*MIN(FL!$I:$I)</f>
        <v>#N/A</v>
      </c>
      <c r="AJ227" t="e">
        <f>AG227-IFERROR(VLOOKUP($A227,FL!$A:$B,2,0),0)*MIN(FL!$K:$K)</f>
        <v>#N/A</v>
      </c>
      <c r="AK227" t="e">
        <f>AH227-IFERROR(VLOOKUP($A227,'VN100'!$A:$B,2,0),0)*MIN('VN100'!$G:$G)</f>
        <v>#N/A</v>
      </c>
      <c r="AL227" t="e">
        <f>AI227-IFERROR(VLOOKUP($A227,'VN100'!$A:$B,2,0),0)*MIN('VN100'!$I:$I)</f>
        <v>#N/A</v>
      </c>
      <c r="AM227" t="e">
        <f>AJ227-IFERROR(VLOOKUP($A227,'VN100'!$A:$B,2,0),0)*MIN('VN100'!$K:$K)</f>
        <v>#N/A</v>
      </c>
      <c r="AN227" t="e">
        <f>AK227-IFERROR(VLOOKUP($A227,MIDCAP!$A:$B,2,0),0)*MIN(MIDCAP!$G:$G)</f>
        <v>#N/A</v>
      </c>
      <c r="AO227" t="e">
        <f>AL227-IFERROR(VLOOKUP($A227,MIDCAP!$A:$B,2,0),0)*MIN(MIDCAP!$I:$I)</f>
        <v>#N/A</v>
      </c>
      <c r="AP227" t="e">
        <f>AM227-IFERROR(VLOOKUP($A227,MIDCAP!$A:$B,2,0),0)*MIN(MIDCAP!$K:$K)</f>
        <v>#N/A</v>
      </c>
      <c r="AQ227" t="e">
        <f>AN227-IFERROR(VLOOKUP($A227,VFS!$A:$B,2,0),0)*MIN(VFS!$G:$G)</f>
        <v>#N/A</v>
      </c>
      <c r="AR227" t="e">
        <f>AO227-IFERROR(VLOOKUP($A227,VFS!$A:$B,2,0),0)*MIN(VFS!$I:$I)</f>
        <v>#N/A</v>
      </c>
      <c r="AS227" t="e">
        <f>AP227-IFERROR(VLOOKUP($A227,VFS!$A:$B,2,0),0)*MIN(VFS!$K:$K)</f>
        <v>#N/A</v>
      </c>
      <c r="AT227" t="e">
        <f>AQ227-IFERROR(VLOOKUP($A227,FUEMAVND!$A:$B,2,0),0)*MIN(FUEMAVND!$G:$G)</f>
        <v>#N/A</v>
      </c>
      <c r="AU227" t="e">
        <f>AR227-IFERROR(VLOOKUP($A227,FUEMAVND!$A:$B,2,0),0)*MIN(FUEMAVND!$I:$I)</f>
        <v>#N/A</v>
      </c>
      <c r="AV227" t="e">
        <f>AS227-IFERROR(VLOOKUP($A227,FUEMAVND!$A:$B,2,0),0)*MIN(FUEMAVND!$K:$K)</f>
        <v>#N/A</v>
      </c>
    </row>
    <row r="228" spans="28:48" x14ac:dyDescent="0.3">
      <c r="AB228" t="e">
        <f>VLOOKUP($A228,updated_plusgrid!$A$1:$AF$500,MATCH("Usable (USABLE)",updated_plusgrid!$A$1:$AF$1,0),0)-IFERROR(VLOOKUP($A228,'E1 basket NFOL Morning'!$A$1:$M$500,MATCH("For 1 basket",'E1 basket NFOL Morning'!$A$1:$M$1,0),0),0)*MIN('E1 basket NFOL Morning'!$G$2:$G$500)</f>
        <v>#N/A</v>
      </c>
      <c r="AC228" t="e">
        <f>VLOOKUP($A228,updated_plusgrid!$A$1:$AF$500,MATCH("Due (DUE)",updated_plusgrid!$A$1:$AF$1,0),0)-IFERROR(VLOOKUP($A228,'E1 basket NFOL Morning'!$A$1:$M$500,MATCH("For 1 basket",'E1 basket NFOL Morning'!$A$1:$M$1,0),0),0)*MIN('E1 basket NFOL Morning'!$I$2:$I$500)</f>
        <v>#N/A</v>
      </c>
      <c r="AD228" t="e">
        <f>VLOOKUP($A228,updated_plusgrid!$A$1:$AF$500,MATCH("Pend. T+1 Buy (TT1UNSETTLEBUY)",updated_plusgrid!$A$1:$AF$1,0),0)-IFERROR(VLOOKUP($A228,'E1 basket NFOL Morning'!$A$1:$M$500,MATCH("For 1 basket",'E1 basket NFOL Morning'!$A$1:$M$1,0),0),0)*MIN('E1 basket NFOL Morning'!$K$2:$K$500)</f>
        <v>#N/A</v>
      </c>
      <c r="AE228" t="e">
        <f>AB228-IFERROR(VLOOKUP($A228,Diamond!$A:$B,2,0),0)*MIN(Diamond!$G:$G)</f>
        <v>#N/A</v>
      </c>
      <c r="AF228" t="e">
        <f>AC228-IFERROR(VLOOKUP($A228,Diamond!$A:$B,2,0),0)*MIN(Diamond!$I:$I)</f>
        <v>#N/A</v>
      </c>
      <c r="AG228" t="e">
        <f>AD228-IFERROR(VLOOKUP($A228,Diamond!$A:$B,2,0),0)*MIN(Diamond!$K:$K)</f>
        <v>#N/A</v>
      </c>
      <c r="AH228" t="e">
        <f>AE228-IFERROR(VLOOKUP($A228,FL!$A:$B,2,0),0)*MIN(FL!$G:$G)</f>
        <v>#N/A</v>
      </c>
      <c r="AI228" t="e">
        <f>AF228-IFERROR(VLOOKUP($A228,FL!$A:$B,2,0),0)*MIN(FL!$I:$I)</f>
        <v>#N/A</v>
      </c>
      <c r="AJ228" t="e">
        <f>AG228-IFERROR(VLOOKUP($A228,FL!$A:$B,2,0),0)*MIN(FL!$K:$K)</f>
        <v>#N/A</v>
      </c>
      <c r="AK228" t="e">
        <f>AH228-IFERROR(VLOOKUP($A228,'VN100'!$A:$B,2,0),0)*MIN('VN100'!$G:$G)</f>
        <v>#N/A</v>
      </c>
      <c r="AL228" t="e">
        <f>AI228-IFERROR(VLOOKUP($A228,'VN100'!$A:$B,2,0),0)*MIN('VN100'!$I:$I)</f>
        <v>#N/A</v>
      </c>
      <c r="AM228" t="e">
        <f>AJ228-IFERROR(VLOOKUP($A228,'VN100'!$A:$B,2,0),0)*MIN('VN100'!$K:$K)</f>
        <v>#N/A</v>
      </c>
      <c r="AN228" t="e">
        <f>AK228-IFERROR(VLOOKUP($A228,MIDCAP!$A:$B,2,0),0)*MIN(MIDCAP!$G:$G)</f>
        <v>#N/A</v>
      </c>
      <c r="AO228" t="e">
        <f>AL228-IFERROR(VLOOKUP($A228,MIDCAP!$A:$B,2,0),0)*MIN(MIDCAP!$I:$I)</f>
        <v>#N/A</v>
      </c>
      <c r="AP228" t="e">
        <f>AM228-IFERROR(VLOOKUP($A228,MIDCAP!$A:$B,2,0),0)*MIN(MIDCAP!$K:$K)</f>
        <v>#N/A</v>
      </c>
      <c r="AQ228" t="e">
        <f>AN228-IFERROR(VLOOKUP($A228,VFS!$A:$B,2,0),0)*MIN(VFS!$G:$G)</f>
        <v>#N/A</v>
      </c>
      <c r="AR228" t="e">
        <f>AO228-IFERROR(VLOOKUP($A228,VFS!$A:$B,2,0),0)*MIN(VFS!$I:$I)</f>
        <v>#N/A</v>
      </c>
      <c r="AS228" t="e">
        <f>AP228-IFERROR(VLOOKUP($A228,VFS!$A:$B,2,0),0)*MIN(VFS!$K:$K)</f>
        <v>#N/A</v>
      </c>
      <c r="AT228" t="e">
        <f>AQ228-IFERROR(VLOOKUP($A228,FUEMAVND!$A:$B,2,0),0)*MIN(FUEMAVND!$G:$G)</f>
        <v>#N/A</v>
      </c>
      <c r="AU228" t="e">
        <f>AR228-IFERROR(VLOOKUP($A228,FUEMAVND!$A:$B,2,0),0)*MIN(FUEMAVND!$I:$I)</f>
        <v>#N/A</v>
      </c>
      <c r="AV228" t="e">
        <f>AS228-IFERROR(VLOOKUP($A228,FUEMAVND!$A:$B,2,0),0)*MIN(FUEMAVND!$K:$K)</f>
        <v>#N/A</v>
      </c>
    </row>
    <row r="229" spans="28:48" x14ac:dyDescent="0.3">
      <c r="AB229" t="e">
        <f>VLOOKUP($A229,updated_plusgrid!$A$1:$AF$500,MATCH("Usable (USABLE)",updated_plusgrid!$A$1:$AF$1,0),0)-IFERROR(VLOOKUP($A229,'E1 basket NFOL Morning'!$A$1:$M$500,MATCH("For 1 basket",'E1 basket NFOL Morning'!$A$1:$M$1,0),0),0)*MIN('E1 basket NFOL Morning'!$G$2:$G$500)</f>
        <v>#N/A</v>
      </c>
      <c r="AC229" t="e">
        <f>VLOOKUP($A229,updated_plusgrid!$A$1:$AF$500,MATCH("Due (DUE)",updated_plusgrid!$A$1:$AF$1,0),0)-IFERROR(VLOOKUP($A229,'E1 basket NFOL Morning'!$A$1:$M$500,MATCH("For 1 basket",'E1 basket NFOL Morning'!$A$1:$M$1,0),0),0)*MIN('E1 basket NFOL Morning'!$I$2:$I$500)</f>
        <v>#N/A</v>
      </c>
      <c r="AD229" t="e">
        <f>VLOOKUP($A229,updated_plusgrid!$A$1:$AF$500,MATCH("Pend. T+1 Buy (TT1UNSETTLEBUY)",updated_plusgrid!$A$1:$AF$1,0),0)-IFERROR(VLOOKUP($A229,'E1 basket NFOL Morning'!$A$1:$M$500,MATCH("For 1 basket",'E1 basket NFOL Morning'!$A$1:$M$1,0),0),0)*MIN('E1 basket NFOL Morning'!$K$2:$K$500)</f>
        <v>#N/A</v>
      </c>
      <c r="AE229" t="e">
        <f>AB229-IFERROR(VLOOKUP($A229,Diamond!$A:$B,2,0),0)*MIN(Diamond!$G:$G)</f>
        <v>#N/A</v>
      </c>
      <c r="AF229" t="e">
        <f>AC229-IFERROR(VLOOKUP($A229,Diamond!$A:$B,2,0),0)*MIN(Diamond!$I:$I)</f>
        <v>#N/A</v>
      </c>
      <c r="AG229" t="e">
        <f>AD229-IFERROR(VLOOKUP($A229,Diamond!$A:$B,2,0),0)*MIN(Diamond!$K:$K)</f>
        <v>#N/A</v>
      </c>
      <c r="AH229" t="e">
        <f>AE229-IFERROR(VLOOKUP($A229,FL!$A:$B,2,0),0)*MIN(FL!$G:$G)</f>
        <v>#N/A</v>
      </c>
      <c r="AI229" t="e">
        <f>AF229-IFERROR(VLOOKUP($A229,FL!$A:$B,2,0),0)*MIN(FL!$I:$I)</f>
        <v>#N/A</v>
      </c>
      <c r="AJ229" t="e">
        <f>AG229-IFERROR(VLOOKUP($A229,FL!$A:$B,2,0),0)*MIN(FL!$K:$K)</f>
        <v>#N/A</v>
      </c>
      <c r="AK229" t="e">
        <f>AH229-IFERROR(VLOOKUP($A229,'VN100'!$A:$B,2,0),0)*MIN('VN100'!$G:$G)</f>
        <v>#N/A</v>
      </c>
      <c r="AL229" t="e">
        <f>AI229-IFERROR(VLOOKUP($A229,'VN100'!$A:$B,2,0),0)*MIN('VN100'!$I:$I)</f>
        <v>#N/A</v>
      </c>
      <c r="AM229" t="e">
        <f>AJ229-IFERROR(VLOOKUP($A229,'VN100'!$A:$B,2,0),0)*MIN('VN100'!$K:$K)</f>
        <v>#N/A</v>
      </c>
      <c r="AN229" t="e">
        <f>AK229-IFERROR(VLOOKUP($A229,MIDCAP!$A:$B,2,0),0)*MIN(MIDCAP!$G:$G)</f>
        <v>#N/A</v>
      </c>
      <c r="AO229" t="e">
        <f>AL229-IFERROR(VLOOKUP($A229,MIDCAP!$A:$B,2,0),0)*MIN(MIDCAP!$I:$I)</f>
        <v>#N/A</v>
      </c>
      <c r="AP229" t="e">
        <f>AM229-IFERROR(VLOOKUP($A229,MIDCAP!$A:$B,2,0),0)*MIN(MIDCAP!$K:$K)</f>
        <v>#N/A</v>
      </c>
      <c r="AQ229" t="e">
        <f>AN229-IFERROR(VLOOKUP($A229,VFS!$A:$B,2,0),0)*MIN(VFS!$G:$G)</f>
        <v>#N/A</v>
      </c>
      <c r="AR229" t="e">
        <f>AO229-IFERROR(VLOOKUP($A229,VFS!$A:$B,2,0),0)*MIN(VFS!$I:$I)</f>
        <v>#N/A</v>
      </c>
      <c r="AS229" t="e">
        <f>AP229-IFERROR(VLOOKUP($A229,VFS!$A:$B,2,0),0)*MIN(VFS!$K:$K)</f>
        <v>#N/A</v>
      </c>
      <c r="AT229" t="e">
        <f>AQ229-IFERROR(VLOOKUP($A229,FUEMAVND!$A:$B,2,0),0)*MIN(FUEMAVND!$G:$G)</f>
        <v>#N/A</v>
      </c>
      <c r="AU229" t="e">
        <f>AR229-IFERROR(VLOOKUP($A229,FUEMAVND!$A:$B,2,0),0)*MIN(FUEMAVND!$I:$I)</f>
        <v>#N/A</v>
      </c>
      <c r="AV229" t="e">
        <f>AS229-IFERROR(VLOOKUP($A229,FUEMAVND!$A:$B,2,0),0)*MIN(FUEMAVND!$K:$K)</f>
        <v>#N/A</v>
      </c>
    </row>
    <row r="230" spans="28:48" x14ac:dyDescent="0.3">
      <c r="AB230" t="e">
        <f>VLOOKUP($A230,updated_plusgrid!$A$1:$AF$500,MATCH("Usable (USABLE)",updated_plusgrid!$A$1:$AF$1,0),0)-IFERROR(VLOOKUP($A230,'E1 basket NFOL Morning'!$A$1:$M$500,MATCH("For 1 basket",'E1 basket NFOL Morning'!$A$1:$M$1,0),0),0)*MIN('E1 basket NFOL Morning'!$G$2:$G$500)</f>
        <v>#N/A</v>
      </c>
      <c r="AC230" t="e">
        <f>VLOOKUP($A230,updated_plusgrid!$A$1:$AF$500,MATCH("Due (DUE)",updated_plusgrid!$A$1:$AF$1,0),0)-IFERROR(VLOOKUP($A230,'E1 basket NFOL Morning'!$A$1:$M$500,MATCH("For 1 basket",'E1 basket NFOL Morning'!$A$1:$M$1,0),0),0)*MIN('E1 basket NFOL Morning'!$I$2:$I$500)</f>
        <v>#N/A</v>
      </c>
      <c r="AD230" t="e">
        <f>VLOOKUP($A230,updated_plusgrid!$A$1:$AF$500,MATCH("Pend. T+1 Buy (TT1UNSETTLEBUY)",updated_plusgrid!$A$1:$AF$1,0),0)-IFERROR(VLOOKUP($A230,'E1 basket NFOL Morning'!$A$1:$M$500,MATCH("For 1 basket",'E1 basket NFOL Morning'!$A$1:$M$1,0),0),0)*MIN('E1 basket NFOL Morning'!$K$2:$K$500)</f>
        <v>#N/A</v>
      </c>
      <c r="AE230" t="e">
        <f>AB230-IFERROR(VLOOKUP($A230,Diamond!$A:$B,2,0),0)*MIN(Diamond!$G:$G)</f>
        <v>#N/A</v>
      </c>
      <c r="AF230" t="e">
        <f>AC230-IFERROR(VLOOKUP($A230,Diamond!$A:$B,2,0),0)*MIN(Diamond!$I:$I)</f>
        <v>#N/A</v>
      </c>
      <c r="AG230" t="e">
        <f>AD230-IFERROR(VLOOKUP($A230,Diamond!$A:$B,2,0),0)*MIN(Diamond!$K:$K)</f>
        <v>#N/A</v>
      </c>
      <c r="AH230" t="e">
        <f>AE230-IFERROR(VLOOKUP($A230,FL!$A:$B,2,0),0)*MIN(FL!$G:$G)</f>
        <v>#N/A</v>
      </c>
      <c r="AI230" t="e">
        <f>AF230-IFERROR(VLOOKUP($A230,FL!$A:$B,2,0),0)*MIN(FL!$I:$I)</f>
        <v>#N/A</v>
      </c>
      <c r="AJ230" t="e">
        <f>AG230-IFERROR(VLOOKUP($A230,FL!$A:$B,2,0),0)*MIN(FL!$K:$K)</f>
        <v>#N/A</v>
      </c>
      <c r="AK230" t="e">
        <f>AH230-IFERROR(VLOOKUP($A230,'VN100'!$A:$B,2,0),0)*MIN('VN100'!$G:$G)</f>
        <v>#N/A</v>
      </c>
      <c r="AL230" t="e">
        <f>AI230-IFERROR(VLOOKUP($A230,'VN100'!$A:$B,2,0),0)*MIN('VN100'!$I:$I)</f>
        <v>#N/A</v>
      </c>
      <c r="AM230" t="e">
        <f>AJ230-IFERROR(VLOOKUP($A230,'VN100'!$A:$B,2,0),0)*MIN('VN100'!$K:$K)</f>
        <v>#N/A</v>
      </c>
      <c r="AN230" t="e">
        <f>AK230-IFERROR(VLOOKUP($A230,MIDCAP!$A:$B,2,0),0)*MIN(MIDCAP!$G:$G)</f>
        <v>#N/A</v>
      </c>
      <c r="AO230" t="e">
        <f>AL230-IFERROR(VLOOKUP($A230,MIDCAP!$A:$B,2,0),0)*MIN(MIDCAP!$I:$I)</f>
        <v>#N/A</v>
      </c>
      <c r="AP230" t="e">
        <f>AM230-IFERROR(VLOOKUP($A230,MIDCAP!$A:$B,2,0),0)*MIN(MIDCAP!$K:$K)</f>
        <v>#N/A</v>
      </c>
      <c r="AQ230" t="e">
        <f>AN230-IFERROR(VLOOKUP($A230,VFS!$A:$B,2,0),0)*MIN(VFS!$G:$G)</f>
        <v>#N/A</v>
      </c>
      <c r="AR230" t="e">
        <f>AO230-IFERROR(VLOOKUP($A230,VFS!$A:$B,2,0),0)*MIN(VFS!$I:$I)</f>
        <v>#N/A</v>
      </c>
      <c r="AS230" t="e">
        <f>AP230-IFERROR(VLOOKUP($A230,VFS!$A:$B,2,0),0)*MIN(VFS!$K:$K)</f>
        <v>#N/A</v>
      </c>
      <c r="AT230" t="e">
        <f>AQ230-IFERROR(VLOOKUP($A230,FUEMAVND!$A:$B,2,0),0)*MIN(FUEMAVND!$G:$G)</f>
        <v>#N/A</v>
      </c>
      <c r="AU230" t="e">
        <f>AR230-IFERROR(VLOOKUP($A230,FUEMAVND!$A:$B,2,0),0)*MIN(FUEMAVND!$I:$I)</f>
        <v>#N/A</v>
      </c>
      <c r="AV230" t="e">
        <f>AS230-IFERROR(VLOOKUP($A230,FUEMAVND!$A:$B,2,0),0)*MIN(FUEMAVND!$K:$K)</f>
        <v>#N/A</v>
      </c>
    </row>
    <row r="231" spans="28:48" x14ac:dyDescent="0.3">
      <c r="AB231" t="e">
        <f>VLOOKUP($A231,updated_plusgrid!$A$1:$AF$500,MATCH("Usable (USABLE)",updated_plusgrid!$A$1:$AF$1,0),0)-IFERROR(VLOOKUP($A231,'E1 basket NFOL Morning'!$A$1:$M$500,MATCH("For 1 basket",'E1 basket NFOL Morning'!$A$1:$M$1,0),0),0)*MIN('E1 basket NFOL Morning'!$G$2:$G$500)</f>
        <v>#N/A</v>
      </c>
      <c r="AC231" t="e">
        <f>VLOOKUP($A231,updated_plusgrid!$A$1:$AF$500,MATCH("Due (DUE)",updated_plusgrid!$A$1:$AF$1,0),0)-IFERROR(VLOOKUP($A231,'E1 basket NFOL Morning'!$A$1:$M$500,MATCH("For 1 basket",'E1 basket NFOL Morning'!$A$1:$M$1,0),0),0)*MIN('E1 basket NFOL Morning'!$I$2:$I$500)</f>
        <v>#N/A</v>
      </c>
      <c r="AD231" t="e">
        <f>VLOOKUP($A231,updated_plusgrid!$A$1:$AF$500,MATCH("Pend. T+1 Buy (TT1UNSETTLEBUY)",updated_plusgrid!$A$1:$AF$1,0),0)-IFERROR(VLOOKUP($A231,'E1 basket NFOL Morning'!$A$1:$M$500,MATCH("For 1 basket",'E1 basket NFOL Morning'!$A$1:$M$1,0),0),0)*MIN('E1 basket NFOL Morning'!$K$2:$K$500)</f>
        <v>#N/A</v>
      </c>
      <c r="AE231" t="e">
        <f>AB231-IFERROR(VLOOKUP($A231,Diamond!$A:$B,2,0),0)*MIN(Diamond!$G:$G)</f>
        <v>#N/A</v>
      </c>
      <c r="AF231" t="e">
        <f>AC231-IFERROR(VLOOKUP($A231,Diamond!$A:$B,2,0),0)*MIN(Diamond!$I:$I)</f>
        <v>#N/A</v>
      </c>
      <c r="AG231" t="e">
        <f>AD231-IFERROR(VLOOKUP($A231,Diamond!$A:$B,2,0),0)*MIN(Diamond!$K:$K)</f>
        <v>#N/A</v>
      </c>
      <c r="AH231" t="e">
        <f>AE231-IFERROR(VLOOKUP($A231,FL!$A:$B,2,0),0)*MIN(FL!$G:$G)</f>
        <v>#N/A</v>
      </c>
      <c r="AI231" t="e">
        <f>AF231-IFERROR(VLOOKUP($A231,FL!$A:$B,2,0),0)*MIN(FL!$I:$I)</f>
        <v>#N/A</v>
      </c>
      <c r="AJ231" t="e">
        <f>AG231-IFERROR(VLOOKUP($A231,FL!$A:$B,2,0),0)*MIN(FL!$K:$K)</f>
        <v>#N/A</v>
      </c>
      <c r="AK231" t="e">
        <f>AH231-IFERROR(VLOOKUP($A231,'VN100'!$A:$B,2,0),0)*MIN('VN100'!$G:$G)</f>
        <v>#N/A</v>
      </c>
      <c r="AL231" t="e">
        <f>AI231-IFERROR(VLOOKUP($A231,'VN100'!$A:$B,2,0),0)*MIN('VN100'!$I:$I)</f>
        <v>#N/A</v>
      </c>
      <c r="AM231" t="e">
        <f>AJ231-IFERROR(VLOOKUP($A231,'VN100'!$A:$B,2,0),0)*MIN('VN100'!$K:$K)</f>
        <v>#N/A</v>
      </c>
      <c r="AN231" t="e">
        <f>AK231-IFERROR(VLOOKUP($A231,MIDCAP!$A:$B,2,0),0)*MIN(MIDCAP!$G:$G)</f>
        <v>#N/A</v>
      </c>
      <c r="AO231" t="e">
        <f>AL231-IFERROR(VLOOKUP($A231,MIDCAP!$A:$B,2,0),0)*MIN(MIDCAP!$I:$I)</f>
        <v>#N/A</v>
      </c>
      <c r="AP231" t="e">
        <f>AM231-IFERROR(VLOOKUP($A231,MIDCAP!$A:$B,2,0),0)*MIN(MIDCAP!$K:$K)</f>
        <v>#N/A</v>
      </c>
      <c r="AQ231" t="e">
        <f>AN231-IFERROR(VLOOKUP($A231,VFS!$A:$B,2,0),0)*MIN(VFS!$G:$G)</f>
        <v>#N/A</v>
      </c>
      <c r="AR231" t="e">
        <f>AO231-IFERROR(VLOOKUP($A231,VFS!$A:$B,2,0),0)*MIN(VFS!$I:$I)</f>
        <v>#N/A</v>
      </c>
      <c r="AS231" t="e">
        <f>AP231-IFERROR(VLOOKUP($A231,VFS!$A:$B,2,0),0)*MIN(VFS!$K:$K)</f>
        <v>#N/A</v>
      </c>
      <c r="AT231" t="e">
        <f>AQ231-IFERROR(VLOOKUP($A231,FUEMAVND!$A:$B,2,0),0)*MIN(FUEMAVND!$G:$G)</f>
        <v>#N/A</v>
      </c>
      <c r="AU231" t="e">
        <f>AR231-IFERROR(VLOOKUP($A231,FUEMAVND!$A:$B,2,0),0)*MIN(FUEMAVND!$I:$I)</f>
        <v>#N/A</v>
      </c>
      <c r="AV231" t="e">
        <f>AS231-IFERROR(VLOOKUP($A231,FUEMAVND!$A:$B,2,0),0)*MIN(FUEMAVND!$K:$K)</f>
        <v>#N/A</v>
      </c>
    </row>
    <row r="232" spans="28:48" x14ac:dyDescent="0.3">
      <c r="AB232" t="e">
        <f>VLOOKUP($A232,updated_plusgrid!$A$1:$AF$500,MATCH("Usable (USABLE)",updated_plusgrid!$A$1:$AF$1,0),0)-IFERROR(VLOOKUP($A232,'E1 basket NFOL Morning'!$A$1:$M$500,MATCH("For 1 basket",'E1 basket NFOL Morning'!$A$1:$M$1,0),0),0)*MIN('E1 basket NFOL Morning'!$G$2:$G$500)</f>
        <v>#N/A</v>
      </c>
      <c r="AC232" t="e">
        <f>VLOOKUP($A232,updated_plusgrid!$A$1:$AF$500,MATCH("Due (DUE)",updated_plusgrid!$A$1:$AF$1,0),0)-IFERROR(VLOOKUP($A232,'E1 basket NFOL Morning'!$A$1:$M$500,MATCH("For 1 basket",'E1 basket NFOL Morning'!$A$1:$M$1,0),0),0)*MIN('E1 basket NFOL Morning'!$I$2:$I$500)</f>
        <v>#N/A</v>
      </c>
      <c r="AD232" t="e">
        <f>VLOOKUP($A232,updated_plusgrid!$A$1:$AF$500,MATCH("Pend. T+1 Buy (TT1UNSETTLEBUY)",updated_plusgrid!$A$1:$AF$1,0),0)-IFERROR(VLOOKUP($A232,'E1 basket NFOL Morning'!$A$1:$M$500,MATCH("For 1 basket",'E1 basket NFOL Morning'!$A$1:$M$1,0),0),0)*MIN('E1 basket NFOL Morning'!$K$2:$K$500)</f>
        <v>#N/A</v>
      </c>
      <c r="AE232" t="e">
        <f>AB232-IFERROR(VLOOKUP($A232,Diamond!$A:$B,2,0),0)*MIN(Diamond!$G:$G)</f>
        <v>#N/A</v>
      </c>
      <c r="AF232" t="e">
        <f>AC232-IFERROR(VLOOKUP($A232,Diamond!$A:$B,2,0),0)*MIN(Diamond!$I:$I)</f>
        <v>#N/A</v>
      </c>
      <c r="AG232" t="e">
        <f>AD232-IFERROR(VLOOKUP($A232,Diamond!$A:$B,2,0),0)*MIN(Diamond!$K:$K)</f>
        <v>#N/A</v>
      </c>
      <c r="AH232" t="e">
        <f>AE232-IFERROR(VLOOKUP($A232,FL!$A:$B,2,0),0)*MIN(FL!$G:$G)</f>
        <v>#N/A</v>
      </c>
      <c r="AI232" t="e">
        <f>AF232-IFERROR(VLOOKUP($A232,FL!$A:$B,2,0),0)*MIN(FL!$I:$I)</f>
        <v>#N/A</v>
      </c>
      <c r="AJ232" t="e">
        <f>AG232-IFERROR(VLOOKUP($A232,FL!$A:$B,2,0),0)*MIN(FL!$K:$K)</f>
        <v>#N/A</v>
      </c>
      <c r="AK232" t="e">
        <f>AH232-IFERROR(VLOOKUP($A232,'VN100'!$A:$B,2,0),0)*MIN('VN100'!$G:$G)</f>
        <v>#N/A</v>
      </c>
      <c r="AL232" t="e">
        <f>AI232-IFERROR(VLOOKUP($A232,'VN100'!$A:$B,2,0),0)*MIN('VN100'!$I:$I)</f>
        <v>#N/A</v>
      </c>
      <c r="AM232" t="e">
        <f>AJ232-IFERROR(VLOOKUP($A232,'VN100'!$A:$B,2,0),0)*MIN('VN100'!$K:$K)</f>
        <v>#N/A</v>
      </c>
      <c r="AN232" t="e">
        <f>AK232-IFERROR(VLOOKUP($A232,MIDCAP!$A:$B,2,0),0)*MIN(MIDCAP!$G:$G)</f>
        <v>#N/A</v>
      </c>
      <c r="AO232" t="e">
        <f>AL232-IFERROR(VLOOKUP($A232,MIDCAP!$A:$B,2,0),0)*MIN(MIDCAP!$I:$I)</f>
        <v>#N/A</v>
      </c>
      <c r="AP232" t="e">
        <f>AM232-IFERROR(VLOOKUP($A232,MIDCAP!$A:$B,2,0),0)*MIN(MIDCAP!$K:$K)</f>
        <v>#N/A</v>
      </c>
      <c r="AQ232" t="e">
        <f>AN232-IFERROR(VLOOKUP($A232,VFS!$A:$B,2,0),0)*MIN(VFS!$G:$G)</f>
        <v>#N/A</v>
      </c>
      <c r="AR232" t="e">
        <f>AO232-IFERROR(VLOOKUP($A232,VFS!$A:$B,2,0),0)*MIN(VFS!$I:$I)</f>
        <v>#N/A</v>
      </c>
      <c r="AS232" t="e">
        <f>AP232-IFERROR(VLOOKUP($A232,VFS!$A:$B,2,0),0)*MIN(VFS!$K:$K)</f>
        <v>#N/A</v>
      </c>
      <c r="AT232" t="e">
        <f>AQ232-IFERROR(VLOOKUP($A232,FUEMAVND!$A:$B,2,0),0)*MIN(FUEMAVND!$G:$G)</f>
        <v>#N/A</v>
      </c>
      <c r="AU232" t="e">
        <f>AR232-IFERROR(VLOOKUP($A232,FUEMAVND!$A:$B,2,0),0)*MIN(FUEMAVND!$I:$I)</f>
        <v>#N/A</v>
      </c>
      <c r="AV232" t="e">
        <f>AS232-IFERROR(VLOOKUP($A232,FUEMAVND!$A:$B,2,0),0)*MIN(FUEMAVND!$K:$K)</f>
        <v>#N/A</v>
      </c>
    </row>
    <row r="233" spans="28:48" x14ac:dyDescent="0.3">
      <c r="AB233" t="e">
        <f>VLOOKUP($A233,updated_plusgrid!$A$1:$AF$500,MATCH("Usable (USABLE)",updated_plusgrid!$A$1:$AF$1,0),0)-IFERROR(VLOOKUP($A233,'E1 basket NFOL Morning'!$A$1:$M$500,MATCH("For 1 basket",'E1 basket NFOL Morning'!$A$1:$M$1,0),0),0)*MIN('E1 basket NFOL Morning'!$G$2:$G$500)</f>
        <v>#N/A</v>
      </c>
      <c r="AC233" t="e">
        <f>VLOOKUP($A233,updated_plusgrid!$A$1:$AF$500,MATCH("Due (DUE)",updated_plusgrid!$A$1:$AF$1,0),0)-IFERROR(VLOOKUP($A233,'E1 basket NFOL Morning'!$A$1:$M$500,MATCH("For 1 basket",'E1 basket NFOL Morning'!$A$1:$M$1,0),0),0)*MIN('E1 basket NFOL Morning'!$I$2:$I$500)</f>
        <v>#N/A</v>
      </c>
      <c r="AD233" t="e">
        <f>VLOOKUP($A233,updated_plusgrid!$A$1:$AF$500,MATCH("Pend. T+1 Buy (TT1UNSETTLEBUY)",updated_plusgrid!$A$1:$AF$1,0),0)-IFERROR(VLOOKUP($A233,'E1 basket NFOL Morning'!$A$1:$M$500,MATCH("For 1 basket",'E1 basket NFOL Morning'!$A$1:$M$1,0),0),0)*MIN('E1 basket NFOL Morning'!$K$2:$K$500)</f>
        <v>#N/A</v>
      </c>
      <c r="AE233" t="e">
        <f>AB233-IFERROR(VLOOKUP($A233,Diamond!$A:$B,2,0),0)*MIN(Diamond!$G:$G)</f>
        <v>#N/A</v>
      </c>
      <c r="AF233" t="e">
        <f>AC233-IFERROR(VLOOKUP($A233,Diamond!$A:$B,2,0),0)*MIN(Diamond!$I:$I)</f>
        <v>#N/A</v>
      </c>
      <c r="AG233" t="e">
        <f>AD233-IFERROR(VLOOKUP($A233,Diamond!$A:$B,2,0),0)*MIN(Diamond!$K:$K)</f>
        <v>#N/A</v>
      </c>
      <c r="AH233" t="e">
        <f>AE233-IFERROR(VLOOKUP($A233,FL!$A:$B,2,0),0)*MIN(FL!$G:$G)</f>
        <v>#N/A</v>
      </c>
      <c r="AI233" t="e">
        <f>AF233-IFERROR(VLOOKUP($A233,FL!$A:$B,2,0),0)*MIN(FL!$I:$I)</f>
        <v>#N/A</v>
      </c>
      <c r="AJ233" t="e">
        <f>AG233-IFERROR(VLOOKUP($A233,FL!$A:$B,2,0),0)*MIN(FL!$K:$K)</f>
        <v>#N/A</v>
      </c>
      <c r="AK233" t="e">
        <f>AH233-IFERROR(VLOOKUP($A233,'VN100'!$A:$B,2,0),0)*MIN('VN100'!$G:$G)</f>
        <v>#N/A</v>
      </c>
      <c r="AL233" t="e">
        <f>AI233-IFERROR(VLOOKUP($A233,'VN100'!$A:$B,2,0),0)*MIN('VN100'!$I:$I)</f>
        <v>#N/A</v>
      </c>
      <c r="AM233" t="e">
        <f>AJ233-IFERROR(VLOOKUP($A233,'VN100'!$A:$B,2,0),0)*MIN('VN100'!$K:$K)</f>
        <v>#N/A</v>
      </c>
      <c r="AN233" t="e">
        <f>AK233-IFERROR(VLOOKUP($A233,MIDCAP!$A:$B,2,0),0)*MIN(MIDCAP!$G:$G)</f>
        <v>#N/A</v>
      </c>
      <c r="AO233" t="e">
        <f>AL233-IFERROR(VLOOKUP($A233,MIDCAP!$A:$B,2,0),0)*MIN(MIDCAP!$I:$I)</f>
        <v>#N/A</v>
      </c>
      <c r="AP233" t="e">
        <f>AM233-IFERROR(VLOOKUP($A233,MIDCAP!$A:$B,2,0),0)*MIN(MIDCAP!$K:$K)</f>
        <v>#N/A</v>
      </c>
      <c r="AQ233" t="e">
        <f>AN233-IFERROR(VLOOKUP($A233,VFS!$A:$B,2,0),0)*MIN(VFS!$G:$G)</f>
        <v>#N/A</v>
      </c>
      <c r="AR233" t="e">
        <f>AO233-IFERROR(VLOOKUP($A233,VFS!$A:$B,2,0),0)*MIN(VFS!$I:$I)</f>
        <v>#N/A</v>
      </c>
      <c r="AS233" t="e">
        <f>AP233-IFERROR(VLOOKUP($A233,VFS!$A:$B,2,0),0)*MIN(VFS!$K:$K)</f>
        <v>#N/A</v>
      </c>
      <c r="AT233" t="e">
        <f>AQ233-IFERROR(VLOOKUP($A233,FUEMAVND!$A:$B,2,0),0)*MIN(FUEMAVND!$G:$G)</f>
        <v>#N/A</v>
      </c>
      <c r="AU233" t="e">
        <f>AR233-IFERROR(VLOOKUP($A233,FUEMAVND!$A:$B,2,0),0)*MIN(FUEMAVND!$I:$I)</f>
        <v>#N/A</v>
      </c>
      <c r="AV233" t="e">
        <f>AS233-IFERROR(VLOOKUP($A233,FUEMAVND!$A:$B,2,0),0)*MIN(FUEMAVND!$K:$K)</f>
        <v>#N/A</v>
      </c>
    </row>
    <row r="234" spans="28:48" x14ac:dyDescent="0.3">
      <c r="AB234" t="e">
        <f>VLOOKUP($A234,updated_plusgrid!$A$1:$AF$500,MATCH("Usable (USABLE)",updated_plusgrid!$A$1:$AF$1,0),0)-IFERROR(VLOOKUP($A234,'E1 basket NFOL Morning'!$A$1:$M$500,MATCH("For 1 basket",'E1 basket NFOL Morning'!$A$1:$M$1,0),0),0)*MIN('E1 basket NFOL Morning'!$G$2:$G$500)</f>
        <v>#N/A</v>
      </c>
      <c r="AC234" t="e">
        <f>VLOOKUP($A234,updated_plusgrid!$A$1:$AF$500,MATCH("Due (DUE)",updated_plusgrid!$A$1:$AF$1,0),0)-IFERROR(VLOOKUP($A234,'E1 basket NFOL Morning'!$A$1:$M$500,MATCH("For 1 basket",'E1 basket NFOL Morning'!$A$1:$M$1,0),0),0)*MIN('E1 basket NFOL Morning'!$I$2:$I$500)</f>
        <v>#N/A</v>
      </c>
      <c r="AD234" t="e">
        <f>VLOOKUP($A234,updated_plusgrid!$A$1:$AF$500,MATCH("Pend. T+1 Buy (TT1UNSETTLEBUY)",updated_plusgrid!$A$1:$AF$1,0),0)-IFERROR(VLOOKUP($A234,'E1 basket NFOL Morning'!$A$1:$M$500,MATCH("For 1 basket",'E1 basket NFOL Morning'!$A$1:$M$1,0),0),0)*MIN('E1 basket NFOL Morning'!$K$2:$K$500)</f>
        <v>#N/A</v>
      </c>
      <c r="AE234" t="e">
        <f>AB234-IFERROR(VLOOKUP($A234,Diamond!$A:$B,2,0),0)*MIN(Diamond!$G:$G)</f>
        <v>#N/A</v>
      </c>
      <c r="AF234" t="e">
        <f>AC234-IFERROR(VLOOKUP($A234,Diamond!$A:$B,2,0),0)*MIN(Diamond!$I:$I)</f>
        <v>#N/A</v>
      </c>
      <c r="AG234" t="e">
        <f>AD234-IFERROR(VLOOKUP($A234,Diamond!$A:$B,2,0),0)*MIN(Diamond!$K:$K)</f>
        <v>#N/A</v>
      </c>
      <c r="AH234" t="e">
        <f>AE234-IFERROR(VLOOKUP($A234,FL!$A:$B,2,0),0)*MIN(FL!$G:$G)</f>
        <v>#N/A</v>
      </c>
      <c r="AI234" t="e">
        <f>AF234-IFERROR(VLOOKUP($A234,FL!$A:$B,2,0),0)*MIN(FL!$I:$I)</f>
        <v>#N/A</v>
      </c>
      <c r="AJ234" t="e">
        <f>AG234-IFERROR(VLOOKUP($A234,FL!$A:$B,2,0),0)*MIN(FL!$K:$K)</f>
        <v>#N/A</v>
      </c>
      <c r="AK234" t="e">
        <f>AH234-IFERROR(VLOOKUP($A234,'VN100'!$A:$B,2,0),0)*MIN('VN100'!$G:$G)</f>
        <v>#N/A</v>
      </c>
      <c r="AL234" t="e">
        <f>AI234-IFERROR(VLOOKUP($A234,'VN100'!$A:$B,2,0),0)*MIN('VN100'!$I:$I)</f>
        <v>#N/A</v>
      </c>
      <c r="AM234" t="e">
        <f>AJ234-IFERROR(VLOOKUP($A234,'VN100'!$A:$B,2,0),0)*MIN('VN100'!$K:$K)</f>
        <v>#N/A</v>
      </c>
      <c r="AN234" t="e">
        <f>AK234-IFERROR(VLOOKUP($A234,MIDCAP!$A:$B,2,0),0)*MIN(MIDCAP!$G:$G)</f>
        <v>#N/A</v>
      </c>
      <c r="AO234" t="e">
        <f>AL234-IFERROR(VLOOKUP($A234,MIDCAP!$A:$B,2,0),0)*MIN(MIDCAP!$I:$I)</f>
        <v>#N/A</v>
      </c>
      <c r="AP234" t="e">
        <f>AM234-IFERROR(VLOOKUP($A234,MIDCAP!$A:$B,2,0),0)*MIN(MIDCAP!$K:$K)</f>
        <v>#N/A</v>
      </c>
      <c r="AQ234" t="e">
        <f>AN234-IFERROR(VLOOKUP($A234,VFS!$A:$B,2,0),0)*MIN(VFS!$G:$G)</f>
        <v>#N/A</v>
      </c>
      <c r="AR234" t="e">
        <f>AO234-IFERROR(VLOOKUP($A234,VFS!$A:$B,2,0),0)*MIN(VFS!$I:$I)</f>
        <v>#N/A</v>
      </c>
      <c r="AS234" t="e">
        <f>AP234-IFERROR(VLOOKUP($A234,VFS!$A:$B,2,0),0)*MIN(VFS!$K:$K)</f>
        <v>#N/A</v>
      </c>
      <c r="AT234" t="e">
        <f>AQ234-IFERROR(VLOOKUP($A234,FUEMAVND!$A:$B,2,0),0)*MIN(FUEMAVND!$G:$G)</f>
        <v>#N/A</v>
      </c>
      <c r="AU234" t="e">
        <f>AR234-IFERROR(VLOOKUP($A234,FUEMAVND!$A:$B,2,0),0)*MIN(FUEMAVND!$I:$I)</f>
        <v>#N/A</v>
      </c>
      <c r="AV234" t="e">
        <f>AS234-IFERROR(VLOOKUP($A234,FUEMAVND!$A:$B,2,0),0)*MIN(FUEMAVND!$K:$K)</f>
        <v>#N/A</v>
      </c>
    </row>
    <row r="235" spans="28:48" x14ac:dyDescent="0.3">
      <c r="AB235" t="e">
        <f>VLOOKUP($A235,updated_plusgrid!$A$1:$AF$500,MATCH("Usable (USABLE)",updated_plusgrid!$A$1:$AF$1,0),0)-IFERROR(VLOOKUP($A235,'E1 basket NFOL Morning'!$A$1:$M$500,MATCH("For 1 basket",'E1 basket NFOL Morning'!$A$1:$M$1,0),0),0)*MIN('E1 basket NFOL Morning'!$G$2:$G$500)</f>
        <v>#N/A</v>
      </c>
      <c r="AC235" t="e">
        <f>VLOOKUP($A235,updated_plusgrid!$A$1:$AF$500,MATCH("Due (DUE)",updated_plusgrid!$A$1:$AF$1,0),0)-IFERROR(VLOOKUP($A235,'E1 basket NFOL Morning'!$A$1:$M$500,MATCH("For 1 basket",'E1 basket NFOL Morning'!$A$1:$M$1,0),0),0)*MIN('E1 basket NFOL Morning'!$I$2:$I$500)</f>
        <v>#N/A</v>
      </c>
      <c r="AD235" t="e">
        <f>VLOOKUP($A235,updated_plusgrid!$A$1:$AF$500,MATCH("Pend. T+1 Buy (TT1UNSETTLEBUY)",updated_plusgrid!$A$1:$AF$1,0),0)-IFERROR(VLOOKUP($A235,'E1 basket NFOL Morning'!$A$1:$M$500,MATCH("For 1 basket",'E1 basket NFOL Morning'!$A$1:$M$1,0),0),0)*MIN('E1 basket NFOL Morning'!$K$2:$K$500)</f>
        <v>#N/A</v>
      </c>
      <c r="AE235" t="e">
        <f>AB235-IFERROR(VLOOKUP($A235,Diamond!$A:$B,2,0),0)*MIN(Diamond!$G:$G)</f>
        <v>#N/A</v>
      </c>
      <c r="AF235" t="e">
        <f>AC235-IFERROR(VLOOKUP($A235,Diamond!$A:$B,2,0),0)*MIN(Diamond!$I:$I)</f>
        <v>#N/A</v>
      </c>
      <c r="AG235" t="e">
        <f>AD235-IFERROR(VLOOKUP($A235,Diamond!$A:$B,2,0),0)*MIN(Diamond!$K:$K)</f>
        <v>#N/A</v>
      </c>
      <c r="AH235" t="e">
        <f>AE235-IFERROR(VLOOKUP($A235,FL!$A:$B,2,0),0)*MIN(FL!$G:$G)</f>
        <v>#N/A</v>
      </c>
      <c r="AI235" t="e">
        <f>AF235-IFERROR(VLOOKUP($A235,FL!$A:$B,2,0),0)*MIN(FL!$I:$I)</f>
        <v>#N/A</v>
      </c>
      <c r="AJ235" t="e">
        <f>AG235-IFERROR(VLOOKUP($A235,FL!$A:$B,2,0),0)*MIN(FL!$K:$K)</f>
        <v>#N/A</v>
      </c>
      <c r="AK235" t="e">
        <f>AH235-IFERROR(VLOOKUP($A235,'VN100'!$A:$B,2,0),0)*MIN('VN100'!$G:$G)</f>
        <v>#N/A</v>
      </c>
      <c r="AL235" t="e">
        <f>AI235-IFERROR(VLOOKUP($A235,'VN100'!$A:$B,2,0),0)*MIN('VN100'!$I:$I)</f>
        <v>#N/A</v>
      </c>
      <c r="AM235" t="e">
        <f>AJ235-IFERROR(VLOOKUP($A235,'VN100'!$A:$B,2,0),0)*MIN('VN100'!$K:$K)</f>
        <v>#N/A</v>
      </c>
      <c r="AN235" t="e">
        <f>AK235-IFERROR(VLOOKUP($A235,MIDCAP!$A:$B,2,0),0)*MIN(MIDCAP!$G:$G)</f>
        <v>#N/A</v>
      </c>
      <c r="AO235" t="e">
        <f>AL235-IFERROR(VLOOKUP($A235,MIDCAP!$A:$B,2,0),0)*MIN(MIDCAP!$I:$I)</f>
        <v>#N/A</v>
      </c>
      <c r="AP235" t="e">
        <f>AM235-IFERROR(VLOOKUP($A235,MIDCAP!$A:$B,2,0),0)*MIN(MIDCAP!$K:$K)</f>
        <v>#N/A</v>
      </c>
      <c r="AQ235" t="e">
        <f>AN235-IFERROR(VLOOKUP($A235,VFS!$A:$B,2,0),0)*MIN(VFS!$G:$G)</f>
        <v>#N/A</v>
      </c>
      <c r="AR235" t="e">
        <f>AO235-IFERROR(VLOOKUP($A235,VFS!$A:$B,2,0),0)*MIN(VFS!$I:$I)</f>
        <v>#N/A</v>
      </c>
      <c r="AS235" t="e">
        <f>AP235-IFERROR(VLOOKUP($A235,VFS!$A:$B,2,0),0)*MIN(VFS!$K:$K)</f>
        <v>#N/A</v>
      </c>
      <c r="AT235" t="e">
        <f>AQ235-IFERROR(VLOOKUP($A235,FUEMAVND!$A:$B,2,0),0)*MIN(FUEMAVND!$G:$G)</f>
        <v>#N/A</v>
      </c>
      <c r="AU235" t="e">
        <f>AR235-IFERROR(VLOOKUP($A235,FUEMAVND!$A:$B,2,0),0)*MIN(FUEMAVND!$I:$I)</f>
        <v>#N/A</v>
      </c>
      <c r="AV235" t="e">
        <f>AS235-IFERROR(VLOOKUP($A235,FUEMAVND!$A:$B,2,0),0)*MIN(FUEMAVND!$K:$K)</f>
        <v>#N/A</v>
      </c>
    </row>
    <row r="236" spans="28:48" x14ac:dyDescent="0.3">
      <c r="AB236" t="e">
        <f>VLOOKUP($A236,updated_plusgrid!$A$1:$AF$500,MATCH("Usable (USABLE)",updated_plusgrid!$A$1:$AF$1,0),0)-IFERROR(VLOOKUP($A236,'E1 basket NFOL Morning'!$A$1:$M$500,MATCH("For 1 basket",'E1 basket NFOL Morning'!$A$1:$M$1,0),0),0)*MIN('E1 basket NFOL Morning'!$G$2:$G$500)</f>
        <v>#N/A</v>
      </c>
      <c r="AC236" t="e">
        <f>VLOOKUP($A236,updated_plusgrid!$A$1:$AF$500,MATCH("Due (DUE)",updated_plusgrid!$A$1:$AF$1,0),0)-IFERROR(VLOOKUP($A236,'E1 basket NFOL Morning'!$A$1:$M$500,MATCH("For 1 basket",'E1 basket NFOL Morning'!$A$1:$M$1,0),0),0)*MIN('E1 basket NFOL Morning'!$I$2:$I$500)</f>
        <v>#N/A</v>
      </c>
      <c r="AD236" t="e">
        <f>VLOOKUP($A236,updated_plusgrid!$A$1:$AF$500,MATCH("Pend. T+1 Buy (TT1UNSETTLEBUY)",updated_plusgrid!$A$1:$AF$1,0),0)-IFERROR(VLOOKUP($A236,'E1 basket NFOL Morning'!$A$1:$M$500,MATCH("For 1 basket",'E1 basket NFOL Morning'!$A$1:$M$1,0),0),0)*MIN('E1 basket NFOL Morning'!$K$2:$K$500)</f>
        <v>#N/A</v>
      </c>
      <c r="AE236" t="e">
        <f>AB236-IFERROR(VLOOKUP($A236,Diamond!$A:$B,2,0),0)*MIN(Diamond!$G:$G)</f>
        <v>#N/A</v>
      </c>
      <c r="AF236" t="e">
        <f>AC236-IFERROR(VLOOKUP($A236,Diamond!$A:$B,2,0),0)*MIN(Diamond!$I:$I)</f>
        <v>#N/A</v>
      </c>
      <c r="AG236" t="e">
        <f>AD236-IFERROR(VLOOKUP($A236,Diamond!$A:$B,2,0),0)*MIN(Diamond!$K:$K)</f>
        <v>#N/A</v>
      </c>
      <c r="AH236" t="e">
        <f>AE236-IFERROR(VLOOKUP($A236,FL!$A:$B,2,0),0)*MIN(FL!$G:$G)</f>
        <v>#N/A</v>
      </c>
      <c r="AI236" t="e">
        <f>AF236-IFERROR(VLOOKUP($A236,FL!$A:$B,2,0),0)*MIN(FL!$I:$I)</f>
        <v>#N/A</v>
      </c>
      <c r="AJ236" t="e">
        <f>AG236-IFERROR(VLOOKUP($A236,FL!$A:$B,2,0),0)*MIN(FL!$K:$K)</f>
        <v>#N/A</v>
      </c>
      <c r="AK236" t="e">
        <f>AH236-IFERROR(VLOOKUP($A236,'VN100'!$A:$B,2,0),0)*MIN('VN100'!$G:$G)</f>
        <v>#N/A</v>
      </c>
      <c r="AL236" t="e">
        <f>AI236-IFERROR(VLOOKUP($A236,'VN100'!$A:$B,2,0),0)*MIN('VN100'!$I:$I)</f>
        <v>#N/A</v>
      </c>
      <c r="AM236" t="e">
        <f>AJ236-IFERROR(VLOOKUP($A236,'VN100'!$A:$B,2,0),0)*MIN('VN100'!$K:$K)</f>
        <v>#N/A</v>
      </c>
      <c r="AN236" t="e">
        <f>AK236-IFERROR(VLOOKUP($A236,MIDCAP!$A:$B,2,0),0)*MIN(MIDCAP!$G:$G)</f>
        <v>#N/A</v>
      </c>
      <c r="AO236" t="e">
        <f>AL236-IFERROR(VLOOKUP($A236,MIDCAP!$A:$B,2,0),0)*MIN(MIDCAP!$I:$I)</f>
        <v>#N/A</v>
      </c>
      <c r="AP236" t="e">
        <f>AM236-IFERROR(VLOOKUP($A236,MIDCAP!$A:$B,2,0),0)*MIN(MIDCAP!$K:$K)</f>
        <v>#N/A</v>
      </c>
      <c r="AQ236" t="e">
        <f>AN236-IFERROR(VLOOKUP($A236,VFS!$A:$B,2,0),0)*MIN(VFS!$G:$G)</f>
        <v>#N/A</v>
      </c>
      <c r="AR236" t="e">
        <f>AO236-IFERROR(VLOOKUP($A236,VFS!$A:$B,2,0),0)*MIN(VFS!$I:$I)</f>
        <v>#N/A</v>
      </c>
      <c r="AS236" t="e">
        <f>AP236-IFERROR(VLOOKUP($A236,VFS!$A:$B,2,0),0)*MIN(VFS!$K:$K)</f>
        <v>#N/A</v>
      </c>
      <c r="AT236" t="e">
        <f>AQ236-IFERROR(VLOOKUP($A236,FUEMAVND!$A:$B,2,0),0)*MIN(FUEMAVND!$G:$G)</f>
        <v>#N/A</v>
      </c>
      <c r="AU236" t="e">
        <f>AR236-IFERROR(VLOOKUP($A236,FUEMAVND!$A:$B,2,0),0)*MIN(FUEMAVND!$I:$I)</f>
        <v>#N/A</v>
      </c>
      <c r="AV236" t="e">
        <f>AS236-IFERROR(VLOOKUP($A236,FUEMAVND!$A:$B,2,0),0)*MIN(FUEMAVND!$K:$K)</f>
        <v>#N/A</v>
      </c>
    </row>
    <row r="237" spans="28:48" x14ac:dyDescent="0.3">
      <c r="AB237" t="e">
        <f>VLOOKUP($A237,updated_plusgrid!$A$1:$AF$500,MATCH("Usable (USABLE)",updated_plusgrid!$A$1:$AF$1,0),0)-IFERROR(VLOOKUP($A237,'E1 basket NFOL Morning'!$A$1:$M$500,MATCH("For 1 basket",'E1 basket NFOL Morning'!$A$1:$M$1,0),0),0)*MIN('E1 basket NFOL Morning'!$G$2:$G$500)</f>
        <v>#N/A</v>
      </c>
      <c r="AC237" t="e">
        <f>VLOOKUP($A237,updated_plusgrid!$A$1:$AF$500,MATCH("Due (DUE)",updated_plusgrid!$A$1:$AF$1,0),0)-IFERROR(VLOOKUP($A237,'E1 basket NFOL Morning'!$A$1:$M$500,MATCH("For 1 basket",'E1 basket NFOL Morning'!$A$1:$M$1,0),0),0)*MIN('E1 basket NFOL Morning'!$I$2:$I$500)</f>
        <v>#N/A</v>
      </c>
      <c r="AD237" t="e">
        <f>VLOOKUP($A237,updated_plusgrid!$A$1:$AF$500,MATCH("Pend. T+1 Buy (TT1UNSETTLEBUY)",updated_plusgrid!$A$1:$AF$1,0),0)-IFERROR(VLOOKUP($A237,'E1 basket NFOL Morning'!$A$1:$M$500,MATCH("For 1 basket",'E1 basket NFOL Morning'!$A$1:$M$1,0),0),0)*MIN('E1 basket NFOL Morning'!$K$2:$K$500)</f>
        <v>#N/A</v>
      </c>
      <c r="AE237" t="e">
        <f>AB237-IFERROR(VLOOKUP($A237,Diamond!$A:$B,2,0),0)*MIN(Diamond!$G:$G)</f>
        <v>#N/A</v>
      </c>
      <c r="AF237" t="e">
        <f>AC237-IFERROR(VLOOKUP($A237,Diamond!$A:$B,2,0),0)*MIN(Diamond!$I:$I)</f>
        <v>#N/A</v>
      </c>
      <c r="AG237" t="e">
        <f>AD237-IFERROR(VLOOKUP($A237,Diamond!$A:$B,2,0),0)*MIN(Diamond!$K:$K)</f>
        <v>#N/A</v>
      </c>
      <c r="AH237" t="e">
        <f>AE237-IFERROR(VLOOKUP($A237,FL!$A:$B,2,0),0)*MIN(FL!$G:$G)</f>
        <v>#N/A</v>
      </c>
      <c r="AI237" t="e">
        <f>AF237-IFERROR(VLOOKUP($A237,FL!$A:$B,2,0),0)*MIN(FL!$I:$I)</f>
        <v>#N/A</v>
      </c>
      <c r="AJ237" t="e">
        <f>AG237-IFERROR(VLOOKUP($A237,FL!$A:$B,2,0),0)*MIN(FL!$K:$K)</f>
        <v>#N/A</v>
      </c>
      <c r="AK237" t="e">
        <f>AH237-IFERROR(VLOOKUP($A237,'VN100'!$A:$B,2,0),0)*MIN('VN100'!$G:$G)</f>
        <v>#N/A</v>
      </c>
      <c r="AL237" t="e">
        <f>AI237-IFERROR(VLOOKUP($A237,'VN100'!$A:$B,2,0),0)*MIN('VN100'!$I:$I)</f>
        <v>#N/A</v>
      </c>
      <c r="AM237" t="e">
        <f>AJ237-IFERROR(VLOOKUP($A237,'VN100'!$A:$B,2,0),0)*MIN('VN100'!$K:$K)</f>
        <v>#N/A</v>
      </c>
      <c r="AN237" t="e">
        <f>AK237-IFERROR(VLOOKUP($A237,MIDCAP!$A:$B,2,0),0)*MIN(MIDCAP!$G:$G)</f>
        <v>#N/A</v>
      </c>
      <c r="AO237" t="e">
        <f>AL237-IFERROR(VLOOKUP($A237,MIDCAP!$A:$B,2,0),0)*MIN(MIDCAP!$I:$I)</f>
        <v>#N/A</v>
      </c>
      <c r="AP237" t="e">
        <f>AM237-IFERROR(VLOOKUP($A237,MIDCAP!$A:$B,2,0),0)*MIN(MIDCAP!$K:$K)</f>
        <v>#N/A</v>
      </c>
      <c r="AQ237" t="e">
        <f>AN237-IFERROR(VLOOKUP($A237,VFS!$A:$B,2,0),0)*MIN(VFS!$G:$G)</f>
        <v>#N/A</v>
      </c>
      <c r="AR237" t="e">
        <f>AO237-IFERROR(VLOOKUP($A237,VFS!$A:$B,2,0),0)*MIN(VFS!$I:$I)</f>
        <v>#N/A</v>
      </c>
      <c r="AS237" t="e">
        <f>AP237-IFERROR(VLOOKUP($A237,VFS!$A:$B,2,0),0)*MIN(VFS!$K:$K)</f>
        <v>#N/A</v>
      </c>
      <c r="AT237" t="e">
        <f>AQ237-IFERROR(VLOOKUP($A237,FUEMAVND!$A:$B,2,0),0)*MIN(FUEMAVND!$G:$G)</f>
        <v>#N/A</v>
      </c>
      <c r="AU237" t="e">
        <f>AR237-IFERROR(VLOOKUP($A237,FUEMAVND!$A:$B,2,0),0)*MIN(FUEMAVND!$I:$I)</f>
        <v>#N/A</v>
      </c>
      <c r="AV237" t="e">
        <f>AS237-IFERROR(VLOOKUP($A237,FUEMAVND!$A:$B,2,0),0)*MIN(FUEMAVND!$K:$K)</f>
        <v>#N/A</v>
      </c>
    </row>
    <row r="238" spans="28:48" x14ac:dyDescent="0.3">
      <c r="AB238" t="e">
        <f>VLOOKUP($A238,updated_plusgrid!$A$1:$AF$500,MATCH("Usable (USABLE)",updated_plusgrid!$A$1:$AF$1,0),0)-IFERROR(VLOOKUP($A238,'E1 basket NFOL Morning'!$A$1:$M$500,MATCH("For 1 basket",'E1 basket NFOL Morning'!$A$1:$M$1,0),0),0)*MIN('E1 basket NFOL Morning'!$G$2:$G$500)</f>
        <v>#N/A</v>
      </c>
      <c r="AC238" t="e">
        <f>VLOOKUP($A238,updated_plusgrid!$A$1:$AF$500,MATCH("Due (DUE)",updated_plusgrid!$A$1:$AF$1,0),0)-IFERROR(VLOOKUP($A238,'E1 basket NFOL Morning'!$A$1:$M$500,MATCH("For 1 basket",'E1 basket NFOL Morning'!$A$1:$M$1,0),0),0)*MIN('E1 basket NFOL Morning'!$I$2:$I$500)</f>
        <v>#N/A</v>
      </c>
      <c r="AD238" t="e">
        <f>VLOOKUP($A238,updated_plusgrid!$A$1:$AF$500,MATCH("Pend. T+1 Buy (TT1UNSETTLEBUY)",updated_plusgrid!$A$1:$AF$1,0),0)-IFERROR(VLOOKUP($A238,'E1 basket NFOL Morning'!$A$1:$M$500,MATCH("For 1 basket",'E1 basket NFOL Morning'!$A$1:$M$1,0),0),0)*MIN('E1 basket NFOL Morning'!$K$2:$K$500)</f>
        <v>#N/A</v>
      </c>
      <c r="AE238" t="e">
        <f>AB238-IFERROR(VLOOKUP($A238,Diamond!$A:$B,2,0),0)*MIN(Diamond!$G:$G)</f>
        <v>#N/A</v>
      </c>
      <c r="AF238" t="e">
        <f>AC238-IFERROR(VLOOKUP($A238,Diamond!$A:$B,2,0),0)*MIN(Diamond!$I:$I)</f>
        <v>#N/A</v>
      </c>
      <c r="AG238" t="e">
        <f>AD238-IFERROR(VLOOKUP($A238,Diamond!$A:$B,2,0),0)*MIN(Diamond!$K:$K)</f>
        <v>#N/A</v>
      </c>
      <c r="AH238" t="e">
        <f>AE238-IFERROR(VLOOKUP($A238,FL!$A:$B,2,0),0)*MIN(FL!$G:$G)</f>
        <v>#N/A</v>
      </c>
      <c r="AI238" t="e">
        <f>AF238-IFERROR(VLOOKUP($A238,FL!$A:$B,2,0),0)*MIN(FL!$I:$I)</f>
        <v>#N/A</v>
      </c>
      <c r="AJ238" t="e">
        <f>AG238-IFERROR(VLOOKUP($A238,FL!$A:$B,2,0),0)*MIN(FL!$K:$K)</f>
        <v>#N/A</v>
      </c>
      <c r="AK238" t="e">
        <f>AH238-IFERROR(VLOOKUP($A238,'VN100'!$A:$B,2,0),0)*MIN('VN100'!$G:$G)</f>
        <v>#N/A</v>
      </c>
      <c r="AL238" t="e">
        <f>AI238-IFERROR(VLOOKUP($A238,'VN100'!$A:$B,2,0),0)*MIN('VN100'!$I:$I)</f>
        <v>#N/A</v>
      </c>
      <c r="AM238" t="e">
        <f>AJ238-IFERROR(VLOOKUP($A238,'VN100'!$A:$B,2,0),0)*MIN('VN100'!$K:$K)</f>
        <v>#N/A</v>
      </c>
      <c r="AN238" t="e">
        <f>AK238-IFERROR(VLOOKUP($A238,MIDCAP!$A:$B,2,0),0)*MIN(MIDCAP!$G:$G)</f>
        <v>#N/A</v>
      </c>
      <c r="AO238" t="e">
        <f>AL238-IFERROR(VLOOKUP($A238,MIDCAP!$A:$B,2,0),0)*MIN(MIDCAP!$I:$I)</f>
        <v>#N/A</v>
      </c>
      <c r="AP238" t="e">
        <f>AM238-IFERROR(VLOOKUP($A238,MIDCAP!$A:$B,2,0),0)*MIN(MIDCAP!$K:$K)</f>
        <v>#N/A</v>
      </c>
      <c r="AQ238" t="e">
        <f>AN238-IFERROR(VLOOKUP($A238,VFS!$A:$B,2,0),0)*MIN(VFS!$G:$G)</f>
        <v>#N/A</v>
      </c>
      <c r="AR238" t="e">
        <f>AO238-IFERROR(VLOOKUP($A238,VFS!$A:$B,2,0),0)*MIN(VFS!$I:$I)</f>
        <v>#N/A</v>
      </c>
      <c r="AS238" t="e">
        <f>AP238-IFERROR(VLOOKUP($A238,VFS!$A:$B,2,0),0)*MIN(VFS!$K:$K)</f>
        <v>#N/A</v>
      </c>
      <c r="AT238" t="e">
        <f>AQ238-IFERROR(VLOOKUP($A238,FUEMAVND!$A:$B,2,0),0)*MIN(FUEMAVND!$G:$G)</f>
        <v>#N/A</v>
      </c>
      <c r="AU238" t="e">
        <f>AR238-IFERROR(VLOOKUP($A238,FUEMAVND!$A:$B,2,0),0)*MIN(FUEMAVND!$I:$I)</f>
        <v>#N/A</v>
      </c>
      <c r="AV238" t="e">
        <f>AS238-IFERROR(VLOOKUP($A238,FUEMAVND!$A:$B,2,0),0)*MIN(FUEMAVND!$K:$K)</f>
        <v>#N/A</v>
      </c>
    </row>
    <row r="239" spans="28:48" x14ac:dyDescent="0.3">
      <c r="AB239" t="e">
        <f>VLOOKUP($A239,updated_plusgrid!$A$1:$AF$500,MATCH("Usable (USABLE)",updated_plusgrid!$A$1:$AF$1,0),0)-IFERROR(VLOOKUP($A239,'E1 basket NFOL Morning'!$A$1:$M$500,MATCH("For 1 basket",'E1 basket NFOL Morning'!$A$1:$M$1,0),0),0)*MIN('E1 basket NFOL Morning'!$G$2:$G$500)</f>
        <v>#N/A</v>
      </c>
      <c r="AC239" t="e">
        <f>VLOOKUP($A239,updated_plusgrid!$A$1:$AF$500,MATCH("Due (DUE)",updated_plusgrid!$A$1:$AF$1,0),0)-IFERROR(VLOOKUP($A239,'E1 basket NFOL Morning'!$A$1:$M$500,MATCH("For 1 basket",'E1 basket NFOL Morning'!$A$1:$M$1,0),0),0)*MIN('E1 basket NFOL Morning'!$I$2:$I$500)</f>
        <v>#N/A</v>
      </c>
      <c r="AD239" t="e">
        <f>VLOOKUP($A239,updated_plusgrid!$A$1:$AF$500,MATCH("Pend. T+1 Buy (TT1UNSETTLEBUY)",updated_plusgrid!$A$1:$AF$1,0),0)-IFERROR(VLOOKUP($A239,'E1 basket NFOL Morning'!$A$1:$M$500,MATCH("For 1 basket",'E1 basket NFOL Morning'!$A$1:$M$1,0),0),0)*MIN('E1 basket NFOL Morning'!$K$2:$K$500)</f>
        <v>#N/A</v>
      </c>
      <c r="AE239" t="e">
        <f>AB239-IFERROR(VLOOKUP($A239,Diamond!$A:$B,2,0),0)*MIN(Diamond!$G:$G)</f>
        <v>#N/A</v>
      </c>
      <c r="AF239" t="e">
        <f>AC239-IFERROR(VLOOKUP($A239,Diamond!$A:$B,2,0),0)*MIN(Diamond!$I:$I)</f>
        <v>#N/A</v>
      </c>
      <c r="AG239" t="e">
        <f>AD239-IFERROR(VLOOKUP($A239,Diamond!$A:$B,2,0),0)*MIN(Diamond!$K:$K)</f>
        <v>#N/A</v>
      </c>
      <c r="AH239" t="e">
        <f>AE239-IFERROR(VLOOKUP($A239,FL!$A:$B,2,0),0)*MIN(FL!$G:$G)</f>
        <v>#N/A</v>
      </c>
      <c r="AI239" t="e">
        <f>AF239-IFERROR(VLOOKUP($A239,FL!$A:$B,2,0),0)*MIN(FL!$I:$I)</f>
        <v>#N/A</v>
      </c>
      <c r="AJ239" t="e">
        <f>AG239-IFERROR(VLOOKUP($A239,FL!$A:$B,2,0),0)*MIN(FL!$K:$K)</f>
        <v>#N/A</v>
      </c>
      <c r="AK239" t="e">
        <f>AH239-IFERROR(VLOOKUP($A239,'VN100'!$A:$B,2,0),0)*MIN('VN100'!$G:$G)</f>
        <v>#N/A</v>
      </c>
      <c r="AL239" t="e">
        <f>AI239-IFERROR(VLOOKUP($A239,'VN100'!$A:$B,2,0),0)*MIN('VN100'!$I:$I)</f>
        <v>#N/A</v>
      </c>
      <c r="AM239" t="e">
        <f>AJ239-IFERROR(VLOOKUP($A239,'VN100'!$A:$B,2,0),0)*MIN('VN100'!$K:$K)</f>
        <v>#N/A</v>
      </c>
      <c r="AN239" t="e">
        <f>AK239-IFERROR(VLOOKUP($A239,MIDCAP!$A:$B,2,0),0)*MIN(MIDCAP!$G:$G)</f>
        <v>#N/A</v>
      </c>
      <c r="AO239" t="e">
        <f>AL239-IFERROR(VLOOKUP($A239,MIDCAP!$A:$B,2,0),0)*MIN(MIDCAP!$I:$I)</f>
        <v>#N/A</v>
      </c>
      <c r="AP239" t="e">
        <f>AM239-IFERROR(VLOOKUP($A239,MIDCAP!$A:$B,2,0),0)*MIN(MIDCAP!$K:$K)</f>
        <v>#N/A</v>
      </c>
      <c r="AQ239" t="e">
        <f>AN239-IFERROR(VLOOKUP($A239,VFS!$A:$B,2,0),0)*MIN(VFS!$G:$G)</f>
        <v>#N/A</v>
      </c>
      <c r="AR239" t="e">
        <f>AO239-IFERROR(VLOOKUP($A239,VFS!$A:$B,2,0),0)*MIN(VFS!$I:$I)</f>
        <v>#N/A</v>
      </c>
      <c r="AS239" t="e">
        <f>AP239-IFERROR(VLOOKUP($A239,VFS!$A:$B,2,0),0)*MIN(VFS!$K:$K)</f>
        <v>#N/A</v>
      </c>
      <c r="AT239" t="e">
        <f>AQ239-IFERROR(VLOOKUP($A239,FUEMAVND!$A:$B,2,0),0)*MIN(FUEMAVND!$G:$G)</f>
        <v>#N/A</v>
      </c>
      <c r="AU239" t="e">
        <f>AR239-IFERROR(VLOOKUP($A239,FUEMAVND!$A:$B,2,0),0)*MIN(FUEMAVND!$I:$I)</f>
        <v>#N/A</v>
      </c>
      <c r="AV239" t="e">
        <f>AS239-IFERROR(VLOOKUP($A239,FUEMAVND!$A:$B,2,0),0)*MIN(FUEMAVND!$K:$K)</f>
        <v>#N/A</v>
      </c>
    </row>
    <row r="240" spans="28:48" x14ac:dyDescent="0.3">
      <c r="AB240" t="e">
        <f>VLOOKUP($A240,updated_plusgrid!$A$1:$AF$500,MATCH("Usable (USABLE)",updated_plusgrid!$A$1:$AF$1,0),0)-IFERROR(VLOOKUP($A240,'E1 basket NFOL Morning'!$A$1:$M$500,MATCH("For 1 basket",'E1 basket NFOL Morning'!$A$1:$M$1,0),0),0)*MIN('E1 basket NFOL Morning'!$G$2:$G$500)</f>
        <v>#N/A</v>
      </c>
      <c r="AC240" t="e">
        <f>VLOOKUP($A240,updated_plusgrid!$A$1:$AF$500,MATCH("Due (DUE)",updated_plusgrid!$A$1:$AF$1,0),0)-IFERROR(VLOOKUP($A240,'E1 basket NFOL Morning'!$A$1:$M$500,MATCH("For 1 basket",'E1 basket NFOL Morning'!$A$1:$M$1,0),0),0)*MIN('E1 basket NFOL Morning'!$I$2:$I$500)</f>
        <v>#N/A</v>
      </c>
      <c r="AD240" t="e">
        <f>VLOOKUP($A240,updated_plusgrid!$A$1:$AF$500,MATCH("Pend. T+1 Buy (TT1UNSETTLEBUY)",updated_plusgrid!$A$1:$AF$1,0),0)-IFERROR(VLOOKUP($A240,'E1 basket NFOL Morning'!$A$1:$M$500,MATCH("For 1 basket",'E1 basket NFOL Morning'!$A$1:$M$1,0),0),0)*MIN('E1 basket NFOL Morning'!$K$2:$K$500)</f>
        <v>#N/A</v>
      </c>
      <c r="AE240" t="e">
        <f>AB240-IFERROR(VLOOKUP($A240,Diamond!$A:$B,2,0),0)*MIN(Diamond!$G:$G)</f>
        <v>#N/A</v>
      </c>
      <c r="AF240" t="e">
        <f>AC240-IFERROR(VLOOKUP($A240,Diamond!$A:$B,2,0),0)*MIN(Diamond!$I:$I)</f>
        <v>#N/A</v>
      </c>
      <c r="AG240" t="e">
        <f>AD240-IFERROR(VLOOKUP($A240,Diamond!$A:$B,2,0),0)*MIN(Diamond!$K:$K)</f>
        <v>#N/A</v>
      </c>
      <c r="AH240" t="e">
        <f>AE240-IFERROR(VLOOKUP($A240,FL!$A:$B,2,0),0)*MIN(FL!$G:$G)</f>
        <v>#N/A</v>
      </c>
      <c r="AI240" t="e">
        <f>AF240-IFERROR(VLOOKUP($A240,FL!$A:$B,2,0),0)*MIN(FL!$I:$I)</f>
        <v>#N/A</v>
      </c>
      <c r="AJ240" t="e">
        <f>AG240-IFERROR(VLOOKUP($A240,FL!$A:$B,2,0),0)*MIN(FL!$K:$K)</f>
        <v>#N/A</v>
      </c>
      <c r="AK240" t="e">
        <f>AH240-IFERROR(VLOOKUP($A240,'VN100'!$A:$B,2,0),0)*MIN('VN100'!$G:$G)</f>
        <v>#N/A</v>
      </c>
      <c r="AL240" t="e">
        <f>AI240-IFERROR(VLOOKUP($A240,'VN100'!$A:$B,2,0),0)*MIN('VN100'!$I:$I)</f>
        <v>#N/A</v>
      </c>
      <c r="AM240" t="e">
        <f>AJ240-IFERROR(VLOOKUP($A240,'VN100'!$A:$B,2,0),0)*MIN('VN100'!$K:$K)</f>
        <v>#N/A</v>
      </c>
      <c r="AN240" t="e">
        <f>AK240-IFERROR(VLOOKUP($A240,MIDCAP!$A:$B,2,0),0)*MIN(MIDCAP!$G:$G)</f>
        <v>#N/A</v>
      </c>
      <c r="AO240" t="e">
        <f>AL240-IFERROR(VLOOKUP($A240,MIDCAP!$A:$B,2,0),0)*MIN(MIDCAP!$I:$I)</f>
        <v>#N/A</v>
      </c>
      <c r="AP240" t="e">
        <f>AM240-IFERROR(VLOOKUP($A240,MIDCAP!$A:$B,2,0),0)*MIN(MIDCAP!$K:$K)</f>
        <v>#N/A</v>
      </c>
      <c r="AQ240" t="e">
        <f>AN240-IFERROR(VLOOKUP($A240,VFS!$A:$B,2,0),0)*MIN(VFS!$G:$G)</f>
        <v>#N/A</v>
      </c>
      <c r="AR240" t="e">
        <f>AO240-IFERROR(VLOOKUP($A240,VFS!$A:$B,2,0),0)*MIN(VFS!$I:$I)</f>
        <v>#N/A</v>
      </c>
      <c r="AS240" t="e">
        <f>AP240-IFERROR(VLOOKUP($A240,VFS!$A:$B,2,0),0)*MIN(VFS!$K:$K)</f>
        <v>#N/A</v>
      </c>
      <c r="AT240" t="e">
        <f>AQ240-IFERROR(VLOOKUP($A240,FUEMAVND!$A:$B,2,0),0)*MIN(FUEMAVND!$G:$G)</f>
        <v>#N/A</v>
      </c>
      <c r="AU240" t="e">
        <f>AR240-IFERROR(VLOOKUP($A240,FUEMAVND!$A:$B,2,0),0)*MIN(FUEMAVND!$I:$I)</f>
        <v>#N/A</v>
      </c>
      <c r="AV240" t="e">
        <f>AS240-IFERROR(VLOOKUP($A240,FUEMAVND!$A:$B,2,0),0)*MIN(FUEMAVND!$K:$K)</f>
        <v>#N/A</v>
      </c>
    </row>
    <row r="241" spans="28:48" x14ac:dyDescent="0.3">
      <c r="AB241" t="e">
        <f>VLOOKUP($A241,updated_plusgrid!$A$1:$AF$500,MATCH("Usable (USABLE)",updated_plusgrid!$A$1:$AF$1,0),0)-IFERROR(VLOOKUP($A241,'E1 basket NFOL Morning'!$A$1:$M$500,MATCH("For 1 basket",'E1 basket NFOL Morning'!$A$1:$M$1,0),0),0)*MIN('E1 basket NFOL Morning'!$G$2:$G$500)</f>
        <v>#N/A</v>
      </c>
      <c r="AC241" t="e">
        <f>VLOOKUP($A241,updated_plusgrid!$A$1:$AF$500,MATCH("Due (DUE)",updated_plusgrid!$A$1:$AF$1,0),0)-IFERROR(VLOOKUP($A241,'E1 basket NFOL Morning'!$A$1:$M$500,MATCH("For 1 basket",'E1 basket NFOL Morning'!$A$1:$M$1,0),0),0)*MIN('E1 basket NFOL Morning'!$I$2:$I$500)</f>
        <v>#N/A</v>
      </c>
      <c r="AD241" t="e">
        <f>VLOOKUP($A241,updated_plusgrid!$A$1:$AF$500,MATCH("Pend. T+1 Buy (TT1UNSETTLEBUY)",updated_plusgrid!$A$1:$AF$1,0),0)-IFERROR(VLOOKUP($A241,'E1 basket NFOL Morning'!$A$1:$M$500,MATCH("For 1 basket",'E1 basket NFOL Morning'!$A$1:$M$1,0),0),0)*MIN('E1 basket NFOL Morning'!$K$2:$K$500)</f>
        <v>#N/A</v>
      </c>
      <c r="AE241" t="e">
        <f>AB241-IFERROR(VLOOKUP($A241,Diamond!$A:$B,2,0),0)*MIN(Diamond!$G:$G)</f>
        <v>#N/A</v>
      </c>
      <c r="AF241" t="e">
        <f>AC241-IFERROR(VLOOKUP($A241,Diamond!$A:$B,2,0),0)*MIN(Diamond!$I:$I)</f>
        <v>#N/A</v>
      </c>
      <c r="AG241" t="e">
        <f>AD241-IFERROR(VLOOKUP($A241,Diamond!$A:$B,2,0),0)*MIN(Diamond!$K:$K)</f>
        <v>#N/A</v>
      </c>
      <c r="AH241" t="e">
        <f>AE241-IFERROR(VLOOKUP($A241,FL!$A:$B,2,0),0)*MIN(FL!$G:$G)</f>
        <v>#N/A</v>
      </c>
      <c r="AI241" t="e">
        <f>AF241-IFERROR(VLOOKUP($A241,FL!$A:$B,2,0),0)*MIN(FL!$I:$I)</f>
        <v>#N/A</v>
      </c>
      <c r="AJ241" t="e">
        <f>AG241-IFERROR(VLOOKUP($A241,FL!$A:$B,2,0),0)*MIN(FL!$K:$K)</f>
        <v>#N/A</v>
      </c>
      <c r="AK241" t="e">
        <f>AH241-IFERROR(VLOOKUP($A241,'VN100'!$A:$B,2,0),0)*MIN('VN100'!$G:$G)</f>
        <v>#N/A</v>
      </c>
      <c r="AL241" t="e">
        <f>AI241-IFERROR(VLOOKUP($A241,'VN100'!$A:$B,2,0),0)*MIN('VN100'!$I:$I)</f>
        <v>#N/A</v>
      </c>
      <c r="AM241" t="e">
        <f>AJ241-IFERROR(VLOOKUP($A241,'VN100'!$A:$B,2,0),0)*MIN('VN100'!$K:$K)</f>
        <v>#N/A</v>
      </c>
      <c r="AN241" t="e">
        <f>AK241-IFERROR(VLOOKUP($A241,MIDCAP!$A:$B,2,0),0)*MIN(MIDCAP!$G:$G)</f>
        <v>#N/A</v>
      </c>
      <c r="AO241" t="e">
        <f>AL241-IFERROR(VLOOKUP($A241,MIDCAP!$A:$B,2,0),0)*MIN(MIDCAP!$I:$I)</f>
        <v>#N/A</v>
      </c>
      <c r="AP241" t="e">
        <f>AM241-IFERROR(VLOOKUP($A241,MIDCAP!$A:$B,2,0),0)*MIN(MIDCAP!$K:$K)</f>
        <v>#N/A</v>
      </c>
      <c r="AQ241" t="e">
        <f>AN241-IFERROR(VLOOKUP($A241,VFS!$A:$B,2,0),0)*MIN(VFS!$G:$G)</f>
        <v>#N/A</v>
      </c>
      <c r="AR241" t="e">
        <f>AO241-IFERROR(VLOOKUP($A241,VFS!$A:$B,2,0),0)*MIN(VFS!$I:$I)</f>
        <v>#N/A</v>
      </c>
      <c r="AS241" t="e">
        <f>AP241-IFERROR(VLOOKUP($A241,VFS!$A:$B,2,0),0)*MIN(VFS!$K:$K)</f>
        <v>#N/A</v>
      </c>
      <c r="AT241" t="e">
        <f>AQ241-IFERROR(VLOOKUP($A241,FUEMAVND!$A:$B,2,0),0)*MIN(FUEMAVND!$G:$G)</f>
        <v>#N/A</v>
      </c>
      <c r="AU241" t="e">
        <f>AR241-IFERROR(VLOOKUP($A241,FUEMAVND!$A:$B,2,0),0)*MIN(FUEMAVND!$I:$I)</f>
        <v>#N/A</v>
      </c>
      <c r="AV241" t="e">
        <f>AS241-IFERROR(VLOOKUP($A241,FUEMAVND!$A:$B,2,0),0)*MIN(FUEMAVND!$K:$K)</f>
        <v>#N/A</v>
      </c>
    </row>
    <row r="242" spans="28:48" x14ac:dyDescent="0.3">
      <c r="AB242" t="e">
        <f>VLOOKUP($A242,updated_plusgrid!$A$1:$AF$500,MATCH("Usable (USABLE)",updated_plusgrid!$A$1:$AF$1,0),0)-IFERROR(VLOOKUP($A242,'E1 basket NFOL Morning'!$A$1:$M$500,MATCH("For 1 basket",'E1 basket NFOL Morning'!$A$1:$M$1,0),0),0)*MIN('E1 basket NFOL Morning'!$G$2:$G$500)</f>
        <v>#N/A</v>
      </c>
      <c r="AC242" t="e">
        <f>VLOOKUP($A242,updated_plusgrid!$A$1:$AF$500,MATCH("Due (DUE)",updated_plusgrid!$A$1:$AF$1,0),0)-IFERROR(VLOOKUP($A242,'E1 basket NFOL Morning'!$A$1:$M$500,MATCH("For 1 basket",'E1 basket NFOL Morning'!$A$1:$M$1,0),0),0)*MIN('E1 basket NFOL Morning'!$I$2:$I$500)</f>
        <v>#N/A</v>
      </c>
      <c r="AD242" t="e">
        <f>VLOOKUP($A242,updated_plusgrid!$A$1:$AF$500,MATCH("Pend. T+1 Buy (TT1UNSETTLEBUY)",updated_plusgrid!$A$1:$AF$1,0),0)-IFERROR(VLOOKUP($A242,'E1 basket NFOL Morning'!$A$1:$M$500,MATCH("For 1 basket",'E1 basket NFOL Morning'!$A$1:$M$1,0),0),0)*MIN('E1 basket NFOL Morning'!$K$2:$K$500)</f>
        <v>#N/A</v>
      </c>
      <c r="AE242" t="e">
        <f>AB242-IFERROR(VLOOKUP($A242,Diamond!$A:$B,2,0),0)*MIN(Diamond!$G:$G)</f>
        <v>#N/A</v>
      </c>
      <c r="AF242" t="e">
        <f>AC242-IFERROR(VLOOKUP($A242,Diamond!$A:$B,2,0),0)*MIN(Diamond!$I:$I)</f>
        <v>#N/A</v>
      </c>
      <c r="AG242" t="e">
        <f>AD242-IFERROR(VLOOKUP($A242,Diamond!$A:$B,2,0),0)*MIN(Diamond!$K:$K)</f>
        <v>#N/A</v>
      </c>
      <c r="AH242" t="e">
        <f>AE242-IFERROR(VLOOKUP($A242,FL!$A:$B,2,0),0)*MIN(FL!$G:$G)</f>
        <v>#N/A</v>
      </c>
      <c r="AI242" t="e">
        <f>AF242-IFERROR(VLOOKUP($A242,FL!$A:$B,2,0),0)*MIN(FL!$I:$I)</f>
        <v>#N/A</v>
      </c>
      <c r="AJ242" t="e">
        <f>AG242-IFERROR(VLOOKUP($A242,FL!$A:$B,2,0),0)*MIN(FL!$K:$K)</f>
        <v>#N/A</v>
      </c>
      <c r="AK242" t="e">
        <f>AH242-IFERROR(VLOOKUP($A242,'VN100'!$A:$B,2,0),0)*MIN('VN100'!$G:$G)</f>
        <v>#N/A</v>
      </c>
      <c r="AL242" t="e">
        <f>AI242-IFERROR(VLOOKUP($A242,'VN100'!$A:$B,2,0),0)*MIN('VN100'!$I:$I)</f>
        <v>#N/A</v>
      </c>
      <c r="AM242" t="e">
        <f>AJ242-IFERROR(VLOOKUP($A242,'VN100'!$A:$B,2,0),0)*MIN('VN100'!$K:$K)</f>
        <v>#N/A</v>
      </c>
      <c r="AN242" t="e">
        <f>AK242-IFERROR(VLOOKUP($A242,MIDCAP!$A:$B,2,0),0)*MIN(MIDCAP!$G:$G)</f>
        <v>#N/A</v>
      </c>
      <c r="AO242" t="e">
        <f>AL242-IFERROR(VLOOKUP($A242,MIDCAP!$A:$B,2,0),0)*MIN(MIDCAP!$I:$I)</f>
        <v>#N/A</v>
      </c>
      <c r="AP242" t="e">
        <f>AM242-IFERROR(VLOOKUP($A242,MIDCAP!$A:$B,2,0),0)*MIN(MIDCAP!$K:$K)</f>
        <v>#N/A</v>
      </c>
      <c r="AQ242" t="e">
        <f>AN242-IFERROR(VLOOKUP($A242,VFS!$A:$B,2,0),0)*MIN(VFS!$G:$G)</f>
        <v>#N/A</v>
      </c>
      <c r="AR242" t="e">
        <f>AO242-IFERROR(VLOOKUP($A242,VFS!$A:$B,2,0),0)*MIN(VFS!$I:$I)</f>
        <v>#N/A</v>
      </c>
      <c r="AS242" t="e">
        <f>AP242-IFERROR(VLOOKUP($A242,VFS!$A:$B,2,0),0)*MIN(VFS!$K:$K)</f>
        <v>#N/A</v>
      </c>
      <c r="AT242" t="e">
        <f>AQ242-IFERROR(VLOOKUP($A242,FUEMAVND!$A:$B,2,0),0)*MIN(FUEMAVND!$G:$G)</f>
        <v>#N/A</v>
      </c>
      <c r="AU242" t="e">
        <f>AR242-IFERROR(VLOOKUP($A242,FUEMAVND!$A:$B,2,0),0)*MIN(FUEMAVND!$I:$I)</f>
        <v>#N/A</v>
      </c>
      <c r="AV242" t="e">
        <f>AS242-IFERROR(VLOOKUP($A242,FUEMAVND!$A:$B,2,0),0)*MIN(FUEMAVND!$K:$K)</f>
        <v>#N/A</v>
      </c>
    </row>
    <row r="243" spans="28:48" x14ac:dyDescent="0.3">
      <c r="AB243" t="e">
        <f>VLOOKUP($A243,updated_plusgrid!$A$1:$AF$500,MATCH("Usable (USABLE)",updated_plusgrid!$A$1:$AF$1,0),0)-IFERROR(VLOOKUP($A243,'E1 basket NFOL Morning'!$A$1:$M$500,MATCH("For 1 basket",'E1 basket NFOL Morning'!$A$1:$M$1,0),0),0)*MIN('E1 basket NFOL Morning'!$G$2:$G$500)</f>
        <v>#N/A</v>
      </c>
      <c r="AC243" t="e">
        <f>VLOOKUP($A243,updated_plusgrid!$A$1:$AF$500,MATCH("Due (DUE)",updated_plusgrid!$A$1:$AF$1,0),0)-IFERROR(VLOOKUP($A243,'E1 basket NFOL Morning'!$A$1:$M$500,MATCH("For 1 basket",'E1 basket NFOL Morning'!$A$1:$M$1,0),0),0)*MIN('E1 basket NFOL Morning'!$I$2:$I$500)</f>
        <v>#N/A</v>
      </c>
      <c r="AD243" t="e">
        <f>VLOOKUP($A243,updated_plusgrid!$A$1:$AF$500,MATCH("Pend. T+1 Buy (TT1UNSETTLEBUY)",updated_plusgrid!$A$1:$AF$1,0),0)-IFERROR(VLOOKUP($A243,'E1 basket NFOL Morning'!$A$1:$M$500,MATCH("For 1 basket",'E1 basket NFOL Morning'!$A$1:$M$1,0),0),0)*MIN('E1 basket NFOL Morning'!$K$2:$K$500)</f>
        <v>#N/A</v>
      </c>
      <c r="AE243" t="e">
        <f>AB243-IFERROR(VLOOKUP($A243,Diamond!$A:$B,2,0),0)*MIN(Diamond!$G:$G)</f>
        <v>#N/A</v>
      </c>
      <c r="AF243" t="e">
        <f>AC243-IFERROR(VLOOKUP($A243,Diamond!$A:$B,2,0),0)*MIN(Diamond!$I:$I)</f>
        <v>#N/A</v>
      </c>
      <c r="AG243" t="e">
        <f>AD243-IFERROR(VLOOKUP($A243,Diamond!$A:$B,2,0),0)*MIN(Diamond!$K:$K)</f>
        <v>#N/A</v>
      </c>
      <c r="AH243" t="e">
        <f>AE243-IFERROR(VLOOKUP($A243,FL!$A:$B,2,0),0)*MIN(FL!$G:$G)</f>
        <v>#N/A</v>
      </c>
      <c r="AI243" t="e">
        <f>AF243-IFERROR(VLOOKUP($A243,FL!$A:$B,2,0),0)*MIN(FL!$I:$I)</f>
        <v>#N/A</v>
      </c>
      <c r="AJ243" t="e">
        <f>AG243-IFERROR(VLOOKUP($A243,FL!$A:$B,2,0),0)*MIN(FL!$K:$K)</f>
        <v>#N/A</v>
      </c>
      <c r="AK243" t="e">
        <f>AH243-IFERROR(VLOOKUP($A243,'VN100'!$A:$B,2,0),0)*MIN('VN100'!$G:$G)</f>
        <v>#N/A</v>
      </c>
      <c r="AL243" t="e">
        <f>AI243-IFERROR(VLOOKUP($A243,'VN100'!$A:$B,2,0),0)*MIN('VN100'!$I:$I)</f>
        <v>#N/A</v>
      </c>
      <c r="AM243" t="e">
        <f>AJ243-IFERROR(VLOOKUP($A243,'VN100'!$A:$B,2,0),0)*MIN('VN100'!$K:$K)</f>
        <v>#N/A</v>
      </c>
      <c r="AN243" t="e">
        <f>AK243-IFERROR(VLOOKUP($A243,MIDCAP!$A:$B,2,0),0)*MIN(MIDCAP!$G:$G)</f>
        <v>#N/A</v>
      </c>
      <c r="AO243" t="e">
        <f>AL243-IFERROR(VLOOKUP($A243,MIDCAP!$A:$B,2,0),0)*MIN(MIDCAP!$I:$I)</f>
        <v>#N/A</v>
      </c>
      <c r="AP243" t="e">
        <f>AM243-IFERROR(VLOOKUP($A243,MIDCAP!$A:$B,2,0),0)*MIN(MIDCAP!$K:$K)</f>
        <v>#N/A</v>
      </c>
      <c r="AQ243" t="e">
        <f>AN243-IFERROR(VLOOKUP($A243,VFS!$A:$B,2,0),0)*MIN(VFS!$G:$G)</f>
        <v>#N/A</v>
      </c>
      <c r="AR243" t="e">
        <f>AO243-IFERROR(VLOOKUP($A243,VFS!$A:$B,2,0),0)*MIN(VFS!$I:$I)</f>
        <v>#N/A</v>
      </c>
      <c r="AS243" t="e">
        <f>AP243-IFERROR(VLOOKUP($A243,VFS!$A:$B,2,0),0)*MIN(VFS!$K:$K)</f>
        <v>#N/A</v>
      </c>
      <c r="AT243" t="e">
        <f>AQ243-IFERROR(VLOOKUP($A243,FUEMAVND!$A:$B,2,0),0)*MIN(FUEMAVND!$G:$G)</f>
        <v>#N/A</v>
      </c>
      <c r="AU243" t="e">
        <f>AR243-IFERROR(VLOOKUP($A243,FUEMAVND!$A:$B,2,0),0)*MIN(FUEMAVND!$I:$I)</f>
        <v>#N/A</v>
      </c>
      <c r="AV243" t="e">
        <f>AS243-IFERROR(VLOOKUP($A243,FUEMAVND!$A:$B,2,0),0)*MIN(FUEMAVND!$K:$K)</f>
        <v>#N/A</v>
      </c>
    </row>
    <row r="244" spans="28:48" x14ac:dyDescent="0.3">
      <c r="AB244" t="e">
        <f>VLOOKUP($A244,updated_plusgrid!$A$1:$AF$500,MATCH("Usable (USABLE)",updated_plusgrid!$A$1:$AF$1,0),0)-IFERROR(VLOOKUP($A244,'E1 basket NFOL Morning'!$A$1:$M$500,MATCH("For 1 basket",'E1 basket NFOL Morning'!$A$1:$M$1,0),0),0)*MIN('E1 basket NFOL Morning'!$G$2:$G$500)</f>
        <v>#N/A</v>
      </c>
      <c r="AC244" t="e">
        <f>VLOOKUP($A244,updated_plusgrid!$A$1:$AF$500,MATCH("Due (DUE)",updated_plusgrid!$A$1:$AF$1,0),0)-IFERROR(VLOOKUP($A244,'E1 basket NFOL Morning'!$A$1:$M$500,MATCH("For 1 basket",'E1 basket NFOL Morning'!$A$1:$M$1,0),0),0)*MIN('E1 basket NFOL Morning'!$I$2:$I$500)</f>
        <v>#N/A</v>
      </c>
      <c r="AD244" t="e">
        <f>VLOOKUP($A244,updated_plusgrid!$A$1:$AF$500,MATCH("Pend. T+1 Buy (TT1UNSETTLEBUY)",updated_plusgrid!$A$1:$AF$1,0),0)-IFERROR(VLOOKUP($A244,'E1 basket NFOL Morning'!$A$1:$M$500,MATCH("For 1 basket",'E1 basket NFOL Morning'!$A$1:$M$1,0),0),0)*MIN('E1 basket NFOL Morning'!$K$2:$K$500)</f>
        <v>#N/A</v>
      </c>
      <c r="AE244" t="e">
        <f>AB244-IFERROR(VLOOKUP($A244,Diamond!$A:$B,2,0),0)*MIN(Diamond!$G:$G)</f>
        <v>#N/A</v>
      </c>
      <c r="AF244" t="e">
        <f>AC244-IFERROR(VLOOKUP($A244,Diamond!$A:$B,2,0),0)*MIN(Diamond!$I:$I)</f>
        <v>#N/A</v>
      </c>
      <c r="AG244" t="e">
        <f>AD244-IFERROR(VLOOKUP($A244,Diamond!$A:$B,2,0),0)*MIN(Diamond!$K:$K)</f>
        <v>#N/A</v>
      </c>
      <c r="AH244" t="e">
        <f>AE244-IFERROR(VLOOKUP($A244,FL!$A:$B,2,0),0)*MIN(FL!$G:$G)</f>
        <v>#N/A</v>
      </c>
      <c r="AI244" t="e">
        <f>AF244-IFERROR(VLOOKUP($A244,FL!$A:$B,2,0),0)*MIN(FL!$I:$I)</f>
        <v>#N/A</v>
      </c>
      <c r="AJ244" t="e">
        <f>AG244-IFERROR(VLOOKUP($A244,FL!$A:$B,2,0),0)*MIN(FL!$K:$K)</f>
        <v>#N/A</v>
      </c>
      <c r="AK244" t="e">
        <f>AH244-IFERROR(VLOOKUP($A244,'VN100'!$A:$B,2,0),0)*MIN('VN100'!$G:$G)</f>
        <v>#N/A</v>
      </c>
      <c r="AL244" t="e">
        <f>AI244-IFERROR(VLOOKUP($A244,'VN100'!$A:$B,2,0),0)*MIN('VN100'!$I:$I)</f>
        <v>#N/A</v>
      </c>
      <c r="AM244" t="e">
        <f>AJ244-IFERROR(VLOOKUP($A244,'VN100'!$A:$B,2,0),0)*MIN('VN100'!$K:$K)</f>
        <v>#N/A</v>
      </c>
      <c r="AN244" t="e">
        <f>AK244-IFERROR(VLOOKUP($A244,MIDCAP!$A:$B,2,0),0)*MIN(MIDCAP!$G:$G)</f>
        <v>#N/A</v>
      </c>
      <c r="AO244" t="e">
        <f>AL244-IFERROR(VLOOKUP($A244,MIDCAP!$A:$B,2,0),0)*MIN(MIDCAP!$I:$I)</f>
        <v>#N/A</v>
      </c>
      <c r="AP244" t="e">
        <f>AM244-IFERROR(VLOOKUP($A244,MIDCAP!$A:$B,2,0),0)*MIN(MIDCAP!$K:$K)</f>
        <v>#N/A</v>
      </c>
      <c r="AQ244" t="e">
        <f>AN244-IFERROR(VLOOKUP($A244,VFS!$A:$B,2,0),0)*MIN(VFS!$G:$G)</f>
        <v>#N/A</v>
      </c>
      <c r="AR244" t="e">
        <f>AO244-IFERROR(VLOOKUP($A244,VFS!$A:$B,2,0),0)*MIN(VFS!$I:$I)</f>
        <v>#N/A</v>
      </c>
      <c r="AS244" t="e">
        <f>AP244-IFERROR(VLOOKUP($A244,VFS!$A:$B,2,0),0)*MIN(VFS!$K:$K)</f>
        <v>#N/A</v>
      </c>
      <c r="AT244" t="e">
        <f>AQ244-IFERROR(VLOOKUP($A244,FUEMAVND!$A:$B,2,0),0)*MIN(FUEMAVND!$G:$G)</f>
        <v>#N/A</v>
      </c>
      <c r="AU244" t="e">
        <f>AR244-IFERROR(VLOOKUP($A244,FUEMAVND!$A:$B,2,0),0)*MIN(FUEMAVND!$I:$I)</f>
        <v>#N/A</v>
      </c>
      <c r="AV244" t="e">
        <f>AS244-IFERROR(VLOOKUP($A244,FUEMAVND!$A:$B,2,0),0)*MIN(FUEMAVND!$K:$K)</f>
        <v>#N/A</v>
      </c>
    </row>
    <row r="245" spans="28:48" x14ac:dyDescent="0.3">
      <c r="AB245" t="e">
        <f>VLOOKUP($A245,updated_plusgrid!$A$1:$AF$500,MATCH("Usable (USABLE)",updated_plusgrid!$A$1:$AF$1,0),0)-IFERROR(VLOOKUP($A245,'E1 basket NFOL Morning'!$A$1:$M$500,MATCH("For 1 basket",'E1 basket NFOL Morning'!$A$1:$M$1,0),0),0)*MIN('E1 basket NFOL Morning'!$G$2:$G$500)</f>
        <v>#N/A</v>
      </c>
      <c r="AC245" t="e">
        <f>VLOOKUP($A245,updated_plusgrid!$A$1:$AF$500,MATCH("Due (DUE)",updated_plusgrid!$A$1:$AF$1,0),0)-IFERROR(VLOOKUP($A245,'E1 basket NFOL Morning'!$A$1:$M$500,MATCH("For 1 basket",'E1 basket NFOL Morning'!$A$1:$M$1,0),0),0)*MIN('E1 basket NFOL Morning'!$I$2:$I$500)</f>
        <v>#N/A</v>
      </c>
      <c r="AD245" t="e">
        <f>VLOOKUP($A245,updated_plusgrid!$A$1:$AF$500,MATCH("Pend. T+1 Buy (TT1UNSETTLEBUY)",updated_plusgrid!$A$1:$AF$1,0),0)-IFERROR(VLOOKUP($A245,'E1 basket NFOL Morning'!$A$1:$M$500,MATCH("For 1 basket",'E1 basket NFOL Morning'!$A$1:$M$1,0),0),0)*MIN('E1 basket NFOL Morning'!$K$2:$K$500)</f>
        <v>#N/A</v>
      </c>
      <c r="AE245" t="e">
        <f>AB245-IFERROR(VLOOKUP($A245,Diamond!$A:$B,2,0),0)*MIN(Diamond!$G:$G)</f>
        <v>#N/A</v>
      </c>
      <c r="AF245" t="e">
        <f>AC245-IFERROR(VLOOKUP($A245,Diamond!$A:$B,2,0),0)*MIN(Diamond!$I:$I)</f>
        <v>#N/A</v>
      </c>
      <c r="AG245" t="e">
        <f>AD245-IFERROR(VLOOKUP($A245,Diamond!$A:$B,2,0),0)*MIN(Diamond!$K:$K)</f>
        <v>#N/A</v>
      </c>
      <c r="AH245" t="e">
        <f>AE245-IFERROR(VLOOKUP($A245,FL!$A:$B,2,0),0)*MIN(FL!$G:$G)</f>
        <v>#N/A</v>
      </c>
      <c r="AI245" t="e">
        <f>AF245-IFERROR(VLOOKUP($A245,FL!$A:$B,2,0),0)*MIN(FL!$I:$I)</f>
        <v>#N/A</v>
      </c>
      <c r="AJ245" t="e">
        <f>AG245-IFERROR(VLOOKUP($A245,FL!$A:$B,2,0),0)*MIN(FL!$K:$K)</f>
        <v>#N/A</v>
      </c>
      <c r="AK245" t="e">
        <f>AH245-IFERROR(VLOOKUP($A245,'VN100'!$A:$B,2,0),0)*MIN('VN100'!$G:$G)</f>
        <v>#N/A</v>
      </c>
      <c r="AL245" t="e">
        <f>AI245-IFERROR(VLOOKUP($A245,'VN100'!$A:$B,2,0),0)*MIN('VN100'!$I:$I)</f>
        <v>#N/A</v>
      </c>
      <c r="AM245" t="e">
        <f>AJ245-IFERROR(VLOOKUP($A245,'VN100'!$A:$B,2,0),0)*MIN('VN100'!$K:$K)</f>
        <v>#N/A</v>
      </c>
      <c r="AN245" t="e">
        <f>AK245-IFERROR(VLOOKUP($A245,MIDCAP!$A:$B,2,0),0)*MIN(MIDCAP!$G:$G)</f>
        <v>#N/A</v>
      </c>
      <c r="AO245" t="e">
        <f>AL245-IFERROR(VLOOKUP($A245,MIDCAP!$A:$B,2,0),0)*MIN(MIDCAP!$I:$I)</f>
        <v>#N/A</v>
      </c>
      <c r="AP245" t="e">
        <f>AM245-IFERROR(VLOOKUP($A245,MIDCAP!$A:$B,2,0),0)*MIN(MIDCAP!$K:$K)</f>
        <v>#N/A</v>
      </c>
      <c r="AQ245" t="e">
        <f>AN245-IFERROR(VLOOKUP($A245,VFS!$A:$B,2,0),0)*MIN(VFS!$G:$G)</f>
        <v>#N/A</v>
      </c>
      <c r="AR245" t="e">
        <f>AO245-IFERROR(VLOOKUP($A245,VFS!$A:$B,2,0),0)*MIN(VFS!$I:$I)</f>
        <v>#N/A</v>
      </c>
      <c r="AS245" t="e">
        <f>AP245-IFERROR(VLOOKUP($A245,VFS!$A:$B,2,0),0)*MIN(VFS!$K:$K)</f>
        <v>#N/A</v>
      </c>
      <c r="AT245" t="e">
        <f>AQ245-IFERROR(VLOOKUP($A245,FUEMAVND!$A:$B,2,0),0)*MIN(FUEMAVND!$G:$G)</f>
        <v>#N/A</v>
      </c>
      <c r="AU245" t="e">
        <f>AR245-IFERROR(VLOOKUP($A245,FUEMAVND!$A:$B,2,0),0)*MIN(FUEMAVND!$I:$I)</f>
        <v>#N/A</v>
      </c>
      <c r="AV245" t="e">
        <f>AS245-IFERROR(VLOOKUP($A245,FUEMAVND!$A:$B,2,0),0)*MIN(FUEMAVND!$K:$K)</f>
        <v>#N/A</v>
      </c>
    </row>
    <row r="246" spans="28:48" x14ac:dyDescent="0.3">
      <c r="AB246" t="e">
        <f>VLOOKUP($A246,updated_plusgrid!$A$1:$AF$500,MATCH("Usable (USABLE)",updated_plusgrid!$A$1:$AF$1,0),0)-IFERROR(VLOOKUP($A246,'E1 basket NFOL Morning'!$A$1:$M$500,MATCH("For 1 basket",'E1 basket NFOL Morning'!$A$1:$M$1,0),0),0)*MIN('E1 basket NFOL Morning'!$G$2:$G$500)</f>
        <v>#N/A</v>
      </c>
      <c r="AC246" t="e">
        <f>VLOOKUP($A246,updated_plusgrid!$A$1:$AF$500,MATCH("Due (DUE)",updated_plusgrid!$A$1:$AF$1,0),0)-IFERROR(VLOOKUP($A246,'E1 basket NFOL Morning'!$A$1:$M$500,MATCH("For 1 basket",'E1 basket NFOL Morning'!$A$1:$M$1,0),0),0)*MIN('E1 basket NFOL Morning'!$I$2:$I$500)</f>
        <v>#N/A</v>
      </c>
      <c r="AD246" t="e">
        <f>VLOOKUP($A246,updated_plusgrid!$A$1:$AF$500,MATCH("Pend. T+1 Buy (TT1UNSETTLEBUY)",updated_plusgrid!$A$1:$AF$1,0),0)-IFERROR(VLOOKUP($A246,'E1 basket NFOL Morning'!$A$1:$M$500,MATCH("For 1 basket",'E1 basket NFOL Morning'!$A$1:$M$1,0),0),0)*MIN('E1 basket NFOL Morning'!$K$2:$K$500)</f>
        <v>#N/A</v>
      </c>
      <c r="AE246" t="e">
        <f>AB246-IFERROR(VLOOKUP($A246,Diamond!$A:$B,2,0),0)*MIN(Diamond!$G:$G)</f>
        <v>#N/A</v>
      </c>
      <c r="AF246" t="e">
        <f>AC246-IFERROR(VLOOKUP($A246,Diamond!$A:$B,2,0),0)*MIN(Diamond!$I:$I)</f>
        <v>#N/A</v>
      </c>
      <c r="AG246" t="e">
        <f>AD246-IFERROR(VLOOKUP($A246,Diamond!$A:$B,2,0),0)*MIN(Diamond!$K:$K)</f>
        <v>#N/A</v>
      </c>
      <c r="AH246" t="e">
        <f>AE246-IFERROR(VLOOKUP($A246,FL!$A:$B,2,0),0)*MIN(FL!$G:$G)</f>
        <v>#N/A</v>
      </c>
      <c r="AI246" t="e">
        <f>AF246-IFERROR(VLOOKUP($A246,FL!$A:$B,2,0),0)*MIN(FL!$I:$I)</f>
        <v>#N/A</v>
      </c>
      <c r="AJ246" t="e">
        <f>AG246-IFERROR(VLOOKUP($A246,FL!$A:$B,2,0),0)*MIN(FL!$K:$K)</f>
        <v>#N/A</v>
      </c>
      <c r="AK246" t="e">
        <f>AH246-IFERROR(VLOOKUP($A246,'VN100'!$A:$B,2,0),0)*MIN('VN100'!$G:$G)</f>
        <v>#N/A</v>
      </c>
      <c r="AL246" t="e">
        <f>AI246-IFERROR(VLOOKUP($A246,'VN100'!$A:$B,2,0),0)*MIN('VN100'!$I:$I)</f>
        <v>#N/A</v>
      </c>
      <c r="AM246" t="e">
        <f>AJ246-IFERROR(VLOOKUP($A246,'VN100'!$A:$B,2,0),0)*MIN('VN100'!$K:$K)</f>
        <v>#N/A</v>
      </c>
      <c r="AN246" t="e">
        <f>AK246-IFERROR(VLOOKUP($A246,MIDCAP!$A:$B,2,0),0)*MIN(MIDCAP!$G:$G)</f>
        <v>#N/A</v>
      </c>
      <c r="AO246" t="e">
        <f>AL246-IFERROR(VLOOKUP($A246,MIDCAP!$A:$B,2,0),0)*MIN(MIDCAP!$I:$I)</f>
        <v>#N/A</v>
      </c>
      <c r="AP246" t="e">
        <f>AM246-IFERROR(VLOOKUP($A246,MIDCAP!$A:$B,2,0),0)*MIN(MIDCAP!$K:$K)</f>
        <v>#N/A</v>
      </c>
      <c r="AQ246" t="e">
        <f>AN246-IFERROR(VLOOKUP($A246,VFS!$A:$B,2,0),0)*MIN(VFS!$G:$G)</f>
        <v>#N/A</v>
      </c>
      <c r="AR246" t="e">
        <f>AO246-IFERROR(VLOOKUP($A246,VFS!$A:$B,2,0),0)*MIN(VFS!$I:$I)</f>
        <v>#N/A</v>
      </c>
      <c r="AS246" t="e">
        <f>AP246-IFERROR(VLOOKUP($A246,VFS!$A:$B,2,0),0)*MIN(VFS!$K:$K)</f>
        <v>#N/A</v>
      </c>
      <c r="AT246" t="e">
        <f>AQ246-IFERROR(VLOOKUP($A246,FUEMAVND!$A:$B,2,0),0)*MIN(FUEMAVND!$G:$G)</f>
        <v>#N/A</v>
      </c>
      <c r="AU246" t="e">
        <f>AR246-IFERROR(VLOOKUP($A246,FUEMAVND!$A:$B,2,0),0)*MIN(FUEMAVND!$I:$I)</f>
        <v>#N/A</v>
      </c>
      <c r="AV246" t="e">
        <f>AS246-IFERROR(VLOOKUP($A246,FUEMAVND!$A:$B,2,0),0)*MIN(FUEMAVND!$K:$K)</f>
        <v>#N/A</v>
      </c>
    </row>
    <row r="247" spans="28:48" x14ac:dyDescent="0.3">
      <c r="AB247" t="e">
        <f>VLOOKUP($A247,updated_plusgrid!$A$1:$AF$500,MATCH("Usable (USABLE)",updated_plusgrid!$A$1:$AF$1,0),0)-IFERROR(VLOOKUP($A247,'E1 basket NFOL Morning'!$A$1:$M$500,MATCH("For 1 basket",'E1 basket NFOL Morning'!$A$1:$M$1,0),0),0)*MIN('E1 basket NFOL Morning'!$G$2:$G$500)</f>
        <v>#N/A</v>
      </c>
      <c r="AC247" t="e">
        <f>VLOOKUP($A247,updated_plusgrid!$A$1:$AF$500,MATCH("Due (DUE)",updated_plusgrid!$A$1:$AF$1,0),0)-IFERROR(VLOOKUP($A247,'E1 basket NFOL Morning'!$A$1:$M$500,MATCH("For 1 basket",'E1 basket NFOL Morning'!$A$1:$M$1,0),0),0)*MIN('E1 basket NFOL Morning'!$I$2:$I$500)</f>
        <v>#N/A</v>
      </c>
      <c r="AD247" t="e">
        <f>VLOOKUP($A247,updated_plusgrid!$A$1:$AF$500,MATCH("Pend. T+1 Buy (TT1UNSETTLEBUY)",updated_plusgrid!$A$1:$AF$1,0),0)-IFERROR(VLOOKUP($A247,'E1 basket NFOL Morning'!$A$1:$M$500,MATCH("For 1 basket",'E1 basket NFOL Morning'!$A$1:$M$1,0),0),0)*MIN('E1 basket NFOL Morning'!$K$2:$K$500)</f>
        <v>#N/A</v>
      </c>
      <c r="AE247" t="e">
        <f>AB247-IFERROR(VLOOKUP($A247,Diamond!$A:$B,2,0),0)*MIN(Diamond!$G:$G)</f>
        <v>#N/A</v>
      </c>
      <c r="AF247" t="e">
        <f>AC247-IFERROR(VLOOKUP($A247,Diamond!$A:$B,2,0),0)*MIN(Diamond!$I:$I)</f>
        <v>#N/A</v>
      </c>
      <c r="AG247" t="e">
        <f>AD247-IFERROR(VLOOKUP($A247,Diamond!$A:$B,2,0),0)*MIN(Diamond!$K:$K)</f>
        <v>#N/A</v>
      </c>
      <c r="AH247" t="e">
        <f>AE247-IFERROR(VLOOKUP($A247,FL!$A:$B,2,0),0)*MIN(FL!$G:$G)</f>
        <v>#N/A</v>
      </c>
      <c r="AI247" t="e">
        <f>AF247-IFERROR(VLOOKUP($A247,FL!$A:$B,2,0),0)*MIN(FL!$I:$I)</f>
        <v>#N/A</v>
      </c>
      <c r="AJ247" t="e">
        <f>AG247-IFERROR(VLOOKUP($A247,FL!$A:$B,2,0),0)*MIN(FL!$K:$K)</f>
        <v>#N/A</v>
      </c>
      <c r="AK247" t="e">
        <f>AH247-IFERROR(VLOOKUP($A247,'VN100'!$A:$B,2,0),0)*MIN('VN100'!$G:$G)</f>
        <v>#N/A</v>
      </c>
      <c r="AL247" t="e">
        <f>AI247-IFERROR(VLOOKUP($A247,'VN100'!$A:$B,2,0),0)*MIN('VN100'!$I:$I)</f>
        <v>#N/A</v>
      </c>
      <c r="AM247" t="e">
        <f>AJ247-IFERROR(VLOOKUP($A247,'VN100'!$A:$B,2,0),0)*MIN('VN100'!$K:$K)</f>
        <v>#N/A</v>
      </c>
      <c r="AN247" t="e">
        <f>AK247-IFERROR(VLOOKUP($A247,MIDCAP!$A:$B,2,0),0)*MIN(MIDCAP!$G:$G)</f>
        <v>#N/A</v>
      </c>
      <c r="AO247" t="e">
        <f>AL247-IFERROR(VLOOKUP($A247,MIDCAP!$A:$B,2,0),0)*MIN(MIDCAP!$I:$I)</f>
        <v>#N/A</v>
      </c>
      <c r="AP247" t="e">
        <f>AM247-IFERROR(VLOOKUP($A247,MIDCAP!$A:$B,2,0),0)*MIN(MIDCAP!$K:$K)</f>
        <v>#N/A</v>
      </c>
      <c r="AQ247" t="e">
        <f>AN247-IFERROR(VLOOKUP($A247,VFS!$A:$B,2,0),0)*MIN(VFS!$G:$G)</f>
        <v>#N/A</v>
      </c>
      <c r="AR247" t="e">
        <f>AO247-IFERROR(VLOOKUP($A247,VFS!$A:$B,2,0),0)*MIN(VFS!$I:$I)</f>
        <v>#N/A</v>
      </c>
      <c r="AS247" t="e">
        <f>AP247-IFERROR(VLOOKUP($A247,VFS!$A:$B,2,0),0)*MIN(VFS!$K:$K)</f>
        <v>#N/A</v>
      </c>
      <c r="AT247" t="e">
        <f>AQ247-IFERROR(VLOOKUP($A247,FUEMAVND!$A:$B,2,0),0)*MIN(FUEMAVND!$G:$G)</f>
        <v>#N/A</v>
      </c>
      <c r="AU247" t="e">
        <f>AR247-IFERROR(VLOOKUP($A247,FUEMAVND!$A:$B,2,0),0)*MIN(FUEMAVND!$I:$I)</f>
        <v>#N/A</v>
      </c>
      <c r="AV247" t="e">
        <f>AS247-IFERROR(VLOOKUP($A247,FUEMAVND!$A:$B,2,0),0)*MIN(FUEMAVND!$K:$K)</f>
        <v>#N/A</v>
      </c>
    </row>
    <row r="248" spans="28:48" x14ac:dyDescent="0.3">
      <c r="AB248" t="e">
        <f>VLOOKUP($A248,updated_plusgrid!$A$1:$AF$500,MATCH("Usable (USABLE)",updated_plusgrid!$A$1:$AF$1,0),0)-IFERROR(VLOOKUP($A248,'E1 basket NFOL Morning'!$A$1:$M$500,MATCH("For 1 basket",'E1 basket NFOL Morning'!$A$1:$M$1,0),0),0)*MIN('E1 basket NFOL Morning'!$G$2:$G$500)</f>
        <v>#N/A</v>
      </c>
      <c r="AC248" t="e">
        <f>VLOOKUP($A248,updated_plusgrid!$A$1:$AF$500,MATCH("Due (DUE)",updated_plusgrid!$A$1:$AF$1,0),0)-IFERROR(VLOOKUP($A248,'E1 basket NFOL Morning'!$A$1:$M$500,MATCH("For 1 basket",'E1 basket NFOL Morning'!$A$1:$M$1,0),0),0)*MIN('E1 basket NFOL Morning'!$I$2:$I$500)</f>
        <v>#N/A</v>
      </c>
      <c r="AD248" t="e">
        <f>VLOOKUP($A248,updated_plusgrid!$A$1:$AF$500,MATCH("Pend. T+1 Buy (TT1UNSETTLEBUY)",updated_plusgrid!$A$1:$AF$1,0),0)-IFERROR(VLOOKUP($A248,'E1 basket NFOL Morning'!$A$1:$M$500,MATCH("For 1 basket",'E1 basket NFOL Morning'!$A$1:$M$1,0),0),0)*MIN('E1 basket NFOL Morning'!$K$2:$K$500)</f>
        <v>#N/A</v>
      </c>
      <c r="AE248" t="e">
        <f>AB248-IFERROR(VLOOKUP($A248,Diamond!$A:$B,2,0),0)*MIN(Diamond!$G:$G)</f>
        <v>#N/A</v>
      </c>
      <c r="AF248" t="e">
        <f>AC248-IFERROR(VLOOKUP($A248,Diamond!$A:$B,2,0),0)*MIN(Diamond!$I:$I)</f>
        <v>#N/A</v>
      </c>
      <c r="AG248" t="e">
        <f>AD248-IFERROR(VLOOKUP($A248,Diamond!$A:$B,2,0),0)*MIN(Diamond!$K:$K)</f>
        <v>#N/A</v>
      </c>
      <c r="AH248" t="e">
        <f>AE248-IFERROR(VLOOKUP($A248,FL!$A:$B,2,0),0)*MIN(FL!$G:$G)</f>
        <v>#N/A</v>
      </c>
      <c r="AI248" t="e">
        <f>AF248-IFERROR(VLOOKUP($A248,FL!$A:$B,2,0),0)*MIN(FL!$I:$I)</f>
        <v>#N/A</v>
      </c>
      <c r="AJ248" t="e">
        <f>AG248-IFERROR(VLOOKUP($A248,FL!$A:$B,2,0),0)*MIN(FL!$K:$K)</f>
        <v>#N/A</v>
      </c>
      <c r="AK248" t="e">
        <f>AH248-IFERROR(VLOOKUP($A248,'VN100'!$A:$B,2,0),0)*MIN('VN100'!$G:$G)</f>
        <v>#N/A</v>
      </c>
      <c r="AL248" t="e">
        <f>AI248-IFERROR(VLOOKUP($A248,'VN100'!$A:$B,2,0),0)*MIN('VN100'!$I:$I)</f>
        <v>#N/A</v>
      </c>
      <c r="AM248" t="e">
        <f>AJ248-IFERROR(VLOOKUP($A248,'VN100'!$A:$B,2,0),0)*MIN('VN100'!$K:$K)</f>
        <v>#N/A</v>
      </c>
      <c r="AN248" t="e">
        <f>AK248-IFERROR(VLOOKUP($A248,MIDCAP!$A:$B,2,0),0)*MIN(MIDCAP!$G:$G)</f>
        <v>#N/A</v>
      </c>
      <c r="AO248" t="e">
        <f>AL248-IFERROR(VLOOKUP($A248,MIDCAP!$A:$B,2,0),0)*MIN(MIDCAP!$I:$I)</f>
        <v>#N/A</v>
      </c>
      <c r="AP248" t="e">
        <f>AM248-IFERROR(VLOOKUP($A248,MIDCAP!$A:$B,2,0),0)*MIN(MIDCAP!$K:$K)</f>
        <v>#N/A</v>
      </c>
      <c r="AQ248" t="e">
        <f>AN248-IFERROR(VLOOKUP($A248,VFS!$A:$B,2,0),0)*MIN(VFS!$G:$G)</f>
        <v>#N/A</v>
      </c>
      <c r="AR248" t="e">
        <f>AO248-IFERROR(VLOOKUP($A248,VFS!$A:$B,2,0),0)*MIN(VFS!$I:$I)</f>
        <v>#N/A</v>
      </c>
      <c r="AS248" t="e">
        <f>AP248-IFERROR(VLOOKUP($A248,VFS!$A:$B,2,0),0)*MIN(VFS!$K:$K)</f>
        <v>#N/A</v>
      </c>
      <c r="AT248" t="e">
        <f>AQ248-IFERROR(VLOOKUP($A248,FUEMAVND!$A:$B,2,0),0)*MIN(FUEMAVND!$G:$G)</f>
        <v>#N/A</v>
      </c>
      <c r="AU248" t="e">
        <f>AR248-IFERROR(VLOOKUP($A248,FUEMAVND!$A:$B,2,0),0)*MIN(FUEMAVND!$I:$I)</f>
        <v>#N/A</v>
      </c>
      <c r="AV248" t="e">
        <f>AS248-IFERROR(VLOOKUP($A248,FUEMAVND!$A:$B,2,0),0)*MIN(FUEMAVND!$K:$K)</f>
        <v>#N/A</v>
      </c>
    </row>
    <row r="249" spans="28:48" x14ac:dyDescent="0.3">
      <c r="AB249" t="e">
        <f>VLOOKUP($A249,updated_plusgrid!$A$1:$AF$500,MATCH("Usable (USABLE)",updated_plusgrid!$A$1:$AF$1,0),0)-IFERROR(VLOOKUP($A249,'E1 basket NFOL Morning'!$A$1:$M$500,MATCH("For 1 basket",'E1 basket NFOL Morning'!$A$1:$M$1,0),0),0)*MIN('E1 basket NFOL Morning'!$G$2:$G$500)</f>
        <v>#N/A</v>
      </c>
      <c r="AC249" t="e">
        <f>VLOOKUP($A249,updated_plusgrid!$A$1:$AF$500,MATCH("Due (DUE)",updated_plusgrid!$A$1:$AF$1,0),0)-IFERROR(VLOOKUP($A249,'E1 basket NFOL Morning'!$A$1:$M$500,MATCH("For 1 basket",'E1 basket NFOL Morning'!$A$1:$M$1,0),0),0)*MIN('E1 basket NFOL Morning'!$I$2:$I$500)</f>
        <v>#N/A</v>
      </c>
      <c r="AD249" t="e">
        <f>VLOOKUP($A249,updated_plusgrid!$A$1:$AF$500,MATCH("Pend. T+1 Buy (TT1UNSETTLEBUY)",updated_plusgrid!$A$1:$AF$1,0),0)-IFERROR(VLOOKUP($A249,'E1 basket NFOL Morning'!$A$1:$M$500,MATCH("For 1 basket",'E1 basket NFOL Morning'!$A$1:$M$1,0),0),0)*MIN('E1 basket NFOL Morning'!$K$2:$K$500)</f>
        <v>#N/A</v>
      </c>
      <c r="AE249" t="e">
        <f>AB249-IFERROR(VLOOKUP($A249,Diamond!$A:$B,2,0),0)*MIN(Diamond!$G:$G)</f>
        <v>#N/A</v>
      </c>
      <c r="AF249" t="e">
        <f>AC249-IFERROR(VLOOKUP($A249,Diamond!$A:$B,2,0),0)*MIN(Diamond!$I:$I)</f>
        <v>#N/A</v>
      </c>
      <c r="AG249" t="e">
        <f>AD249-IFERROR(VLOOKUP($A249,Diamond!$A:$B,2,0),0)*MIN(Diamond!$K:$K)</f>
        <v>#N/A</v>
      </c>
      <c r="AH249" t="e">
        <f>AE249-IFERROR(VLOOKUP($A249,FL!$A:$B,2,0),0)*MIN(FL!$G:$G)</f>
        <v>#N/A</v>
      </c>
      <c r="AI249" t="e">
        <f>AF249-IFERROR(VLOOKUP($A249,FL!$A:$B,2,0),0)*MIN(FL!$I:$I)</f>
        <v>#N/A</v>
      </c>
      <c r="AJ249" t="e">
        <f>AG249-IFERROR(VLOOKUP($A249,FL!$A:$B,2,0),0)*MIN(FL!$K:$K)</f>
        <v>#N/A</v>
      </c>
      <c r="AK249" t="e">
        <f>AH249-IFERROR(VLOOKUP($A249,'VN100'!$A:$B,2,0),0)*MIN('VN100'!$G:$G)</f>
        <v>#N/A</v>
      </c>
      <c r="AL249" t="e">
        <f>AI249-IFERROR(VLOOKUP($A249,'VN100'!$A:$B,2,0),0)*MIN('VN100'!$I:$I)</f>
        <v>#N/A</v>
      </c>
      <c r="AM249" t="e">
        <f>AJ249-IFERROR(VLOOKUP($A249,'VN100'!$A:$B,2,0),0)*MIN('VN100'!$K:$K)</f>
        <v>#N/A</v>
      </c>
      <c r="AN249" t="e">
        <f>AK249-IFERROR(VLOOKUP($A249,MIDCAP!$A:$B,2,0),0)*MIN(MIDCAP!$G:$G)</f>
        <v>#N/A</v>
      </c>
      <c r="AO249" t="e">
        <f>AL249-IFERROR(VLOOKUP($A249,MIDCAP!$A:$B,2,0),0)*MIN(MIDCAP!$I:$I)</f>
        <v>#N/A</v>
      </c>
      <c r="AP249" t="e">
        <f>AM249-IFERROR(VLOOKUP($A249,MIDCAP!$A:$B,2,0),0)*MIN(MIDCAP!$K:$K)</f>
        <v>#N/A</v>
      </c>
      <c r="AQ249" t="e">
        <f>AN249-IFERROR(VLOOKUP($A249,VFS!$A:$B,2,0),0)*MIN(VFS!$G:$G)</f>
        <v>#N/A</v>
      </c>
      <c r="AR249" t="e">
        <f>AO249-IFERROR(VLOOKUP($A249,VFS!$A:$B,2,0),0)*MIN(VFS!$I:$I)</f>
        <v>#N/A</v>
      </c>
      <c r="AS249" t="e">
        <f>AP249-IFERROR(VLOOKUP($A249,VFS!$A:$B,2,0),0)*MIN(VFS!$K:$K)</f>
        <v>#N/A</v>
      </c>
      <c r="AT249" t="e">
        <f>AQ249-IFERROR(VLOOKUP($A249,FUEMAVND!$A:$B,2,0),0)*MIN(FUEMAVND!$G:$G)</f>
        <v>#N/A</v>
      </c>
      <c r="AU249" t="e">
        <f>AR249-IFERROR(VLOOKUP($A249,FUEMAVND!$A:$B,2,0),0)*MIN(FUEMAVND!$I:$I)</f>
        <v>#N/A</v>
      </c>
      <c r="AV249" t="e">
        <f>AS249-IFERROR(VLOOKUP($A249,FUEMAVND!$A:$B,2,0),0)*MIN(FUEMAVND!$K:$K)</f>
        <v>#N/A</v>
      </c>
    </row>
    <row r="250" spans="28:48" x14ac:dyDescent="0.3">
      <c r="AB250" t="e">
        <f>VLOOKUP($A250,updated_plusgrid!$A$1:$AF$500,MATCH("Usable (USABLE)",updated_plusgrid!$A$1:$AF$1,0),0)-IFERROR(VLOOKUP($A250,'E1 basket NFOL Morning'!$A$1:$M$500,MATCH("For 1 basket",'E1 basket NFOL Morning'!$A$1:$M$1,0),0),0)*MIN('E1 basket NFOL Morning'!$G$2:$G$500)</f>
        <v>#N/A</v>
      </c>
      <c r="AC250" t="e">
        <f>VLOOKUP($A250,updated_plusgrid!$A$1:$AF$500,MATCH("Due (DUE)",updated_plusgrid!$A$1:$AF$1,0),0)-IFERROR(VLOOKUP($A250,'E1 basket NFOL Morning'!$A$1:$M$500,MATCH("For 1 basket",'E1 basket NFOL Morning'!$A$1:$M$1,0),0),0)*MIN('E1 basket NFOL Morning'!$I$2:$I$500)</f>
        <v>#N/A</v>
      </c>
      <c r="AD250" t="e">
        <f>VLOOKUP($A250,updated_plusgrid!$A$1:$AF$500,MATCH("Pend. T+1 Buy (TT1UNSETTLEBUY)",updated_plusgrid!$A$1:$AF$1,0),0)-IFERROR(VLOOKUP($A250,'E1 basket NFOL Morning'!$A$1:$M$500,MATCH("For 1 basket",'E1 basket NFOL Morning'!$A$1:$M$1,0),0),0)*MIN('E1 basket NFOL Morning'!$K$2:$K$500)</f>
        <v>#N/A</v>
      </c>
      <c r="AE250" t="e">
        <f>AB250-IFERROR(VLOOKUP($A250,Diamond!$A:$B,2,0),0)*MIN(Diamond!$G:$G)</f>
        <v>#N/A</v>
      </c>
      <c r="AF250" t="e">
        <f>AC250-IFERROR(VLOOKUP($A250,Diamond!$A:$B,2,0),0)*MIN(Diamond!$I:$I)</f>
        <v>#N/A</v>
      </c>
      <c r="AG250" t="e">
        <f>AD250-IFERROR(VLOOKUP($A250,Diamond!$A:$B,2,0),0)*MIN(Diamond!$K:$K)</f>
        <v>#N/A</v>
      </c>
      <c r="AH250" t="e">
        <f>AE250-IFERROR(VLOOKUP($A250,FL!$A:$B,2,0),0)*MIN(FL!$G:$G)</f>
        <v>#N/A</v>
      </c>
      <c r="AI250" t="e">
        <f>AF250-IFERROR(VLOOKUP($A250,FL!$A:$B,2,0),0)*MIN(FL!$I:$I)</f>
        <v>#N/A</v>
      </c>
      <c r="AJ250" t="e">
        <f>AG250-IFERROR(VLOOKUP($A250,FL!$A:$B,2,0),0)*MIN(FL!$K:$K)</f>
        <v>#N/A</v>
      </c>
      <c r="AK250" t="e">
        <f>AH250-IFERROR(VLOOKUP($A250,'VN100'!$A:$B,2,0),0)*MIN('VN100'!$G:$G)</f>
        <v>#N/A</v>
      </c>
      <c r="AL250" t="e">
        <f>AI250-IFERROR(VLOOKUP($A250,'VN100'!$A:$B,2,0),0)*MIN('VN100'!$I:$I)</f>
        <v>#N/A</v>
      </c>
      <c r="AM250" t="e">
        <f>AJ250-IFERROR(VLOOKUP($A250,'VN100'!$A:$B,2,0),0)*MIN('VN100'!$K:$K)</f>
        <v>#N/A</v>
      </c>
      <c r="AN250" t="e">
        <f>AK250-IFERROR(VLOOKUP($A250,MIDCAP!$A:$B,2,0),0)*MIN(MIDCAP!$G:$G)</f>
        <v>#N/A</v>
      </c>
      <c r="AO250" t="e">
        <f>AL250-IFERROR(VLOOKUP($A250,MIDCAP!$A:$B,2,0),0)*MIN(MIDCAP!$I:$I)</f>
        <v>#N/A</v>
      </c>
      <c r="AP250" t="e">
        <f>AM250-IFERROR(VLOOKUP($A250,MIDCAP!$A:$B,2,0),0)*MIN(MIDCAP!$K:$K)</f>
        <v>#N/A</v>
      </c>
      <c r="AQ250" t="e">
        <f>AN250-IFERROR(VLOOKUP($A250,VFS!$A:$B,2,0),0)*MIN(VFS!$G:$G)</f>
        <v>#N/A</v>
      </c>
      <c r="AR250" t="e">
        <f>AO250-IFERROR(VLOOKUP($A250,VFS!$A:$B,2,0),0)*MIN(VFS!$I:$I)</f>
        <v>#N/A</v>
      </c>
      <c r="AS250" t="e">
        <f>AP250-IFERROR(VLOOKUP($A250,VFS!$A:$B,2,0),0)*MIN(VFS!$K:$K)</f>
        <v>#N/A</v>
      </c>
      <c r="AT250" t="e">
        <f>AQ250-IFERROR(VLOOKUP($A250,FUEMAVND!$A:$B,2,0),0)*MIN(FUEMAVND!$G:$G)</f>
        <v>#N/A</v>
      </c>
      <c r="AU250" t="e">
        <f>AR250-IFERROR(VLOOKUP($A250,FUEMAVND!$A:$B,2,0),0)*MIN(FUEMAVND!$I:$I)</f>
        <v>#N/A</v>
      </c>
      <c r="AV250" t="e">
        <f>AS250-IFERROR(VLOOKUP($A250,FUEMAVND!$A:$B,2,0),0)*MIN(FUEMAVND!$K:$K)</f>
        <v>#N/A</v>
      </c>
    </row>
    <row r="251" spans="28:48" x14ac:dyDescent="0.3">
      <c r="AB251" t="e">
        <f>VLOOKUP($A251,updated_plusgrid!$A$1:$AF$500,MATCH("Usable (USABLE)",updated_plusgrid!$A$1:$AF$1,0),0)-IFERROR(VLOOKUP($A251,'E1 basket NFOL Morning'!$A$1:$M$500,MATCH("For 1 basket",'E1 basket NFOL Morning'!$A$1:$M$1,0),0),0)*MIN('E1 basket NFOL Morning'!$G$2:$G$500)</f>
        <v>#N/A</v>
      </c>
      <c r="AC251" t="e">
        <f>VLOOKUP($A251,updated_plusgrid!$A$1:$AF$500,MATCH("Due (DUE)",updated_plusgrid!$A$1:$AF$1,0),0)-IFERROR(VLOOKUP($A251,'E1 basket NFOL Morning'!$A$1:$M$500,MATCH("For 1 basket",'E1 basket NFOL Morning'!$A$1:$M$1,0),0),0)*MIN('E1 basket NFOL Morning'!$I$2:$I$500)</f>
        <v>#N/A</v>
      </c>
      <c r="AD251" t="e">
        <f>VLOOKUP($A251,updated_plusgrid!$A$1:$AF$500,MATCH("Pend. T+1 Buy (TT1UNSETTLEBUY)",updated_plusgrid!$A$1:$AF$1,0),0)-IFERROR(VLOOKUP($A251,'E1 basket NFOL Morning'!$A$1:$M$500,MATCH("For 1 basket",'E1 basket NFOL Morning'!$A$1:$M$1,0),0),0)*MIN('E1 basket NFOL Morning'!$K$2:$K$500)</f>
        <v>#N/A</v>
      </c>
      <c r="AE251" t="e">
        <f>AB251-IFERROR(VLOOKUP($A251,Diamond!$A:$B,2,0),0)*MIN(Diamond!$G:$G)</f>
        <v>#N/A</v>
      </c>
      <c r="AF251" t="e">
        <f>AC251-IFERROR(VLOOKUP($A251,Diamond!$A:$B,2,0),0)*MIN(Diamond!$I:$I)</f>
        <v>#N/A</v>
      </c>
      <c r="AG251" t="e">
        <f>AD251-IFERROR(VLOOKUP($A251,Diamond!$A:$B,2,0),0)*MIN(Diamond!$K:$K)</f>
        <v>#N/A</v>
      </c>
      <c r="AH251" t="e">
        <f>AE251-IFERROR(VLOOKUP($A251,FL!$A:$B,2,0),0)*MIN(FL!$G:$G)</f>
        <v>#N/A</v>
      </c>
      <c r="AI251" t="e">
        <f>AF251-IFERROR(VLOOKUP($A251,FL!$A:$B,2,0),0)*MIN(FL!$I:$I)</f>
        <v>#N/A</v>
      </c>
      <c r="AJ251" t="e">
        <f>AG251-IFERROR(VLOOKUP($A251,FL!$A:$B,2,0),0)*MIN(FL!$K:$K)</f>
        <v>#N/A</v>
      </c>
      <c r="AK251" t="e">
        <f>AH251-IFERROR(VLOOKUP($A251,'VN100'!$A:$B,2,0),0)*MIN('VN100'!$G:$G)</f>
        <v>#N/A</v>
      </c>
      <c r="AL251" t="e">
        <f>AI251-IFERROR(VLOOKUP($A251,'VN100'!$A:$B,2,0),0)*MIN('VN100'!$I:$I)</f>
        <v>#N/A</v>
      </c>
      <c r="AM251" t="e">
        <f>AJ251-IFERROR(VLOOKUP($A251,'VN100'!$A:$B,2,0),0)*MIN('VN100'!$K:$K)</f>
        <v>#N/A</v>
      </c>
      <c r="AN251" t="e">
        <f>AK251-IFERROR(VLOOKUP($A251,MIDCAP!$A:$B,2,0),0)*MIN(MIDCAP!$G:$G)</f>
        <v>#N/A</v>
      </c>
      <c r="AO251" t="e">
        <f>AL251-IFERROR(VLOOKUP($A251,MIDCAP!$A:$B,2,0),0)*MIN(MIDCAP!$I:$I)</f>
        <v>#N/A</v>
      </c>
      <c r="AP251" t="e">
        <f>AM251-IFERROR(VLOOKUP($A251,MIDCAP!$A:$B,2,0),0)*MIN(MIDCAP!$K:$K)</f>
        <v>#N/A</v>
      </c>
      <c r="AQ251" t="e">
        <f>AN251-IFERROR(VLOOKUP($A251,VFS!$A:$B,2,0),0)*MIN(VFS!$G:$G)</f>
        <v>#N/A</v>
      </c>
      <c r="AR251" t="e">
        <f>AO251-IFERROR(VLOOKUP($A251,VFS!$A:$B,2,0),0)*MIN(VFS!$I:$I)</f>
        <v>#N/A</v>
      </c>
      <c r="AS251" t="e">
        <f>AP251-IFERROR(VLOOKUP($A251,VFS!$A:$B,2,0),0)*MIN(VFS!$K:$K)</f>
        <v>#N/A</v>
      </c>
      <c r="AT251" t="e">
        <f>AQ251-IFERROR(VLOOKUP($A251,FUEMAVND!$A:$B,2,0),0)*MIN(FUEMAVND!$G:$G)</f>
        <v>#N/A</v>
      </c>
      <c r="AU251" t="e">
        <f>AR251-IFERROR(VLOOKUP($A251,FUEMAVND!$A:$B,2,0),0)*MIN(FUEMAVND!$I:$I)</f>
        <v>#N/A</v>
      </c>
      <c r="AV251" t="e">
        <f>AS251-IFERROR(VLOOKUP($A251,FUEMAVND!$A:$B,2,0),0)*MIN(FUEMAVND!$K:$K)</f>
        <v>#N/A</v>
      </c>
    </row>
    <row r="252" spans="28:48" x14ac:dyDescent="0.3">
      <c r="AB252" t="e">
        <f>VLOOKUP($A252,updated_plusgrid!$A$1:$AF$500,MATCH("Usable (USABLE)",updated_plusgrid!$A$1:$AF$1,0),0)-IFERROR(VLOOKUP($A252,'E1 basket NFOL Morning'!$A$1:$M$500,MATCH("For 1 basket",'E1 basket NFOL Morning'!$A$1:$M$1,0),0),0)*MIN('E1 basket NFOL Morning'!$G$2:$G$500)</f>
        <v>#N/A</v>
      </c>
      <c r="AC252" t="e">
        <f>VLOOKUP($A252,updated_plusgrid!$A$1:$AF$500,MATCH("Due (DUE)",updated_plusgrid!$A$1:$AF$1,0),0)-IFERROR(VLOOKUP($A252,'E1 basket NFOL Morning'!$A$1:$M$500,MATCH("For 1 basket",'E1 basket NFOL Morning'!$A$1:$M$1,0),0),0)*MIN('E1 basket NFOL Morning'!$I$2:$I$500)</f>
        <v>#N/A</v>
      </c>
      <c r="AD252" t="e">
        <f>VLOOKUP($A252,updated_plusgrid!$A$1:$AF$500,MATCH("Pend. T+1 Buy (TT1UNSETTLEBUY)",updated_plusgrid!$A$1:$AF$1,0),0)-IFERROR(VLOOKUP($A252,'E1 basket NFOL Morning'!$A$1:$M$500,MATCH("For 1 basket",'E1 basket NFOL Morning'!$A$1:$M$1,0),0),0)*MIN('E1 basket NFOL Morning'!$K$2:$K$500)</f>
        <v>#N/A</v>
      </c>
      <c r="AE252" t="e">
        <f>AB252-IFERROR(VLOOKUP($A252,Diamond!$A:$B,2,0),0)*MIN(Diamond!$G:$G)</f>
        <v>#N/A</v>
      </c>
      <c r="AF252" t="e">
        <f>AC252-IFERROR(VLOOKUP($A252,Diamond!$A:$B,2,0),0)*MIN(Diamond!$I:$I)</f>
        <v>#N/A</v>
      </c>
      <c r="AG252" t="e">
        <f>AD252-IFERROR(VLOOKUP($A252,Diamond!$A:$B,2,0),0)*MIN(Diamond!$K:$K)</f>
        <v>#N/A</v>
      </c>
      <c r="AH252" t="e">
        <f>AE252-IFERROR(VLOOKUP($A252,FL!$A:$B,2,0),0)*MIN(FL!$G:$G)</f>
        <v>#N/A</v>
      </c>
      <c r="AI252" t="e">
        <f>AF252-IFERROR(VLOOKUP($A252,FL!$A:$B,2,0),0)*MIN(FL!$I:$I)</f>
        <v>#N/A</v>
      </c>
      <c r="AJ252" t="e">
        <f>AG252-IFERROR(VLOOKUP($A252,FL!$A:$B,2,0),0)*MIN(FL!$K:$K)</f>
        <v>#N/A</v>
      </c>
      <c r="AK252" t="e">
        <f>AH252-IFERROR(VLOOKUP($A252,'VN100'!$A:$B,2,0),0)*MIN('VN100'!$G:$G)</f>
        <v>#N/A</v>
      </c>
      <c r="AL252" t="e">
        <f>AI252-IFERROR(VLOOKUP($A252,'VN100'!$A:$B,2,0),0)*MIN('VN100'!$I:$I)</f>
        <v>#N/A</v>
      </c>
      <c r="AM252" t="e">
        <f>AJ252-IFERROR(VLOOKUP($A252,'VN100'!$A:$B,2,0),0)*MIN('VN100'!$K:$K)</f>
        <v>#N/A</v>
      </c>
      <c r="AN252" t="e">
        <f>AK252-IFERROR(VLOOKUP($A252,MIDCAP!$A:$B,2,0),0)*MIN(MIDCAP!$G:$G)</f>
        <v>#N/A</v>
      </c>
      <c r="AO252" t="e">
        <f>AL252-IFERROR(VLOOKUP($A252,MIDCAP!$A:$B,2,0),0)*MIN(MIDCAP!$I:$I)</f>
        <v>#N/A</v>
      </c>
      <c r="AP252" t="e">
        <f>AM252-IFERROR(VLOOKUP($A252,MIDCAP!$A:$B,2,0),0)*MIN(MIDCAP!$K:$K)</f>
        <v>#N/A</v>
      </c>
      <c r="AQ252" t="e">
        <f>AN252-IFERROR(VLOOKUP($A252,VFS!$A:$B,2,0),0)*MIN(VFS!$G:$G)</f>
        <v>#N/A</v>
      </c>
      <c r="AR252" t="e">
        <f>AO252-IFERROR(VLOOKUP($A252,VFS!$A:$B,2,0),0)*MIN(VFS!$I:$I)</f>
        <v>#N/A</v>
      </c>
      <c r="AS252" t="e">
        <f>AP252-IFERROR(VLOOKUP($A252,VFS!$A:$B,2,0),0)*MIN(VFS!$K:$K)</f>
        <v>#N/A</v>
      </c>
      <c r="AT252" t="e">
        <f>AQ252-IFERROR(VLOOKUP($A252,FUEMAVND!$A:$B,2,0),0)*MIN(FUEMAVND!$G:$G)</f>
        <v>#N/A</v>
      </c>
      <c r="AU252" t="e">
        <f>AR252-IFERROR(VLOOKUP($A252,FUEMAVND!$A:$B,2,0),0)*MIN(FUEMAVND!$I:$I)</f>
        <v>#N/A</v>
      </c>
      <c r="AV252" t="e">
        <f>AS252-IFERROR(VLOOKUP($A252,FUEMAVND!$A:$B,2,0),0)*MIN(FUEMAVND!$K:$K)</f>
        <v>#N/A</v>
      </c>
    </row>
    <row r="253" spans="28:48" x14ac:dyDescent="0.3">
      <c r="AB253" t="e">
        <f>VLOOKUP($A253,updated_plusgrid!$A$1:$AF$500,MATCH("Usable (USABLE)",updated_plusgrid!$A$1:$AF$1,0),0)-IFERROR(VLOOKUP($A253,'E1 basket NFOL Morning'!$A$1:$M$500,MATCH("For 1 basket",'E1 basket NFOL Morning'!$A$1:$M$1,0),0),0)*MIN('E1 basket NFOL Morning'!$G$2:$G$500)</f>
        <v>#N/A</v>
      </c>
      <c r="AC253" t="e">
        <f>VLOOKUP($A253,updated_plusgrid!$A$1:$AF$500,MATCH("Due (DUE)",updated_plusgrid!$A$1:$AF$1,0),0)-IFERROR(VLOOKUP($A253,'E1 basket NFOL Morning'!$A$1:$M$500,MATCH("For 1 basket",'E1 basket NFOL Morning'!$A$1:$M$1,0),0),0)*MIN('E1 basket NFOL Morning'!$I$2:$I$500)</f>
        <v>#N/A</v>
      </c>
      <c r="AD253" t="e">
        <f>VLOOKUP($A253,updated_plusgrid!$A$1:$AF$500,MATCH("Pend. T+1 Buy (TT1UNSETTLEBUY)",updated_plusgrid!$A$1:$AF$1,0),0)-IFERROR(VLOOKUP($A253,'E1 basket NFOL Morning'!$A$1:$M$500,MATCH("For 1 basket",'E1 basket NFOL Morning'!$A$1:$M$1,0),0),0)*MIN('E1 basket NFOL Morning'!$K$2:$K$500)</f>
        <v>#N/A</v>
      </c>
      <c r="AE253" t="e">
        <f>AB253-IFERROR(VLOOKUP($A253,Diamond!$A:$B,2,0),0)*MIN(Diamond!$G:$G)</f>
        <v>#N/A</v>
      </c>
      <c r="AF253" t="e">
        <f>AC253-IFERROR(VLOOKUP($A253,Diamond!$A:$B,2,0),0)*MIN(Diamond!$I:$I)</f>
        <v>#N/A</v>
      </c>
      <c r="AG253" t="e">
        <f>AD253-IFERROR(VLOOKUP($A253,Diamond!$A:$B,2,0),0)*MIN(Diamond!$K:$K)</f>
        <v>#N/A</v>
      </c>
      <c r="AH253" t="e">
        <f>AE253-IFERROR(VLOOKUP($A253,FL!$A:$B,2,0),0)*MIN(FL!$G:$G)</f>
        <v>#N/A</v>
      </c>
      <c r="AI253" t="e">
        <f>AF253-IFERROR(VLOOKUP($A253,FL!$A:$B,2,0),0)*MIN(FL!$I:$I)</f>
        <v>#N/A</v>
      </c>
      <c r="AJ253" t="e">
        <f>AG253-IFERROR(VLOOKUP($A253,FL!$A:$B,2,0),0)*MIN(FL!$K:$K)</f>
        <v>#N/A</v>
      </c>
      <c r="AK253" t="e">
        <f>AH253-IFERROR(VLOOKUP($A253,'VN100'!$A:$B,2,0),0)*MIN('VN100'!$G:$G)</f>
        <v>#N/A</v>
      </c>
      <c r="AL253" t="e">
        <f>AI253-IFERROR(VLOOKUP($A253,'VN100'!$A:$B,2,0),0)*MIN('VN100'!$I:$I)</f>
        <v>#N/A</v>
      </c>
      <c r="AM253" t="e">
        <f>AJ253-IFERROR(VLOOKUP($A253,'VN100'!$A:$B,2,0),0)*MIN('VN100'!$K:$K)</f>
        <v>#N/A</v>
      </c>
      <c r="AN253" t="e">
        <f>AK253-IFERROR(VLOOKUP($A253,MIDCAP!$A:$B,2,0),0)*MIN(MIDCAP!$G:$G)</f>
        <v>#N/A</v>
      </c>
      <c r="AO253" t="e">
        <f>AL253-IFERROR(VLOOKUP($A253,MIDCAP!$A:$B,2,0),0)*MIN(MIDCAP!$I:$I)</f>
        <v>#N/A</v>
      </c>
      <c r="AP253" t="e">
        <f>AM253-IFERROR(VLOOKUP($A253,MIDCAP!$A:$B,2,0),0)*MIN(MIDCAP!$K:$K)</f>
        <v>#N/A</v>
      </c>
      <c r="AQ253" t="e">
        <f>AN253-IFERROR(VLOOKUP($A253,VFS!$A:$B,2,0),0)*MIN(VFS!$G:$G)</f>
        <v>#N/A</v>
      </c>
      <c r="AR253" t="e">
        <f>AO253-IFERROR(VLOOKUP($A253,VFS!$A:$B,2,0),0)*MIN(VFS!$I:$I)</f>
        <v>#N/A</v>
      </c>
      <c r="AS253" t="e">
        <f>AP253-IFERROR(VLOOKUP($A253,VFS!$A:$B,2,0),0)*MIN(VFS!$K:$K)</f>
        <v>#N/A</v>
      </c>
      <c r="AT253" t="e">
        <f>AQ253-IFERROR(VLOOKUP($A253,FUEMAVND!$A:$B,2,0),0)*MIN(FUEMAVND!$G:$G)</f>
        <v>#N/A</v>
      </c>
      <c r="AU253" t="e">
        <f>AR253-IFERROR(VLOOKUP($A253,FUEMAVND!$A:$B,2,0),0)*MIN(FUEMAVND!$I:$I)</f>
        <v>#N/A</v>
      </c>
      <c r="AV253" t="e">
        <f>AS253-IFERROR(VLOOKUP($A253,FUEMAVND!$A:$B,2,0),0)*MIN(FUEMAVND!$K:$K)</f>
        <v>#N/A</v>
      </c>
    </row>
    <row r="254" spans="28:48" x14ac:dyDescent="0.3">
      <c r="AB254" t="e">
        <f>VLOOKUP($A254,updated_plusgrid!$A$1:$AF$500,MATCH("Usable (USABLE)",updated_plusgrid!$A$1:$AF$1,0),0)-IFERROR(VLOOKUP($A254,'E1 basket NFOL Morning'!$A$1:$M$500,MATCH("For 1 basket",'E1 basket NFOL Morning'!$A$1:$M$1,0),0),0)*MIN('E1 basket NFOL Morning'!$G$2:$G$500)</f>
        <v>#N/A</v>
      </c>
      <c r="AC254" t="e">
        <f>VLOOKUP($A254,updated_plusgrid!$A$1:$AF$500,MATCH("Due (DUE)",updated_plusgrid!$A$1:$AF$1,0),0)-IFERROR(VLOOKUP($A254,'E1 basket NFOL Morning'!$A$1:$M$500,MATCH("For 1 basket",'E1 basket NFOL Morning'!$A$1:$M$1,0),0),0)*MIN('E1 basket NFOL Morning'!$I$2:$I$500)</f>
        <v>#N/A</v>
      </c>
      <c r="AD254" t="e">
        <f>VLOOKUP($A254,updated_plusgrid!$A$1:$AF$500,MATCH("Pend. T+1 Buy (TT1UNSETTLEBUY)",updated_plusgrid!$A$1:$AF$1,0),0)-IFERROR(VLOOKUP($A254,'E1 basket NFOL Morning'!$A$1:$M$500,MATCH("For 1 basket",'E1 basket NFOL Morning'!$A$1:$M$1,0),0),0)*MIN('E1 basket NFOL Morning'!$K$2:$K$500)</f>
        <v>#N/A</v>
      </c>
      <c r="AE254" t="e">
        <f>AB254-IFERROR(VLOOKUP($A254,Diamond!$A:$B,2,0),0)*MIN(Diamond!$G:$G)</f>
        <v>#N/A</v>
      </c>
      <c r="AF254" t="e">
        <f>AC254-IFERROR(VLOOKUP($A254,Diamond!$A:$B,2,0),0)*MIN(Diamond!$I:$I)</f>
        <v>#N/A</v>
      </c>
      <c r="AG254" t="e">
        <f>AD254-IFERROR(VLOOKUP($A254,Diamond!$A:$B,2,0),0)*MIN(Diamond!$K:$K)</f>
        <v>#N/A</v>
      </c>
      <c r="AH254" t="e">
        <f>AE254-IFERROR(VLOOKUP($A254,FL!$A:$B,2,0),0)*MIN(FL!$G:$G)</f>
        <v>#N/A</v>
      </c>
      <c r="AI254" t="e">
        <f>AF254-IFERROR(VLOOKUP($A254,FL!$A:$B,2,0),0)*MIN(FL!$I:$I)</f>
        <v>#N/A</v>
      </c>
      <c r="AJ254" t="e">
        <f>AG254-IFERROR(VLOOKUP($A254,FL!$A:$B,2,0),0)*MIN(FL!$K:$K)</f>
        <v>#N/A</v>
      </c>
      <c r="AK254" t="e">
        <f>AH254-IFERROR(VLOOKUP($A254,'VN100'!$A:$B,2,0),0)*MIN('VN100'!$G:$G)</f>
        <v>#N/A</v>
      </c>
      <c r="AL254" t="e">
        <f>AI254-IFERROR(VLOOKUP($A254,'VN100'!$A:$B,2,0),0)*MIN('VN100'!$I:$I)</f>
        <v>#N/A</v>
      </c>
      <c r="AM254" t="e">
        <f>AJ254-IFERROR(VLOOKUP($A254,'VN100'!$A:$B,2,0),0)*MIN('VN100'!$K:$K)</f>
        <v>#N/A</v>
      </c>
      <c r="AN254" t="e">
        <f>AK254-IFERROR(VLOOKUP($A254,MIDCAP!$A:$B,2,0),0)*MIN(MIDCAP!$G:$G)</f>
        <v>#N/A</v>
      </c>
      <c r="AO254" t="e">
        <f>AL254-IFERROR(VLOOKUP($A254,MIDCAP!$A:$B,2,0),0)*MIN(MIDCAP!$I:$I)</f>
        <v>#N/A</v>
      </c>
      <c r="AP254" t="e">
        <f>AM254-IFERROR(VLOOKUP($A254,MIDCAP!$A:$B,2,0),0)*MIN(MIDCAP!$K:$K)</f>
        <v>#N/A</v>
      </c>
      <c r="AQ254" t="e">
        <f>AN254-IFERROR(VLOOKUP($A254,VFS!$A:$B,2,0),0)*MIN(VFS!$G:$G)</f>
        <v>#N/A</v>
      </c>
      <c r="AR254" t="e">
        <f>AO254-IFERROR(VLOOKUP($A254,VFS!$A:$B,2,0),0)*MIN(VFS!$I:$I)</f>
        <v>#N/A</v>
      </c>
      <c r="AS254" t="e">
        <f>AP254-IFERROR(VLOOKUP($A254,VFS!$A:$B,2,0),0)*MIN(VFS!$K:$K)</f>
        <v>#N/A</v>
      </c>
      <c r="AT254" t="e">
        <f>AQ254-IFERROR(VLOOKUP($A254,FUEMAVND!$A:$B,2,0),0)*MIN(FUEMAVND!$G:$G)</f>
        <v>#N/A</v>
      </c>
      <c r="AU254" t="e">
        <f>AR254-IFERROR(VLOOKUP($A254,FUEMAVND!$A:$B,2,0),0)*MIN(FUEMAVND!$I:$I)</f>
        <v>#N/A</v>
      </c>
      <c r="AV254" t="e">
        <f>AS254-IFERROR(VLOOKUP($A254,FUEMAVND!$A:$B,2,0),0)*MIN(FUEMAVND!$K:$K)</f>
        <v>#N/A</v>
      </c>
    </row>
    <row r="255" spans="28:48" x14ac:dyDescent="0.3">
      <c r="AB255" t="e">
        <f>VLOOKUP($A255,updated_plusgrid!$A$1:$AF$500,MATCH("Usable (USABLE)",updated_plusgrid!$A$1:$AF$1,0),0)-IFERROR(VLOOKUP($A255,'E1 basket NFOL Morning'!$A$1:$M$500,MATCH("For 1 basket",'E1 basket NFOL Morning'!$A$1:$M$1,0),0),0)*MIN('E1 basket NFOL Morning'!$G$2:$G$500)</f>
        <v>#N/A</v>
      </c>
      <c r="AC255" t="e">
        <f>VLOOKUP($A255,updated_plusgrid!$A$1:$AF$500,MATCH("Due (DUE)",updated_plusgrid!$A$1:$AF$1,0),0)-IFERROR(VLOOKUP($A255,'E1 basket NFOL Morning'!$A$1:$M$500,MATCH("For 1 basket",'E1 basket NFOL Morning'!$A$1:$M$1,0),0),0)*MIN('E1 basket NFOL Morning'!$I$2:$I$500)</f>
        <v>#N/A</v>
      </c>
      <c r="AD255" t="e">
        <f>VLOOKUP($A255,updated_plusgrid!$A$1:$AF$500,MATCH("Pend. T+1 Buy (TT1UNSETTLEBUY)",updated_plusgrid!$A$1:$AF$1,0),0)-IFERROR(VLOOKUP($A255,'E1 basket NFOL Morning'!$A$1:$M$500,MATCH("For 1 basket",'E1 basket NFOL Morning'!$A$1:$M$1,0),0),0)*MIN('E1 basket NFOL Morning'!$K$2:$K$500)</f>
        <v>#N/A</v>
      </c>
      <c r="AE255" t="e">
        <f>AB255-IFERROR(VLOOKUP($A255,Diamond!$A:$B,2,0),0)*MIN(Diamond!$G:$G)</f>
        <v>#N/A</v>
      </c>
      <c r="AF255" t="e">
        <f>AC255-IFERROR(VLOOKUP($A255,Diamond!$A:$B,2,0),0)*MIN(Diamond!$I:$I)</f>
        <v>#N/A</v>
      </c>
      <c r="AG255" t="e">
        <f>AD255-IFERROR(VLOOKUP($A255,Diamond!$A:$B,2,0),0)*MIN(Diamond!$K:$K)</f>
        <v>#N/A</v>
      </c>
      <c r="AH255" t="e">
        <f>AE255-IFERROR(VLOOKUP($A255,FL!$A:$B,2,0),0)*MIN(FL!$G:$G)</f>
        <v>#N/A</v>
      </c>
      <c r="AI255" t="e">
        <f>AF255-IFERROR(VLOOKUP($A255,FL!$A:$B,2,0),0)*MIN(FL!$I:$I)</f>
        <v>#N/A</v>
      </c>
      <c r="AJ255" t="e">
        <f>AG255-IFERROR(VLOOKUP($A255,FL!$A:$B,2,0),0)*MIN(FL!$K:$K)</f>
        <v>#N/A</v>
      </c>
      <c r="AK255" t="e">
        <f>AH255-IFERROR(VLOOKUP($A255,'VN100'!$A:$B,2,0),0)*MIN('VN100'!$G:$G)</f>
        <v>#N/A</v>
      </c>
      <c r="AL255" t="e">
        <f>AI255-IFERROR(VLOOKUP($A255,'VN100'!$A:$B,2,0),0)*MIN('VN100'!$I:$I)</f>
        <v>#N/A</v>
      </c>
      <c r="AM255" t="e">
        <f>AJ255-IFERROR(VLOOKUP($A255,'VN100'!$A:$B,2,0),0)*MIN('VN100'!$K:$K)</f>
        <v>#N/A</v>
      </c>
      <c r="AN255" t="e">
        <f>AK255-IFERROR(VLOOKUP($A255,MIDCAP!$A:$B,2,0),0)*MIN(MIDCAP!$G:$G)</f>
        <v>#N/A</v>
      </c>
      <c r="AO255" t="e">
        <f>AL255-IFERROR(VLOOKUP($A255,MIDCAP!$A:$B,2,0),0)*MIN(MIDCAP!$I:$I)</f>
        <v>#N/A</v>
      </c>
      <c r="AP255" t="e">
        <f>AM255-IFERROR(VLOOKUP($A255,MIDCAP!$A:$B,2,0),0)*MIN(MIDCAP!$K:$K)</f>
        <v>#N/A</v>
      </c>
      <c r="AQ255" t="e">
        <f>AN255-IFERROR(VLOOKUP($A255,VFS!$A:$B,2,0),0)*MIN(VFS!$G:$G)</f>
        <v>#N/A</v>
      </c>
      <c r="AR255" t="e">
        <f>AO255-IFERROR(VLOOKUP($A255,VFS!$A:$B,2,0),0)*MIN(VFS!$I:$I)</f>
        <v>#N/A</v>
      </c>
      <c r="AS255" t="e">
        <f>AP255-IFERROR(VLOOKUP($A255,VFS!$A:$B,2,0),0)*MIN(VFS!$K:$K)</f>
        <v>#N/A</v>
      </c>
      <c r="AT255" t="e">
        <f>AQ255-IFERROR(VLOOKUP($A255,FUEMAVND!$A:$B,2,0),0)*MIN(FUEMAVND!$G:$G)</f>
        <v>#N/A</v>
      </c>
      <c r="AU255" t="e">
        <f>AR255-IFERROR(VLOOKUP($A255,FUEMAVND!$A:$B,2,0),0)*MIN(FUEMAVND!$I:$I)</f>
        <v>#N/A</v>
      </c>
      <c r="AV255" t="e">
        <f>AS255-IFERROR(VLOOKUP($A255,FUEMAVND!$A:$B,2,0),0)*MIN(FUEMAVND!$K:$K)</f>
        <v>#N/A</v>
      </c>
    </row>
    <row r="256" spans="28:48" x14ac:dyDescent="0.3">
      <c r="AB256" t="e">
        <f>VLOOKUP($A256,updated_plusgrid!$A$1:$AF$500,MATCH("Usable (USABLE)",updated_plusgrid!$A$1:$AF$1,0),0)-IFERROR(VLOOKUP($A256,'E1 basket NFOL Morning'!$A$1:$M$500,MATCH("For 1 basket",'E1 basket NFOL Morning'!$A$1:$M$1,0),0),0)*MIN('E1 basket NFOL Morning'!$G$2:$G$500)</f>
        <v>#N/A</v>
      </c>
      <c r="AC256" t="e">
        <f>VLOOKUP($A256,updated_plusgrid!$A$1:$AF$500,MATCH("Due (DUE)",updated_plusgrid!$A$1:$AF$1,0),0)-IFERROR(VLOOKUP($A256,'E1 basket NFOL Morning'!$A$1:$M$500,MATCH("For 1 basket",'E1 basket NFOL Morning'!$A$1:$M$1,0),0),0)*MIN('E1 basket NFOL Morning'!$I$2:$I$500)</f>
        <v>#N/A</v>
      </c>
      <c r="AD256" t="e">
        <f>VLOOKUP($A256,updated_plusgrid!$A$1:$AF$500,MATCH("Pend. T+1 Buy (TT1UNSETTLEBUY)",updated_plusgrid!$A$1:$AF$1,0),0)-IFERROR(VLOOKUP($A256,'E1 basket NFOL Morning'!$A$1:$M$500,MATCH("For 1 basket",'E1 basket NFOL Morning'!$A$1:$M$1,0),0),0)*MIN('E1 basket NFOL Morning'!$K$2:$K$500)</f>
        <v>#N/A</v>
      </c>
      <c r="AE256" t="e">
        <f>AB256-IFERROR(VLOOKUP($A256,Diamond!$A:$B,2,0),0)*MIN(Diamond!$G:$G)</f>
        <v>#N/A</v>
      </c>
      <c r="AF256" t="e">
        <f>AC256-IFERROR(VLOOKUP($A256,Diamond!$A:$B,2,0),0)*MIN(Diamond!$I:$I)</f>
        <v>#N/A</v>
      </c>
      <c r="AG256" t="e">
        <f>AD256-IFERROR(VLOOKUP($A256,Diamond!$A:$B,2,0),0)*MIN(Diamond!$K:$K)</f>
        <v>#N/A</v>
      </c>
      <c r="AH256" t="e">
        <f>AE256-IFERROR(VLOOKUP($A256,FL!$A:$B,2,0),0)*MIN(FL!$G:$G)</f>
        <v>#N/A</v>
      </c>
      <c r="AI256" t="e">
        <f>AF256-IFERROR(VLOOKUP($A256,FL!$A:$B,2,0),0)*MIN(FL!$I:$I)</f>
        <v>#N/A</v>
      </c>
      <c r="AJ256" t="e">
        <f>AG256-IFERROR(VLOOKUP($A256,FL!$A:$B,2,0),0)*MIN(FL!$K:$K)</f>
        <v>#N/A</v>
      </c>
      <c r="AK256" t="e">
        <f>AH256-IFERROR(VLOOKUP($A256,'VN100'!$A:$B,2,0),0)*MIN('VN100'!$G:$G)</f>
        <v>#N/A</v>
      </c>
      <c r="AL256" t="e">
        <f>AI256-IFERROR(VLOOKUP($A256,'VN100'!$A:$B,2,0),0)*MIN('VN100'!$I:$I)</f>
        <v>#N/A</v>
      </c>
      <c r="AM256" t="e">
        <f>AJ256-IFERROR(VLOOKUP($A256,'VN100'!$A:$B,2,0),0)*MIN('VN100'!$K:$K)</f>
        <v>#N/A</v>
      </c>
      <c r="AN256" t="e">
        <f>AK256-IFERROR(VLOOKUP($A256,MIDCAP!$A:$B,2,0),0)*MIN(MIDCAP!$G:$G)</f>
        <v>#N/A</v>
      </c>
      <c r="AO256" t="e">
        <f>AL256-IFERROR(VLOOKUP($A256,MIDCAP!$A:$B,2,0),0)*MIN(MIDCAP!$I:$I)</f>
        <v>#N/A</v>
      </c>
      <c r="AP256" t="e">
        <f>AM256-IFERROR(VLOOKUP($A256,MIDCAP!$A:$B,2,0),0)*MIN(MIDCAP!$K:$K)</f>
        <v>#N/A</v>
      </c>
      <c r="AQ256" t="e">
        <f>AN256-IFERROR(VLOOKUP($A256,VFS!$A:$B,2,0),0)*MIN(VFS!$G:$G)</f>
        <v>#N/A</v>
      </c>
      <c r="AR256" t="e">
        <f>AO256-IFERROR(VLOOKUP($A256,VFS!$A:$B,2,0),0)*MIN(VFS!$I:$I)</f>
        <v>#N/A</v>
      </c>
      <c r="AS256" t="e">
        <f>AP256-IFERROR(VLOOKUP($A256,VFS!$A:$B,2,0),0)*MIN(VFS!$K:$K)</f>
        <v>#N/A</v>
      </c>
      <c r="AT256" t="e">
        <f>AQ256-IFERROR(VLOOKUP($A256,FUEMAVND!$A:$B,2,0),0)*MIN(FUEMAVND!$G:$G)</f>
        <v>#N/A</v>
      </c>
      <c r="AU256" t="e">
        <f>AR256-IFERROR(VLOOKUP($A256,FUEMAVND!$A:$B,2,0),0)*MIN(FUEMAVND!$I:$I)</f>
        <v>#N/A</v>
      </c>
      <c r="AV256" t="e">
        <f>AS256-IFERROR(VLOOKUP($A256,FUEMAVND!$A:$B,2,0),0)*MIN(FUEMAVND!$K:$K)</f>
        <v>#N/A</v>
      </c>
    </row>
    <row r="257" spans="28:48" x14ac:dyDescent="0.3">
      <c r="AB257" t="e">
        <f>VLOOKUP($A257,updated_plusgrid!$A$1:$AF$500,MATCH("Usable (USABLE)",updated_plusgrid!$A$1:$AF$1,0),0)-IFERROR(VLOOKUP($A257,'E1 basket NFOL Morning'!$A$1:$M$500,MATCH("For 1 basket",'E1 basket NFOL Morning'!$A$1:$M$1,0),0),0)*MIN('E1 basket NFOL Morning'!$G$2:$G$500)</f>
        <v>#N/A</v>
      </c>
      <c r="AC257" t="e">
        <f>VLOOKUP($A257,updated_plusgrid!$A$1:$AF$500,MATCH("Due (DUE)",updated_plusgrid!$A$1:$AF$1,0),0)-IFERROR(VLOOKUP($A257,'E1 basket NFOL Morning'!$A$1:$M$500,MATCH("For 1 basket",'E1 basket NFOL Morning'!$A$1:$M$1,0),0),0)*MIN('E1 basket NFOL Morning'!$I$2:$I$500)</f>
        <v>#N/A</v>
      </c>
      <c r="AD257" t="e">
        <f>VLOOKUP($A257,updated_plusgrid!$A$1:$AF$500,MATCH("Pend. T+1 Buy (TT1UNSETTLEBUY)",updated_plusgrid!$A$1:$AF$1,0),0)-IFERROR(VLOOKUP($A257,'E1 basket NFOL Morning'!$A$1:$M$500,MATCH("For 1 basket",'E1 basket NFOL Morning'!$A$1:$M$1,0),0),0)*MIN('E1 basket NFOL Morning'!$K$2:$K$500)</f>
        <v>#N/A</v>
      </c>
      <c r="AE257" t="e">
        <f>AB257-IFERROR(VLOOKUP($A257,Diamond!$A:$B,2,0),0)*MIN(Diamond!$G:$G)</f>
        <v>#N/A</v>
      </c>
      <c r="AF257" t="e">
        <f>AC257-IFERROR(VLOOKUP($A257,Diamond!$A:$B,2,0),0)*MIN(Diamond!$I:$I)</f>
        <v>#N/A</v>
      </c>
      <c r="AG257" t="e">
        <f>AD257-IFERROR(VLOOKUP($A257,Diamond!$A:$B,2,0),0)*MIN(Diamond!$K:$K)</f>
        <v>#N/A</v>
      </c>
      <c r="AH257" t="e">
        <f>AE257-IFERROR(VLOOKUP($A257,FL!$A:$B,2,0),0)*MIN(FL!$G:$G)</f>
        <v>#N/A</v>
      </c>
      <c r="AI257" t="e">
        <f>AF257-IFERROR(VLOOKUP($A257,FL!$A:$B,2,0),0)*MIN(FL!$I:$I)</f>
        <v>#N/A</v>
      </c>
      <c r="AJ257" t="e">
        <f>AG257-IFERROR(VLOOKUP($A257,FL!$A:$B,2,0),0)*MIN(FL!$K:$K)</f>
        <v>#N/A</v>
      </c>
      <c r="AK257" t="e">
        <f>AH257-IFERROR(VLOOKUP($A257,'VN100'!$A:$B,2,0),0)*MIN('VN100'!$G:$G)</f>
        <v>#N/A</v>
      </c>
      <c r="AL257" t="e">
        <f>AI257-IFERROR(VLOOKUP($A257,'VN100'!$A:$B,2,0),0)*MIN('VN100'!$I:$I)</f>
        <v>#N/A</v>
      </c>
      <c r="AM257" t="e">
        <f>AJ257-IFERROR(VLOOKUP($A257,'VN100'!$A:$B,2,0),0)*MIN('VN100'!$K:$K)</f>
        <v>#N/A</v>
      </c>
      <c r="AN257" t="e">
        <f>AK257-IFERROR(VLOOKUP($A257,MIDCAP!$A:$B,2,0),0)*MIN(MIDCAP!$G:$G)</f>
        <v>#N/A</v>
      </c>
      <c r="AO257" t="e">
        <f>AL257-IFERROR(VLOOKUP($A257,MIDCAP!$A:$B,2,0),0)*MIN(MIDCAP!$I:$I)</f>
        <v>#N/A</v>
      </c>
      <c r="AP257" t="e">
        <f>AM257-IFERROR(VLOOKUP($A257,MIDCAP!$A:$B,2,0),0)*MIN(MIDCAP!$K:$K)</f>
        <v>#N/A</v>
      </c>
      <c r="AQ257" t="e">
        <f>AN257-IFERROR(VLOOKUP($A257,VFS!$A:$B,2,0),0)*MIN(VFS!$G:$G)</f>
        <v>#N/A</v>
      </c>
      <c r="AR257" t="e">
        <f>AO257-IFERROR(VLOOKUP($A257,VFS!$A:$B,2,0),0)*MIN(VFS!$I:$I)</f>
        <v>#N/A</v>
      </c>
      <c r="AS257" t="e">
        <f>AP257-IFERROR(VLOOKUP($A257,VFS!$A:$B,2,0),0)*MIN(VFS!$K:$K)</f>
        <v>#N/A</v>
      </c>
      <c r="AT257" t="e">
        <f>AQ257-IFERROR(VLOOKUP($A257,FUEMAVND!$A:$B,2,0),0)*MIN(FUEMAVND!$G:$G)</f>
        <v>#N/A</v>
      </c>
      <c r="AU257" t="e">
        <f>AR257-IFERROR(VLOOKUP($A257,FUEMAVND!$A:$B,2,0),0)*MIN(FUEMAVND!$I:$I)</f>
        <v>#N/A</v>
      </c>
      <c r="AV257" t="e">
        <f>AS257-IFERROR(VLOOKUP($A257,FUEMAVND!$A:$B,2,0),0)*MIN(FUEMAVND!$K:$K)</f>
        <v>#N/A</v>
      </c>
    </row>
    <row r="258" spans="28:48" x14ac:dyDescent="0.3">
      <c r="AB258" t="e">
        <f>VLOOKUP($A258,updated_plusgrid!$A$1:$AF$500,MATCH("Usable (USABLE)",updated_plusgrid!$A$1:$AF$1,0),0)-IFERROR(VLOOKUP($A258,'E1 basket NFOL Morning'!$A$1:$M$500,MATCH("For 1 basket",'E1 basket NFOL Morning'!$A$1:$M$1,0),0),0)*MIN('E1 basket NFOL Morning'!$G$2:$G$500)</f>
        <v>#N/A</v>
      </c>
      <c r="AC258" t="e">
        <f>VLOOKUP($A258,updated_plusgrid!$A$1:$AF$500,MATCH("Due (DUE)",updated_plusgrid!$A$1:$AF$1,0),0)-IFERROR(VLOOKUP($A258,'E1 basket NFOL Morning'!$A$1:$M$500,MATCH("For 1 basket",'E1 basket NFOL Morning'!$A$1:$M$1,0),0),0)*MIN('E1 basket NFOL Morning'!$I$2:$I$500)</f>
        <v>#N/A</v>
      </c>
      <c r="AD258" t="e">
        <f>VLOOKUP($A258,updated_plusgrid!$A$1:$AF$500,MATCH("Pend. T+1 Buy (TT1UNSETTLEBUY)",updated_plusgrid!$A$1:$AF$1,0),0)-IFERROR(VLOOKUP($A258,'E1 basket NFOL Morning'!$A$1:$M$500,MATCH("For 1 basket",'E1 basket NFOL Morning'!$A$1:$M$1,0),0),0)*MIN('E1 basket NFOL Morning'!$K$2:$K$500)</f>
        <v>#N/A</v>
      </c>
      <c r="AE258" t="e">
        <f>AB258-IFERROR(VLOOKUP($A258,Diamond!$A:$B,2,0),0)*MIN(Diamond!$G:$G)</f>
        <v>#N/A</v>
      </c>
      <c r="AF258" t="e">
        <f>AC258-IFERROR(VLOOKUP($A258,Diamond!$A:$B,2,0),0)*MIN(Diamond!$I:$I)</f>
        <v>#N/A</v>
      </c>
      <c r="AG258" t="e">
        <f>AD258-IFERROR(VLOOKUP($A258,Diamond!$A:$B,2,0),0)*MIN(Diamond!$K:$K)</f>
        <v>#N/A</v>
      </c>
      <c r="AH258" t="e">
        <f>AE258-IFERROR(VLOOKUP($A258,FL!$A:$B,2,0),0)*MIN(FL!$G:$G)</f>
        <v>#N/A</v>
      </c>
      <c r="AI258" t="e">
        <f>AF258-IFERROR(VLOOKUP($A258,FL!$A:$B,2,0),0)*MIN(FL!$I:$I)</f>
        <v>#N/A</v>
      </c>
      <c r="AJ258" t="e">
        <f>AG258-IFERROR(VLOOKUP($A258,FL!$A:$B,2,0),0)*MIN(FL!$K:$K)</f>
        <v>#N/A</v>
      </c>
      <c r="AK258" t="e">
        <f>AH258-IFERROR(VLOOKUP($A258,'VN100'!$A:$B,2,0),0)*MIN('VN100'!$G:$G)</f>
        <v>#N/A</v>
      </c>
      <c r="AL258" t="e">
        <f>AI258-IFERROR(VLOOKUP($A258,'VN100'!$A:$B,2,0),0)*MIN('VN100'!$I:$I)</f>
        <v>#N/A</v>
      </c>
      <c r="AM258" t="e">
        <f>AJ258-IFERROR(VLOOKUP($A258,'VN100'!$A:$B,2,0),0)*MIN('VN100'!$K:$K)</f>
        <v>#N/A</v>
      </c>
      <c r="AN258" t="e">
        <f>AK258-IFERROR(VLOOKUP($A258,MIDCAP!$A:$B,2,0),0)*MIN(MIDCAP!$G:$G)</f>
        <v>#N/A</v>
      </c>
      <c r="AO258" t="e">
        <f>AL258-IFERROR(VLOOKUP($A258,MIDCAP!$A:$B,2,0),0)*MIN(MIDCAP!$I:$I)</f>
        <v>#N/A</v>
      </c>
      <c r="AP258" t="e">
        <f>AM258-IFERROR(VLOOKUP($A258,MIDCAP!$A:$B,2,0),0)*MIN(MIDCAP!$K:$K)</f>
        <v>#N/A</v>
      </c>
      <c r="AQ258" t="e">
        <f>AN258-IFERROR(VLOOKUP($A258,VFS!$A:$B,2,0),0)*MIN(VFS!$G:$G)</f>
        <v>#N/A</v>
      </c>
      <c r="AR258" t="e">
        <f>AO258-IFERROR(VLOOKUP($A258,VFS!$A:$B,2,0),0)*MIN(VFS!$I:$I)</f>
        <v>#N/A</v>
      </c>
      <c r="AS258" t="e">
        <f>AP258-IFERROR(VLOOKUP($A258,VFS!$A:$B,2,0),0)*MIN(VFS!$K:$K)</f>
        <v>#N/A</v>
      </c>
      <c r="AT258" t="e">
        <f>AQ258-IFERROR(VLOOKUP($A258,FUEMAVND!$A:$B,2,0),0)*MIN(FUEMAVND!$G:$G)</f>
        <v>#N/A</v>
      </c>
      <c r="AU258" t="e">
        <f>AR258-IFERROR(VLOOKUP($A258,FUEMAVND!$A:$B,2,0),0)*MIN(FUEMAVND!$I:$I)</f>
        <v>#N/A</v>
      </c>
      <c r="AV258" t="e">
        <f>AS258-IFERROR(VLOOKUP($A258,FUEMAVND!$A:$B,2,0),0)*MIN(FUEMAVND!$K:$K)</f>
        <v>#N/A</v>
      </c>
    </row>
    <row r="259" spans="28:48" x14ac:dyDescent="0.3">
      <c r="AB259" t="e">
        <f>VLOOKUP($A259,updated_plusgrid!$A$1:$AF$500,MATCH("Usable (USABLE)",updated_plusgrid!$A$1:$AF$1,0),0)-IFERROR(VLOOKUP($A259,'E1 basket NFOL Morning'!$A$1:$M$500,MATCH("For 1 basket",'E1 basket NFOL Morning'!$A$1:$M$1,0),0),0)*MIN('E1 basket NFOL Morning'!$G$2:$G$500)</f>
        <v>#N/A</v>
      </c>
      <c r="AC259" t="e">
        <f>VLOOKUP($A259,updated_plusgrid!$A$1:$AF$500,MATCH("Due (DUE)",updated_plusgrid!$A$1:$AF$1,0),0)-IFERROR(VLOOKUP($A259,'E1 basket NFOL Morning'!$A$1:$M$500,MATCH("For 1 basket",'E1 basket NFOL Morning'!$A$1:$M$1,0),0),0)*MIN('E1 basket NFOL Morning'!$I$2:$I$500)</f>
        <v>#N/A</v>
      </c>
      <c r="AD259" t="e">
        <f>VLOOKUP($A259,updated_plusgrid!$A$1:$AF$500,MATCH("Pend. T+1 Buy (TT1UNSETTLEBUY)",updated_plusgrid!$A$1:$AF$1,0),0)-IFERROR(VLOOKUP($A259,'E1 basket NFOL Morning'!$A$1:$M$500,MATCH("For 1 basket",'E1 basket NFOL Morning'!$A$1:$M$1,0),0),0)*MIN('E1 basket NFOL Morning'!$K$2:$K$500)</f>
        <v>#N/A</v>
      </c>
      <c r="AE259" t="e">
        <f>AB259-IFERROR(VLOOKUP($A259,Diamond!$A:$B,2,0),0)*MIN(Diamond!$G:$G)</f>
        <v>#N/A</v>
      </c>
      <c r="AF259" t="e">
        <f>AC259-IFERROR(VLOOKUP($A259,Diamond!$A:$B,2,0),0)*MIN(Diamond!$I:$I)</f>
        <v>#N/A</v>
      </c>
      <c r="AG259" t="e">
        <f>AD259-IFERROR(VLOOKUP($A259,Diamond!$A:$B,2,0),0)*MIN(Diamond!$K:$K)</f>
        <v>#N/A</v>
      </c>
      <c r="AH259" t="e">
        <f>AE259-IFERROR(VLOOKUP($A259,FL!$A:$B,2,0),0)*MIN(FL!$G:$G)</f>
        <v>#N/A</v>
      </c>
      <c r="AI259" t="e">
        <f>AF259-IFERROR(VLOOKUP($A259,FL!$A:$B,2,0),0)*MIN(FL!$I:$I)</f>
        <v>#N/A</v>
      </c>
      <c r="AJ259" t="e">
        <f>AG259-IFERROR(VLOOKUP($A259,FL!$A:$B,2,0),0)*MIN(FL!$K:$K)</f>
        <v>#N/A</v>
      </c>
      <c r="AK259" t="e">
        <f>AH259-IFERROR(VLOOKUP($A259,'VN100'!$A:$B,2,0),0)*MIN('VN100'!$G:$G)</f>
        <v>#N/A</v>
      </c>
      <c r="AL259" t="e">
        <f>AI259-IFERROR(VLOOKUP($A259,'VN100'!$A:$B,2,0),0)*MIN('VN100'!$I:$I)</f>
        <v>#N/A</v>
      </c>
      <c r="AM259" t="e">
        <f>AJ259-IFERROR(VLOOKUP($A259,'VN100'!$A:$B,2,0),0)*MIN('VN100'!$K:$K)</f>
        <v>#N/A</v>
      </c>
      <c r="AN259" t="e">
        <f>AK259-IFERROR(VLOOKUP($A259,MIDCAP!$A:$B,2,0),0)*MIN(MIDCAP!$G:$G)</f>
        <v>#N/A</v>
      </c>
      <c r="AO259" t="e">
        <f>AL259-IFERROR(VLOOKUP($A259,MIDCAP!$A:$B,2,0),0)*MIN(MIDCAP!$I:$I)</f>
        <v>#N/A</v>
      </c>
      <c r="AP259" t="e">
        <f>AM259-IFERROR(VLOOKUP($A259,MIDCAP!$A:$B,2,0),0)*MIN(MIDCAP!$K:$K)</f>
        <v>#N/A</v>
      </c>
      <c r="AQ259" t="e">
        <f>AN259-IFERROR(VLOOKUP($A259,VFS!$A:$B,2,0),0)*MIN(VFS!$G:$G)</f>
        <v>#N/A</v>
      </c>
      <c r="AR259" t="e">
        <f>AO259-IFERROR(VLOOKUP($A259,VFS!$A:$B,2,0),0)*MIN(VFS!$I:$I)</f>
        <v>#N/A</v>
      </c>
      <c r="AS259" t="e">
        <f>AP259-IFERROR(VLOOKUP($A259,VFS!$A:$B,2,0),0)*MIN(VFS!$K:$K)</f>
        <v>#N/A</v>
      </c>
      <c r="AT259" t="e">
        <f>AQ259-IFERROR(VLOOKUP($A259,FUEMAVND!$A:$B,2,0),0)*MIN(FUEMAVND!$G:$G)</f>
        <v>#N/A</v>
      </c>
      <c r="AU259" t="e">
        <f>AR259-IFERROR(VLOOKUP($A259,FUEMAVND!$A:$B,2,0),0)*MIN(FUEMAVND!$I:$I)</f>
        <v>#N/A</v>
      </c>
      <c r="AV259" t="e">
        <f>AS259-IFERROR(VLOOKUP($A259,FUEMAVND!$A:$B,2,0),0)*MIN(FUEMAVND!$K:$K)</f>
        <v>#N/A</v>
      </c>
    </row>
    <row r="260" spans="28:48" x14ac:dyDescent="0.3">
      <c r="AB260" t="e">
        <f>VLOOKUP($A260,updated_plusgrid!$A$1:$AF$500,MATCH("Usable (USABLE)",updated_plusgrid!$A$1:$AF$1,0),0)-IFERROR(VLOOKUP($A260,'E1 basket NFOL Morning'!$A$1:$M$500,MATCH("For 1 basket",'E1 basket NFOL Morning'!$A$1:$M$1,0),0),0)*MIN('E1 basket NFOL Morning'!$G$2:$G$500)</f>
        <v>#N/A</v>
      </c>
      <c r="AC260" t="e">
        <f>VLOOKUP($A260,updated_plusgrid!$A$1:$AF$500,MATCH("Due (DUE)",updated_plusgrid!$A$1:$AF$1,0),0)-IFERROR(VLOOKUP($A260,'E1 basket NFOL Morning'!$A$1:$M$500,MATCH("For 1 basket",'E1 basket NFOL Morning'!$A$1:$M$1,0),0),0)*MIN('E1 basket NFOL Morning'!$I$2:$I$500)</f>
        <v>#N/A</v>
      </c>
      <c r="AD260" t="e">
        <f>VLOOKUP($A260,updated_plusgrid!$A$1:$AF$500,MATCH("Pend. T+1 Buy (TT1UNSETTLEBUY)",updated_plusgrid!$A$1:$AF$1,0),0)-IFERROR(VLOOKUP($A260,'E1 basket NFOL Morning'!$A$1:$M$500,MATCH("For 1 basket",'E1 basket NFOL Morning'!$A$1:$M$1,0),0),0)*MIN('E1 basket NFOL Morning'!$K$2:$K$500)</f>
        <v>#N/A</v>
      </c>
      <c r="AE260" t="e">
        <f>AB260-IFERROR(VLOOKUP($A260,Diamond!$A:$B,2,0),0)*MIN(Diamond!$G:$G)</f>
        <v>#N/A</v>
      </c>
      <c r="AF260" t="e">
        <f>AC260-IFERROR(VLOOKUP($A260,Diamond!$A:$B,2,0),0)*MIN(Diamond!$I:$I)</f>
        <v>#N/A</v>
      </c>
      <c r="AG260" t="e">
        <f>AD260-IFERROR(VLOOKUP($A260,Diamond!$A:$B,2,0),0)*MIN(Diamond!$K:$K)</f>
        <v>#N/A</v>
      </c>
      <c r="AH260" t="e">
        <f>AE260-IFERROR(VLOOKUP($A260,FL!$A:$B,2,0),0)*MIN(FL!$G:$G)</f>
        <v>#N/A</v>
      </c>
      <c r="AI260" t="e">
        <f>AF260-IFERROR(VLOOKUP($A260,FL!$A:$B,2,0),0)*MIN(FL!$I:$I)</f>
        <v>#N/A</v>
      </c>
      <c r="AJ260" t="e">
        <f>AG260-IFERROR(VLOOKUP($A260,FL!$A:$B,2,0),0)*MIN(FL!$K:$K)</f>
        <v>#N/A</v>
      </c>
      <c r="AK260" t="e">
        <f>AH260-IFERROR(VLOOKUP($A260,'VN100'!$A:$B,2,0),0)*MIN('VN100'!$G:$G)</f>
        <v>#N/A</v>
      </c>
      <c r="AL260" t="e">
        <f>AI260-IFERROR(VLOOKUP($A260,'VN100'!$A:$B,2,0),0)*MIN('VN100'!$I:$I)</f>
        <v>#N/A</v>
      </c>
      <c r="AM260" t="e">
        <f>AJ260-IFERROR(VLOOKUP($A260,'VN100'!$A:$B,2,0),0)*MIN('VN100'!$K:$K)</f>
        <v>#N/A</v>
      </c>
      <c r="AN260" t="e">
        <f>AK260-IFERROR(VLOOKUP($A260,MIDCAP!$A:$B,2,0),0)*MIN(MIDCAP!$G:$G)</f>
        <v>#N/A</v>
      </c>
      <c r="AO260" t="e">
        <f>AL260-IFERROR(VLOOKUP($A260,MIDCAP!$A:$B,2,0),0)*MIN(MIDCAP!$I:$I)</f>
        <v>#N/A</v>
      </c>
      <c r="AP260" t="e">
        <f>AM260-IFERROR(VLOOKUP($A260,MIDCAP!$A:$B,2,0),0)*MIN(MIDCAP!$K:$K)</f>
        <v>#N/A</v>
      </c>
      <c r="AQ260" t="e">
        <f>AN260-IFERROR(VLOOKUP($A260,VFS!$A:$B,2,0),0)*MIN(VFS!$G:$G)</f>
        <v>#N/A</v>
      </c>
      <c r="AR260" t="e">
        <f>AO260-IFERROR(VLOOKUP($A260,VFS!$A:$B,2,0),0)*MIN(VFS!$I:$I)</f>
        <v>#N/A</v>
      </c>
      <c r="AS260" t="e">
        <f>AP260-IFERROR(VLOOKUP($A260,VFS!$A:$B,2,0),0)*MIN(VFS!$K:$K)</f>
        <v>#N/A</v>
      </c>
      <c r="AT260" t="e">
        <f>AQ260-IFERROR(VLOOKUP($A260,FUEMAVND!$A:$B,2,0),0)*MIN(FUEMAVND!$G:$G)</f>
        <v>#N/A</v>
      </c>
      <c r="AU260" t="e">
        <f>AR260-IFERROR(VLOOKUP($A260,FUEMAVND!$A:$B,2,0),0)*MIN(FUEMAVND!$I:$I)</f>
        <v>#N/A</v>
      </c>
      <c r="AV260" t="e">
        <f>AS260-IFERROR(VLOOKUP($A260,FUEMAVND!$A:$B,2,0),0)*MIN(FUEMAVND!$K:$K)</f>
        <v>#N/A</v>
      </c>
    </row>
    <row r="261" spans="28:48" x14ac:dyDescent="0.3">
      <c r="AB261" t="e">
        <f>VLOOKUP($A261,updated_plusgrid!$A$1:$AF$500,MATCH("Usable (USABLE)",updated_plusgrid!$A$1:$AF$1,0),0)-IFERROR(VLOOKUP($A261,'E1 basket NFOL Morning'!$A$1:$M$500,MATCH("For 1 basket",'E1 basket NFOL Morning'!$A$1:$M$1,0),0),0)*MIN('E1 basket NFOL Morning'!$G$2:$G$500)</f>
        <v>#N/A</v>
      </c>
      <c r="AC261" t="e">
        <f>VLOOKUP($A261,updated_plusgrid!$A$1:$AF$500,MATCH("Due (DUE)",updated_plusgrid!$A$1:$AF$1,0),0)-IFERROR(VLOOKUP($A261,'E1 basket NFOL Morning'!$A$1:$M$500,MATCH("For 1 basket",'E1 basket NFOL Morning'!$A$1:$M$1,0),0),0)*MIN('E1 basket NFOL Morning'!$I$2:$I$500)</f>
        <v>#N/A</v>
      </c>
      <c r="AD261" t="e">
        <f>VLOOKUP($A261,updated_plusgrid!$A$1:$AF$500,MATCH("Pend. T+1 Buy (TT1UNSETTLEBUY)",updated_plusgrid!$A$1:$AF$1,0),0)-IFERROR(VLOOKUP($A261,'E1 basket NFOL Morning'!$A$1:$M$500,MATCH("For 1 basket",'E1 basket NFOL Morning'!$A$1:$M$1,0),0),0)*MIN('E1 basket NFOL Morning'!$K$2:$K$500)</f>
        <v>#N/A</v>
      </c>
      <c r="AE261" t="e">
        <f>AB261-IFERROR(VLOOKUP($A261,Diamond!$A:$B,2,0),0)*MIN(Diamond!$G:$G)</f>
        <v>#N/A</v>
      </c>
      <c r="AF261" t="e">
        <f>AC261-IFERROR(VLOOKUP($A261,Diamond!$A:$B,2,0),0)*MIN(Diamond!$I:$I)</f>
        <v>#N/A</v>
      </c>
      <c r="AG261" t="e">
        <f>AD261-IFERROR(VLOOKUP($A261,Diamond!$A:$B,2,0),0)*MIN(Diamond!$K:$K)</f>
        <v>#N/A</v>
      </c>
      <c r="AH261" t="e">
        <f>AE261-IFERROR(VLOOKUP($A261,FL!$A:$B,2,0),0)*MIN(FL!$G:$G)</f>
        <v>#N/A</v>
      </c>
      <c r="AI261" t="e">
        <f>AF261-IFERROR(VLOOKUP($A261,FL!$A:$B,2,0),0)*MIN(FL!$I:$I)</f>
        <v>#N/A</v>
      </c>
      <c r="AJ261" t="e">
        <f>AG261-IFERROR(VLOOKUP($A261,FL!$A:$B,2,0),0)*MIN(FL!$K:$K)</f>
        <v>#N/A</v>
      </c>
      <c r="AK261" t="e">
        <f>AH261-IFERROR(VLOOKUP($A261,'VN100'!$A:$B,2,0),0)*MIN('VN100'!$G:$G)</f>
        <v>#N/A</v>
      </c>
      <c r="AL261" t="e">
        <f>AI261-IFERROR(VLOOKUP($A261,'VN100'!$A:$B,2,0),0)*MIN('VN100'!$I:$I)</f>
        <v>#N/A</v>
      </c>
      <c r="AM261" t="e">
        <f>AJ261-IFERROR(VLOOKUP($A261,'VN100'!$A:$B,2,0),0)*MIN('VN100'!$K:$K)</f>
        <v>#N/A</v>
      </c>
      <c r="AN261" t="e">
        <f>AK261-IFERROR(VLOOKUP($A261,MIDCAP!$A:$B,2,0),0)*MIN(MIDCAP!$G:$G)</f>
        <v>#N/A</v>
      </c>
      <c r="AO261" t="e">
        <f>AL261-IFERROR(VLOOKUP($A261,MIDCAP!$A:$B,2,0),0)*MIN(MIDCAP!$I:$I)</f>
        <v>#N/A</v>
      </c>
      <c r="AP261" t="e">
        <f>AM261-IFERROR(VLOOKUP($A261,MIDCAP!$A:$B,2,0),0)*MIN(MIDCAP!$K:$K)</f>
        <v>#N/A</v>
      </c>
      <c r="AQ261" t="e">
        <f>AN261-IFERROR(VLOOKUP($A261,VFS!$A:$B,2,0),0)*MIN(VFS!$G:$G)</f>
        <v>#N/A</v>
      </c>
      <c r="AR261" t="e">
        <f>AO261-IFERROR(VLOOKUP($A261,VFS!$A:$B,2,0),0)*MIN(VFS!$I:$I)</f>
        <v>#N/A</v>
      </c>
      <c r="AS261" t="e">
        <f>AP261-IFERROR(VLOOKUP($A261,VFS!$A:$B,2,0),0)*MIN(VFS!$K:$K)</f>
        <v>#N/A</v>
      </c>
      <c r="AT261" t="e">
        <f>AQ261-IFERROR(VLOOKUP($A261,FUEMAVND!$A:$B,2,0),0)*MIN(FUEMAVND!$G:$G)</f>
        <v>#N/A</v>
      </c>
      <c r="AU261" t="e">
        <f>AR261-IFERROR(VLOOKUP($A261,FUEMAVND!$A:$B,2,0),0)*MIN(FUEMAVND!$I:$I)</f>
        <v>#N/A</v>
      </c>
      <c r="AV261" t="e">
        <f>AS261-IFERROR(VLOOKUP($A261,FUEMAVND!$A:$B,2,0),0)*MIN(FUEMAVND!$K:$K)</f>
        <v>#N/A</v>
      </c>
    </row>
    <row r="262" spans="28:48" x14ac:dyDescent="0.3">
      <c r="AB262" t="e">
        <f>VLOOKUP($A262,updated_plusgrid!$A$1:$AF$500,MATCH("Usable (USABLE)",updated_plusgrid!$A$1:$AF$1,0),0)-IFERROR(VLOOKUP($A262,'E1 basket NFOL Morning'!$A$1:$M$500,MATCH("For 1 basket",'E1 basket NFOL Morning'!$A$1:$M$1,0),0),0)*MIN('E1 basket NFOL Morning'!$G$2:$G$500)</f>
        <v>#N/A</v>
      </c>
      <c r="AC262" t="e">
        <f>VLOOKUP($A262,updated_plusgrid!$A$1:$AF$500,MATCH("Due (DUE)",updated_plusgrid!$A$1:$AF$1,0),0)-IFERROR(VLOOKUP($A262,'E1 basket NFOL Morning'!$A$1:$M$500,MATCH("For 1 basket",'E1 basket NFOL Morning'!$A$1:$M$1,0),0),0)*MIN('E1 basket NFOL Morning'!$I$2:$I$500)</f>
        <v>#N/A</v>
      </c>
      <c r="AD262" t="e">
        <f>VLOOKUP($A262,updated_plusgrid!$A$1:$AF$500,MATCH("Pend. T+1 Buy (TT1UNSETTLEBUY)",updated_plusgrid!$A$1:$AF$1,0),0)-IFERROR(VLOOKUP($A262,'E1 basket NFOL Morning'!$A$1:$M$500,MATCH("For 1 basket",'E1 basket NFOL Morning'!$A$1:$M$1,0),0),0)*MIN('E1 basket NFOL Morning'!$K$2:$K$500)</f>
        <v>#N/A</v>
      </c>
      <c r="AE262" t="e">
        <f>AB262-IFERROR(VLOOKUP($A262,Diamond!$A:$B,2,0),0)*MIN(Diamond!$G:$G)</f>
        <v>#N/A</v>
      </c>
      <c r="AF262" t="e">
        <f>AC262-IFERROR(VLOOKUP($A262,Diamond!$A:$B,2,0),0)*MIN(Diamond!$I:$I)</f>
        <v>#N/A</v>
      </c>
      <c r="AG262" t="e">
        <f>AD262-IFERROR(VLOOKUP($A262,Diamond!$A:$B,2,0),0)*MIN(Diamond!$K:$K)</f>
        <v>#N/A</v>
      </c>
      <c r="AH262" t="e">
        <f>AE262-IFERROR(VLOOKUP($A262,FL!$A:$B,2,0),0)*MIN(FL!$G:$G)</f>
        <v>#N/A</v>
      </c>
      <c r="AI262" t="e">
        <f>AF262-IFERROR(VLOOKUP($A262,FL!$A:$B,2,0),0)*MIN(FL!$I:$I)</f>
        <v>#N/A</v>
      </c>
      <c r="AJ262" t="e">
        <f>AG262-IFERROR(VLOOKUP($A262,FL!$A:$B,2,0),0)*MIN(FL!$K:$K)</f>
        <v>#N/A</v>
      </c>
      <c r="AK262" t="e">
        <f>AH262-IFERROR(VLOOKUP($A262,'VN100'!$A:$B,2,0),0)*MIN('VN100'!$G:$G)</f>
        <v>#N/A</v>
      </c>
      <c r="AL262" t="e">
        <f>AI262-IFERROR(VLOOKUP($A262,'VN100'!$A:$B,2,0),0)*MIN('VN100'!$I:$I)</f>
        <v>#N/A</v>
      </c>
      <c r="AM262" t="e">
        <f>AJ262-IFERROR(VLOOKUP($A262,'VN100'!$A:$B,2,0),0)*MIN('VN100'!$K:$K)</f>
        <v>#N/A</v>
      </c>
      <c r="AN262" t="e">
        <f>AK262-IFERROR(VLOOKUP($A262,MIDCAP!$A:$B,2,0),0)*MIN(MIDCAP!$G:$G)</f>
        <v>#N/A</v>
      </c>
      <c r="AO262" t="e">
        <f>AL262-IFERROR(VLOOKUP($A262,MIDCAP!$A:$B,2,0),0)*MIN(MIDCAP!$I:$I)</f>
        <v>#N/A</v>
      </c>
      <c r="AP262" t="e">
        <f>AM262-IFERROR(VLOOKUP($A262,MIDCAP!$A:$B,2,0),0)*MIN(MIDCAP!$K:$K)</f>
        <v>#N/A</v>
      </c>
      <c r="AQ262" t="e">
        <f>AN262-IFERROR(VLOOKUP($A262,VFS!$A:$B,2,0),0)*MIN(VFS!$G:$G)</f>
        <v>#N/A</v>
      </c>
      <c r="AR262" t="e">
        <f>AO262-IFERROR(VLOOKUP($A262,VFS!$A:$B,2,0),0)*MIN(VFS!$I:$I)</f>
        <v>#N/A</v>
      </c>
      <c r="AS262" t="e">
        <f>AP262-IFERROR(VLOOKUP($A262,VFS!$A:$B,2,0),0)*MIN(VFS!$K:$K)</f>
        <v>#N/A</v>
      </c>
      <c r="AT262" t="e">
        <f>AQ262-IFERROR(VLOOKUP($A262,FUEMAVND!$A:$B,2,0),0)*MIN(FUEMAVND!$G:$G)</f>
        <v>#N/A</v>
      </c>
      <c r="AU262" t="e">
        <f>AR262-IFERROR(VLOOKUP($A262,FUEMAVND!$A:$B,2,0),0)*MIN(FUEMAVND!$I:$I)</f>
        <v>#N/A</v>
      </c>
      <c r="AV262" t="e">
        <f>AS262-IFERROR(VLOOKUP($A262,FUEMAVND!$A:$B,2,0),0)*MIN(FUEMAVND!$K:$K)</f>
        <v>#N/A</v>
      </c>
    </row>
    <row r="263" spans="28:48" x14ac:dyDescent="0.3">
      <c r="AB263" t="e">
        <f>VLOOKUP($A263,updated_plusgrid!$A$1:$AF$500,MATCH("Usable (USABLE)",updated_plusgrid!$A$1:$AF$1,0),0)-IFERROR(VLOOKUP($A263,'E1 basket NFOL Morning'!$A$1:$M$500,MATCH("For 1 basket",'E1 basket NFOL Morning'!$A$1:$M$1,0),0),0)*MIN('E1 basket NFOL Morning'!$G$2:$G$500)</f>
        <v>#N/A</v>
      </c>
      <c r="AC263" t="e">
        <f>VLOOKUP($A263,updated_plusgrid!$A$1:$AF$500,MATCH("Due (DUE)",updated_plusgrid!$A$1:$AF$1,0),0)-IFERROR(VLOOKUP($A263,'E1 basket NFOL Morning'!$A$1:$M$500,MATCH("For 1 basket",'E1 basket NFOL Morning'!$A$1:$M$1,0),0),0)*MIN('E1 basket NFOL Morning'!$I$2:$I$500)</f>
        <v>#N/A</v>
      </c>
      <c r="AD263" t="e">
        <f>VLOOKUP($A263,updated_plusgrid!$A$1:$AF$500,MATCH("Pend. T+1 Buy (TT1UNSETTLEBUY)",updated_plusgrid!$A$1:$AF$1,0),0)-IFERROR(VLOOKUP($A263,'E1 basket NFOL Morning'!$A$1:$M$500,MATCH("For 1 basket",'E1 basket NFOL Morning'!$A$1:$M$1,0),0),0)*MIN('E1 basket NFOL Morning'!$K$2:$K$500)</f>
        <v>#N/A</v>
      </c>
      <c r="AE263" t="e">
        <f>AB263-IFERROR(VLOOKUP($A263,Diamond!$A:$B,2,0),0)*MIN(Diamond!$G:$G)</f>
        <v>#N/A</v>
      </c>
      <c r="AF263" t="e">
        <f>AC263-IFERROR(VLOOKUP($A263,Diamond!$A:$B,2,0),0)*MIN(Diamond!$I:$I)</f>
        <v>#N/A</v>
      </c>
      <c r="AG263" t="e">
        <f>AD263-IFERROR(VLOOKUP($A263,Diamond!$A:$B,2,0),0)*MIN(Diamond!$K:$K)</f>
        <v>#N/A</v>
      </c>
      <c r="AH263" t="e">
        <f>AE263-IFERROR(VLOOKUP($A263,FL!$A:$B,2,0),0)*MIN(FL!$G:$G)</f>
        <v>#N/A</v>
      </c>
      <c r="AI263" t="e">
        <f>AF263-IFERROR(VLOOKUP($A263,FL!$A:$B,2,0),0)*MIN(FL!$I:$I)</f>
        <v>#N/A</v>
      </c>
      <c r="AJ263" t="e">
        <f>AG263-IFERROR(VLOOKUP($A263,FL!$A:$B,2,0),0)*MIN(FL!$K:$K)</f>
        <v>#N/A</v>
      </c>
      <c r="AK263" t="e">
        <f>AH263-IFERROR(VLOOKUP($A263,'VN100'!$A:$B,2,0),0)*MIN('VN100'!$G:$G)</f>
        <v>#N/A</v>
      </c>
      <c r="AL263" t="e">
        <f>AI263-IFERROR(VLOOKUP($A263,'VN100'!$A:$B,2,0),0)*MIN('VN100'!$I:$I)</f>
        <v>#N/A</v>
      </c>
      <c r="AM263" t="e">
        <f>AJ263-IFERROR(VLOOKUP($A263,'VN100'!$A:$B,2,0),0)*MIN('VN100'!$K:$K)</f>
        <v>#N/A</v>
      </c>
      <c r="AN263" t="e">
        <f>AK263-IFERROR(VLOOKUP($A263,MIDCAP!$A:$B,2,0),0)*MIN(MIDCAP!$G:$G)</f>
        <v>#N/A</v>
      </c>
      <c r="AO263" t="e">
        <f>AL263-IFERROR(VLOOKUP($A263,MIDCAP!$A:$B,2,0),0)*MIN(MIDCAP!$I:$I)</f>
        <v>#N/A</v>
      </c>
      <c r="AP263" t="e">
        <f>AM263-IFERROR(VLOOKUP($A263,MIDCAP!$A:$B,2,0),0)*MIN(MIDCAP!$K:$K)</f>
        <v>#N/A</v>
      </c>
      <c r="AQ263" t="e">
        <f>AN263-IFERROR(VLOOKUP($A263,VFS!$A:$B,2,0),0)*MIN(VFS!$G:$G)</f>
        <v>#N/A</v>
      </c>
      <c r="AR263" t="e">
        <f>AO263-IFERROR(VLOOKUP($A263,VFS!$A:$B,2,0),0)*MIN(VFS!$I:$I)</f>
        <v>#N/A</v>
      </c>
      <c r="AS263" t="e">
        <f>AP263-IFERROR(VLOOKUP($A263,VFS!$A:$B,2,0),0)*MIN(VFS!$K:$K)</f>
        <v>#N/A</v>
      </c>
      <c r="AT263" t="e">
        <f>AQ263-IFERROR(VLOOKUP($A263,FUEMAVND!$A:$B,2,0),0)*MIN(FUEMAVND!$G:$G)</f>
        <v>#N/A</v>
      </c>
      <c r="AU263" t="e">
        <f>AR263-IFERROR(VLOOKUP($A263,FUEMAVND!$A:$B,2,0),0)*MIN(FUEMAVND!$I:$I)</f>
        <v>#N/A</v>
      </c>
      <c r="AV263" t="e">
        <f>AS263-IFERROR(VLOOKUP($A263,FUEMAVND!$A:$B,2,0),0)*MIN(FUEMAVND!$K:$K)</f>
        <v>#N/A</v>
      </c>
    </row>
    <row r="264" spans="28:48" x14ac:dyDescent="0.3">
      <c r="AB264" t="e">
        <f>VLOOKUP($A264,updated_plusgrid!$A$1:$AF$500,MATCH("Usable (USABLE)",updated_plusgrid!$A$1:$AF$1,0),0)-IFERROR(VLOOKUP($A264,'E1 basket NFOL Morning'!$A$1:$M$500,MATCH("For 1 basket",'E1 basket NFOL Morning'!$A$1:$M$1,0),0),0)*MIN('E1 basket NFOL Morning'!$G$2:$G$500)</f>
        <v>#N/A</v>
      </c>
      <c r="AC264" t="e">
        <f>VLOOKUP($A264,updated_plusgrid!$A$1:$AF$500,MATCH("Due (DUE)",updated_plusgrid!$A$1:$AF$1,0),0)-IFERROR(VLOOKUP($A264,'E1 basket NFOL Morning'!$A$1:$M$500,MATCH("For 1 basket",'E1 basket NFOL Morning'!$A$1:$M$1,0),0),0)*MIN('E1 basket NFOL Morning'!$I$2:$I$500)</f>
        <v>#N/A</v>
      </c>
      <c r="AD264" t="e">
        <f>VLOOKUP($A264,updated_plusgrid!$A$1:$AF$500,MATCH("Pend. T+1 Buy (TT1UNSETTLEBUY)",updated_plusgrid!$A$1:$AF$1,0),0)-IFERROR(VLOOKUP($A264,'E1 basket NFOL Morning'!$A$1:$M$500,MATCH("For 1 basket",'E1 basket NFOL Morning'!$A$1:$M$1,0),0),0)*MIN('E1 basket NFOL Morning'!$K$2:$K$500)</f>
        <v>#N/A</v>
      </c>
      <c r="AE264" t="e">
        <f>AB264-IFERROR(VLOOKUP($A264,Diamond!$A:$B,2,0),0)*MIN(Diamond!$G:$G)</f>
        <v>#N/A</v>
      </c>
      <c r="AF264" t="e">
        <f>AC264-IFERROR(VLOOKUP($A264,Diamond!$A:$B,2,0),0)*MIN(Diamond!$I:$I)</f>
        <v>#N/A</v>
      </c>
      <c r="AG264" t="e">
        <f>AD264-IFERROR(VLOOKUP($A264,Diamond!$A:$B,2,0),0)*MIN(Diamond!$K:$K)</f>
        <v>#N/A</v>
      </c>
      <c r="AH264" t="e">
        <f>AE264-IFERROR(VLOOKUP($A264,FL!$A:$B,2,0),0)*MIN(FL!$G:$G)</f>
        <v>#N/A</v>
      </c>
      <c r="AI264" t="e">
        <f>AF264-IFERROR(VLOOKUP($A264,FL!$A:$B,2,0),0)*MIN(FL!$I:$I)</f>
        <v>#N/A</v>
      </c>
      <c r="AJ264" t="e">
        <f>AG264-IFERROR(VLOOKUP($A264,FL!$A:$B,2,0),0)*MIN(FL!$K:$K)</f>
        <v>#N/A</v>
      </c>
      <c r="AK264" t="e">
        <f>AH264-IFERROR(VLOOKUP($A264,'VN100'!$A:$B,2,0),0)*MIN('VN100'!$G:$G)</f>
        <v>#N/A</v>
      </c>
      <c r="AL264" t="e">
        <f>AI264-IFERROR(VLOOKUP($A264,'VN100'!$A:$B,2,0),0)*MIN('VN100'!$I:$I)</f>
        <v>#N/A</v>
      </c>
      <c r="AM264" t="e">
        <f>AJ264-IFERROR(VLOOKUP($A264,'VN100'!$A:$B,2,0),0)*MIN('VN100'!$K:$K)</f>
        <v>#N/A</v>
      </c>
      <c r="AN264" t="e">
        <f>AK264-IFERROR(VLOOKUP($A264,MIDCAP!$A:$B,2,0),0)*MIN(MIDCAP!$G:$G)</f>
        <v>#N/A</v>
      </c>
      <c r="AO264" t="e">
        <f>AL264-IFERROR(VLOOKUP($A264,MIDCAP!$A:$B,2,0),0)*MIN(MIDCAP!$I:$I)</f>
        <v>#N/A</v>
      </c>
      <c r="AP264" t="e">
        <f>AM264-IFERROR(VLOOKUP($A264,MIDCAP!$A:$B,2,0),0)*MIN(MIDCAP!$K:$K)</f>
        <v>#N/A</v>
      </c>
      <c r="AQ264" t="e">
        <f>AN264-IFERROR(VLOOKUP($A264,VFS!$A:$B,2,0),0)*MIN(VFS!$G:$G)</f>
        <v>#N/A</v>
      </c>
      <c r="AR264" t="e">
        <f>AO264-IFERROR(VLOOKUP($A264,VFS!$A:$B,2,0),0)*MIN(VFS!$I:$I)</f>
        <v>#N/A</v>
      </c>
      <c r="AS264" t="e">
        <f>AP264-IFERROR(VLOOKUP($A264,VFS!$A:$B,2,0),0)*MIN(VFS!$K:$K)</f>
        <v>#N/A</v>
      </c>
      <c r="AT264" t="e">
        <f>AQ264-IFERROR(VLOOKUP($A264,FUEMAVND!$A:$B,2,0),0)*MIN(FUEMAVND!$G:$G)</f>
        <v>#N/A</v>
      </c>
      <c r="AU264" t="e">
        <f>AR264-IFERROR(VLOOKUP($A264,FUEMAVND!$A:$B,2,0),0)*MIN(FUEMAVND!$I:$I)</f>
        <v>#N/A</v>
      </c>
      <c r="AV264" t="e">
        <f>AS264-IFERROR(VLOOKUP($A264,FUEMAVND!$A:$B,2,0),0)*MIN(FUEMAVND!$K:$K)</f>
        <v>#N/A</v>
      </c>
    </row>
    <row r="265" spans="28:48" x14ac:dyDescent="0.3">
      <c r="AB265" t="e">
        <f>VLOOKUP($A265,updated_plusgrid!$A$1:$AF$500,MATCH("Usable (USABLE)",updated_plusgrid!$A$1:$AF$1,0),0)-IFERROR(VLOOKUP($A265,'E1 basket NFOL Morning'!$A$1:$M$500,MATCH("For 1 basket",'E1 basket NFOL Morning'!$A$1:$M$1,0),0),0)*MIN('E1 basket NFOL Morning'!$G$2:$G$500)</f>
        <v>#N/A</v>
      </c>
      <c r="AC265" t="e">
        <f>VLOOKUP($A265,updated_plusgrid!$A$1:$AF$500,MATCH("Due (DUE)",updated_plusgrid!$A$1:$AF$1,0),0)-IFERROR(VLOOKUP($A265,'E1 basket NFOL Morning'!$A$1:$M$500,MATCH("For 1 basket",'E1 basket NFOL Morning'!$A$1:$M$1,0),0),0)*MIN('E1 basket NFOL Morning'!$I$2:$I$500)</f>
        <v>#N/A</v>
      </c>
      <c r="AD265" t="e">
        <f>VLOOKUP($A265,updated_plusgrid!$A$1:$AF$500,MATCH("Pend. T+1 Buy (TT1UNSETTLEBUY)",updated_plusgrid!$A$1:$AF$1,0),0)-IFERROR(VLOOKUP($A265,'E1 basket NFOL Morning'!$A$1:$M$500,MATCH("For 1 basket",'E1 basket NFOL Morning'!$A$1:$M$1,0),0),0)*MIN('E1 basket NFOL Morning'!$K$2:$K$500)</f>
        <v>#N/A</v>
      </c>
      <c r="AE265" t="e">
        <f>AB265-IFERROR(VLOOKUP($A265,Diamond!$A:$B,2,0),0)*MIN(Diamond!$G:$G)</f>
        <v>#N/A</v>
      </c>
      <c r="AF265" t="e">
        <f>AC265-IFERROR(VLOOKUP($A265,Diamond!$A:$B,2,0),0)*MIN(Diamond!$I:$I)</f>
        <v>#N/A</v>
      </c>
      <c r="AG265" t="e">
        <f>AD265-IFERROR(VLOOKUP($A265,Diamond!$A:$B,2,0),0)*MIN(Diamond!$K:$K)</f>
        <v>#N/A</v>
      </c>
      <c r="AH265" t="e">
        <f>AE265-IFERROR(VLOOKUP($A265,FL!$A:$B,2,0),0)*MIN(FL!$G:$G)</f>
        <v>#N/A</v>
      </c>
      <c r="AI265" t="e">
        <f>AF265-IFERROR(VLOOKUP($A265,FL!$A:$B,2,0),0)*MIN(FL!$I:$I)</f>
        <v>#N/A</v>
      </c>
      <c r="AJ265" t="e">
        <f>AG265-IFERROR(VLOOKUP($A265,FL!$A:$B,2,0),0)*MIN(FL!$K:$K)</f>
        <v>#N/A</v>
      </c>
      <c r="AK265" t="e">
        <f>AH265-IFERROR(VLOOKUP($A265,'VN100'!$A:$B,2,0),0)*MIN('VN100'!$G:$G)</f>
        <v>#N/A</v>
      </c>
      <c r="AL265" t="e">
        <f>AI265-IFERROR(VLOOKUP($A265,'VN100'!$A:$B,2,0),0)*MIN('VN100'!$I:$I)</f>
        <v>#N/A</v>
      </c>
      <c r="AM265" t="e">
        <f>AJ265-IFERROR(VLOOKUP($A265,'VN100'!$A:$B,2,0),0)*MIN('VN100'!$K:$K)</f>
        <v>#N/A</v>
      </c>
      <c r="AN265" t="e">
        <f>AK265-IFERROR(VLOOKUP($A265,MIDCAP!$A:$B,2,0),0)*MIN(MIDCAP!$G:$G)</f>
        <v>#N/A</v>
      </c>
      <c r="AO265" t="e">
        <f>AL265-IFERROR(VLOOKUP($A265,MIDCAP!$A:$B,2,0),0)*MIN(MIDCAP!$I:$I)</f>
        <v>#N/A</v>
      </c>
      <c r="AP265" t="e">
        <f>AM265-IFERROR(VLOOKUP($A265,MIDCAP!$A:$B,2,0),0)*MIN(MIDCAP!$K:$K)</f>
        <v>#N/A</v>
      </c>
      <c r="AQ265" t="e">
        <f>AN265-IFERROR(VLOOKUP($A265,VFS!$A:$B,2,0),0)*MIN(VFS!$G:$G)</f>
        <v>#N/A</v>
      </c>
      <c r="AR265" t="e">
        <f>AO265-IFERROR(VLOOKUP($A265,VFS!$A:$B,2,0),0)*MIN(VFS!$I:$I)</f>
        <v>#N/A</v>
      </c>
      <c r="AS265" t="e">
        <f>AP265-IFERROR(VLOOKUP($A265,VFS!$A:$B,2,0),0)*MIN(VFS!$K:$K)</f>
        <v>#N/A</v>
      </c>
      <c r="AT265" t="e">
        <f>AQ265-IFERROR(VLOOKUP($A265,FUEMAVND!$A:$B,2,0),0)*MIN(FUEMAVND!$G:$G)</f>
        <v>#N/A</v>
      </c>
      <c r="AU265" t="e">
        <f>AR265-IFERROR(VLOOKUP($A265,FUEMAVND!$A:$B,2,0),0)*MIN(FUEMAVND!$I:$I)</f>
        <v>#N/A</v>
      </c>
      <c r="AV265" t="e">
        <f>AS265-IFERROR(VLOOKUP($A265,FUEMAVND!$A:$B,2,0),0)*MIN(FUEMAVND!$K:$K)</f>
        <v>#N/A</v>
      </c>
    </row>
    <row r="266" spans="28:48" x14ac:dyDescent="0.3">
      <c r="AB266" t="e">
        <f>VLOOKUP($A266,updated_plusgrid!$A$1:$AF$500,MATCH("Usable (USABLE)",updated_plusgrid!$A$1:$AF$1,0),0)-IFERROR(VLOOKUP($A266,'E1 basket NFOL Morning'!$A$1:$M$500,MATCH("For 1 basket",'E1 basket NFOL Morning'!$A$1:$M$1,0),0),0)*MIN('E1 basket NFOL Morning'!$G$2:$G$500)</f>
        <v>#N/A</v>
      </c>
      <c r="AC266" t="e">
        <f>VLOOKUP($A266,updated_plusgrid!$A$1:$AF$500,MATCH("Due (DUE)",updated_plusgrid!$A$1:$AF$1,0),0)-IFERROR(VLOOKUP($A266,'E1 basket NFOL Morning'!$A$1:$M$500,MATCH("For 1 basket",'E1 basket NFOL Morning'!$A$1:$M$1,0),0),0)*MIN('E1 basket NFOL Morning'!$I$2:$I$500)</f>
        <v>#N/A</v>
      </c>
      <c r="AD266" t="e">
        <f>VLOOKUP($A266,updated_plusgrid!$A$1:$AF$500,MATCH("Pend. T+1 Buy (TT1UNSETTLEBUY)",updated_plusgrid!$A$1:$AF$1,0),0)-IFERROR(VLOOKUP($A266,'E1 basket NFOL Morning'!$A$1:$M$500,MATCH("For 1 basket",'E1 basket NFOL Morning'!$A$1:$M$1,0),0),0)*MIN('E1 basket NFOL Morning'!$K$2:$K$500)</f>
        <v>#N/A</v>
      </c>
      <c r="AE266" t="e">
        <f>AB266-IFERROR(VLOOKUP($A266,Diamond!$A:$B,2,0),0)*MIN(Diamond!$G:$G)</f>
        <v>#N/A</v>
      </c>
      <c r="AF266" t="e">
        <f>AC266-IFERROR(VLOOKUP($A266,Diamond!$A:$B,2,0),0)*MIN(Diamond!$I:$I)</f>
        <v>#N/A</v>
      </c>
      <c r="AG266" t="e">
        <f>AD266-IFERROR(VLOOKUP($A266,Diamond!$A:$B,2,0),0)*MIN(Diamond!$K:$K)</f>
        <v>#N/A</v>
      </c>
      <c r="AH266" t="e">
        <f>AE266-IFERROR(VLOOKUP($A266,FL!$A:$B,2,0),0)*MIN(FL!$G:$G)</f>
        <v>#N/A</v>
      </c>
      <c r="AI266" t="e">
        <f>AF266-IFERROR(VLOOKUP($A266,FL!$A:$B,2,0),0)*MIN(FL!$I:$I)</f>
        <v>#N/A</v>
      </c>
      <c r="AJ266" t="e">
        <f>AG266-IFERROR(VLOOKUP($A266,FL!$A:$B,2,0),0)*MIN(FL!$K:$K)</f>
        <v>#N/A</v>
      </c>
      <c r="AK266" t="e">
        <f>AH266-IFERROR(VLOOKUP($A266,'VN100'!$A:$B,2,0),0)*MIN('VN100'!$G:$G)</f>
        <v>#N/A</v>
      </c>
      <c r="AL266" t="e">
        <f>AI266-IFERROR(VLOOKUP($A266,'VN100'!$A:$B,2,0),0)*MIN('VN100'!$I:$I)</f>
        <v>#N/A</v>
      </c>
      <c r="AM266" t="e">
        <f>AJ266-IFERROR(VLOOKUP($A266,'VN100'!$A:$B,2,0),0)*MIN('VN100'!$K:$K)</f>
        <v>#N/A</v>
      </c>
      <c r="AN266" t="e">
        <f>AK266-IFERROR(VLOOKUP($A266,MIDCAP!$A:$B,2,0),0)*MIN(MIDCAP!$G:$G)</f>
        <v>#N/A</v>
      </c>
      <c r="AO266" t="e">
        <f>AL266-IFERROR(VLOOKUP($A266,MIDCAP!$A:$B,2,0),0)*MIN(MIDCAP!$I:$I)</f>
        <v>#N/A</v>
      </c>
      <c r="AP266" t="e">
        <f>AM266-IFERROR(VLOOKUP($A266,MIDCAP!$A:$B,2,0),0)*MIN(MIDCAP!$K:$K)</f>
        <v>#N/A</v>
      </c>
      <c r="AQ266" t="e">
        <f>AN266-IFERROR(VLOOKUP($A266,VFS!$A:$B,2,0),0)*MIN(VFS!$G:$G)</f>
        <v>#N/A</v>
      </c>
      <c r="AR266" t="e">
        <f>AO266-IFERROR(VLOOKUP($A266,VFS!$A:$B,2,0),0)*MIN(VFS!$I:$I)</f>
        <v>#N/A</v>
      </c>
      <c r="AS266" t="e">
        <f>AP266-IFERROR(VLOOKUP($A266,VFS!$A:$B,2,0),0)*MIN(VFS!$K:$K)</f>
        <v>#N/A</v>
      </c>
      <c r="AT266" t="e">
        <f>AQ266-IFERROR(VLOOKUP($A266,FUEMAVND!$A:$B,2,0),0)*MIN(FUEMAVND!$G:$G)</f>
        <v>#N/A</v>
      </c>
      <c r="AU266" t="e">
        <f>AR266-IFERROR(VLOOKUP($A266,FUEMAVND!$A:$B,2,0),0)*MIN(FUEMAVND!$I:$I)</f>
        <v>#N/A</v>
      </c>
      <c r="AV266" t="e">
        <f>AS266-IFERROR(VLOOKUP($A266,FUEMAVND!$A:$B,2,0),0)*MIN(FUEMAVND!$K:$K)</f>
        <v>#N/A</v>
      </c>
    </row>
    <row r="267" spans="28:48" x14ac:dyDescent="0.3">
      <c r="AB267" t="e">
        <f>VLOOKUP($A267,updated_plusgrid!$A$1:$AF$500,MATCH("Usable (USABLE)",updated_plusgrid!$A$1:$AF$1,0),0)-IFERROR(VLOOKUP($A267,'E1 basket NFOL Morning'!$A$1:$M$500,MATCH("For 1 basket",'E1 basket NFOL Morning'!$A$1:$M$1,0),0),0)*MIN('E1 basket NFOL Morning'!$G$2:$G$500)</f>
        <v>#N/A</v>
      </c>
      <c r="AC267" t="e">
        <f>VLOOKUP($A267,updated_plusgrid!$A$1:$AF$500,MATCH("Due (DUE)",updated_plusgrid!$A$1:$AF$1,0),0)-IFERROR(VLOOKUP($A267,'E1 basket NFOL Morning'!$A$1:$M$500,MATCH("For 1 basket",'E1 basket NFOL Morning'!$A$1:$M$1,0),0),0)*MIN('E1 basket NFOL Morning'!$I$2:$I$500)</f>
        <v>#N/A</v>
      </c>
      <c r="AD267" t="e">
        <f>VLOOKUP($A267,updated_plusgrid!$A$1:$AF$500,MATCH("Pend. T+1 Buy (TT1UNSETTLEBUY)",updated_plusgrid!$A$1:$AF$1,0),0)-IFERROR(VLOOKUP($A267,'E1 basket NFOL Morning'!$A$1:$M$500,MATCH("For 1 basket",'E1 basket NFOL Morning'!$A$1:$M$1,0),0),0)*MIN('E1 basket NFOL Morning'!$K$2:$K$500)</f>
        <v>#N/A</v>
      </c>
      <c r="AE267" t="e">
        <f>AB267-IFERROR(VLOOKUP($A267,Diamond!$A:$B,2,0),0)*MIN(Diamond!$G:$G)</f>
        <v>#N/A</v>
      </c>
      <c r="AF267" t="e">
        <f>AC267-IFERROR(VLOOKUP($A267,Diamond!$A:$B,2,0),0)*MIN(Diamond!$I:$I)</f>
        <v>#N/A</v>
      </c>
      <c r="AG267" t="e">
        <f>AD267-IFERROR(VLOOKUP($A267,Diamond!$A:$B,2,0),0)*MIN(Diamond!$K:$K)</f>
        <v>#N/A</v>
      </c>
      <c r="AH267" t="e">
        <f>AE267-IFERROR(VLOOKUP($A267,FL!$A:$B,2,0),0)*MIN(FL!$G:$G)</f>
        <v>#N/A</v>
      </c>
      <c r="AI267" t="e">
        <f>AF267-IFERROR(VLOOKUP($A267,FL!$A:$B,2,0),0)*MIN(FL!$I:$I)</f>
        <v>#N/A</v>
      </c>
      <c r="AJ267" t="e">
        <f>AG267-IFERROR(VLOOKUP($A267,FL!$A:$B,2,0),0)*MIN(FL!$K:$K)</f>
        <v>#N/A</v>
      </c>
      <c r="AK267" t="e">
        <f>AH267-IFERROR(VLOOKUP($A267,'VN100'!$A:$B,2,0),0)*MIN('VN100'!$G:$G)</f>
        <v>#N/A</v>
      </c>
      <c r="AL267" t="e">
        <f>AI267-IFERROR(VLOOKUP($A267,'VN100'!$A:$B,2,0),0)*MIN('VN100'!$I:$I)</f>
        <v>#N/A</v>
      </c>
      <c r="AM267" t="e">
        <f>AJ267-IFERROR(VLOOKUP($A267,'VN100'!$A:$B,2,0),0)*MIN('VN100'!$K:$K)</f>
        <v>#N/A</v>
      </c>
      <c r="AN267" t="e">
        <f>AK267-IFERROR(VLOOKUP($A267,MIDCAP!$A:$B,2,0),0)*MIN(MIDCAP!$G:$G)</f>
        <v>#N/A</v>
      </c>
      <c r="AO267" t="e">
        <f>AL267-IFERROR(VLOOKUP($A267,MIDCAP!$A:$B,2,0),0)*MIN(MIDCAP!$I:$I)</f>
        <v>#N/A</v>
      </c>
      <c r="AP267" t="e">
        <f>AM267-IFERROR(VLOOKUP($A267,MIDCAP!$A:$B,2,0),0)*MIN(MIDCAP!$K:$K)</f>
        <v>#N/A</v>
      </c>
      <c r="AQ267" t="e">
        <f>AN267-IFERROR(VLOOKUP($A267,VFS!$A:$B,2,0),0)*MIN(VFS!$G:$G)</f>
        <v>#N/A</v>
      </c>
      <c r="AR267" t="e">
        <f>AO267-IFERROR(VLOOKUP($A267,VFS!$A:$B,2,0),0)*MIN(VFS!$I:$I)</f>
        <v>#N/A</v>
      </c>
      <c r="AS267" t="e">
        <f>AP267-IFERROR(VLOOKUP($A267,VFS!$A:$B,2,0),0)*MIN(VFS!$K:$K)</f>
        <v>#N/A</v>
      </c>
      <c r="AT267" t="e">
        <f>AQ267-IFERROR(VLOOKUP($A267,FUEMAVND!$A:$B,2,0),0)*MIN(FUEMAVND!$G:$G)</f>
        <v>#N/A</v>
      </c>
      <c r="AU267" t="e">
        <f>AR267-IFERROR(VLOOKUP($A267,FUEMAVND!$A:$B,2,0),0)*MIN(FUEMAVND!$I:$I)</f>
        <v>#N/A</v>
      </c>
      <c r="AV267" t="e">
        <f>AS267-IFERROR(VLOOKUP($A267,FUEMAVND!$A:$B,2,0),0)*MIN(FUEMAVND!$K:$K)</f>
        <v>#N/A</v>
      </c>
    </row>
    <row r="268" spans="28:48" x14ac:dyDescent="0.3">
      <c r="AB268" t="e">
        <f>VLOOKUP($A268,updated_plusgrid!$A$1:$AF$500,MATCH("Usable (USABLE)",updated_plusgrid!$A$1:$AF$1,0),0)-IFERROR(VLOOKUP($A268,'E1 basket NFOL Morning'!$A$1:$M$500,MATCH("For 1 basket",'E1 basket NFOL Morning'!$A$1:$M$1,0),0),0)*MIN('E1 basket NFOL Morning'!$G$2:$G$500)</f>
        <v>#N/A</v>
      </c>
      <c r="AC268" t="e">
        <f>VLOOKUP($A268,updated_plusgrid!$A$1:$AF$500,MATCH("Due (DUE)",updated_plusgrid!$A$1:$AF$1,0),0)-IFERROR(VLOOKUP($A268,'E1 basket NFOL Morning'!$A$1:$M$500,MATCH("For 1 basket",'E1 basket NFOL Morning'!$A$1:$M$1,0),0),0)*MIN('E1 basket NFOL Morning'!$I$2:$I$500)</f>
        <v>#N/A</v>
      </c>
      <c r="AD268" t="e">
        <f>VLOOKUP($A268,updated_plusgrid!$A$1:$AF$500,MATCH("Pend. T+1 Buy (TT1UNSETTLEBUY)",updated_plusgrid!$A$1:$AF$1,0),0)-IFERROR(VLOOKUP($A268,'E1 basket NFOL Morning'!$A$1:$M$500,MATCH("For 1 basket",'E1 basket NFOL Morning'!$A$1:$M$1,0),0),0)*MIN('E1 basket NFOL Morning'!$K$2:$K$500)</f>
        <v>#N/A</v>
      </c>
      <c r="AE268" t="e">
        <f>AB268-IFERROR(VLOOKUP($A268,Diamond!$A:$B,2,0),0)*MIN(Diamond!$G:$G)</f>
        <v>#N/A</v>
      </c>
      <c r="AF268" t="e">
        <f>AC268-IFERROR(VLOOKUP($A268,Diamond!$A:$B,2,0),0)*MIN(Diamond!$I:$I)</f>
        <v>#N/A</v>
      </c>
      <c r="AG268" t="e">
        <f>AD268-IFERROR(VLOOKUP($A268,Diamond!$A:$B,2,0),0)*MIN(Diamond!$K:$K)</f>
        <v>#N/A</v>
      </c>
      <c r="AH268" t="e">
        <f>AE268-IFERROR(VLOOKUP($A268,FL!$A:$B,2,0),0)*MIN(FL!$G:$G)</f>
        <v>#N/A</v>
      </c>
      <c r="AI268" t="e">
        <f>AF268-IFERROR(VLOOKUP($A268,FL!$A:$B,2,0),0)*MIN(FL!$I:$I)</f>
        <v>#N/A</v>
      </c>
      <c r="AJ268" t="e">
        <f>AG268-IFERROR(VLOOKUP($A268,FL!$A:$B,2,0),0)*MIN(FL!$K:$K)</f>
        <v>#N/A</v>
      </c>
      <c r="AK268" t="e">
        <f>AH268-IFERROR(VLOOKUP($A268,'VN100'!$A:$B,2,0),0)*MIN('VN100'!$G:$G)</f>
        <v>#N/A</v>
      </c>
      <c r="AL268" t="e">
        <f>AI268-IFERROR(VLOOKUP($A268,'VN100'!$A:$B,2,0),0)*MIN('VN100'!$I:$I)</f>
        <v>#N/A</v>
      </c>
      <c r="AM268" t="e">
        <f>AJ268-IFERROR(VLOOKUP($A268,'VN100'!$A:$B,2,0),0)*MIN('VN100'!$K:$K)</f>
        <v>#N/A</v>
      </c>
      <c r="AN268" t="e">
        <f>AK268-IFERROR(VLOOKUP($A268,MIDCAP!$A:$B,2,0),0)*MIN(MIDCAP!$G:$G)</f>
        <v>#N/A</v>
      </c>
      <c r="AO268" t="e">
        <f>AL268-IFERROR(VLOOKUP($A268,MIDCAP!$A:$B,2,0),0)*MIN(MIDCAP!$I:$I)</f>
        <v>#N/A</v>
      </c>
      <c r="AP268" t="e">
        <f>AM268-IFERROR(VLOOKUP($A268,MIDCAP!$A:$B,2,0),0)*MIN(MIDCAP!$K:$K)</f>
        <v>#N/A</v>
      </c>
      <c r="AQ268" t="e">
        <f>AN268-IFERROR(VLOOKUP($A268,VFS!$A:$B,2,0),0)*MIN(VFS!$G:$G)</f>
        <v>#N/A</v>
      </c>
      <c r="AR268" t="e">
        <f>AO268-IFERROR(VLOOKUP($A268,VFS!$A:$B,2,0),0)*MIN(VFS!$I:$I)</f>
        <v>#N/A</v>
      </c>
      <c r="AS268" t="e">
        <f>AP268-IFERROR(VLOOKUP($A268,VFS!$A:$B,2,0),0)*MIN(VFS!$K:$K)</f>
        <v>#N/A</v>
      </c>
      <c r="AT268" t="e">
        <f>AQ268-IFERROR(VLOOKUP($A268,FUEMAVND!$A:$B,2,0),0)*MIN(FUEMAVND!$G:$G)</f>
        <v>#N/A</v>
      </c>
      <c r="AU268" t="e">
        <f>AR268-IFERROR(VLOOKUP($A268,FUEMAVND!$A:$B,2,0),0)*MIN(FUEMAVND!$I:$I)</f>
        <v>#N/A</v>
      </c>
      <c r="AV268" t="e">
        <f>AS268-IFERROR(VLOOKUP($A268,FUEMAVND!$A:$B,2,0),0)*MIN(FUEMAVND!$K:$K)</f>
        <v>#N/A</v>
      </c>
    </row>
    <row r="269" spans="28:48" x14ac:dyDescent="0.3">
      <c r="AB269" t="e">
        <f>VLOOKUP($A269,updated_plusgrid!$A$1:$AF$500,MATCH("Usable (USABLE)",updated_plusgrid!$A$1:$AF$1,0),0)-IFERROR(VLOOKUP($A269,'E1 basket NFOL Morning'!$A$1:$M$500,MATCH("For 1 basket",'E1 basket NFOL Morning'!$A$1:$M$1,0),0),0)*MIN('E1 basket NFOL Morning'!$G$2:$G$500)</f>
        <v>#N/A</v>
      </c>
      <c r="AC269" t="e">
        <f>VLOOKUP($A269,updated_plusgrid!$A$1:$AF$500,MATCH("Due (DUE)",updated_plusgrid!$A$1:$AF$1,0),0)-IFERROR(VLOOKUP($A269,'E1 basket NFOL Morning'!$A$1:$M$500,MATCH("For 1 basket",'E1 basket NFOL Morning'!$A$1:$M$1,0),0),0)*MIN('E1 basket NFOL Morning'!$I$2:$I$500)</f>
        <v>#N/A</v>
      </c>
      <c r="AD269" t="e">
        <f>VLOOKUP($A269,updated_plusgrid!$A$1:$AF$500,MATCH("Pend. T+1 Buy (TT1UNSETTLEBUY)",updated_plusgrid!$A$1:$AF$1,0),0)-IFERROR(VLOOKUP($A269,'E1 basket NFOL Morning'!$A$1:$M$500,MATCH("For 1 basket",'E1 basket NFOL Morning'!$A$1:$M$1,0),0),0)*MIN('E1 basket NFOL Morning'!$K$2:$K$500)</f>
        <v>#N/A</v>
      </c>
      <c r="AE269" t="e">
        <f>AB269-IFERROR(VLOOKUP($A269,Diamond!$A:$B,2,0),0)*MIN(Diamond!$G:$G)</f>
        <v>#N/A</v>
      </c>
      <c r="AF269" t="e">
        <f>AC269-IFERROR(VLOOKUP($A269,Diamond!$A:$B,2,0),0)*MIN(Diamond!$I:$I)</f>
        <v>#N/A</v>
      </c>
      <c r="AG269" t="e">
        <f>AD269-IFERROR(VLOOKUP($A269,Diamond!$A:$B,2,0),0)*MIN(Diamond!$K:$K)</f>
        <v>#N/A</v>
      </c>
      <c r="AH269" t="e">
        <f>AE269-IFERROR(VLOOKUP($A269,FL!$A:$B,2,0),0)*MIN(FL!$G:$G)</f>
        <v>#N/A</v>
      </c>
      <c r="AI269" t="e">
        <f>AF269-IFERROR(VLOOKUP($A269,FL!$A:$B,2,0),0)*MIN(FL!$I:$I)</f>
        <v>#N/A</v>
      </c>
      <c r="AJ269" t="e">
        <f>AG269-IFERROR(VLOOKUP($A269,FL!$A:$B,2,0),0)*MIN(FL!$K:$K)</f>
        <v>#N/A</v>
      </c>
      <c r="AK269" t="e">
        <f>AH269-IFERROR(VLOOKUP($A269,'VN100'!$A:$B,2,0),0)*MIN('VN100'!$G:$G)</f>
        <v>#N/A</v>
      </c>
      <c r="AL269" t="e">
        <f>AI269-IFERROR(VLOOKUP($A269,'VN100'!$A:$B,2,0),0)*MIN('VN100'!$I:$I)</f>
        <v>#N/A</v>
      </c>
      <c r="AM269" t="e">
        <f>AJ269-IFERROR(VLOOKUP($A269,'VN100'!$A:$B,2,0),0)*MIN('VN100'!$K:$K)</f>
        <v>#N/A</v>
      </c>
      <c r="AN269" t="e">
        <f>AK269-IFERROR(VLOOKUP($A269,MIDCAP!$A:$B,2,0),0)*MIN(MIDCAP!$G:$G)</f>
        <v>#N/A</v>
      </c>
      <c r="AO269" t="e">
        <f>AL269-IFERROR(VLOOKUP($A269,MIDCAP!$A:$B,2,0),0)*MIN(MIDCAP!$I:$I)</f>
        <v>#N/A</v>
      </c>
      <c r="AP269" t="e">
        <f>AM269-IFERROR(VLOOKUP($A269,MIDCAP!$A:$B,2,0),0)*MIN(MIDCAP!$K:$K)</f>
        <v>#N/A</v>
      </c>
      <c r="AQ269" t="e">
        <f>AN269-IFERROR(VLOOKUP($A269,VFS!$A:$B,2,0),0)*MIN(VFS!$G:$G)</f>
        <v>#N/A</v>
      </c>
      <c r="AR269" t="e">
        <f>AO269-IFERROR(VLOOKUP($A269,VFS!$A:$B,2,0),0)*MIN(VFS!$I:$I)</f>
        <v>#N/A</v>
      </c>
      <c r="AS269" t="e">
        <f>AP269-IFERROR(VLOOKUP($A269,VFS!$A:$B,2,0),0)*MIN(VFS!$K:$K)</f>
        <v>#N/A</v>
      </c>
      <c r="AT269" t="e">
        <f>AQ269-IFERROR(VLOOKUP($A269,FUEMAVND!$A:$B,2,0),0)*MIN(FUEMAVND!$G:$G)</f>
        <v>#N/A</v>
      </c>
      <c r="AU269" t="e">
        <f>AR269-IFERROR(VLOOKUP($A269,FUEMAVND!$A:$B,2,0),0)*MIN(FUEMAVND!$I:$I)</f>
        <v>#N/A</v>
      </c>
      <c r="AV269" t="e">
        <f>AS269-IFERROR(VLOOKUP($A269,FUEMAVND!$A:$B,2,0),0)*MIN(FUEMAVND!$K:$K)</f>
        <v>#N/A</v>
      </c>
    </row>
    <row r="270" spans="28:48" x14ac:dyDescent="0.3">
      <c r="AB270" t="e">
        <f>VLOOKUP($A270,updated_plusgrid!$A$1:$AF$500,MATCH("Usable (USABLE)",updated_plusgrid!$A$1:$AF$1,0),0)-IFERROR(VLOOKUP($A270,'E1 basket NFOL Morning'!$A$1:$M$500,MATCH("For 1 basket",'E1 basket NFOL Morning'!$A$1:$M$1,0),0),0)*MIN('E1 basket NFOL Morning'!$G$2:$G$500)</f>
        <v>#N/A</v>
      </c>
      <c r="AC270" t="e">
        <f>VLOOKUP($A270,updated_plusgrid!$A$1:$AF$500,MATCH("Due (DUE)",updated_plusgrid!$A$1:$AF$1,0),0)-IFERROR(VLOOKUP($A270,'E1 basket NFOL Morning'!$A$1:$M$500,MATCH("For 1 basket",'E1 basket NFOL Morning'!$A$1:$M$1,0),0),0)*MIN('E1 basket NFOL Morning'!$I$2:$I$500)</f>
        <v>#N/A</v>
      </c>
      <c r="AD270" t="e">
        <f>VLOOKUP($A270,updated_plusgrid!$A$1:$AF$500,MATCH("Pend. T+1 Buy (TT1UNSETTLEBUY)",updated_plusgrid!$A$1:$AF$1,0),0)-IFERROR(VLOOKUP($A270,'E1 basket NFOL Morning'!$A$1:$M$500,MATCH("For 1 basket",'E1 basket NFOL Morning'!$A$1:$M$1,0),0),0)*MIN('E1 basket NFOL Morning'!$K$2:$K$500)</f>
        <v>#N/A</v>
      </c>
      <c r="AE270" t="e">
        <f>AB270-IFERROR(VLOOKUP($A270,Diamond!$A:$B,2,0),0)*MIN(Diamond!$G:$G)</f>
        <v>#N/A</v>
      </c>
      <c r="AF270" t="e">
        <f>AC270-IFERROR(VLOOKUP($A270,Diamond!$A:$B,2,0),0)*MIN(Diamond!$I:$I)</f>
        <v>#N/A</v>
      </c>
      <c r="AG270" t="e">
        <f>AD270-IFERROR(VLOOKUP($A270,Diamond!$A:$B,2,0),0)*MIN(Diamond!$K:$K)</f>
        <v>#N/A</v>
      </c>
      <c r="AH270" t="e">
        <f>AE270-IFERROR(VLOOKUP($A270,FL!$A:$B,2,0),0)*MIN(FL!$G:$G)</f>
        <v>#N/A</v>
      </c>
      <c r="AI270" t="e">
        <f>AF270-IFERROR(VLOOKUP($A270,FL!$A:$B,2,0),0)*MIN(FL!$I:$I)</f>
        <v>#N/A</v>
      </c>
      <c r="AJ270" t="e">
        <f>AG270-IFERROR(VLOOKUP($A270,FL!$A:$B,2,0),0)*MIN(FL!$K:$K)</f>
        <v>#N/A</v>
      </c>
      <c r="AK270" t="e">
        <f>AH270-IFERROR(VLOOKUP($A270,'VN100'!$A:$B,2,0),0)*MIN('VN100'!$G:$G)</f>
        <v>#N/A</v>
      </c>
      <c r="AL270" t="e">
        <f>AI270-IFERROR(VLOOKUP($A270,'VN100'!$A:$B,2,0),0)*MIN('VN100'!$I:$I)</f>
        <v>#N/A</v>
      </c>
      <c r="AM270" t="e">
        <f>AJ270-IFERROR(VLOOKUP($A270,'VN100'!$A:$B,2,0),0)*MIN('VN100'!$K:$K)</f>
        <v>#N/A</v>
      </c>
      <c r="AN270" t="e">
        <f>AK270-IFERROR(VLOOKUP($A270,MIDCAP!$A:$B,2,0),0)*MIN(MIDCAP!$G:$G)</f>
        <v>#N/A</v>
      </c>
      <c r="AO270" t="e">
        <f>AL270-IFERROR(VLOOKUP($A270,MIDCAP!$A:$B,2,0),0)*MIN(MIDCAP!$I:$I)</f>
        <v>#N/A</v>
      </c>
      <c r="AP270" t="e">
        <f>AM270-IFERROR(VLOOKUP($A270,MIDCAP!$A:$B,2,0),0)*MIN(MIDCAP!$K:$K)</f>
        <v>#N/A</v>
      </c>
      <c r="AQ270" t="e">
        <f>AN270-IFERROR(VLOOKUP($A270,VFS!$A:$B,2,0),0)*MIN(VFS!$G:$G)</f>
        <v>#N/A</v>
      </c>
      <c r="AR270" t="e">
        <f>AO270-IFERROR(VLOOKUP($A270,VFS!$A:$B,2,0),0)*MIN(VFS!$I:$I)</f>
        <v>#N/A</v>
      </c>
      <c r="AS270" t="e">
        <f>AP270-IFERROR(VLOOKUP($A270,VFS!$A:$B,2,0),0)*MIN(VFS!$K:$K)</f>
        <v>#N/A</v>
      </c>
      <c r="AT270" t="e">
        <f>AQ270-IFERROR(VLOOKUP($A270,FUEMAVND!$A:$B,2,0),0)*MIN(FUEMAVND!$G:$G)</f>
        <v>#N/A</v>
      </c>
      <c r="AU270" t="e">
        <f>AR270-IFERROR(VLOOKUP($A270,FUEMAVND!$A:$B,2,0),0)*MIN(FUEMAVND!$I:$I)</f>
        <v>#N/A</v>
      </c>
      <c r="AV270" t="e">
        <f>AS270-IFERROR(VLOOKUP($A270,FUEMAVND!$A:$B,2,0),0)*MIN(FUEMAVND!$K:$K)</f>
        <v>#N/A</v>
      </c>
    </row>
    <row r="271" spans="28:48" x14ac:dyDescent="0.3">
      <c r="AB271" t="e">
        <f>VLOOKUP($A271,updated_plusgrid!$A$1:$AF$500,MATCH("Usable (USABLE)",updated_plusgrid!$A$1:$AF$1,0),0)-IFERROR(VLOOKUP($A271,'E1 basket NFOL Morning'!$A$1:$M$500,MATCH("For 1 basket",'E1 basket NFOL Morning'!$A$1:$M$1,0),0),0)*MIN('E1 basket NFOL Morning'!$G$2:$G$500)</f>
        <v>#N/A</v>
      </c>
      <c r="AC271" t="e">
        <f>VLOOKUP($A271,updated_plusgrid!$A$1:$AF$500,MATCH("Due (DUE)",updated_plusgrid!$A$1:$AF$1,0),0)-IFERROR(VLOOKUP($A271,'E1 basket NFOL Morning'!$A$1:$M$500,MATCH("For 1 basket",'E1 basket NFOL Morning'!$A$1:$M$1,0),0),0)*MIN('E1 basket NFOL Morning'!$I$2:$I$500)</f>
        <v>#N/A</v>
      </c>
      <c r="AD271" t="e">
        <f>VLOOKUP($A271,updated_plusgrid!$A$1:$AF$500,MATCH("Pend. T+1 Buy (TT1UNSETTLEBUY)",updated_plusgrid!$A$1:$AF$1,0),0)-IFERROR(VLOOKUP($A271,'E1 basket NFOL Morning'!$A$1:$M$500,MATCH("For 1 basket",'E1 basket NFOL Morning'!$A$1:$M$1,0),0),0)*MIN('E1 basket NFOL Morning'!$K$2:$K$500)</f>
        <v>#N/A</v>
      </c>
      <c r="AE271" t="e">
        <f>AB271-IFERROR(VLOOKUP($A271,Diamond!$A:$B,2,0),0)*MIN(Diamond!$G:$G)</f>
        <v>#N/A</v>
      </c>
      <c r="AF271" t="e">
        <f>AC271-IFERROR(VLOOKUP($A271,Diamond!$A:$B,2,0),0)*MIN(Diamond!$I:$I)</f>
        <v>#N/A</v>
      </c>
      <c r="AG271" t="e">
        <f>AD271-IFERROR(VLOOKUP($A271,Diamond!$A:$B,2,0),0)*MIN(Diamond!$K:$K)</f>
        <v>#N/A</v>
      </c>
      <c r="AH271" t="e">
        <f>AE271-IFERROR(VLOOKUP($A271,FL!$A:$B,2,0),0)*MIN(FL!$G:$G)</f>
        <v>#N/A</v>
      </c>
      <c r="AI271" t="e">
        <f>AF271-IFERROR(VLOOKUP($A271,FL!$A:$B,2,0),0)*MIN(FL!$I:$I)</f>
        <v>#N/A</v>
      </c>
      <c r="AJ271" t="e">
        <f>AG271-IFERROR(VLOOKUP($A271,FL!$A:$B,2,0),0)*MIN(FL!$K:$K)</f>
        <v>#N/A</v>
      </c>
      <c r="AK271" t="e">
        <f>AH271-IFERROR(VLOOKUP($A271,'VN100'!$A:$B,2,0),0)*MIN('VN100'!$G:$G)</f>
        <v>#N/A</v>
      </c>
      <c r="AL271" t="e">
        <f>AI271-IFERROR(VLOOKUP($A271,'VN100'!$A:$B,2,0),0)*MIN('VN100'!$I:$I)</f>
        <v>#N/A</v>
      </c>
      <c r="AM271" t="e">
        <f>AJ271-IFERROR(VLOOKUP($A271,'VN100'!$A:$B,2,0),0)*MIN('VN100'!$K:$K)</f>
        <v>#N/A</v>
      </c>
      <c r="AN271" t="e">
        <f>AK271-IFERROR(VLOOKUP($A271,MIDCAP!$A:$B,2,0),0)*MIN(MIDCAP!$G:$G)</f>
        <v>#N/A</v>
      </c>
      <c r="AO271" t="e">
        <f>AL271-IFERROR(VLOOKUP($A271,MIDCAP!$A:$B,2,0),0)*MIN(MIDCAP!$I:$I)</f>
        <v>#N/A</v>
      </c>
      <c r="AP271" t="e">
        <f>AM271-IFERROR(VLOOKUP($A271,MIDCAP!$A:$B,2,0),0)*MIN(MIDCAP!$K:$K)</f>
        <v>#N/A</v>
      </c>
      <c r="AQ271" t="e">
        <f>AN271-IFERROR(VLOOKUP($A271,VFS!$A:$B,2,0),0)*MIN(VFS!$G:$G)</f>
        <v>#N/A</v>
      </c>
      <c r="AR271" t="e">
        <f>AO271-IFERROR(VLOOKUP($A271,VFS!$A:$B,2,0),0)*MIN(VFS!$I:$I)</f>
        <v>#N/A</v>
      </c>
      <c r="AS271" t="e">
        <f>AP271-IFERROR(VLOOKUP($A271,VFS!$A:$B,2,0),0)*MIN(VFS!$K:$K)</f>
        <v>#N/A</v>
      </c>
      <c r="AT271" t="e">
        <f>AQ271-IFERROR(VLOOKUP($A271,FUEMAVND!$A:$B,2,0),0)*MIN(FUEMAVND!$G:$G)</f>
        <v>#N/A</v>
      </c>
      <c r="AU271" t="e">
        <f>AR271-IFERROR(VLOOKUP($A271,FUEMAVND!$A:$B,2,0),0)*MIN(FUEMAVND!$I:$I)</f>
        <v>#N/A</v>
      </c>
      <c r="AV271" t="e">
        <f>AS271-IFERROR(VLOOKUP($A271,FUEMAVND!$A:$B,2,0),0)*MIN(FUEMAVND!$K:$K)</f>
        <v>#N/A</v>
      </c>
    </row>
    <row r="272" spans="28:48" x14ac:dyDescent="0.3">
      <c r="AB272" t="e">
        <f>VLOOKUP($A272,updated_plusgrid!$A$1:$AF$500,MATCH("Usable (USABLE)",updated_plusgrid!$A$1:$AF$1,0),0)-IFERROR(VLOOKUP($A272,'E1 basket NFOL Morning'!$A$1:$M$500,MATCH("For 1 basket",'E1 basket NFOL Morning'!$A$1:$M$1,0),0),0)*MIN('E1 basket NFOL Morning'!$G$2:$G$500)</f>
        <v>#N/A</v>
      </c>
      <c r="AC272" t="e">
        <f>VLOOKUP($A272,updated_plusgrid!$A$1:$AF$500,MATCH("Due (DUE)",updated_plusgrid!$A$1:$AF$1,0),0)-IFERROR(VLOOKUP($A272,'E1 basket NFOL Morning'!$A$1:$M$500,MATCH("For 1 basket",'E1 basket NFOL Morning'!$A$1:$M$1,0),0),0)*MIN('E1 basket NFOL Morning'!$I$2:$I$500)</f>
        <v>#N/A</v>
      </c>
      <c r="AD272" t="e">
        <f>VLOOKUP($A272,updated_plusgrid!$A$1:$AF$500,MATCH("Pend. T+1 Buy (TT1UNSETTLEBUY)",updated_plusgrid!$A$1:$AF$1,0),0)-IFERROR(VLOOKUP($A272,'E1 basket NFOL Morning'!$A$1:$M$500,MATCH("For 1 basket",'E1 basket NFOL Morning'!$A$1:$M$1,0),0),0)*MIN('E1 basket NFOL Morning'!$K$2:$K$500)</f>
        <v>#N/A</v>
      </c>
      <c r="AE272" t="e">
        <f>AB272-IFERROR(VLOOKUP($A272,Diamond!$A:$B,2,0),0)*MIN(Diamond!$G:$G)</f>
        <v>#N/A</v>
      </c>
      <c r="AF272" t="e">
        <f>AC272-IFERROR(VLOOKUP($A272,Diamond!$A:$B,2,0),0)*MIN(Diamond!$I:$I)</f>
        <v>#N/A</v>
      </c>
      <c r="AG272" t="e">
        <f>AD272-IFERROR(VLOOKUP($A272,Diamond!$A:$B,2,0),0)*MIN(Diamond!$K:$K)</f>
        <v>#N/A</v>
      </c>
      <c r="AH272" t="e">
        <f>AE272-IFERROR(VLOOKUP($A272,FL!$A:$B,2,0),0)*MIN(FL!$G:$G)</f>
        <v>#N/A</v>
      </c>
      <c r="AI272" t="e">
        <f>AF272-IFERROR(VLOOKUP($A272,FL!$A:$B,2,0),0)*MIN(FL!$I:$I)</f>
        <v>#N/A</v>
      </c>
      <c r="AJ272" t="e">
        <f>AG272-IFERROR(VLOOKUP($A272,FL!$A:$B,2,0),0)*MIN(FL!$K:$K)</f>
        <v>#N/A</v>
      </c>
      <c r="AK272" t="e">
        <f>AH272-IFERROR(VLOOKUP($A272,'VN100'!$A:$B,2,0),0)*MIN('VN100'!$G:$G)</f>
        <v>#N/A</v>
      </c>
      <c r="AL272" t="e">
        <f>AI272-IFERROR(VLOOKUP($A272,'VN100'!$A:$B,2,0),0)*MIN('VN100'!$I:$I)</f>
        <v>#N/A</v>
      </c>
      <c r="AM272" t="e">
        <f>AJ272-IFERROR(VLOOKUP($A272,'VN100'!$A:$B,2,0),0)*MIN('VN100'!$K:$K)</f>
        <v>#N/A</v>
      </c>
      <c r="AN272" t="e">
        <f>AK272-IFERROR(VLOOKUP($A272,MIDCAP!$A:$B,2,0),0)*MIN(MIDCAP!$G:$G)</f>
        <v>#N/A</v>
      </c>
      <c r="AO272" t="e">
        <f>AL272-IFERROR(VLOOKUP($A272,MIDCAP!$A:$B,2,0),0)*MIN(MIDCAP!$I:$I)</f>
        <v>#N/A</v>
      </c>
      <c r="AP272" t="e">
        <f>AM272-IFERROR(VLOOKUP($A272,MIDCAP!$A:$B,2,0),0)*MIN(MIDCAP!$K:$K)</f>
        <v>#N/A</v>
      </c>
      <c r="AQ272" t="e">
        <f>AN272-IFERROR(VLOOKUP($A272,VFS!$A:$B,2,0),0)*MIN(VFS!$G:$G)</f>
        <v>#N/A</v>
      </c>
      <c r="AR272" t="e">
        <f>AO272-IFERROR(VLOOKUP($A272,VFS!$A:$B,2,0),0)*MIN(VFS!$I:$I)</f>
        <v>#N/A</v>
      </c>
      <c r="AS272" t="e">
        <f>AP272-IFERROR(VLOOKUP($A272,VFS!$A:$B,2,0),0)*MIN(VFS!$K:$K)</f>
        <v>#N/A</v>
      </c>
      <c r="AT272" t="e">
        <f>AQ272-IFERROR(VLOOKUP($A272,FUEMAVND!$A:$B,2,0),0)*MIN(FUEMAVND!$G:$G)</f>
        <v>#N/A</v>
      </c>
      <c r="AU272" t="e">
        <f>AR272-IFERROR(VLOOKUP($A272,FUEMAVND!$A:$B,2,0),0)*MIN(FUEMAVND!$I:$I)</f>
        <v>#N/A</v>
      </c>
      <c r="AV272" t="e">
        <f>AS272-IFERROR(VLOOKUP($A272,FUEMAVND!$A:$B,2,0),0)*MIN(FUEMAVND!$K:$K)</f>
        <v>#N/A</v>
      </c>
    </row>
    <row r="273" spans="28:48" x14ac:dyDescent="0.3">
      <c r="AB273" t="e">
        <f>VLOOKUP($A273,updated_plusgrid!$A$1:$AF$500,MATCH("Usable (USABLE)",updated_plusgrid!$A$1:$AF$1,0),0)-IFERROR(VLOOKUP($A273,'E1 basket NFOL Morning'!$A$1:$M$500,MATCH("For 1 basket",'E1 basket NFOL Morning'!$A$1:$M$1,0),0),0)*MIN('E1 basket NFOL Morning'!$G$2:$G$500)</f>
        <v>#N/A</v>
      </c>
      <c r="AC273" t="e">
        <f>VLOOKUP($A273,updated_plusgrid!$A$1:$AF$500,MATCH("Due (DUE)",updated_plusgrid!$A$1:$AF$1,0),0)-IFERROR(VLOOKUP($A273,'E1 basket NFOL Morning'!$A$1:$M$500,MATCH("For 1 basket",'E1 basket NFOL Morning'!$A$1:$M$1,0),0),0)*MIN('E1 basket NFOL Morning'!$I$2:$I$500)</f>
        <v>#N/A</v>
      </c>
      <c r="AD273" t="e">
        <f>VLOOKUP($A273,updated_plusgrid!$A$1:$AF$500,MATCH("Pend. T+1 Buy (TT1UNSETTLEBUY)",updated_plusgrid!$A$1:$AF$1,0),0)-IFERROR(VLOOKUP($A273,'E1 basket NFOL Morning'!$A$1:$M$500,MATCH("For 1 basket",'E1 basket NFOL Morning'!$A$1:$M$1,0),0),0)*MIN('E1 basket NFOL Morning'!$K$2:$K$500)</f>
        <v>#N/A</v>
      </c>
      <c r="AE273" t="e">
        <f>AB273-IFERROR(VLOOKUP($A273,Diamond!$A:$B,2,0),0)*MIN(Diamond!$G:$G)</f>
        <v>#N/A</v>
      </c>
      <c r="AF273" t="e">
        <f>AC273-IFERROR(VLOOKUP($A273,Diamond!$A:$B,2,0),0)*MIN(Diamond!$I:$I)</f>
        <v>#N/A</v>
      </c>
      <c r="AG273" t="e">
        <f>AD273-IFERROR(VLOOKUP($A273,Diamond!$A:$B,2,0),0)*MIN(Diamond!$K:$K)</f>
        <v>#N/A</v>
      </c>
      <c r="AH273" t="e">
        <f>AE273-IFERROR(VLOOKUP($A273,FL!$A:$B,2,0),0)*MIN(FL!$G:$G)</f>
        <v>#N/A</v>
      </c>
      <c r="AI273" t="e">
        <f>AF273-IFERROR(VLOOKUP($A273,FL!$A:$B,2,0),0)*MIN(FL!$I:$I)</f>
        <v>#N/A</v>
      </c>
      <c r="AJ273" t="e">
        <f>AG273-IFERROR(VLOOKUP($A273,FL!$A:$B,2,0),0)*MIN(FL!$K:$K)</f>
        <v>#N/A</v>
      </c>
      <c r="AK273" t="e">
        <f>AH273-IFERROR(VLOOKUP($A273,'VN100'!$A:$B,2,0),0)*MIN('VN100'!$G:$G)</f>
        <v>#N/A</v>
      </c>
      <c r="AL273" t="e">
        <f>AI273-IFERROR(VLOOKUP($A273,'VN100'!$A:$B,2,0),0)*MIN('VN100'!$I:$I)</f>
        <v>#N/A</v>
      </c>
      <c r="AM273" t="e">
        <f>AJ273-IFERROR(VLOOKUP($A273,'VN100'!$A:$B,2,0),0)*MIN('VN100'!$K:$K)</f>
        <v>#N/A</v>
      </c>
      <c r="AN273" t="e">
        <f>AK273-IFERROR(VLOOKUP($A273,MIDCAP!$A:$B,2,0),0)*MIN(MIDCAP!$G:$G)</f>
        <v>#N/A</v>
      </c>
      <c r="AO273" t="e">
        <f>AL273-IFERROR(VLOOKUP($A273,MIDCAP!$A:$B,2,0),0)*MIN(MIDCAP!$I:$I)</f>
        <v>#N/A</v>
      </c>
      <c r="AP273" t="e">
        <f>AM273-IFERROR(VLOOKUP($A273,MIDCAP!$A:$B,2,0),0)*MIN(MIDCAP!$K:$K)</f>
        <v>#N/A</v>
      </c>
      <c r="AQ273" t="e">
        <f>AN273-IFERROR(VLOOKUP($A273,VFS!$A:$B,2,0),0)*MIN(VFS!$G:$G)</f>
        <v>#N/A</v>
      </c>
      <c r="AR273" t="e">
        <f>AO273-IFERROR(VLOOKUP($A273,VFS!$A:$B,2,0),0)*MIN(VFS!$I:$I)</f>
        <v>#N/A</v>
      </c>
      <c r="AS273" t="e">
        <f>AP273-IFERROR(VLOOKUP($A273,VFS!$A:$B,2,0),0)*MIN(VFS!$K:$K)</f>
        <v>#N/A</v>
      </c>
      <c r="AT273" t="e">
        <f>AQ273-IFERROR(VLOOKUP($A273,FUEMAVND!$A:$B,2,0),0)*MIN(FUEMAVND!$G:$G)</f>
        <v>#N/A</v>
      </c>
      <c r="AU273" t="e">
        <f>AR273-IFERROR(VLOOKUP($A273,FUEMAVND!$A:$B,2,0),0)*MIN(FUEMAVND!$I:$I)</f>
        <v>#N/A</v>
      </c>
      <c r="AV273" t="e">
        <f>AS273-IFERROR(VLOOKUP($A273,FUEMAVND!$A:$B,2,0),0)*MIN(FUEMAVND!$K:$K)</f>
        <v>#N/A</v>
      </c>
    </row>
    <row r="274" spans="28:48" x14ac:dyDescent="0.3">
      <c r="AB274" t="e">
        <f>VLOOKUP($A274,updated_plusgrid!$A$1:$AF$500,MATCH("Usable (USABLE)",updated_plusgrid!$A$1:$AF$1,0),0)-IFERROR(VLOOKUP($A274,'E1 basket NFOL Morning'!$A$1:$M$500,MATCH("For 1 basket",'E1 basket NFOL Morning'!$A$1:$M$1,0),0),0)*MIN('E1 basket NFOL Morning'!$G$2:$G$500)</f>
        <v>#N/A</v>
      </c>
      <c r="AC274" t="e">
        <f>VLOOKUP($A274,updated_plusgrid!$A$1:$AF$500,MATCH("Due (DUE)",updated_plusgrid!$A$1:$AF$1,0),0)-IFERROR(VLOOKUP($A274,'E1 basket NFOL Morning'!$A$1:$M$500,MATCH("For 1 basket",'E1 basket NFOL Morning'!$A$1:$M$1,0),0),0)*MIN('E1 basket NFOL Morning'!$I$2:$I$500)</f>
        <v>#N/A</v>
      </c>
      <c r="AD274" t="e">
        <f>VLOOKUP($A274,updated_plusgrid!$A$1:$AF$500,MATCH("Pend. T+1 Buy (TT1UNSETTLEBUY)",updated_plusgrid!$A$1:$AF$1,0),0)-IFERROR(VLOOKUP($A274,'E1 basket NFOL Morning'!$A$1:$M$500,MATCH("For 1 basket",'E1 basket NFOL Morning'!$A$1:$M$1,0),0),0)*MIN('E1 basket NFOL Morning'!$K$2:$K$500)</f>
        <v>#N/A</v>
      </c>
      <c r="AE274" t="e">
        <f>AB274-IFERROR(VLOOKUP($A274,Diamond!$A:$B,2,0),0)*MIN(Diamond!$G:$G)</f>
        <v>#N/A</v>
      </c>
      <c r="AF274" t="e">
        <f>AC274-IFERROR(VLOOKUP($A274,Diamond!$A:$B,2,0),0)*MIN(Diamond!$I:$I)</f>
        <v>#N/A</v>
      </c>
      <c r="AG274" t="e">
        <f>AD274-IFERROR(VLOOKUP($A274,Diamond!$A:$B,2,0),0)*MIN(Diamond!$K:$K)</f>
        <v>#N/A</v>
      </c>
      <c r="AH274" t="e">
        <f>AE274-IFERROR(VLOOKUP($A274,FL!$A:$B,2,0),0)*MIN(FL!$G:$G)</f>
        <v>#N/A</v>
      </c>
      <c r="AI274" t="e">
        <f>AF274-IFERROR(VLOOKUP($A274,FL!$A:$B,2,0),0)*MIN(FL!$I:$I)</f>
        <v>#N/A</v>
      </c>
      <c r="AJ274" t="e">
        <f>AG274-IFERROR(VLOOKUP($A274,FL!$A:$B,2,0),0)*MIN(FL!$K:$K)</f>
        <v>#N/A</v>
      </c>
      <c r="AK274" t="e">
        <f>AH274-IFERROR(VLOOKUP($A274,'VN100'!$A:$B,2,0),0)*MIN('VN100'!$G:$G)</f>
        <v>#N/A</v>
      </c>
      <c r="AL274" t="e">
        <f>AI274-IFERROR(VLOOKUP($A274,'VN100'!$A:$B,2,0),0)*MIN('VN100'!$I:$I)</f>
        <v>#N/A</v>
      </c>
      <c r="AM274" t="e">
        <f>AJ274-IFERROR(VLOOKUP($A274,'VN100'!$A:$B,2,0),0)*MIN('VN100'!$K:$K)</f>
        <v>#N/A</v>
      </c>
      <c r="AN274" t="e">
        <f>AK274-IFERROR(VLOOKUP($A274,MIDCAP!$A:$B,2,0),0)*MIN(MIDCAP!$G:$G)</f>
        <v>#N/A</v>
      </c>
      <c r="AO274" t="e">
        <f>AL274-IFERROR(VLOOKUP($A274,MIDCAP!$A:$B,2,0),0)*MIN(MIDCAP!$I:$I)</f>
        <v>#N/A</v>
      </c>
      <c r="AP274" t="e">
        <f>AM274-IFERROR(VLOOKUP($A274,MIDCAP!$A:$B,2,0),0)*MIN(MIDCAP!$K:$K)</f>
        <v>#N/A</v>
      </c>
      <c r="AQ274" t="e">
        <f>AN274-IFERROR(VLOOKUP($A274,VFS!$A:$B,2,0),0)*MIN(VFS!$G:$G)</f>
        <v>#N/A</v>
      </c>
      <c r="AR274" t="e">
        <f>AO274-IFERROR(VLOOKUP($A274,VFS!$A:$B,2,0),0)*MIN(VFS!$I:$I)</f>
        <v>#N/A</v>
      </c>
      <c r="AS274" t="e">
        <f>AP274-IFERROR(VLOOKUP($A274,VFS!$A:$B,2,0),0)*MIN(VFS!$K:$K)</f>
        <v>#N/A</v>
      </c>
      <c r="AT274" t="e">
        <f>AQ274-IFERROR(VLOOKUP($A274,FUEMAVND!$A:$B,2,0),0)*MIN(FUEMAVND!$G:$G)</f>
        <v>#N/A</v>
      </c>
      <c r="AU274" t="e">
        <f>AR274-IFERROR(VLOOKUP($A274,FUEMAVND!$A:$B,2,0),0)*MIN(FUEMAVND!$I:$I)</f>
        <v>#N/A</v>
      </c>
      <c r="AV274" t="e">
        <f>AS274-IFERROR(VLOOKUP($A274,FUEMAVND!$A:$B,2,0),0)*MIN(FUEMAVND!$K:$K)</f>
        <v>#N/A</v>
      </c>
    </row>
    <row r="275" spans="28:48" x14ac:dyDescent="0.3">
      <c r="AB275" t="e">
        <f>VLOOKUP($A275,updated_plusgrid!$A$1:$AF$500,MATCH("Usable (USABLE)",updated_plusgrid!$A$1:$AF$1,0),0)-IFERROR(VLOOKUP($A275,'E1 basket NFOL Morning'!$A$1:$M$500,MATCH("For 1 basket",'E1 basket NFOL Morning'!$A$1:$M$1,0),0),0)*MIN('E1 basket NFOL Morning'!$G$2:$G$500)</f>
        <v>#N/A</v>
      </c>
      <c r="AC275" t="e">
        <f>VLOOKUP($A275,updated_plusgrid!$A$1:$AF$500,MATCH("Due (DUE)",updated_plusgrid!$A$1:$AF$1,0),0)-IFERROR(VLOOKUP($A275,'E1 basket NFOL Morning'!$A$1:$M$500,MATCH("For 1 basket",'E1 basket NFOL Morning'!$A$1:$M$1,0),0),0)*MIN('E1 basket NFOL Morning'!$I$2:$I$500)</f>
        <v>#N/A</v>
      </c>
      <c r="AD275" t="e">
        <f>VLOOKUP($A275,updated_plusgrid!$A$1:$AF$500,MATCH("Pend. T+1 Buy (TT1UNSETTLEBUY)",updated_plusgrid!$A$1:$AF$1,0),0)-IFERROR(VLOOKUP($A275,'E1 basket NFOL Morning'!$A$1:$M$500,MATCH("For 1 basket",'E1 basket NFOL Morning'!$A$1:$M$1,0),0),0)*MIN('E1 basket NFOL Morning'!$K$2:$K$500)</f>
        <v>#N/A</v>
      </c>
      <c r="AE275" t="e">
        <f>AB275-IFERROR(VLOOKUP($A275,Diamond!$A:$B,2,0),0)*MIN(Diamond!$G:$G)</f>
        <v>#N/A</v>
      </c>
      <c r="AF275" t="e">
        <f>AC275-IFERROR(VLOOKUP($A275,Diamond!$A:$B,2,0),0)*MIN(Diamond!$I:$I)</f>
        <v>#N/A</v>
      </c>
      <c r="AG275" t="e">
        <f>AD275-IFERROR(VLOOKUP($A275,Diamond!$A:$B,2,0),0)*MIN(Diamond!$K:$K)</f>
        <v>#N/A</v>
      </c>
      <c r="AH275" t="e">
        <f>AE275-IFERROR(VLOOKUP($A275,FL!$A:$B,2,0),0)*MIN(FL!$G:$G)</f>
        <v>#N/A</v>
      </c>
      <c r="AI275" t="e">
        <f>AF275-IFERROR(VLOOKUP($A275,FL!$A:$B,2,0),0)*MIN(FL!$I:$I)</f>
        <v>#N/A</v>
      </c>
      <c r="AJ275" t="e">
        <f>AG275-IFERROR(VLOOKUP($A275,FL!$A:$B,2,0),0)*MIN(FL!$K:$K)</f>
        <v>#N/A</v>
      </c>
      <c r="AK275" t="e">
        <f>AH275-IFERROR(VLOOKUP($A275,'VN100'!$A:$B,2,0),0)*MIN('VN100'!$G:$G)</f>
        <v>#N/A</v>
      </c>
      <c r="AL275" t="e">
        <f>AI275-IFERROR(VLOOKUP($A275,'VN100'!$A:$B,2,0),0)*MIN('VN100'!$I:$I)</f>
        <v>#N/A</v>
      </c>
      <c r="AM275" t="e">
        <f>AJ275-IFERROR(VLOOKUP($A275,'VN100'!$A:$B,2,0),0)*MIN('VN100'!$K:$K)</f>
        <v>#N/A</v>
      </c>
      <c r="AN275" t="e">
        <f>AK275-IFERROR(VLOOKUP($A275,MIDCAP!$A:$B,2,0),0)*MIN(MIDCAP!$G:$G)</f>
        <v>#N/A</v>
      </c>
      <c r="AO275" t="e">
        <f>AL275-IFERROR(VLOOKUP($A275,MIDCAP!$A:$B,2,0),0)*MIN(MIDCAP!$I:$I)</f>
        <v>#N/A</v>
      </c>
      <c r="AP275" t="e">
        <f>AM275-IFERROR(VLOOKUP($A275,MIDCAP!$A:$B,2,0),0)*MIN(MIDCAP!$K:$K)</f>
        <v>#N/A</v>
      </c>
      <c r="AQ275" t="e">
        <f>AN275-IFERROR(VLOOKUP($A275,VFS!$A:$B,2,0),0)*MIN(VFS!$G:$G)</f>
        <v>#N/A</v>
      </c>
      <c r="AR275" t="e">
        <f>AO275-IFERROR(VLOOKUP($A275,VFS!$A:$B,2,0),0)*MIN(VFS!$I:$I)</f>
        <v>#N/A</v>
      </c>
      <c r="AS275" t="e">
        <f>AP275-IFERROR(VLOOKUP($A275,VFS!$A:$B,2,0),0)*MIN(VFS!$K:$K)</f>
        <v>#N/A</v>
      </c>
      <c r="AT275" t="e">
        <f>AQ275-IFERROR(VLOOKUP($A275,FUEMAVND!$A:$B,2,0),0)*MIN(FUEMAVND!$G:$G)</f>
        <v>#N/A</v>
      </c>
      <c r="AU275" t="e">
        <f>AR275-IFERROR(VLOOKUP($A275,FUEMAVND!$A:$B,2,0),0)*MIN(FUEMAVND!$I:$I)</f>
        <v>#N/A</v>
      </c>
      <c r="AV275" t="e">
        <f>AS275-IFERROR(VLOOKUP($A275,FUEMAVND!$A:$B,2,0),0)*MIN(FUEMAVND!$K:$K)</f>
        <v>#N/A</v>
      </c>
    </row>
    <row r="276" spans="28:48" x14ac:dyDescent="0.3">
      <c r="AB276" t="e">
        <f>VLOOKUP($A276,updated_plusgrid!$A$1:$AF$500,MATCH("Usable (USABLE)",updated_plusgrid!$A$1:$AF$1,0),0)-IFERROR(VLOOKUP($A276,'E1 basket NFOL Morning'!$A$1:$M$500,MATCH("For 1 basket",'E1 basket NFOL Morning'!$A$1:$M$1,0),0),0)*MIN('E1 basket NFOL Morning'!$G$2:$G$500)</f>
        <v>#N/A</v>
      </c>
      <c r="AC276" t="e">
        <f>VLOOKUP($A276,updated_plusgrid!$A$1:$AF$500,MATCH("Due (DUE)",updated_plusgrid!$A$1:$AF$1,0),0)-IFERROR(VLOOKUP($A276,'E1 basket NFOL Morning'!$A$1:$M$500,MATCH("For 1 basket",'E1 basket NFOL Morning'!$A$1:$M$1,0),0),0)*MIN('E1 basket NFOL Morning'!$I$2:$I$500)</f>
        <v>#N/A</v>
      </c>
      <c r="AD276" t="e">
        <f>VLOOKUP($A276,updated_plusgrid!$A$1:$AF$500,MATCH("Pend. T+1 Buy (TT1UNSETTLEBUY)",updated_plusgrid!$A$1:$AF$1,0),0)-IFERROR(VLOOKUP($A276,'E1 basket NFOL Morning'!$A$1:$M$500,MATCH("For 1 basket",'E1 basket NFOL Morning'!$A$1:$M$1,0),0),0)*MIN('E1 basket NFOL Morning'!$K$2:$K$500)</f>
        <v>#N/A</v>
      </c>
      <c r="AE276" t="e">
        <f>AB276-IFERROR(VLOOKUP($A276,Diamond!$A:$B,2,0),0)*MIN(Diamond!$G:$G)</f>
        <v>#N/A</v>
      </c>
      <c r="AF276" t="e">
        <f>AC276-IFERROR(VLOOKUP($A276,Diamond!$A:$B,2,0),0)*MIN(Diamond!$I:$I)</f>
        <v>#N/A</v>
      </c>
      <c r="AG276" t="e">
        <f>AD276-IFERROR(VLOOKUP($A276,Diamond!$A:$B,2,0),0)*MIN(Diamond!$K:$K)</f>
        <v>#N/A</v>
      </c>
      <c r="AH276" t="e">
        <f>AE276-IFERROR(VLOOKUP($A276,FL!$A:$B,2,0),0)*MIN(FL!$G:$G)</f>
        <v>#N/A</v>
      </c>
      <c r="AI276" t="e">
        <f>AF276-IFERROR(VLOOKUP($A276,FL!$A:$B,2,0),0)*MIN(FL!$I:$I)</f>
        <v>#N/A</v>
      </c>
      <c r="AJ276" t="e">
        <f>AG276-IFERROR(VLOOKUP($A276,FL!$A:$B,2,0),0)*MIN(FL!$K:$K)</f>
        <v>#N/A</v>
      </c>
      <c r="AK276" t="e">
        <f>AH276-IFERROR(VLOOKUP($A276,'VN100'!$A:$B,2,0),0)*MIN('VN100'!$G:$G)</f>
        <v>#N/A</v>
      </c>
      <c r="AL276" t="e">
        <f>AI276-IFERROR(VLOOKUP($A276,'VN100'!$A:$B,2,0),0)*MIN('VN100'!$I:$I)</f>
        <v>#N/A</v>
      </c>
      <c r="AM276" t="e">
        <f>AJ276-IFERROR(VLOOKUP($A276,'VN100'!$A:$B,2,0),0)*MIN('VN100'!$K:$K)</f>
        <v>#N/A</v>
      </c>
      <c r="AN276" t="e">
        <f>AK276-IFERROR(VLOOKUP($A276,MIDCAP!$A:$B,2,0),0)*MIN(MIDCAP!$G:$G)</f>
        <v>#N/A</v>
      </c>
      <c r="AO276" t="e">
        <f>AL276-IFERROR(VLOOKUP($A276,MIDCAP!$A:$B,2,0),0)*MIN(MIDCAP!$I:$I)</f>
        <v>#N/A</v>
      </c>
      <c r="AP276" t="e">
        <f>AM276-IFERROR(VLOOKUP($A276,MIDCAP!$A:$B,2,0),0)*MIN(MIDCAP!$K:$K)</f>
        <v>#N/A</v>
      </c>
      <c r="AQ276" t="e">
        <f>AN276-IFERROR(VLOOKUP($A276,VFS!$A:$B,2,0),0)*MIN(VFS!$G:$G)</f>
        <v>#N/A</v>
      </c>
      <c r="AR276" t="e">
        <f>AO276-IFERROR(VLOOKUP($A276,VFS!$A:$B,2,0),0)*MIN(VFS!$I:$I)</f>
        <v>#N/A</v>
      </c>
      <c r="AS276" t="e">
        <f>AP276-IFERROR(VLOOKUP($A276,VFS!$A:$B,2,0),0)*MIN(VFS!$K:$K)</f>
        <v>#N/A</v>
      </c>
      <c r="AT276" t="e">
        <f>AQ276-IFERROR(VLOOKUP($A276,FUEMAVND!$A:$B,2,0),0)*MIN(FUEMAVND!$G:$G)</f>
        <v>#N/A</v>
      </c>
      <c r="AU276" t="e">
        <f>AR276-IFERROR(VLOOKUP($A276,FUEMAVND!$A:$B,2,0),0)*MIN(FUEMAVND!$I:$I)</f>
        <v>#N/A</v>
      </c>
      <c r="AV276" t="e">
        <f>AS276-IFERROR(VLOOKUP($A276,FUEMAVND!$A:$B,2,0),0)*MIN(FUEMAVND!$K:$K)</f>
        <v>#N/A</v>
      </c>
    </row>
    <row r="277" spans="28:48" x14ac:dyDescent="0.3">
      <c r="AB277" t="e">
        <f>VLOOKUP($A277,updated_plusgrid!$A$1:$AF$500,MATCH("Usable (USABLE)",updated_plusgrid!$A$1:$AF$1,0),0)-IFERROR(VLOOKUP($A277,'E1 basket NFOL Morning'!$A$1:$M$500,MATCH("For 1 basket",'E1 basket NFOL Morning'!$A$1:$M$1,0),0),0)*MIN('E1 basket NFOL Morning'!$G$2:$G$500)</f>
        <v>#N/A</v>
      </c>
      <c r="AC277" t="e">
        <f>VLOOKUP($A277,updated_plusgrid!$A$1:$AF$500,MATCH("Due (DUE)",updated_plusgrid!$A$1:$AF$1,0),0)-IFERROR(VLOOKUP($A277,'E1 basket NFOL Morning'!$A$1:$M$500,MATCH("For 1 basket",'E1 basket NFOL Morning'!$A$1:$M$1,0),0),0)*MIN('E1 basket NFOL Morning'!$I$2:$I$500)</f>
        <v>#N/A</v>
      </c>
      <c r="AD277" t="e">
        <f>VLOOKUP($A277,updated_plusgrid!$A$1:$AF$500,MATCH("Pend. T+1 Buy (TT1UNSETTLEBUY)",updated_plusgrid!$A$1:$AF$1,0),0)-IFERROR(VLOOKUP($A277,'E1 basket NFOL Morning'!$A$1:$M$500,MATCH("For 1 basket",'E1 basket NFOL Morning'!$A$1:$M$1,0),0),0)*MIN('E1 basket NFOL Morning'!$K$2:$K$500)</f>
        <v>#N/A</v>
      </c>
      <c r="AE277" t="e">
        <f>AB277-IFERROR(VLOOKUP($A277,Diamond!$A:$B,2,0),0)*MIN(Diamond!$G:$G)</f>
        <v>#N/A</v>
      </c>
      <c r="AF277" t="e">
        <f>AC277-IFERROR(VLOOKUP($A277,Diamond!$A:$B,2,0),0)*MIN(Diamond!$I:$I)</f>
        <v>#N/A</v>
      </c>
      <c r="AG277" t="e">
        <f>AD277-IFERROR(VLOOKUP($A277,Diamond!$A:$B,2,0),0)*MIN(Diamond!$K:$K)</f>
        <v>#N/A</v>
      </c>
      <c r="AH277" t="e">
        <f>AE277-IFERROR(VLOOKUP($A277,FL!$A:$B,2,0),0)*MIN(FL!$G:$G)</f>
        <v>#N/A</v>
      </c>
      <c r="AI277" t="e">
        <f>AF277-IFERROR(VLOOKUP($A277,FL!$A:$B,2,0),0)*MIN(FL!$I:$I)</f>
        <v>#N/A</v>
      </c>
      <c r="AJ277" t="e">
        <f>AG277-IFERROR(VLOOKUP($A277,FL!$A:$B,2,0),0)*MIN(FL!$K:$K)</f>
        <v>#N/A</v>
      </c>
      <c r="AK277" t="e">
        <f>AH277-IFERROR(VLOOKUP($A277,'VN100'!$A:$B,2,0),0)*MIN('VN100'!$G:$G)</f>
        <v>#N/A</v>
      </c>
      <c r="AL277" t="e">
        <f>AI277-IFERROR(VLOOKUP($A277,'VN100'!$A:$B,2,0),0)*MIN('VN100'!$I:$I)</f>
        <v>#N/A</v>
      </c>
      <c r="AM277" t="e">
        <f>AJ277-IFERROR(VLOOKUP($A277,'VN100'!$A:$B,2,0),0)*MIN('VN100'!$K:$K)</f>
        <v>#N/A</v>
      </c>
      <c r="AN277" t="e">
        <f>AK277-IFERROR(VLOOKUP($A277,MIDCAP!$A:$B,2,0),0)*MIN(MIDCAP!$G:$G)</f>
        <v>#N/A</v>
      </c>
      <c r="AO277" t="e">
        <f>AL277-IFERROR(VLOOKUP($A277,MIDCAP!$A:$B,2,0),0)*MIN(MIDCAP!$I:$I)</f>
        <v>#N/A</v>
      </c>
      <c r="AP277" t="e">
        <f>AM277-IFERROR(VLOOKUP($A277,MIDCAP!$A:$B,2,0),0)*MIN(MIDCAP!$K:$K)</f>
        <v>#N/A</v>
      </c>
      <c r="AQ277" t="e">
        <f>AN277-IFERROR(VLOOKUP($A277,VFS!$A:$B,2,0),0)*MIN(VFS!$G:$G)</f>
        <v>#N/A</v>
      </c>
      <c r="AR277" t="e">
        <f>AO277-IFERROR(VLOOKUP($A277,VFS!$A:$B,2,0),0)*MIN(VFS!$I:$I)</f>
        <v>#N/A</v>
      </c>
      <c r="AS277" t="e">
        <f>AP277-IFERROR(VLOOKUP($A277,VFS!$A:$B,2,0),0)*MIN(VFS!$K:$K)</f>
        <v>#N/A</v>
      </c>
      <c r="AT277" t="e">
        <f>AQ277-IFERROR(VLOOKUP($A277,FUEMAVND!$A:$B,2,0),0)*MIN(FUEMAVND!$G:$G)</f>
        <v>#N/A</v>
      </c>
      <c r="AU277" t="e">
        <f>AR277-IFERROR(VLOOKUP($A277,FUEMAVND!$A:$B,2,0),0)*MIN(FUEMAVND!$I:$I)</f>
        <v>#N/A</v>
      </c>
      <c r="AV277" t="e">
        <f>AS277-IFERROR(VLOOKUP($A277,FUEMAVND!$A:$B,2,0),0)*MIN(FUEMAVND!$K:$K)</f>
        <v>#N/A</v>
      </c>
    </row>
    <row r="278" spans="28:48" x14ac:dyDescent="0.3">
      <c r="AB278" t="e">
        <f>VLOOKUP($A278,updated_plusgrid!$A$1:$AF$500,MATCH("Usable (USABLE)",updated_plusgrid!$A$1:$AF$1,0),0)-IFERROR(VLOOKUP($A278,'E1 basket NFOL Morning'!$A$1:$M$500,MATCH("For 1 basket",'E1 basket NFOL Morning'!$A$1:$M$1,0),0),0)*MIN('E1 basket NFOL Morning'!$G$2:$G$500)</f>
        <v>#N/A</v>
      </c>
      <c r="AC278" t="e">
        <f>VLOOKUP($A278,updated_plusgrid!$A$1:$AF$500,MATCH("Due (DUE)",updated_plusgrid!$A$1:$AF$1,0),0)-IFERROR(VLOOKUP($A278,'E1 basket NFOL Morning'!$A$1:$M$500,MATCH("For 1 basket",'E1 basket NFOL Morning'!$A$1:$M$1,0),0),0)*MIN('E1 basket NFOL Morning'!$I$2:$I$500)</f>
        <v>#N/A</v>
      </c>
      <c r="AD278" t="e">
        <f>VLOOKUP($A278,updated_plusgrid!$A$1:$AF$500,MATCH("Pend. T+1 Buy (TT1UNSETTLEBUY)",updated_plusgrid!$A$1:$AF$1,0),0)-IFERROR(VLOOKUP($A278,'E1 basket NFOL Morning'!$A$1:$M$500,MATCH("For 1 basket",'E1 basket NFOL Morning'!$A$1:$M$1,0),0),0)*MIN('E1 basket NFOL Morning'!$K$2:$K$500)</f>
        <v>#N/A</v>
      </c>
      <c r="AE278" t="e">
        <f>AB278-IFERROR(VLOOKUP($A278,Diamond!$A:$B,2,0),0)*MIN(Diamond!$G:$G)</f>
        <v>#N/A</v>
      </c>
      <c r="AF278" t="e">
        <f>AC278-IFERROR(VLOOKUP($A278,Diamond!$A:$B,2,0),0)*MIN(Diamond!$I:$I)</f>
        <v>#N/A</v>
      </c>
      <c r="AG278" t="e">
        <f>AD278-IFERROR(VLOOKUP($A278,Diamond!$A:$B,2,0),0)*MIN(Diamond!$K:$K)</f>
        <v>#N/A</v>
      </c>
      <c r="AH278" t="e">
        <f>AE278-IFERROR(VLOOKUP($A278,FL!$A:$B,2,0),0)*MIN(FL!$G:$G)</f>
        <v>#N/A</v>
      </c>
      <c r="AI278" t="e">
        <f>AF278-IFERROR(VLOOKUP($A278,FL!$A:$B,2,0),0)*MIN(FL!$I:$I)</f>
        <v>#N/A</v>
      </c>
      <c r="AJ278" t="e">
        <f>AG278-IFERROR(VLOOKUP($A278,FL!$A:$B,2,0),0)*MIN(FL!$K:$K)</f>
        <v>#N/A</v>
      </c>
      <c r="AK278" t="e">
        <f>AH278-IFERROR(VLOOKUP($A278,'VN100'!$A:$B,2,0),0)*MIN('VN100'!$G:$G)</f>
        <v>#N/A</v>
      </c>
      <c r="AL278" t="e">
        <f>AI278-IFERROR(VLOOKUP($A278,'VN100'!$A:$B,2,0),0)*MIN('VN100'!$I:$I)</f>
        <v>#N/A</v>
      </c>
      <c r="AM278" t="e">
        <f>AJ278-IFERROR(VLOOKUP($A278,'VN100'!$A:$B,2,0),0)*MIN('VN100'!$K:$K)</f>
        <v>#N/A</v>
      </c>
      <c r="AN278" t="e">
        <f>AK278-IFERROR(VLOOKUP($A278,MIDCAP!$A:$B,2,0),0)*MIN(MIDCAP!$G:$G)</f>
        <v>#N/A</v>
      </c>
      <c r="AO278" t="e">
        <f>AL278-IFERROR(VLOOKUP($A278,MIDCAP!$A:$B,2,0),0)*MIN(MIDCAP!$I:$I)</f>
        <v>#N/A</v>
      </c>
      <c r="AP278" t="e">
        <f>AM278-IFERROR(VLOOKUP($A278,MIDCAP!$A:$B,2,0),0)*MIN(MIDCAP!$K:$K)</f>
        <v>#N/A</v>
      </c>
      <c r="AQ278" t="e">
        <f>AN278-IFERROR(VLOOKUP($A278,VFS!$A:$B,2,0),0)*MIN(VFS!$G:$G)</f>
        <v>#N/A</v>
      </c>
      <c r="AR278" t="e">
        <f>AO278-IFERROR(VLOOKUP($A278,VFS!$A:$B,2,0),0)*MIN(VFS!$I:$I)</f>
        <v>#N/A</v>
      </c>
      <c r="AS278" t="e">
        <f>AP278-IFERROR(VLOOKUP($A278,VFS!$A:$B,2,0),0)*MIN(VFS!$K:$K)</f>
        <v>#N/A</v>
      </c>
      <c r="AT278" t="e">
        <f>AQ278-IFERROR(VLOOKUP($A278,FUEMAVND!$A:$B,2,0),0)*MIN(FUEMAVND!$G:$G)</f>
        <v>#N/A</v>
      </c>
      <c r="AU278" t="e">
        <f>AR278-IFERROR(VLOOKUP($A278,FUEMAVND!$A:$B,2,0),0)*MIN(FUEMAVND!$I:$I)</f>
        <v>#N/A</v>
      </c>
      <c r="AV278" t="e">
        <f>AS278-IFERROR(VLOOKUP($A278,FUEMAVND!$A:$B,2,0),0)*MIN(FUEMAVND!$K:$K)</f>
        <v>#N/A</v>
      </c>
    </row>
    <row r="279" spans="28:48" x14ac:dyDescent="0.3">
      <c r="AB279" t="e">
        <f>VLOOKUP($A279,updated_plusgrid!$A$1:$AF$500,MATCH("Usable (USABLE)",updated_plusgrid!$A$1:$AF$1,0),0)-IFERROR(VLOOKUP($A279,'E1 basket NFOL Morning'!$A$1:$M$500,MATCH("For 1 basket",'E1 basket NFOL Morning'!$A$1:$M$1,0),0),0)*MIN('E1 basket NFOL Morning'!$G$2:$G$500)</f>
        <v>#N/A</v>
      </c>
      <c r="AC279" t="e">
        <f>VLOOKUP($A279,updated_plusgrid!$A$1:$AF$500,MATCH("Due (DUE)",updated_plusgrid!$A$1:$AF$1,0),0)-IFERROR(VLOOKUP($A279,'E1 basket NFOL Morning'!$A$1:$M$500,MATCH("For 1 basket",'E1 basket NFOL Morning'!$A$1:$M$1,0),0),0)*MIN('E1 basket NFOL Morning'!$I$2:$I$500)</f>
        <v>#N/A</v>
      </c>
      <c r="AD279" t="e">
        <f>VLOOKUP($A279,updated_plusgrid!$A$1:$AF$500,MATCH("Pend. T+1 Buy (TT1UNSETTLEBUY)",updated_plusgrid!$A$1:$AF$1,0),0)-IFERROR(VLOOKUP($A279,'E1 basket NFOL Morning'!$A$1:$M$500,MATCH("For 1 basket",'E1 basket NFOL Morning'!$A$1:$M$1,0),0),0)*MIN('E1 basket NFOL Morning'!$K$2:$K$500)</f>
        <v>#N/A</v>
      </c>
      <c r="AE279" t="e">
        <f>AB279-IFERROR(VLOOKUP($A279,Diamond!$A:$B,2,0),0)*MIN(Diamond!$G:$G)</f>
        <v>#N/A</v>
      </c>
      <c r="AF279" t="e">
        <f>AC279-IFERROR(VLOOKUP($A279,Diamond!$A:$B,2,0),0)*MIN(Diamond!$I:$I)</f>
        <v>#N/A</v>
      </c>
      <c r="AG279" t="e">
        <f>AD279-IFERROR(VLOOKUP($A279,Diamond!$A:$B,2,0),0)*MIN(Diamond!$K:$K)</f>
        <v>#N/A</v>
      </c>
      <c r="AH279" t="e">
        <f>AE279-IFERROR(VLOOKUP($A279,FL!$A:$B,2,0),0)*MIN(FL!$G:$G)</f>
        <v>#N/A</v>
      </c>
      <c r="AI279" t="e">
        <f>AF279-IFERROR(VLOOKUP($A279,FL!$A:$B,2,0),0)*MIN(FL!$I:$I)</f>
        <v>#N/A</v>
      </c>
      <c r="AJ279" t="e">
        <f>AG279-IFERROR(VLOOKUP($A279,FL!$A:$B,2,0),0)*MIN(FL!$K:$K)</f>
        <v>#N/A</v>
      </c>
      <c r="AK279" t="e">
        <f>AH279-IFERROR(VLOOKUP($A279,'VN100'!$A:$B,2,0),0)*MIN('VN100'!$G:$G)</f>
        <v>#N/A</v>
      </c>
      <c r="AL279" t="e">
        <f>AI279-IFERROR(VLOOKUP($A279,'VN100'!$A:$B,2,0),0)*MIN('VN100'!$I:$I)</f>
        <v>#N/A</v>
      </c>
      <c r="AM279" t="e">
        <f>AJ279-IFERROR(VLOOKUP($A279,'VN100'!$A:$B,2,0),0)*MIN('VN100'!$K:$K)</f>
        <v>#N/A</v>
      </c>
      <c r="AN279" t="e">
        <f>AK279-IFERROR(VLOOKUP($A279,MIDCAP!$A:$B,2,0),0)*MIN(MIDCAP!$G:$G)</f>
        <v>#N/A</v>
      </c>
      <c r="AO279" t="e">
        <f>AL279-IFERROR(VLOOKUP($A279,MIDCAP!$A:$B,2,0),0)*MIN(MIDCAP!$I:$I)</f>
        <v>#N/A</v>
      </c>
      <c r="AP279" t="e">
        <f>AM279-IFERROR(VLOOKUP($A279,MIDCAP!$A:$B,2,0),0)*MIN(MIDCAP!$K:$K)</f>
        <v>#N/A</v>
      </c>
      <c r="AQ279" t="e">
        <f>AN279-IFERROR(VLOOKUP($A279,VFS!$A:$B,2,0),0)*MIN(VFS!$G:$G)</f>
        <v>#N/A</v>
      </c>
      <c r="AR279" t="e">
        <f>AO279-IFERROR(VLOOKUP($A279,VFS!$A:$B,2,0),0)*MIN(VFS!$I:$I)</f>
        <v>#N/A</v>
      </c>
      <c r="AS279" t="e">
        <f>AP279-IFERROR(VLOOKUP($A279,VFS!$A:$B,2,0),0)*MIN(VFS!$K:$K)</f>
        <v>#N/A</v>
      </c>
      <c r="AT279" t="e">
        <f>AQ279-IFERROR(VLOOKUP($A279,FUEMAVND!$A:$B,2,0),0)*MIN(FUEMAVND!$G:$G)</f>
        <v>#N/A</v>
      </c>
      <c r="AU279" t="e">
        <f>AR279-IFERROR(VLOOKUP($A279,FUEMAVND!$A:$B,2,0),0)*MIN(FUEMAVND!$I:$I)</f>
        <v>#N/A</v>
      </c>
      <c r="AV279" t="e">
        <f>AS279-IFERROR(VLOOKUP($A279,FUEMAVND!$A:$B,2,0),0)*MIN(FUEMAVND!$K:$K)</f>
        <v>#N/A</v>
      </c>
    </row>
    <row r="280" spans="28:48" x14ac:dyDescent="0.3">
      <c r="AB280" t="e">
        <f>VLOOKUP($A280,updated_plusgrid!$A$1:$AF$500,MATCH("Usable (USABLE)",updated_plusgrid!$A$1:$AF$1,0),0)-IFERROR(VLOOKUP($A280,'E1 basket NFOL Morning'!$A$1:$M$500,MATCH("For 1 basket",'E1 basket NFOL Morning'!$A$1:$M$1,0),0),0)*MIN('E1 basket NFOL Morning'!$G$2:$G$500)</f>
        <v>#N/A</v>
      </c>
      <c r="AC280" t="e">
        <f>VLOOKUP($A280,updated_plusgrid!$A$1:$AF$500,MATCH("Due (DUE)",updated_plusgrid!$A$1:$AF$1,0),0)-IFERROR(VLOOKUP($A280,'E1 basket NFOL Morning'!$A$1:$M$500,MATCH("For 1 basket",'E1 basket NFOL Morning'!$A$1:$M$1,0),0),0)*MIN('E1 basket NFOL Morning'!$I$2:$I$500)</f>
        <v>#N/A</v>
      </c>
      <c r="AD280" t="e">
        <f>VLOOKUP($A280,updated_plusgrid!$A$1:$AF$500,MATCH("Pend. T+1 Buy (TT1UNSETTLEBUY)",updated_plusgrid!$A$1:$AF$1,0),0)-IFERROR(VLOOKUP($A280,'E1 basket NFOL Morning'!$A$1:$M$500,MATCH("For 1 basket",'E1 basket NFOL Morning'!$A$1:$M$1,0),0),0)*MIN('E1 basket NFOL Morning'!$K$2:$K$500)</f>
        <v>#N/A</v>
      </c>
      <c r="AE280" t="e">
        <f>AB280-IFERROR(VLOOKUP($A280,Diamond!$A:$B,2,0),0)*MIN(Diamond!$G:$G)</f>
        <v>#N/A</v>
      </c>
      <c r="AF280" t="e">
        <f>AC280-IFERROR(VLOOKUP($A280,Diamond!$A:$B,2,0),0)*MIN(Diamond!$I:$I)</f>
        <v>#N/A</v>
      </c>
      <c r="AG280" t="e">
        <f>AD280-IFERROR(VLOOKUP($A280,Diamond!$A:$B,2,0),0)*MIN(Diamond!$K:$K)</f>
        <v>#N/A</v>
      </c>
      <c r="AH280" t="e">
        <f>AE280-IFERROR(VLOOKUP($A280,FL!$A:$B,2,0),0)*MIN(FL!$G:$G)</f>
        <v>#N/A</v>
      </c>
      <c r="AI280" t="e">
        <f>AF280-IFERROR(VLOOKUP($A280,FL!$A:$B,2,0),0)*MIN(FL!$I:$I)</f>
        <v>#N/A</v>
      </c>
      <c r="AJ280" t="e">
        <f>AG280-IFERROR(VLOOKUP($A280,FL!$A:$B,2,0),0)*MIN(FL!$K:$K)</f>
        <v>#N/A</v>
      </c>
      <c r="AK280" t="e">
        <f>AH280-IFERROR(VLOOKUP($A280,'VN100'!$A:$B,2,0),0)*MIN('VN100'!$G:$G)</f>
        <v>#N/A</v>
      </c>
      <c r="AL280" t="e">
        <f>AI280-IFERROR(VLOOKUP($A280,'VN100'!$A:$B,2,0),0)*MIN('VN100'!$I:$I)</f>
        <v>#N/A</v>
      </c>
      <c r="AM280" t="e">
        <f>AJ280-IFERROR(VLOOKUP($A280,'VN100'!$A:$B,2,0),0)*MIN('VN100'!$K:$K)</f>
        <v>#N/A</v>
      </c>
      <c r="AN280" t="e">
        <f>AK280-IFERROR(VLOOKUP($A280,MIDCAP!$A:$B,2,0),0)*MIN(MIDCAP!$G:$G)</f>
        <v>#N/A</v>
      </c>
      <c r="AO280" t="e">
        <f>AL280-IFERROR(VLOOKUP($A280,MIDCAP!$A:$B,2,0),0)*MIN(MIDCAP!$I:$I)</f>
        <v>#N/A</v>
      </c>
      <c r="AP280" t="e">
        <f>AM280-IFERROR(VLOOKUP($A280,MIDCAP!$A:$B,2,0),0)*MIN(MIDCAP!$K:$K)</f>
        <v>#N/A</v>
      </c>
      <c r="AQ280" t="e">
        <f>AN280-IFERROR(VLOOKUP($A280,VFS!$A:$B,2,0),0)*MIN(VFS!$G:$G)</f>
        <v>#N/A</v>
      </c>
      <c r="AR280" t="e">
        <f>AO280-IFERROR(VLOOKUP($A280,VFS!$A:$B,2,0),0)*MIN(VFS!$I:$I)</f>
        <v>#N/A</v>
      </c>
      <c r="AS280" t="e">
        <f>AP280-IFERROR(VLOOKUP($A280,VFS!$A:$B,2,0),0)*MIN(VFS!$K:$K)</f>
        <v>#N/A</v>
      </c>
      <c r="AT280" t="e">
        <f>AQ280-IFERROR(VLOOKUP($A280,FUEMAVND!$A:$B,2,0),0)*MIN(FUEMAVND!$G:$G)</f>
        <v>#N/A</v>
      </c>
      <c r="AU280" t="e">
        <f>AR280-IFERROR(VLOOKUP($A280,FUEMAVND!$A:$B,2,0),0)*MIN(FUEMAVND!$I:$I)</f>
        <v>#N/A</v>
      </c>
      <c r="AV280" t="e">
        <f>AS280-IFERROR(VLOOKUP($A280,FUEMAVND!$A:$B,2,0),0)*MIN(FUEMAVND!$K:$K)</f>
        <v>#N/A</v>
      </c>
    </row>
    <row r="281" spans="28:48" x14ac:dyDescent="0.3">
      <c r="AB281" t="e">
        <f>VLOOKUP($A281,updated_plusgrid!$A$1:$AF$500,MATCH("Usable (USABLE)",updated_plusgrid!$A$1:$AF$1,0),0)-IFERROR(VLOOKUP($A281,'E1 basket NFOL Morning'!$A$1:$M$500,MATCH("For 1 basket",'E1 basket NFOL Morning'!$A$1:$M$1,0),0),0)*MIN('E1 basket NFOL Morning'!$G$2:$G$500)</f>
        <v>#N/A</v>
      </c>
      <c r="AC281" t="e">
        <f>VLOOKUP($A281,updated_plusgrid!$A$1:$AF$500,MATCH("Due (DUE)",updated_plusgrid!$A$1:$AF$1,0),0)-IFERROR(VLOOKUP($A281,'E1 basket NFOL Morning'!$A$1:$M$500,MATCH("For 1 basket",'E1 basket NFOL Morning'!$A$1:$M$1,0),0),0)*MIN('E1 basket NFOL Morning'!$I$2:$I$500)</f>
        <v>#N/A</v>
      </c>
      <c r="AD281" t="e">
        <f>VLOOKUP($A281,updated_plusgrid!$A$1:$AF$500,MATCH("Pend. T+1 Buy (TT1UNSETTLEBUY)",updated_plusgrid!$A$1:$AF$1,0),0)-IFERROR(VLOOKUP($A281,'E1 basket NFOL Morning'!$A$1:$M$500,MATCH("For 1 basket",'E1 basket NFOL Morning'!$A$1:$M$1,0),0),0)*MIN('E1 basket NFOL Morning'!$K$2:$K$500)</f>
        <v>#N/A</v>
      </c>
      <c r="AE281" t="e">
        <f>AB281-IFERROR(VLOOKUP($A281,Diamond!$A:$B,2,0),0)*MIN(Diamond!$G:$G)</f>
        <v>#N/A</v>
      </c>
      <c r="AF281" t="e">
        <f>AC281-IFERROR(VLOOKUP($A281,Diamond!$A:$B,2,0),0)*MIN(Diamond!$I:$I)</f>
        <v>#N/A</v>
      </c>
      <c r="AG281" t="e">
        <f>AD281-IFERROR(VLOOKUP($A281,Diamond!$A:$B,2,0),0)*MIN(Diamond!$K:$K)</f>
        <v>#N/A</v>
      </c>
      <c r="AH281" t="e">
        <f>AE281-IFERROR(VLOOKUP($A281,FL!$A:$B,2,0),0)*MIN(FL!$G:$G)</f>
        <v>#N/A</v>
      </c>
      <c r="AI281" t="e">
        <f>AF281-IFERROR(VLOOKUP($A281,FL!$A:$B,2,0),0)*MIN(FL!$I:$I)</f>
        <v>#N/A</v>
      </c>
      <c r="AJ281" t="e">
        <f>AG281-IFERROR(VLOOKUP($A281,FL!$A:$B,2,0),0)*MIN(FL!$K:$K)</f>
        <v>#N/A</v>
      </c>
      <c r="AK281" t="e">
        <f>AH281-IFERROR(VLOOKUP($A281,'VN100'!$A:$B,2,0),0)*MIN('VN100'!$G:$G)</f>
        <v>#N/A</v>
      </c>
      <c r="AL281" t="e">
        <f>AI281-IFERROR(VLOOKUP($A281,'VN100'!$A:$B,2,0),0)*MIN('VN100'!$I:$I)</f>
        <v>#N/A</v>
      </c>
      <c r="AM281" t="e">
        <f>AJ281-IFERROR(VLOOKUP($A281,'VN100'!$A:$B,2,0),0)*MIN('VN100'!$K:$K)</f>
        <v>#N/A</v>
      </c>
      <c r="AN281" t="e">
        <f>AK281-IFERROR(VLOOKUP($A281,MIDCAP!$A:$B,2,0),0)*MIN(MIDCAP!$G:$G)</f>
        <v>#N/A</v>
      </c>
      <c r="AO281" t="e">
        <f>AL281-IFERROR(VLOOKUP($A281,MIDCAP!$A:$B,2,0),0)*MIN(MIDCAP!$I:$I)</f>
        <v>#N/A</v>
      </c>
      <c r="AP281" t="e">
        <f>AM281-IFERROR(VLOOKUP($A281,MIDCAP!$A:$B,2,0),0)*MIN(MIDCAP!$K:$K)</f>
        <v>#N/A</v>
      </c>
      <c r="AQ281" t="e">
        <f>AN281-IFERROR(VLOOKUP($A281,VFS!$A:$B,2,0),0)*MIN(VFS!$G:$G)</f>
        <v>#N/A</v>
      </c>
      <c r="AR281" t="e">
        <f>AO281-IFERROR(VLOOKUP($A281,VFS!$A:$B,2,0),0)*MIN(VFS!$I:$I)</f>
        <v>#N/A</v>
      </c>
      <c r="AS281" t="e">
        <f>AP281-IFERROR(VLOOKUP($A281,VFS!$A:$B,2,0),0)*MIN(VFS!$K:$K)</f>
        <v>#N/A</v>
      </c>
      <c r="AT281" t="e">
        <f>AQ281-IFERROR(VLOOKUP($A281,FUEMAVND!$A:$B,2,0),0)*MIN(FUEMAVND!$G:$G)</f>
        <v>#N/A</v>
      </c>
      <c r="AU281" t="e">
        <f>AR281-IFERROR(VLOOKUP($A281,FUEMAVND!$A:$B,2,0),0)*MIN(FUEMAVND!$I:$I)</f>
        <v>#N/A</v>
      </c>
      <c r="AV281" t="e">
        <f>AS281-IFERROR(VLOOKUP($A281,FUEMAVND!$A:$B,2,0),0)*MIN(FUEMAVND!$K:$K)</f>
        <v>#N/A</v>
      </c>
    </row>
    <row r="282" spans="28:48" x14ac:dyDescent="0.3">
      <c r="AB282" t="e">
        <f>VLOOKUP($A282,updated_plusgrid!$A$1:$AF$500,MATCH("Usable (USABLE)",updated_plusgrid!$A$1:$AF$1,0),0)-IFERROR(VLOOKUP($A282,'E1 basket NFOL Morning'!$A$1:$M$500,MATCH("For 1 basket",'E1 basket NFOL Morning'!$A$1:$M$1,0),0),0)*MIN('E1 basket NFOL Morning'!$G$2:$G$500)</f>
        <v>#N/A</v>
      </c>
      <c r="AC282" t="e">
        <f>VLOOKUP($A282,updated_plusgrid!$A$1:$AF$500,MATCH("Due (DUE)",updated_plusgrid!$A$1:$AF$1,0),0)-IFERROR(VLOOKUP($A282,'E1 basket NFOL Morning'!$A$1:$M$500,MATCH("For 1 basket",'E1 basket NFOL Morning'!$A$1:$M$1,0),0),0)*MIN('E1 basket NFOL Morning'!$I$2:$I$500)</f>
        <v>#N/A</v>
      </c>
      <c r="AD282" t="e">
        <f>VLOOKUP($A282,updated_plusgrid!$A$1:$AF$500,MATCH("Pend. T+1 Buy (TT1UNSETTLEBUY)",updated_plusgrid!$A$1:$AF$1,0),0)-IFERROR(VLOOKUP($A282,'E1 basket NFOL Morning'!$A$1:$M$500,MATCH("For 1 basket",'E1 basket NFOL Morning'!$A$1:$M$1,0),0),0)*MIN('E1 basket NFOL Morning'!$K$2:$K$500)</f>
        <v>#N/A</v>
      </c>
      <c r="AE282" t="e">
        <f>AB282-IFERROR(VLOOKUP($A282,Diamond!$A:$B,2,0),0)*MIN(Diamond!$G:$G)</f>
        <v>#N/A</v>
      </c>
      <c r="AF282" t="e">
        <f>AC282-IFERROR(VLOOKUP($A282,Diamond!$A:$B,2,0),0)*MIN(Diamond!$I:$I)</f>
        <v>#N/A</v>
      </c>
      <c r="AG282" t="e">
        <f>AD282-IFERROR(VLOOKUP($A282,Diamond!$A:$B,2,0),0)*MIN(Diamond!$K:$K)</f>
        <v>#N/A</v>
      </c>
      <c r="AH282" t="e">
        <f>AE282-IFERROR(VLOOKUP($A282,FL!$A:$B,2,0),0)*MIN(FL!$G:$G)</f>
        <v>#N/A</v>
      </c>
      <c r="AI282" t="e">
        <f>AF282-IFERROR(VLOOKUP($A282,FL!$A:$B,2,0),0)*MIN(FL!$I:$I)</f>
        <v>#N/A</v>
      </c>
      <c r="AJ282" t="e">
        <f>AG282-IFERROR(VLOOKUP($A282,FL!$A:$B,2,0),0)*MIN(FL!$K:$K)</f>
        <v>#N/A</v>
      </c>
      <c r="AK282" t="e">
        <f>AH282-IFERROR(VLOOKUP($A282,'VN100'!$A:$B,2,0),0)*MIN('VN100'!$G:$G)</f>
        <v>#N/A</v>
      </c>
      <c r="AL282" t="e">
        <f>AI282-IFERROR(VLOOKUP($A282,'VN100'!$A:$B,2,0),0)*MIN('VN100'!$I:$I)</f>
        <v>#N/A</v>
      </c>
      <c r="AM282" t="e">
        <f>AJ282-IFERROR(VLOOKUP($A282,'VN100'!$A:$B,2,0),0)*MIN('VN100'!$K:$K)</f>
        <v>#N/A</v>
      </c>
      <c r="AN282" t="e">
        <f>AK282-IFERROR(VLOOKUP($A282,MIDCAP!$A:$B,2,0),0)*MIN(MIDCAP!$G:$G)</f>
        <v>#N/A</v>
      </c>
      <c r="AO282" t="e">
        <f>AL282-IFERROR(VLOOKUP($A282,MIDCAP!$A:$B,2,0),0)*MIN(MIDCAP!$I:$I)</f>
        <v>#N/A</v>
      </c>
      <c r="AP282" t="e">
        <f>AM282-IFERROR(VLOOKUP($A282,MIDCAP!$A:$B,2,0),0)*MIN(MIDCAP!$K:$K)</f>
        <v>#N/A</v>
      </c>
      <c r="AQ282" t="e">
        <f>AN282-IFERROR(VLOOKUP($A282,VFS!$A:$B,2,0),0)*MIN(VFS!$G:$G)</f>
        <v>#N/A</v>
      </c>
      <c r="AR282" t="e">
        <f>AO282-IFERROR(VLOOKUP($A282,VFS!$A:$B,2,0),0)*MIN(VFS!$I:$I)</f>
        <v>#N/A</v>
      </c>
      <c r="AS282" t="e">
        <f>AP282-IFERROR(VLOOKUP($A282,VFS!$A:$B,2,0),0)*MIN(VFS!$K:$K)</f>
        <v>#N/A</v>
      </c>
      <c r="AT282" t="e">
        <f>AQ282-IFERROR(VLOOKUP($A282,FUEMAVND!$A:$B,2,0),0)*MIN(FUEMAVND!$G:$G)</f>
        <v>#N/A</v>
      </c>
      <c r="AU282" t="e">
        <f>AR282-IFERROR(VLOOKUP($A282,FUEMAVND!$A:$B,2,0),0)*MIN(FUEMAVND!$I:$I)</f>
        <v>#N/A</v>
      </c>
      <c r="AV282" t="e">
        <f>AS282-IFERROR(VLOOKUP($A282,FUEMAVND!$A:$B,2,0),0)*MIN(FUEMAVND!$K:$K)</f>
        <v>#N/A</v>
      </c>
    </row>
    <row r="283" spans="28:48" x14ac:dyDescent="0.3">
      <c r="AB283" t="e">
        <f>VLOOKUP($A283,updated_plusgrid!$A$1:$AF$500,MATCH("Usable (USABLE)",updated_plusgrid!$A$1:$AF$1,0),0)-IFERROR(VLOOKUP($A283,'E1 basket NFOL Morning'!$A$1:$M$500,MATCH("For 1 basket",'E1 basket NFOL Morning'!$A$1:$M$1,0),0),0)*MIN('E1 basket NFOL Morning'!$G$2:$G$500)</f>
        <v>#N/A</v>
      </c>
      <c r="AC283" t="e">
        <f>VLOOKUP($A283,updated_plusgrid!$A$1:$AF$500,MATCH("Due (DUE)",updated_plusgrid!$A$1:$AF$1,0),0)-IFERROR(VLOOKUP($A283,'E1 basket NFOL Morning'!$A$1:$M$500,MATCH("For 1 basket",'E1 basket NFOL Morning'!$A$1:$M$1,0),0),0)*MIN('E1 basket NFOL Morning'!$I$2:$I$500)</f>
        <v>#N/A</v>
      </c>
      <c r="AD283" t="e">
        <f>VLOOKUP($A283,updated_plusgrid!$A$1:$AF$500,MATCH("Pend. T+1 Buy (TT1UNSETTLEBUY)",updated_plusgrid!$A$1:$AF$1,0),0)-IFERROR(VLOOKUP($A283,'E1 basket NFOL Morning'!$A$1:$M$500,MATCH("For 1 basket",'E1 basket NFOL Morning'!$A$1:$M$1,0),0),0)*MIN('E1 basket NFOL Morning'!$K$2:$K$500)</f>
        <v>#N/A</v>
      </c>
      <c r="AE283" t="e">
        <f>AB283-IFERROR(VLOOKUP($A283,Diamond!$A:$B,2,0),0)*MIN(Diamond!$G:$G)</f>
        <v>#N/A</v>
      </c>
      <c r="AF283" t="e">
        <f>AC283-IFERROR(VLOOKUP($A283,Diamond!$A:$B,2,0),0)*MIN(Diamond!$I:$I)</f>
        <v>#N/A</v>
      </c>
      <c r="AG283" t="e">
        <f>AD283-IFERROR(VLOOKUP($A283,Diamond!$A:$B,2,0),0)*MIN(Diamond!$K:$K)</f>
        <v>#N/A</v>
      </c>
      <c r="AH283" t="e">
        <f>AE283-IFERROR(VLOOKUP($A283,FL!$A:$B,2,0),0)*MIN(FL!$G:$G)</f>
        <v>#N/A</v>
      </c>
      <c r="AI283" t="e">
        <f>AF283-IFERROR(VLOOKUP($A283,FL!$A:$B,2,0),0)*MIN(FL!$I:$I)</f>
        <v>#N/A</v>
      </c>
      <c r="AJ283" t="e">
        <f>AG283-IFERROR(VLOOKUP($A283,FL!$A:$B,2,0),0)*MIN(FL!$K:$K)</f>
        <v>#N/A</v>
      </c>
      <c r="AK283" t="e">
        <f>AH283-IFERROR(VLOOKUP($A283,'VN100'!$A:$B,2,0),0)*MIN('VN100'!$G:$G)</f>
        <v>#N/A</v>
      </c>
      <c r="AL283" t="e">
        <f>AI283-IFERROR(VLOOKUP($A283,'VN100'!$A:$B,2,0),0)*MIN('VN100'!$I:$I)</f>
        <v>#N/A</v>
      </c>
      <c r="AM283" t="e">
        <f>AJ283-IFERROR(VLOOKUP($A283,'VN100'!$A:$B,2,0),0)*MIN('VN100'!$K:$K)</f>
        <v>#N/A</v>
      </c>
      <c r="AN283" t="e">
        <f>AK283-IFERROR(VLOOKUP($A283,MIDCAP!$A:$B,2,0),0)*MIN(MIDCAP!$G:$G)</f>
        <v>#N/A</v>
      </c>
      <c r="AO283" t="e">
        <f>AL283-IFERROR(VLOOKUP($A283,MIDCAP!$A:$B,2,0),0)*MIN(MIDCAP!$I:$I)</f>
        <v>#N/A</v>
      </c>
      <c r="AP283" t="e">
        <f>AM283-IFERROR(VLOOKUP($A283,MIDCAP!$A:$B,2,0),0)*MIN(MIDCAP!$K:$K)</f>
        <v>#N/A</v>
      </c>
      <c r="AQ283" t="e">
        <f>AN283-IFERROR(VLOOKUP($A283,VFS!$A:$B,2,0),0)*MIN(VFS!$G:$G)</f>
        <v>#N/A</v>
      </c>
      <c r="AR283" t="e">
        <f>AO283-IFERROR(VLOOKUP($A283,VFS!$A:$B,2,0),0)*MIN(VFS!$I:$I)</f>
        <v>#N/A</v>
      </c>
      <c r="AS283" t="e">
        <f>AP283-IFERROR(VLOOKUP($A283,VFS!$A:$B,2,0),0)*MIN(VFS!$K:$K)</f>
        <v>#N/A</v>
      </c>
      <c r="AT283" t="e">
        <f>AQ283-IFERROR(VLOOKUP($A283,FUEMAVND!$A:$B,2,0),0)*MIN(FUEMAVND!$G:$G)</f>
        <v>#N/A</v>
      </c>
      <c r="AU283" t="e">
        <f>AR283-IFERROR(VLOOKUP($A283,FUEMAVND!$A:$B,2,0),0)*MIN(FUEMAVND!$I:$I)</f>
        <v>#N/A</v>
      </c>
      <c r="AV283" t="e">
        <f>AS283-IFERROR(VLOOKUP($A283,FUEMAVND!$A:$B,2,0),0)*MIN(FUEMAVND!$K:$K)</f>
        <v>#N/A</v>
      </c>
    </row>
    <row r="284" spans="28:48" x14ac:dyDescent="0.3">
      <c r="AB284" t="e">
        <f>VLOOKUP($A284,updated_plusgrid!$A$1:$AF$500,MATCH("Usable (USABLE)",updated_plusgrid!$A$1:$AF$1,0),0)-IFERROR(VLOOKUP($A284,'E1 basket NFOL Morning'!$A$1:$M$500,MATCH("For 1 basket",'E1 basket NFOL Morning'!$A$1:$M$1,0),0),0)*MIN('E1 basket NFOL Morning'!$G$2:$G$500)</f>
        <v>#N/A</v>
      </c>
      <c r="AC284" t="e">
        <f>VLOOKUP($A284,updated_plusgrid!$A$1:$AF$500,MATCH("Due (DUE)",updated_plusgrid!$A$1:$AF$1,0),0)-IFERROR(VLOOKUP($A284,'E1 basket NFOL Morning'!$A$1:$M$500,MATCH("For 1 basket",'E1 basket NFOL Morning'!$A$1:$M$1,0),0),0)*MIN('E1 basket NFOL Morning'!$I$2:$I$500)</f>
        <v>#N/A</v>
      </c>
      <c r="AD284" t="e">
        <f>VLOOKUP($A284,updated_plusgrid!$A$1:$AF$500,MATCH("Pend. T+1 Buy (TT1UNSETTLEBUY)",updated_plusgrid!$A$1:$AF$1,0),0)-IFERROR(VLOOKUP($A284,'E1 basket NFOL Morning'!$A$1:$M$500,MATCH("For 1 basket",'E1 basket NFOL Morning'!$A$1:$M$1,0),0),0)*MIN('E1 basket NFOL Morning'!$K$2:$K$500)</f>
        <v>#N/A</v>
      </c>
      <c r="AE284" t="e">
        <f>AB284-IFERROR(VLOOKUP($A284,Diamond!$A:$B,2,0),0)*MIN(Diamond!$G:$G)</f>
        <v>#N/A</v>
      </c>
      <c r="AF284" t="e">
        <f>AC284-IFERROR(VLOOKUP($A284,Diamond!$A:$B,2,0),0)*MIN(Diamond!$I:$I)</f>
        <v>#N/A</v>
      </c>
      <c r="AG284" t="e">
        <f>AD284-IFERROR(VLOOKUP($A284,Diamond!$A:$B,2,0),0)*MIN(Diamond!$K:$K)</f>
        <v>#N/A</v>
      </c>
      <c r="AH284" t="e">
        <f>AE284-IFERROR(VLOOKUP($A284,FL!$A:$B,2,0),0)*MIN(FL!$G:$G)</f>
        <v>#N/A</v>
      </c>
      <c r="AI284" t="e">
        <f>AF284-IFERROR(VLOOKUP($A284,FL!$A:$B,2,0),0)*MIN(FL!$I:$I)</f>
        <v>#N/A</v>
      </c>
      <c r="AJ284" t="e">
        <f>AG284-IFERROR(VLOOKUP($A284,FL!$A:$B,2,0),0)*MIN(FL!$K:$K)</f>
        <v>#N/A</v>
      </c>
      <c r="AK284" t="e">
        <f>AH284-IFERROR(VLOOKUP($A284,'VN100'!$A:$B,2,0),0)*MIN('VN100'!$G:$G)</f>
        <v>#N/A</v>
      </c>
      <c r="AL284" t="e">
        <f>AI284-IFERROR(VLOOKUP($A284,'VN100'!$A:$B,2,0),0)*MIN('VN100'!$I:$I)</f>
        <v>#N/A</v>
      </c>
      <c r="AM284" t="e">
        <f>AJ284-IFERROR(VLOOKUP($A284,'VN100'!$A:$B,2,0),0)*MIN('VN100'!$K:$K)</f>
        <v>#N/A</v>
      </c>
      <c r="AN284" t="e">
        <f>AK284-IFERROR(VLOOKUP($A284,MIDCAP!$A:$B,2,0),0)*MIN(MIDCAP!$G:$G)</f>
        <v>#N/A</v>
      </c>
      <c r="AO284" t="e">
        <f>AL284-IFERROR(VLOOKUP($A284,MIDCAP!$A:$B,2,0),0)*MIN(MIDCAP!$I:$I)</f>
        <v>#N/A</v>
      </c>
      <c r="AP284" t="e">
        <f>AM284-IFERROR(VLOOKUP($A284,MIDCAP!$A:$B,2,0),0)*MIN(MIDCAP!$K:$K)</f>
        <v>#N/A</v>
      </c>
      <c r="AQ284" t="e">
        <f>AN284-IFERROR(VLOOKUP($A284,VFS!$A:$B,2,0),0)*MIN(VFS!$G:$G)</f>
        <v>#N/A</v>
      </c>
      <c r="AR284" t="e">
        <f>AO284-IFERROR(VLOOKUP($A284,VFS!$A:$B,2,0),0)*MIN(VFS!$I:$I)</f>
        <v>#N/A</v>
      </c>
      <c r="AS284" t="e">
        <f>AP284-IFERROR(VLOOKUP($A284,VFS!$A:$B,2,0),0)*MIN(VFS!$K:$K)</f>
        <v>#N/A</v>
      </c>
      <c r="AT284" t="e">
        <f>AQ284-IFERROR(VLOOKUP($A284,FUEMAVND!$A:$B,2,0),0)*MIN(FUEMAVND!$G:$G)</f>
        <v>#N/A</v>
      </c>
      <c r="AU284" t="e">
        <f>AR284-IFERROR(VLOOKUP($A284,FUEMAVND!$A:$B,2,0),0)*MIN(FUEMAVND!$I:$I)</f>
        <v>#N/A</v>
      </c>
      <c r="AV284" t="e">
        <f>AS284-IFERROR(VLOOKUP($A284,FUEMAVND!$A:$B,2,0),0)*MIN(FUEMAVND!$K:$K)</f>
        <v>#N/A</v>
      </c>
    </row>
    <row r="285" spans="28:48" x14ac:dyDescent="0.3">
      <c r="AB285" t="e">
        <f>VLOOKUP($A285,updated_plusgrid!$A$1:$AF$500,MATCH("Usable (USABLE)",updated_plusgrid!$A$1:$AF$1,0),0)-IFERROR(VLOOKUP($A285,'E1 basket NFOL Morning'!$A$1:$M$500,MATCH("For 1 basket",'E1 basket NFOL Morning'!$A$1:$M$1,0),0),0)*MIN('E1 basket NFOL Morning'!$G$2:$G$500)</f>
        <v>#N/A</v>
      </c>
      <c r="AC285" t="e">
        <f>VLOOKUP($A285,updated_plusgrid!$A$1:$AF$500,MATCH("Due (DUE)",updated_plusgrid!$A$1:$AF$1,0),0)-IFERROR(VLOOKUP($A285,'E1 basket NFOL Morning'!$A$1:$M$500,MATCH("For 1 basket",'E1 basket NFOL Morning'!$A$1:$M$1,0),0),0)*MIN('E1 basket NFOL Morning'!$I$2:$I$500)</f>
        <v>#N/A</v>
      </c>
      <c r="AD285" t="e">
        <f>VLOOKUP($A285,updated_plusgrid!$A$1:$AF$500,MATCH("Pend. T+1 Buy (TT1UNSETTLEBUY)",updated_plusgrid!$A$1:$AF$1,0),0)-IFERROR(VLOOKUP($A285,'E1 basket NFOL Morning'!$A$1:$M$500,MATCH("For 1 basket",'E1 basket NFOL Morning'!$A$1:$M$1,0),0),0)*MIN('E1 basket NFOL Morning'!$K$2:$K$500)</f>
        <v>#N/A</v>
      </c>
      <c r="AE285" t="e">
        <f>AB285-IFERROR(VLOOKUP($A285,Diamond!$A:$B,2,0),0)*MIN(Diamond!$G:$G)</f>
        <v>#N/A</v>
      </c>
      <c r="AF285" t="e">
        <f>AC285-IFERROR(VLOOKUP($A285,Diamond!$A:$B,2,0),0)*MIN(Diamond!$I:$I)</f>
        <v>#N/A</v>
      </c>
      <c r="AG285" t="e">
        <f>AD285-IFERROR(VLOOKUP($A285,Diamond!$A:$B,2,0),0)*MIN(Diamond!$K:$K)</f>
        <v>#N/A</v>
      </c>
      <c r="AH285" t="e">
        <f>AE285-IFERROR(VLOOKUP($A285,FL!$A:$B,2,0),0)*MIN(FL!$G:$G)</f>
        <v>#N/A</v>
      </c>
      <c r="AI285" t="e">
        <f>AF285-IFERROR(VLOOKUP($A285,FL!$A:$B,2,0),0)*MIN(FL!$I:$I)</f>
        <v>#N/A</v>
      </c>
      <c r="AJ285" t="e">
        <f>AG285-IFERROR(VLOOKUP($A285,FL!$A:$B,2,0),0)*MIN(FL!$K:$K)</f>
        <v>#N/A</v>
      </c>
      <c r="AK285" t="e">
        <f>AH285-IFERROR(VLOOKUP($A285,'VN100'!$A:$B,2,0),0)*MIN('VN100'!$G:$G)</f>
        <v>#N/A</v>
      </c>
      <c r="AL285" t="e">
        <f>AI285-IFERROR(VLOOKUP($A285,'VN100'!$A:$B,2,0),0)*MIN('VN100'!$I:$I)</f>
        <v>#N/A</v>
      </c>
      <c r="AM285" t="e">
        <f>AJ285-IFERROR(VLOOKUP($A285,'VN100'!$A:$B,2,0),0)*MIN('VN100'!$K:$K)</f>
        <v>#N/A</v>
      </c>
      <c r="AN285" t="e">
        <f>AK285-IFERROR(VLOOKUP($A285,MIDCAP!$A:$B,2,0),0)*MIN(MIDCAP!$G:$G)</f>
        <v>#N/A</v>
      </c>
      <c r="AO285" t="e">
        <f>AL285-IFERROR(VLOOKUP($A285,MIDCAP!$A:$B,2,0),0)*MIN(MIDCAP!$I:$I)</f>
        <v>#N/A</v>
      </c>
      <c r="AP285" t="e">
        <f>AM285-IFERROR(VLOOKUP($A285,MIDCAP!$A:$B,2,0),0)*MIN(MIDCAP!$K:$K)</f>
        <v>#N/A</v>
      </c>
      <c r="AQ285" t="e">
        <f>AN285-IFERROR(VLOOKUP($A285,VFS!$A:$B,2,0),0)*MIN(VFS!$G:$G)</f>
        <v>#N/A</v>
      </c>
      <c r="AR285" t="e">
        <f>AO285-IFERROR(VLOOKUP($A285,VFS!$A:$B,2,0),0)*MIN(VFS!$I:$I)</f>
        <v>#N/A</v>
      </c>
      <c r="AS285" t="e">
        <f>AP285-IFERROR(VLOOKUP($A285,VFS!$A:$B,2,0),0)*MIN(VFS!$K:$K)</f>
        <v>#N/A</v>
      </c>
      <c r="AT285" t="e">
        <f>AQ285-IFERROR(VLOOKUP($A285,FUEMAVND!$A:$B,2,0),0)*MIN(FUEMAVND!$G:$G)</f>
        <v>#N/A</v>
      </c>
      <c r="AU285" t="e">
        <f>AR285-IFERROR(VLOOKUP($A285,FUEMAVND!$A:$B,2,0),0)*MIN(FUEMAVND!$I:$I)</f>
        <v>#N/A</v>
      </c>
      <c r="AV285" t="e">
        <f>AS285-IFERROR(VLOOKUP($A285,FUEMAVND!$A:$B,2,0),0)*MIN(FUEMAVND!$K:$K)</f>
        <v>#N/A</v>
      </c>
    </row>
    <row r="286" spans="28:48" x14ac:dyDescent="0.3">
      <c r="AB286" t="e">
        <f>VLOOKUP($A286,updated_plusgrid!$A$1:$AF$500,MATCH("Usable (USABLE)",updated_plusgrid!$A$1:$AF$1,0),0)-IFERROR(VLOOKUP($A286,'E1 basket NFOL Morning'!$A$1:$M$500,MATCH("For 1 basket",'E1 basket NFOL Morning'!$A$1:$M$1,0),0),0)*MIN('E1 basket NFOL Morning'!$G$2:$G$500)</f>
        <v>#N/A</v>
      </c>
      <c r="AC286" t="e">
        <f>VLOOKUP($A286,updated_plusgrid!$A$1:$AF$500,MATCH("Due (DUE)",updated_plusgrid!$A$1:$AF$1,0),0)-IFERROR(VLOOKUP($A286,'E1 basket NFOL Morning'!$A$1:$M$500,MATCH("For 1 basket",'E1 basket NFOL Morning'!$A$1:$M$1,0),0),0)*MIN('E1 basket NFOL Morning'!$I$2:$I$500)</f>
        <v>#N/A</v>
      </c>
      <c r="AD286" t="e">
        <f>VLOOKUP($A286,updated_plusgrid!$A$1:$AF$500,MATCH("Pend. T+1 Buy (TT1UNSETTLEBUY)",updated_plusgrid!$A$1:$AF$1,0),0)-IFERROR(VLOOKUP($A286,'E1 basket NFOL Morning'!$A$1:$M$500,MATCH("For 1 basket",'E1 basket NFOL Morning'!$A$1:$M$1,0),0),0)*MIN('E1 basket NFOL Morning'!$K$2:$K$500)</f>
        <v>#N/A</v>
      </c>
      <c r="AE286" t="e">
        <f>AB286-IFERROR(VLOOKUP($A286,Diamond!$A:$B,2,0),0)*MIN(Diamond!$G:$G)</f>
        <v>#N/A</v>
      </c>
      <c r="AF286" t="e">
        <f>AC286-IFERROR(VLOOKUP($A286,Diamond!$A:$B,2,0),0)*MIN(Diamond!$I:$I)</f>
        <v>#N/A</v>
      </c>
      <c r="AG286" t="e">
        <f>AD286-IFERROR(VLOOKUP($A286,Diamond!$A:$B,2,0),0)*MIN(Diamond!$K:$K)</f>
        <v>#N/A</v>
      </c>
      <c r="AH286" t="e">
        <f>AE286-IFERROR(VLOOKUP($A286,FL!$A:$B,2,0),0)*MIN(FL!$G:$G)</f>
        <v>#N/A</v>
      </c>
      <c r="AI286" t="e">
        <f>AF286-IFERROR(VLOOKUP($A286,FL!$A:$B,2,0),0)*MIN(FL!$I:$I)</f>
        <v>#N/A</v>
      </c>
      <c r="AJ286" t="e">
        <f>AG286-IFERROR(VLOOKUP($A286,FL!$A:$B,2,0),0)*MIN(FL!$K:$K)</f>
        <v>#N/A</v>
      </c>
      <c r="AK286" t="e">
        <f>AH286-IFERROR(VLOOKUP($A286,'VN100'!$A:$B,2,0),0)*MIN('VN100'!$G:$G)</f>
        <v>#N/A</v>
      </c>
      <c r="AL286" t="e">
        <f>AI286-IFERROR(VLOOKUP($A286,'VN100'!$A:$B,2,0),0)*MIN('VN100'!$I:$I)</f>
        <v>#N/A</v>
      </c>
      <c r="AM286" t="e">
        <f>AJ286-IFERROR(VLOOKUP($A286,'VN100'!$A:$B,2,0),0)*MIN('VN100'!$K:$K)</f>
        <v>#N/A</v>
      </c>
      <c r="AN286" t="e">
        <f>AK286-IFERROR(VLOOKUP($A286,MIDCAP!$A:$B,2,0),0)*MIN(MIDCAP!$G:$G)</f>
        <v>#N/A</v>
      </c>
      <c r="AO286" t="e">
        <f>AL286-IFERROR(VLOOKUP($A286,MIDCAP!$A:$B,2,0),0)*MIN(MIDCAP!$I:$I)</f>
        <v>#N/A</v>
      </c>
      <c r="AP286" t="e">
        <f>AM286-IFERROR(VLOOKUP($A286,MIDCAP!$A:$B,2,0),0)*MIN(MIDCAP!$K:$K)</f>
        <v>#N/A</v>
      </c>
      <c r="AQ286" t="e">
        <f>AN286-IFERROR(VLOOKUP($A286,VFS!$A:$B,2,0),0)*MIN(VFS!$G:$G)</f>
        <v>#N/A</v>
      </c>
      <c r="AR286" t="e">
        <f>AO286-IFERROR(VLOOKUP($A286,VFS!$A:$B,2,0),0)*MIN(VFS!$I:$I)</f>
        <v>#N/A</v>
      </c>
      <c r="AS286" t="e">
        <f>AP286-IFERROR(VLOOKUP($A286,VFS!$A:$B,2,0),0)*MIN(VFS!$K:$K)</f>
        <v>#N/A</v>
      </c>
      <c r="AT286" t="e">
        <f>AQ286-IFERROR(VLOOKUP($A286,FUEMAVND!$A:$B,2,0),0)*MIN(FUEMAVND!$G:$G)</f>
        <v>#N/A</v>
      </c>
      <c r="AU286" t="e">
        <f>AR286-IFERROR(VLOOKUP($A286,FUEMAVND!$A:$B,2,0),0)*MIN(FUEMAVND!$I:$I)</f>
        <v>#N/A</v>
      </c>
      <c r="AV286" t="e">
        <f>AS286-IFERROR(VLOOKUP($A286,FUEMAVND!$A:$B,2,0),0)*MIN(FUEMAVND!$K:$K)</f>
        <v>#N/A</v>
      </c>
    </row>
    <row r="287" spans="28:48" x14ac:dyDescent="0.3">
      <c r="AB287" t="e">
        <f>VLOOKUP($A287,updated_plusgrid!$A$1:$AF$500,MATCH("Usable (USABLE)",updated_plusgrid!$A$1:$AF$1,0),0)-IFERROR(VLOOKUP($A287,'E1 basket NFOL Morning'!$A$1:$M$500,MATCH("For 1 basket",'E1 basket NFOL Morning'!$A$1:$M$1,0),0),0)*MIN('E1 basket NFOL Morning'!$G$2:$G$500)</f>
        <v>#N/A</v>
      </c>
      <c r="AC287" t="e">
        <f>VLOOKUP($A287,updated_plusgrid!$A$1:$AF$500,MATCH("Due (DUE)",updated_plusgrid!$A$1:$AF$1,0),0)-IFERROR(VLOOKUP($A287,'E1 basket NFOL Morning'!$A$1:$M$500,MATCH("For 1 basket",'E1 basket NFOL Morning'!$A$1:$M$1,0),0),0)*MIN('E1 basket NFOL Morning'!$I$2:$I$500)</f>
        <v>#N/A</v>
      </c>
      <c r="AD287" t="e">
        <f>VLOOKUP($A287,updated_plusgrid!$A$1:$AF$500,MATCH("Pend. T+1 Buy (TT1UNSETTLEBUY)",updated_plusgrid!$A$1:$AF$1,0),0)-IFERROR(VLOOKUP($A287,'E1 basket NFOL Morning'!$A$1:$M$500,MATCH("For 1 basket",'E1 basket NFOL Morning'!$A$1:$M$1,0),0),0)*MIN('E1 basket NFOL Morning'!$K$2:$K$500)</f>
        <v>#N/A</v>
      </c>
      <c r="AE287" t="e">
        <f>AB287-IFERROR(VLOOKUP($A287,Diamond!$A:$B,2,0),0)*MIN(Diamond!$G:$G)</f>
        <v>#N/A</v>
      </c>
      <c r="AF287" t="e">
        <f>AC287-IFERROR(VLOOKUP($A287,Diamond!$A:$B,2,0),0)*MIN(Diamond!$I:$I)</f>
        <v>#N/A</v>
      </c>
      <c r="AG287" t="e">
        <f>AD287-IFERROR(VLOOKUP($A287,Diamond!$A:$B,2,0),0)*MIN(Diamond!$K:$K)</f>
        <v>#N/A</v>
      </c>
      <c r="AH287" t="e">
        <f>AE287-IFERROR(VLOOKUP($A287,FL!$A:$B,2,0),0)*MIN(FL!$G:$G)</f>
        <v>#N/A</v>
      </c>
      <c r="AI287" t="e">
        <f>AF287-IFERROR(VLOOKUP($A287,FL!$A:$B,2,0),0)*MIN(FL!$I:$I)</f>
        <v>#N/A</v>
      </c>
      <c r="AJ287" t="e">
        <f>AG287-IFERROR(VLOOKUP($A287,FL!$A:$B,2,0),0)*MIN(FL!$K:$K)</f>
        <v>#N/A</v>
      </c>
      <c r="AK287" t="e">
        <f>AH287-IFERROR(VLOOKUP($A287,'VN100'!$A:$B,2,0),0)*MIN('VN100'!$G:$G)</f>
        <v>#N/A</v>
      </c>
      <c r="AL287" t="e">
        <f>AI287-IFERROR(VLOOKUP($A287,'VN100'!$A:$B,2,0),0)*MIN('VN100'!$I:$I)</f>
        <v>#N/A</v>
      </c>
      <c r="AM287" t="e">
        <f>AJ287-IFERROR(VLOOKUP($A287,'VN100'!$A:$B,2,0),0)*MIN('VN100'!$K:$K)</f>
        <v>#N/A</v>
      </c>
      <c r="AN287" t="e">
        <f>AK287-IFERROR(VLOOKUP($A287,MIDCAP!$A:$B,2,0),0)*MIN(MIDCAP!$G:$G)</f>
        <v>#N/A</v>
      </c>
      <c r="AO287" t="e">
        <f>AL287-IFERROR(VLOOKUP($A287,MIDCAP!$A:$B,2,0),0)*MIN(MIDCAP!$I:$I)</f>
        <v>#N/A</v>
      </c>
      <c r="AP287" t="e">
        <f>AM287-IFERROR(VLOOKUP($A287,MIDCAP!$A:$B,2,0),0)*MIN(MIDCAP!$K:$K)</f>
        <v>#N/A</v>
      </c>
      <c r="AQ287" t="e">
        <f>AN287-IFERROR(VLOOKUP($A287,VFS!$A:$B,2,0),0)*MIN(VFS!$G:$G)</f>
        <v>#N/A</v>
      </c>
      <c r="AR287" t="e">
        <f>AO287-IFERROR(VLOOKUP($A287,VFS!$A:$B,2,0),0)*MIN(VFS!$I:$I)</f>
        <v>#N/A</v>
      </c>
      <c r="AS287" t="e">
        <f>AP287-IFERROR(VLOOKUP($A287,VFS!$A:$B,2,0),0)*MIN(VFS!$K:$K)</f>
        <v>#N/A</v>
      </c>
      <c r="AT287" t="e">
        <f>AQ287-IFERROR(VLOOKUP($A287,FUEMAVND!$A:$B,2,0),0)*MIN(FUEMAVND!$G:$G)</f>
        <v>#N/A</v>
      </c>
      <c r="AU287" t="e">
        <f>AR287-IFERROR(VLOOKUP($A287,FUEMAVND!$A:$B,2,0),0)*MIN(FUEMAVND!$I:$I)</f>
        <v>#N/A</v>
      </c>
      <c r="AV287" t="e">
        <f>AS287-IFERROR(VLOOKUP($A287,FUEMAVND!$A:$B,2,0),0)*MIN(FUEMAVND!$K:$K)</f>
        <v>#N/A</v>
      </c>
    </row>
    <row r="288" spans="28:48" x14ac:dyDescent="0.3">
      <c r="AB288" t="e">
        <f>VLOOKUP($A288,updated_plusgrid!$A$1:$AF$500,MATCH("Usable (USABLE)",updated_plusgrid!$A$1:$AF$1,0),0)-IFERROR(VLOOKUP($A288,'E1 basket NFOL Morning'!$A$1:$M$500,MATCH("For 1 basket",'E1 basket NFOL Morning'!$A$1:$M$1,0),0),0)*MIN('E1 basket NFOL Morning'!$G$2:$G$500)</f>
        <v>#N/A</v>
      </c>
      <c r="AC288" t="e">
        <f>VLOOKUP($A288,updated_plusgrid!$A$1:$AF$500,MATCH("Due (DUE)",updated_plusgrid!$A$1:$AF$1,0),0)-IFERROR(VLOOKUP($A288,'E1 basket NFOL Morning'!$A$1:$M$500,MATCH("For 1 basket",'E1 basket NFOL Morning'!$A$1:$M$1,0),0),0)*MIN('E1 basket NFOL Morning'!$I$2:$I$500)</f>
        <v>#N/A</v>
      </c>
      <c r="AD288" t="e">
        <f>VLOOKUP($A288,updated_plusgrid!$A$1:$AF$500,MATCH("Pend. T+1 Buy (TT1UNSETTLEBUY)",updated_plusgrid!$A$1:$AF$1,0),0)-IFERROR(VLOOKUP($A288,'E1 basket NFOL Morning'!$A$1:$M$500,MATCH("For 1 basket",'E1 basket NFOL Morning'!$A$1:$M$1,0),0),0)*MIN('E1 basket NFOL Morning'!$K$2:$K$500)</f>
        <v>#N/A</v>
      </c>
      <c r="AE288" t="e">
        <f>AB288-IFERROR(VLOOKUP($A288,Diamond!$A:$B,2,0),0)*MIN(Diamond!$G:$G)</f>
        <v>#N/A</v>
      </c>
      <c r="AF288" t="e">
        <f>AC288-IFERROR(VLOOKUP($A288,Diamond!$A:$B,2,0),0)*MIN(Diamond!$I:$I)</f>
        <v>#N/A</v>
      </c>
      <c r="AG288" t="e">
        <f>AD288-IFERROR(VLOOKUP($A288,Diamond!$A:$B,2,0),0)*MIN(Diamond!$K:$K)</f>
        <v>#N/A</v>
      </c>
      <c r="AH288" t="e">
        <f>AE288-IFERROR(VLOOKUP($A288,FL!$A:$B,2,0),0)*MIN(FL!$G:$G)</f>
        <v>#N/A</v>
      </c>
      <c r="AI288" t="e">
        <f>AF288-IFERROR(VLOOKUP($A288,FL!$A:$B,2,0),0)*MIN(FL!$I:$I)</f>
        <v>#N/A</v>
      </c>
      <c r="AJ288" t="e">
        <f>AG288-IFERROR(VLOOKUP($A288,FL!$A:$B,2,0),0)*MIN(FL!$K:$K)</f>
        <v>#N/A</v>
      </c>
      <c r="AK288" t="e">
        <f>AH288-IFERROR(VLOOKUP($A288,'VN100'!$A:$B,2,0),0)*MIN('VN100'!$G:$G)</f>
        <v>#N/A</v>
      </c>
      <c r="AL288" t="e">
        <f>AI288-IFERROR(VLOOKUP($A288,'VN100'!$A:$B,2,0),0)*MIN('VN100'!$I:$I)</f>
        <v>#N/A</v>
      </c>
      <c r="AM288" t="e">
        <f>AJ288-IFERROR(VLOOKUP($A288,'VN100'!$A:$B,2,0),0)*MIN('VN100'!$K:$K)</f>
        <v>#N/A</v>
      </c>
      <c r="AN288" t="e">
        <f>AK288-IFERROR(VLOOKUP($A288,MIDCAP!$A:$B,2,0),0)*MIN(MIDCAP!$G:$G)</f>
        <v>#N/A</v>
      </c>
      <c r="AO288" t="e">
        <f>AL288-IFERROR(VLOOKUP($A288,MIDCAP!$A:$B,2,0),0)*MIN(MIDCAP!$I:$I)</f>
        <v>#N/A</v>
      </c>
      <c r="AP288" t="e">
        <f>AM288-IFERROR(VLOOKUP($A288,MIDCAP!$A:$B,2,0),0)*MIN(MIDCAP!$K:$K)</f>
        <v>#N/A</v>
      </c>
      <c r="AQ288" t="e">
        <f>AN288-IFERROR(VLOOKUP($A288,VFS!$A:$B,2,0),0)*MIN(VFS!$G:$G)</f>
        <v>#N/A</v>
      </c>
      <c r="AR288" t="e">
        <f>AO288-IFERROR(VLOOKUP($A288,VFS!$A:$B,2,0),0)*MIN(VFS!$I:$I)</f>
        <v>#N/A</v>
      </c>
      <c r="AS288" t="e">
        <f>AP288-IFERROR(VLOOKUP($A288,VFS!$A:$B,2,0),0)*MIN(VFS!$K:$K)</f>
        <v>#N/A</v>
      </c>
      <c r="AT288" t="e">
        <f>AQ288-IFERROR(VLOOKUP($A288,FUEMAVND!$A:$B,2,0),0)*MIN(FUEMAVND!$G:$G)</f>
        <v>#N/A</v>
      </c>
      <c r="AU288" t="e">
        <f>AR288-IFERROR(VLOOKUP($A288,FUEMAVND!$A:$B,2,0),0)*MIN(FUEMAVND!$I:$I)</f>
        <v>#N/A</v>
      </c>
      <c r="AV288" t="e">
        <f>AS288-IFERROR(VLOOKUP($A288,FUEMAVND!$A:$B,2,0),0)*MIN(FUEMAVND!$K:$K)</f>
        <v>#N/A</v>
      </c>
    </row>
    <row r="289" spans="28:48" x14ac:dyDescent="0.3">
      <c r="AB289" t="e">
        <f>VLOOKUP($A289,updated_plusgrid!$A$1:$AF$500,MATCH("Usable (USABLE)",updated_plusgrid!$A$1:$AF$1,0),0)-IFERROR(VLOOKUP($A289,'E1 basket NFOL Morning'!$A$1:$M$500,MATCH("For 1 basket",'E1 basket NFOL Morning'!$A$1:$M$1,0),0),0)*MIN('E1 basket NFOL Morning'!$G$2:$G$500)</f>
        <v>#N/A</v>
      </c>
      <c r="AC289" t="e">
        <f>VLOOKUP($A289,updated_plusgrid!$A$1:$AF$500,MATCH("Due (DUE)",updated_plusgrid!$A$1:$AF$1,0),0)-IFERROR(VLOOKUP($A289,'E1 basket NFOL Morning'!$A$1:$M$500,MATCH("For 1 basket",'E1 basket NFOL Morning'!$A$1:$M$1,0),0),0)*MIN('E1 basket NFOL Morning'!$I$2:$I$500)</f>
        <v>#N/A</v>
      </c>
      <c r="AD289" t="e">
        <f>VLOOKUP($A289,updated_plusgrid!$A$1:$AF$500,MATCH("Pend. T+1 Buy (TT1UNSETTLEBUY)",updated_plusgrid!$A$1:$AF$1,0),0)-IFERROR(VLOOKUP($A289,'E1 basket NFOL Morning'!$A$1:$M$500,MATCH("For 1 basket",'E1 basket NFOL Morning'!$A$1:$M$1,0),0),0)*MIN('E1 basket NFOL Morning'!$K$2:$K$500)</f>
        <v>#N/A</v>
      </c>
      <c r="AE289" t="e">
        <f>AB289-IFERROR(VLOOKUP($A289,Diamond!$A:$B,2,0),0)*MIN(Diamond!$G:$G)</f>
        <v>#N/A</v>
      </c>
      <c r="AF289" t="e">
        <f>AC289-IFERROR(VLOOKUP($A289,Diamond!$A:$B,2,0),0)*MIN(Diamond!$I:$I)</f>
        <v>#N/A</v>
      </c>
      <c r="AG289" t="e">
        <f>AD289-IFERROR(VLOOKUP($A289,Diamond!$A:$B,2,0),0)*MIN(Diamond!$K:$K)</f>
        <v>#N/A</v>
      </c>
      <c r="AH289" t="e">
        <f>AE289-IFERROR(VLOOKUP($A289,FL!$A:$B,2,0),0)*MIN(FL!$G:$G)</f>
        <v>#N/A</v>
      </c>
      <c r="AI289" t="e">
        <f>AF289-IFERROR(VLOOKUP($A289,FL!$A:$B,2,0),0)*MIN(FL!$I:$I)</f>
        <v>#N/A</v>
      </c>
      <c r="AJ289" t="e">
        <f>AG289-IFERROR(VLOOKUP($A289,FL!$A:$B,2,0),0)*MIN(FL!$K:$K)</f>
        <v>#N/A</v>
      </c>
      <c r="AK289" t="e">
        <f>AH289-IFERROR(VLOOKUP($A289,'VN100'!$A:$B,2,0),0)*MIN('VN100'!$G:$G)</f>
        <v>#N/A</v>
      </c>
      <c r="AL289" t="e">
        <f>AI289-IFERROR(VLOOKUP($A289,'VN100'!$A:$B,2,0),0)*MIN('VN100'!$I:$I)</f>
        <v>#N/A</v>
      </c>
      <c r="AM289" t="e">
        <f>AJ289-IFERROR(VLOOKUP($A289,'VN100'!$A:$B,2,0),0)*MIN('VN100'!$K:$K)</f>
        <v>#N/A</v>
      </c>
      <c r="AN289" t="e">
        <f>AK289-IFERROR(VLOOKUP($A289,MIDCAP!$A:$B,2,0),0)*MIN(MIDCAP!$G:$G)</f>
        <v>#N/A</v>
      </c>
      <c r="AO289" t="e">
        <f>AL289-IFERROR(VLOOKUP($A289,MIDCAP!$A:$B,2,0),0)*MIN(MIDCAP!$I:$I)</f>
        <v>#N/A</v>
      </c>
      <c r="AP289" t="e">
        <f>AM289-IFERROR(VLOOKUP($A289,MIDCAP!$A:$B,2,0),0)*MIN(MIDCAP!$K:$K)</f>
        <v>#N/A</v>
      </c>
      <c r="AQ289" t="e">
        <f>AN289-IFERROR(VLOOKUP($A289,VFS!$A:$B,2,0),0)*MIN(VFS!$G:$G)</f>
        <v>#N/A</v>
      </c>
      <c r="AR289" t="e">
        <f>AO289-IFERROR(VLOOKUP($A289,VFS!$A:$B,2,0),0)*MIN(VFS!$I:$I)</f>
        <v>#N/A</v>
      </c>
      <c r="AS289" t="e">
        <f>AP289-IFERROR(VLOOKUP($A289,VFS!$A:$B,2,0),0)*MIN(VFS!$K:$K)</f>
        <v>#N/A</v>
      </c>
      <c r="AT289" t="e">
        <f>AQ289-IFERROR(VLOOKUP($A289,FUEMAVND!$A:$B,2,0),0)*MIN(FUEMAVND!$G:$G)</f>
        <v>#N/A</v>
      </c>
      <c r="AU289" t="e">
        <f>AR289-IFERROR(VLOOKUP($A289,FUEMAVND!$A:$B,2,0),0)*MIN(FUEMAVND!$I:$I)</f>
        <v>#N/A</v>
      </c>
      <c r="AV289" t="e">
        <f>AS289-IFERROR(VLOOKUP($A289,FUEMAVND!$A:$B,2,0),0)*MIN(FUEMAVND!$K:$K)</f>
        <v>#N/A</v>
      </c>
    </row>
    <row r="290" spans="28:48" x14ac:dyDescent="0.3">
      <c r="AB290" t="e">
        <f>VLOOKUP($A290,updated_plusgrid!$A$1:$AF$500,MATCH("Usable (USABLE)",updated_plusgrid!$A$1:$AF$1,0),0)-IFERROR(VLOOKUP($A290,'E1 basket NFOL Morning'!$A$1:$M$500,MATCH("For 1 basket",'E1 basket NFOL Morning'!$A$1:$M$1,0),0),0)*MIN('E1 basket NFOL Morning'!$G$2:$G$500)</f>
        <v>#N/A</v>
      </c>
      <c r="AC290" t="e">
        <f>VLOOKUP($A290,updated_plusgrid!$A$1:$AF$500,MATCH("Due (DUE)",updated_plusgrid!$A$1:$AF$1,0),0)-IFERROR(VLOOKUP($A290,'E1 basket NFOL Morning'!$A$1:$M$500,MATCH("For 1 basket",'E1 basket NFOL Morning'!$A$1:$M$1,0),0),0)*MIN('E1 basket NFOL Morning'!$I$2:$I$500)</f>
        <v>#N/A</v>
      </c>
      <c r="AD290" t="e">
        <f>VLOOKUP($A290,updated_plusgrid!$A$1:$AF$500,MATCH("Pend. T+1 Buy (TT1UNSETTLEBUY)",updated_plusgrid!$A$1:$AF$1,0),0)-IFERROR(VLOOKUP($A290,'E1 basket NFOL Morning'!$A$1:$M$500,MATCH("For 1 basket",'E1 basket NFOL Morning'!$A$1:$M$1,0),0),0)*MIN('E1 basket NFOL Morning'!$K$2:$K$500)</f>
        <v>#N/A</v>
      </c>
      <c r="AE290" t="e">
        <f>AB290-IFERROR(VLOOKUP($A290,Diamond!$A:$B,2,0),0)*MIN(Diamond!$G:$G)</f>
        <v>#N/A</v>
      </c>
      <c r="AF290" t="e">
        <f>AC290-IFERROR(VLOOKUP($A290,Diamond!$A:$B,2,0),0)*MIN(Diamond!$I:$I)</f>
        <v>#N/A</v>
      </c>
      <c r="AG290" t="e">
        <f>AD290-IFERROR(VLOOKUP($A290,Diamond!$A:$B,2,0),0)*MIN(Diamond!$K:$K)</f>
        <v>#N/A</v>
      </c>
      <c r="AH290" t="e">
        <f>AE290-IFERROR(VLOOKUP($A290,FL!$A:$B,2,0),0)*MIN(FL!$G:$G)</f>
        <v>#N/A</v>
      </c>
      <c r="AI290" t="e">
        <f>AF290-IFERROR(VLOOKUP($A290,FL!$A:$B,2,0),0)*MIN(FL!$I:$I)</f>
        <v>#N/A</v>
      </c>
      <c r="AJ290" t="e">
        <f>AG290-IFERROR(VLOOKUP($A290,FL!$A:$B,2,0),0)*MIN(FL!$K:$K)</f>
        <v>#N/A</v>
      </c>
      <c r="AK290" t="e">
        <f>AH290-IFERROR(VLOOKUP($A290,'VN100'!$A:$B,2,0),0)*MIN('VN100'!$G:$G)</f>
        <v>#N/A</v>
      </c>
      <c r="AL290" t="e">
        <f>AI290-IFERROR(VLOOKUP($A290,'VN100'!$A:$B,2,0),0)*MIN('VN100'!$I:$I)</f>
        <v>#N/A</v>
      </c>
      <c r="AM290" t="e">
        <f>AJ290-IFERROR(VLOOKUP($A290,'VN100'!$A:$B,2,0),0)*MIN('VN100'!$K:$K)</f>
        <v>#N/A</v>
      </c>
      <c r="AN290" t="e">
        <f>AK290-IFERROR(VLOOKUP($A290,MIDCAP!$A:$B,2,0),0)*MIN(MIDCAP!$G:$G)</f>
        <v>#N/A</v>
      </c>
      <c r="AO290" t="e">
        <f>AL290-IFERROR(VLOOKUP($A290,MIDCAP!$A:$B,2,0),0)*MIN(MIDCAP!$I:$I)</f>
        <v>#N/A</v>
      </c>
      <c r="AP290" t="e">
        <f>AM290-IFERROR(VLOOKUP($A290,MIDCAP!$A:$B,2,0),0)*MIN(MIDCAP!$K:$K)</f>
        <v>#N/A</v>
      </c>
      <c r="AQ290" t="e">
        <f>AN290-IFERROR(VLOOKUP($A290,VFS!$A:$B,2,0),0)*MIN(VFS!$G:$G)</f>
        <v>#N/A</v>
      </c>
      <c r="AR290" t="e">
        <f>AO290-IFERROR(VLOOKUP($A290,VFS!$A:$B,2,0),0)*MIN(VFS!$I:$I)</f>
        <v>#N/A</v>
      </c>
      <c r="AS290" t="e">
        <f>AP290-IFERROR(VLOOKUP($A290,VFS!$A:$B,2,0),0)*MIN(VFS!$K:$K)</f>
        <v>#N/A</v>
      </c>
      <c r="AT290" t="e">
        <f>AQ290-IFERROR(VLOOKUP($A290,FUEMAVND!$A:$B,2,0),0)*MIN(FUEMAVND!$G:$G)</f>
        <v>#N/A</v>
      </c>
      <c r="AU290" t="e">
        <f>AR290-IFERROR(VLOOKUP($A290,FUEMAVND!$A:$B,2,0),0)*MIN(FUEMAVND!$I:$I)</f>
        <v>#N/A</v>
      </c>
      <c r="AV290" t="e">
        <f>AS290-IFERROR(VLOOKUP($A290,FUEMAVND!$A:$B,2,0),0)*MIN(FUEMAVND!$K:$K)</f>
        <v>#N/A</v>
      </c>
    </row>
    <row r="291" spans="28:48" x14ac:dyDescent="0.3">
      <c r="AB291" t="e">
        <f>VLOOKUP($A291,updated_plusgrid!$A$1:$AF$500,MATCH("Usable (USABLE)",updated_plusgrid!$A$1:$AF$1,0),0)-IFERROR(VLOOKUP($A291,'E1 basket NFOL Morning'!$A$1:$M$500,MATCH("For 1 basket",'E1 basket NFOL Morning'!$A$1:$M$1,0),0),0)*MIN('E1 basket NFOL Morning'!$G$2:$G$500)</f>
        <v>#N/A</v>
      </c>
      <c r="AC291" t="e">
        <f>VLOOKUP($A291,updated_plusgrid!$A$1:$AF$500,MATCH("Due (DUE)",updated_plusgrid!$A$1:$AF$1,0),0)-IFERROR(VLOOKUP($A291,'E1 basket NFOL Morning'!$A$1:$M$500,MATCH("For 1 basket",'E1 basket NFOL Morning'!$A$1:$M$1,0),0),0)*MIN('E1 basket NFOL Morning'!$I$2:$I$500)</f>
        <v>#N/A</v>
      </c>
      <c r="AD291" t="e">
        <f>VLOOKUP($A291,updated_plusgrid!$A$1:$AF$500,MATCH("Pend. T+1 Buy (TT1UNSETTLEBUY)",updated_plusgrid!$A$1:$AF$1,0),0)-IFERROR(VLOOKUP($A291,'E1 basket NFOL Morning'!$A$1:$M$500,MATCH("For 1 basket",'E1 basket NFOL Morning'!$A$1:$M$1,0),0),0)*MIN('E1 basket NFOL Morning'!$K$2:$K$500)</f>
        <v>#N/A</v>
      </c>
      <c r="AE291" t="e">
        <f>AB291-IFERROR(VLOOKUP($A291,Diamond!$A:$B,2,0),0)*MIN(Diamond!$G:$G)</f>
        <v>#N/A</v>
      </c>
      <c r="AF291" t="e">
        <f>AC291-IFERROR(VLOOKUP($A291,Diamond!$A:$B,2,0),0)*MIN(Diamond!$I:$I)</f>
        <v>#N/A</v>
      </c>
      <c r="AG291" t="e">
        <f>AD291-IFERROR(VLOOKUP($A291,Diamond!$A:$B,2,0),0)*MIN(Diamond!$K:$K)</f>
        <v>#N/A</v>
      </c>
      <c r="AH291" t="e">
        <f>AE291-IFERROR(VLOOKUP($A291,FL!$A:$B,2,0),0)*MIN(FL!$G:$G)</f>
        <v>#N/A</v>
      </c>
      <c r="AI291" t="e">
        <f>AF291-IFERROR(VLOOKUP($A291,FL!$A:$B,2,0),0)*MIN(FL!$I:$I)</f>
        <v>#N/A</v>
      </c>
      <c r="AJ291" t="e">
        <f>AG291-IFERROR(VLOOKUP($A291,FL!$A:$B,2,0),0)*MIN(FL!$K:$K)</f>
        <v>#N/A</v>
      </c>
      <c r="AK291" t="e">
        <f>AH291-IFERROR(VLOOKUP($A291,'VN100'!$A:$B,2,0),0)*MIN('VN100'!$G:$G)</f>
        <v>#N/A</v>
      </c>
      <c r="AL291" t="e">
        <f>AI291-IFERROR(VLOOKUP($A291,'VN100'!$A:$B,2,0),0)*MIN('VN100'!$I:$I)</f>
        <v>#N/A</v>
      </c>
      <c r="AM291" t="e">
        <f>AJ291-IFERROR(VLOOKUP($A291,'VN100'!$A:$B,2,0),0)*MIN('VN100'!$K:$K)</f>
        <v>#N/A</v>
      </c>
      <c r="AN291" t="e">
        <f>AK291-IFERROR(VLOOKUP($A291,MIDCAP!$A:$B,2,0),0)*MIN(MIDCAP!$G:$G)</f>
        <v>#N/A</v>
      </c>
      <c r="AO291" t="e">
        <f>AL291-IFERROR(VLOOKUP($A291,MIDCAP!$A:$B,2,0),0)*MIN(MIDCAP!$I:$I)</f>
        <v>#N/A</v>
      </c>
      <c r="AP291" t="e">
        <f>AM291-IFERROR(VLOOKUP($A291,MIDCAP!$A:$B,2,0),0)*MIN(MIDCAP!$K:$K)</f>
        <v>#N/A</v>
      </c>
      <c r="AQ291" t="e">
        <f>AN291-IFERROR(VLOOKUP($A291,VFS!$A:$B,2,0),0)*MIN(VFS!$G:$G)</f>
        <v>#N/A</v>
      </c>
      <c r="AR291" t="e">
        <f>AO291-IFERROR(VLOOKUP($A291,VFS!$A:$B,2,0),0)*MIN(VFS!$I:$I)</f>
        <v>#N/A</v>
      </c>
      <c r="AS291" t="e">
        <f>AP291-IFERROR(VLOOKUP($A291,VFS!$A:$B,2,0),0)*MIN(VFS!$K:$K)</f>
        <v>#N/A</v>
      </c>
      <c r="AT291" t="e">
        <f>AQ291-IFERROR(VLOOKUP($A291,FUEMAVND!$A:$B,2,0),0)*MIN(FUEMAVND!$G:$G)</f>
        <v>#N/A</v>
      </c>
      <c r="AU291" t="e">
        <f>AR291-IFERROR(VLOOKUP($A291,FUEMAVND!$A:$B,2,0),0)*MIN(FUEMAVND!$I:$I)</f>
        <v>#N/A</v>
      </c>
      <c r="AV291" t="e">
        <f>AS291-IFERROR(VLOOKUP($A291,FUEMAVND!$A:$B,2,0),0)*MIN(FUEMAVND!$K:$K)</f>
        <v>#N/A</v>
      </c>
    </row>
    <row r="292" spans="28:48" x14ac:dyDescent="0.3">
      <c r="AB292" t="e">
        <f>VLOOKUP($A292,updated_plusgrid!$A$1:$AF$500,MATCH("Usable (USABLE)",updated_plusgrid!$A$1:$AF$1,0),0)-IFERROR(VLOOKUP($A292,'E1 basket NFOL Morning'!$A$1:$M$500,MATCH("For 1 basket",'E1 basket NFOL Morning'!$A$1:$M$1,0),0),0)*MIN('E1 basket NFOL Morning'!$G$2:$G$500)</f>
        <v>#N/A</v>
      </c>
      <c r="AC292" t="e">
        <f>VLOOKUP($A292,updated_plusgrid!$A$1:$AF$500,MATCH("Due (DUE)",updated_plusgrid!$A$1:$AF$1,0),0)-IFERROR(VLOOKUP($A292,'E1 basket NFOL Morning'!$A$1:$M$500,MATCH("For 1 basket",'E1 basket NFOL Morning'!$A$1:$M$1,0),0),0)*MIN('E1 basket NFOL Morning'!$I$2:$I$500)</f>
        <v>#N/A</v>
      </c>
      <c r="AD292" t="e">
        <f>VLOOKUP($A292,updated_plusgrid!$A$1:$AF$500,MATCH("Pend. T+1 Buy (TT1UNSETTLEBUY)",updated_plusgrid!$A$1:$AF$1,0),0)-IFERROR(VLOOKUP($A292,'E1 basket NFOL Morning'!$A$1:$M$500,MATCH("For 1 basket",'E1 basket NFOL Morning'!$A$1:$M$1,0),0),0)*MIN('E1 basket NFOL Morning'!$K$2:$K$500)</f>
        <v>#N/A</v>
      </c>
      <c r="AE292" t="e">
        <f>AB292-IFERROR(VLOOKUP($A292,Diamond!$A:$B,2,0),0)*MIN(Diamond!$G:$G)</f>
        <v>#N/A</v>
      </c>
      <c r="AF292" t="e">
        <f>AC292-IFERROR(VLOOKUP($A292,Diamond!$A:$B,2,0),0)*MIN(Diamond!$I:$I)</f>
        <v>#N/A</v>
      </c>
      <c r="AG292" t="e">
        <f>AD292-IFERROR(VLOOKUP($A292,Diamond!$A:$B,2,0),0)*MIN(Diamond!$K:$K)</f>
        <v>#N/A</v>
      </c>
      <c r="AH292" t="e">
        <f>AE292-IFERROR(VLOOKUP($A292,FL!$A:$B,2,0),0)*MIN(FL!$G:$G)</f>
        <v>#N/A</v>
      </c>
      <c r="AI292" t="e">
        <f>AF292-IFERROR(VLOOKUP($A292,FL!$A:$B,2,0),0)*MIN(FL!$I:$I)</f>
        <v>#N/A</v>
      </c>
      <c r="AJ292" t="e">
        <f>AG292-IFERROR(VLOOKUP($A292,FL!$A:$B,2,0),0)*MIN(FL!$K:$K)</f>
        <v>#N/A</v>
      </c>
      <c r="AK292" t="e">
        <f>AH292-IFERROR(VLOOKUP($A292,'VN100'!$A:$B,2,0),0)*MIN('VN100'!$G:$G)</f>
        <v>#N/A</v>
      </c>
      <c r="AL292" t="e">
        <f>AI292-IFERROR(VLOOKUP($A292,'VN100'!$A:$B,2,0),0)*MIN('VN100'!$I:$I)</f>
        <v>#N/A</v>
      </c>
      <c r="AM292" t="e">
        <f>AJ292-IFERROR(VLOOKUP($A292,'VN100'!$A:$B,2,0),0)*MIN('VN100'!$K:$K)</f>
        <v>#N/A</v>
      </c>
      <c r="AN292" t="e">
        <f>AK292-IFERROR(VLOOKUP($A292,MIDCAP!$A:$B,2,0),0)*MIN(MIDCAP!$G:$G)</f>
        <v>#N/A</v>
      </c>
      <c r="AO292" t="e">
        <f>AL292-IFERROR(VLOOKUP($A292,MIDCAP!$A:$B,2,0),0)*MIN(MIDCAP!$I:$I)</f>
        <v>#N/A</v>
      </c>
      <c r="AP292" t="e">
        <f>AM292-IFERROR(VLOOKUP($A292,MIDCAP!$A:$B,2,0),0)*MIN(MIDCAP!$K:$K)</f>
        <v>#N/A</v>
      </c>
      <c r="AQ292" t="e">
        <f>AN292-IFERROR(VLOOKUP($A292,VFS!$A:$B,2,0),0)*MIN(VFS!$G:$G)</f>
        <v>#N/A</v>
      </c>
      <c r="AR292" t="e">
        <f>AO292-IFERROR(VLOOKUP($A292,VFS!$A:$B,2,0),0)*MIN(VFS!$I:$I)</f>
        <v>#N/A</v>
      </c>
      <c r="AS292" t="e">
        <f>AP292-IFERROR(VLOOKUP($A292,VFS!$A:$B,2,0),0)*MIN(VFS!$K:$K)</f>
        <v>#N/A</v>
      </c>
      <c r="AT292" t="e">
        <f>AQ292-IFERROR(VLOOKUP($A292,FUEMAVND!$A:$B,2,0),0)*MIN(FUEMAVND!$G:$G)</f>
        <v>#N/A</v>
      </c>
      <c r="AU292" t="e">
        <f>AR292-IFERROR(VLOOKUP($A292,FUEMAVND!$A:$B,2,0),0)*MIN(FUEMAVND!$I:$I)</f>
        <v>#N/A</v>
      </c>
      <c r="AV292" t="e">
        <f>AS292-IFERROR(VLOOKUP($A292,FUEMAVND!$A:$B,2,0),0)*MIN(FUEMAVND!$K:$K)</f>
        <v>#N/A</v>
      </c>
    </row>
    <row r="293" spans="28:48" x14ac:dyDescent="0.3">
      <c r="AB293" t="e">
        <f>VLOOKUP($A293,updated_plusgrid!$A$1:$AF$500,MATCH("Usable (USABLE)",updated_plusgrid!$A$1:$AF$1,0),0)-IFERROR(VLOOKUP($A293,'E1 basket NFOL Morning'!$A$1:$M$500,MATCH("For 1 basket",'E1 basket NFOL Morning'!$A$1:$M$1,0),0),0)*MIN('E1 basket NFOL Morning'!$G$2:$G$500)</f>
        <v>#N/A</v>
      </c>
      <c r="AC293" t="e">
        <f>VLOOKUP($A293,updated_plusgrid!$A$1:$AF$500,MATCH("Due (DUE)",updated_plusgrid!$A$1:$AF$1,0),0)-IFERROR(VLOOKUP($A293,'E1 basket NFOL Morning'!$A$1:$M$500,MATCH("For 1 basket",'E1 basket NFOL Morning'!$A$1:$M$1,0),0),0)*MIN('E1 basket NFOL Morning'!$I$2:$I$500)</f>
        <v>#N/A</v>
      </c>
      <c r="AD293" t="e">
        <f>VLOOKUP($A293,updated_plusgrid!$A$1:$AF$500,MATCH("Pend. T+1 Buy (TT1UNSETTLEBUY)",updated_plusgrid!$A$1:$AF$1,0),0)-IFERROR(VLOOKUP($A293,'E1 basket NFOL Morning'!$A$1:$M$500,MATCH("For 1 basket",'E1 basket NFOL Morning'!$A$1:$M$1,0),0),0)*MIN('E1 basket NFOL Morning'!$K$2:$K$500)</f>
        <v>#N/A</v>
      </c>
      <c r="AE293" t="e">
        <f>AB293-IFERROR(VLOOKUP($A293,Diamond!$A:$B,2,0),0)*MIN(Diamond!$G:$G)</f>
        <v>#N/A</v>
      </c>
      <c r="AF293" t="e">
        <f>AC293-IFERROR(VLOOKUP($A293,Diamond!$A:$B,2,0),0)*MIN(Diamond!$I:$I)</f>
        <v>#N/A</v>
      </c>
      <c r="AG293" t="e">
        <f>AD293-IFERROR(VLOOKUP($A293,Diamond!$A:$B,2,0),0)*MIN(Diamond!$K:$K)</f>
        <v>#N/A</v>
      </c>
      <c r="AH293" t="e">
        <f>AE293-IFERROR(VLOOKUP($A293,FL!$A:$B,2,0),0)*MIN(FL!$G:$G)</f>
        <v>#N/A</v>
      </c>
      <c r="AI293" t="e">
        <f>AF293-IFERROR(VLOOKUP($A293,FL!$A:$B,2,0),0)*MIN(FL!$I:$I)</f>
        <v>#N/A</v>
      </c>
      <c r="AJ293" t="e">
        <f>AG293-IFERROR(VLOOKUP($A293,FL!$A:$B,2,0),0)*MIN(FL!$K:$K)</f>
        <v>#N/A</v>
      </c>
      <c r="AK293" t="e">
        <f>AH293-IFERROR(VLOOKUP($A293,'VN100'!$A:$B,2,0),0)*MIN('VN100'!$G:$G)</f>
        <v>#N/A</v>
      </c>
      <c r="AL293" t="e">
        <f>AI293-IFERROR(VLOOKUP($A293,'VN100'!$A:$B,2,0),0)*MIN('VN100'!$I:$I)</f>
        <v>#N/A</v>
      </c>
      <c r="AM293" t="e">
        <f>AJ293-IFERROR(VLOOKUP($A293,'VN100'!$A:$B,2,0),0)*MIN('VN100'!$K:$K)</f>
        <v>#N/A</v>
      </c>
      <c r="AN293" t="e">
        <f>AK293-IFERROR(VLOOKUP($A293,MIDCAP!$A:$B,2,0),0)*MIN(MIDCAP!$G:$G)</f>
        <v>#N/A</v>
      </c>
      <c r="AO293" t="e">
        <f>AL293-IFERROR(VLOOKUP($A293,MIDCAP!$A:$B,2,0),0)*MIN(MIDCAP!$I:$I)</f>
        <v>#N/A</v>
      </c>
      <c r="AP293" t="e">
        <f>AM293-IFERROR(VLOOKUP($A293,MIDCAP!$A:$B,2,0),0)*MIN(MIDCAP!$K:$K)</f>
        <v>#N/A</v>
      </c>
      <c r="AQ293" t="e">
        <f>AN293-IFERROR(VLOOKUP($A293,VFS!$A:$B,2,0),0)*MIN(VFS!$G:$G)</f>
        <v>#N/A</v>
      </c>
      <c r="AR293" t="e">
        <f>AO293-IFERROR(VLOOKUP($A293,VFS!$A:$B,2,0),0)*MIN(VFS!$I:$I)</f>
        <v>#N/A</v>
      </c>
      <c r="AS293" t="e">
        <f>AP293-IFERROR(VLOOKUP($A293,VFS!$A:$B,2,0),0)*MIN(VFS!$K:$K)</f>
        <v>#N/A</v>
      </c>
      <c r="AT293" t="e">
        <f>AQ293-IFERROR(VLOOKUP($A293,FUEMAVND!$A:$B,2,0),0)*MIN(FUEMAVND!$G:$G)</f>
        <v>#N/A</v>
      </c>
      <c r="AU293" t="e">
        <f>AR293-IFERROR(VLOOKUP($A293,FUEMAVND!$A:$B,2,0),0)*MIN(FUEMAVND!$I:$I)</f>
        <v>#N/A</v>
      </c>
      <c r="AV293" t="e">
        <f>AS293-IFERROR(VLOOKUP($A293,FUEMAVND!$A:$B,2,0),0)*MIN(FUEMAVND!$K:$K)</f>
        <v>#N/A</v>
      </c>
    </row>
    <row r="294" spans="28:48" x14ac:dyDescent="0.3">
      <c r="AB294" t="e">
        <f>VLOOKUP($A294,updated_plusgrid!$A$1:$AF$500,MATCH("Usable (USABLE)",updated_plusgrid!$A$1:$AF$1,0),0)-IFERROR(VLOOKUP($A294,'E1 basket NFOL Morning'!$A$1:$M$500,MATCH("For 1 basket",'E1 basket NFOL Morning'!$A$1:$M$1,0),0),0)*MIN('E1 basket NFOL Morning'!$G$2:$G$500)</f>
        <v>#N/A</v>
      </c>
      <c r="AC294" t="e">
        <f>VLOOKUP($A294,updated_plusgrid!$A$1:$AF$500,MATCH("Due (DUE)",updated_plusgrid!$A$1:$AF$1,0),0)-IFERROR(VLOOKUP($A294,'E1 basket NFOL Morning'!$A$1:$M$500,MATCH("For 1 basket",'E1 basket NFOL Morning'!$A$1:$M$1,0),0),0)*MIN('E1 basket NFOL Morning'!$I$2:$I$500)</f>
        <v>#N/A</v>
      </c>
      <c r="AD294" t="e">
        <f>VLOOKUP($A294,updated_plusgrid!$A$1:$AF$500,MATCH("Pend. T+1 Buy (TT1UNSETTLEBUY)",updated_plusgrid!$A$1:$AF$1,0),0)-IFERROR(VLOOKUP($A294,'E1 basket NFOL Morning'!$A$1:$M$500,MATCH("For 1 basket",'E1 basket NFOL Morning'!$A$1:$M$1,0),0),0)*MIN('E1 basket NFOL Morning'!$K$2:$K$500)</f>
        <v>#N/A</v>
      </c>
      <c r="AE294" t="e">
        <f>AB294-IFERROR(VLOOKUP($A294,Diamond!$A:$B,2,0),0)*MIN(Diamond!$G:$G)</f>
        <v>#N/A</v>
      </c>
      <c r="AF294" t="e">
        <f>AC294-IFERROR(VLOOKUP($A294,Diamond!$A:$B,2,0),0)*MIN(Diamond!$I:$I)</f>
        <v>#N/A</v>
      </c>
      <c r="AG294" t="e">
        <f>AD294-IFERROR(VLOOKUP($A294,Diamond!$A:$B,2,0),0)*MIN(Diamond!$K:$K)</f>
        <v>#N/A</v>
      </c>
      <c r="AH294" t="e">
        <f>AE294-IFERROR(VLOOKUP($A294,FL!$A:$B,2,0),0)*MIN(FL!$G:$G)</f>
        <v>#N/A</v>
      </c>
      <c r="AI294" t="e">
        <f>AF294-IFERROR(VLOOKUP($A294,FL!$A:$B,2,0),0)*MIN(FL!$I:$I)</f>
        <v>#N/A</v>
      </c>
      <c r="AJ294" t="e">
        <f>AG294-IFERROR(VLOOKUP($A294,FL!$A:$B,2,0),0)*MIN(FL!$K:$K)</f>
        <v>#N/A</v>
      </c>
      <c r="AK294" t="e">
        <f>AH294-IFERROR(VLOOKUP($A294,'VN100'!$A:$B,2,0),0)*MIN('VN100'!$G:$G)</f>
        <v>#N/A</v>
      </c>
      <c r="AL294" t="e">
        <f>AI294-IFERROR(VLOOKUP($A294,'VN100'!$A:$B,2,0),0)*MIN('VN100'!$I:$I)</f>
        <v>#N/A</v>
      </c>
      <c r="AM294" t="e">
        <f>AJ294-IFERROR(VLOOKUP($A294,'VN100'!$A:$B,2,0),0)*MIN('VN100'!$K:$K)</f>
        <v>#N/A</v>
      </c>
      <c r="AN294" t="e">
        <f>AK294-IFERROR(VLOOKUP($A294,MIDCAP!$A:$B,2,0),0)*MIN(MIDCAP!$G:$G)</f>
        <v>#N/A</v>
      </c>
      <c r="AO294" t="e">
        <f>AL294-IFERROR(VLOOKUP($A294,MIDCAP!$A:$B,2,0),0)*MIN(MIDCAP!$I:$I)</f>
        <v>#N/A</v>
      </c>
      <c r="AP294" t="e">
        <f>AM294-IFERROR(VLOOKUP($A294,MIDCAP!$A:$B,2,0),0)*MIN(MIDCAP!$K:$K)</f>
        <v>#N/A</v>
      </c>
      <c r="AQ294" t="e">
        <f>AN294-IFERROR(VLOOKUP($A294,VFS!$A:$B,2,0),0)*MIN(VFS!$G:$G)</f>
        <v>#N/A</v>
      </c>
      <c r="AR294" t="e">
        <f>AO294-IFERROR(VLOOKUP($A294,VFS!$A:$B,2,0),0)*MIN(VFS!$I:$I)</f>
        <v>#N/A</v>
      </c>
      <c r="AS294" t="e">
        <f>AP294-IFERROR(VLOOKUP($A294,VFS!$A:$B,2,0),0)*MIN(VFS!$K:$K)</f>
        <v>#N/A</v>
      </c>
      <c r="AT294" t="e">
        <f>AQ294-IFERROR(VLOOKUP($A294,FUEMAVND!$A:$B,2,0),0)*MIN(FUEMAVND!$G:$G)</f>
        <v>#N/A</v>
      </c>
      <c r="AU294" t="e">
        <f>AR294-IFERROR(VLOOKUP($A294,FUEMAVND!$A:$B,2,0),0)*MIN(FUEMAVND!$I:$I)</f>
        <v>#N/A</v>
      </c>
      <c r="AV294" t="e">
        <f>AS294-IFERROR(VLOOKUP($A294,FUEMAVND!$A:$B,2,0),0)*MIN(FUEMAVND!$K:$K)</f>
        <v>#N/A</v>
      </c>
    </row>
    <row r="295" spans="28:48" x14ac:dyDescent="0.3">
      <c r="AB295" t="e">
        <f>VLOOKUP($A295,updated_plusgrid!$A$1:$AF$500,MATCH("Usable (USABLE)",updated_plusgrid!$A$1:$AF$1,0),0)-IFERROR(VLOOKUP($A295,'E1 basket NFOL Morning'!$A$1:$M$500,MATCH("For 1 basket",'E1 basket NFOL Morning'!$A$1:$M$1,0),0),0)*MIN('E1 basket NFOL Morning'!$G$2:$G$500)</f>
        <v>#N/A</v>
      </c>
      <c r="AC295" t="e">
        <f>VLOOKUP($A295,updated_plusgrid!$A$1:$AF$500,MATCH("Due (DUE)",updated_plusgrid!$A$1:$AF$1,0),0)-IFERROR(VLOOKUP($A295,'E1 basket NFOL Morning'!$A$1:$M$500,MATCH("For 1 basket",'E1 basket NFOL Morning'!$A$1:$M$1,0),0),0)*MIN('E1 basket NFOL Morning'!$I$2:$I$500)</f>
        <v>#N/A</v>
      </c>
      <c r="AD295" t="e">
        <f>VLOOKUP($A295,updated_plusgrid!$A$1:$AF$500,MATCH("Pend. T+1 Buy (TT1UNSETTLEBUY)",updated_plusgrid!$A$1:$AF$1,0),0)-IFERROR(VLOOKUP($A295,'E1 basket NFOL Morning'!$A$1:$M$500,MATCH("For 1 basket",'E1 basket NFOL Morning'!$A$1:$M$1,0),0),0)*MIN('E1 basket NFOL Morning'!$K$2:$K$500)</f>
        <v>#N/A</v>
      </c>
      <c r="AE295" t="e">
        <f>AB295-IFERROR(VLOOKUP($A295,Diamond!$A:$B,2,0),0)*MIN(Diamond!$G:$G)</f>
        <v>#N/A</v>
      </c>
      <c r="AF295" t="e">
        <f>AC295-IFERROR(VLOOKUP($A295,Diamond!$A:$B,2,0),0)*MIN(Diamond!$I:$I)</f>
        <v>#N/A</v>
      </c>
      <c r="AG295" t="e">
        <f>AD295-IFERROR(VLOOKUP($A295,Diamond!$A:$B,2,0),0)*MIN(Diamond!$K:$K)</f>
        <v>#N/A</v>
      </c>
      <c r="AH295" t="e">
        <f>AE295-IFERROR(VLOOKUP($A295,FL!$A:$B,2,0),0)*MIN(FL!$G:$G)</f>
        <v>#N/A</v>
      </c>
      <c r="AI295" t="e">
        <f>AF295-IFERROR(VLOOKUP($A295,FL!$A:$B,2,0),0)*MIN(FL!$I:$I)</f>
        <v>#N/A</v>
      </c>
      <c r="AJ295" t="e">
        <f>AG295-IFERROR(VLOOKUP($A295,FL!$A:$B,2,0),0)*MIN(FL!$K:$K)</f>
        <v>#N/A</v>
      </c>
      <c r="AK295" t="e">
        <f>AH295-IFERROR(VLOOKUP($A295,'VN100'!$A:$B,2,0),0)*MIN('VN100'!$G:$G)</f>
        <v>#N/A</v>
      </c>
      <c r="AL295" t="e">
        <f>AI295-IFERROR(VLOOKUP($A295,'VN100'!$A:$B,2,0),0)*MIN('VN100'!$I:$I)</f>
        <v>#N/A</v>
      </c>
      <c r="AM295" t="e">
        <f>AJ295-IFERROR(VLOOKUP($A295,'VN100'!$A:$B,2,0),0)*MIN('VN100'!$K:$K)</f>
        <v>#N/A</v>
      </c>
      <c r="AN295" t="e">
        <f>AK295-IFERROR(VLOOKUP($A295,MIDCAP!$A:$B,2,0),0)*MIN(MIDCAP!$G:$G)</f>
        <v>#N/A</v>
      </c>
      <c r="AO295" t="e">
        <f>AL295-IFERROR(VLOOKUP($A295,MIDCAP!$A:$B,2,0),0)*MIN(MIDCAP!$I:$I)</f>
        <v>#N/A</v>
      </c>
      <c r="AP295" t="e">
        <f>AM295-IFERROR(VLOOKUP($A295,MIDCAP!$A:$B,2,0),0)*MIN(MIDCAP!$K:$K)</f>
        <v>#N/A</v>
      </c>
      <c r="AQ295" t="e">
        <f>AN295-IFERROR(VLOOKUP($A295,VFS!$A:$B,2,0),0)*MIN(VFS!$G:$G)</f>
        <v>#N/A</v>
      </c>
      <c r="AR295" t="e">
        <f>AO295-IFERROR(VLOOKUP($A295,VFS!$A:$B,2,0),0)*MIN(VFS!$I:$I)</f>
        <v>#N/A</v>
      </c>
      <c r="AS295" t="e">
        <f>AP295-IFERROR(VLOOKUP($A295,VFS!$A:$B,2,0),0)*MIN(VFS!$K:$K)</f>
        <v>#N/A</v>
      </c>
      <c r="AT295" t="e">
        <f>AQ295-IFERROR(VLOOKUP($A295,FUEMAVND!$A:$B,2,0),0)*MIN(FUEMAVND!$G:$G)</f>
        <v>#N/A</v>
      </c>
      <c r="AU295" t="e">
        <f>AR295-IFERROR(VLOOKUP($A295,FUEMAVND!$A:$B,2,0),0)*MIN(FUEMAVND!$I:$I)</f>
        <v>#N/A</v>
      </c>
      <c r="AV295" t="e">
        <f>AS295-IFERROR(VLOOKUP($A295,FUEMAVND!$A:$B,2,0),0)*MIN(FUEMAVND!$K:$K)</f>
        <v>#N/A</v>
      </c>
    </row>
    <row r="296" spans="28:48" x14ac:dyDescent="0.3">
      <c r="AB296" t="e">
        <f>VLOOKUP($A296,updated_plusgrid!$A$1:$AF$500,MATCH("Usable (USABLE)",updated_plusgrid!$A$1:$AF$1,0),0)-IFERROR(VLOOKUP($A296,'E1 basket NFOL Morning'!$A$1:$M$500,MATCH("For 1 basket",'E1 basket NFOL Morning'!$A$1:$M$1,0),0),0)*MIN('E1 basket NFOL Morning'!$G$2:$G$500)</f>
        <v>#N/A</v>
      </c>
      <c r="AC296" t="e">
        <f>VLOOKUP($A296,updated_plusgrid!$A$1:$AF$500,MATCH("Due (DUE)",updated_plusgrid!$A$1:$AF$1,0),0)-IFERROR(VLOOKUP($A296,'E1 basket NFOL Morning'!$A$1:$M$500,MATCH("For 1 basket",'E1 basket NFOL Morning'!$A$1:$M$1,0),0),0)*MIN('E1 basket NFOL Morning'!$I$2:$I$500)</f>
        <v>#N/A</v>
      </c>
      <c r="AD296" t="e">
        <f>VLOOKUP($A296,updated_plusgrid!$A$1:$AF$500,MATCH("Pend. T+1 Buy (TT1UNSETTLEBUY)",updated_plusgrid!$A$1:$AF$1,0),0)-IFERROR(VLOOKUP($A296,'E1 basket NFOL Morning'!$A$1:$M$500,MATCH("For 1 basket",'E1 basket NFOL Morning'!$A$1:$M$1,0),0),0)*MIN('E1 basket NFOL Morning'!$K$2:$K$500)</f>
        <v>#N/A</v>
      </c>
      <c r="AE296" t="e">
        <f>AB296-IFERROR(VLOOKUP($A296,Diamond!$A:$B,2,0),0)*MIN(Diamond!$G:$G)</f>
        <v>#N/A</v>
      </c>
      <c r="AF296" t="e">
        <f>AC296-IFERROR(VLOOKUP($A296,Diamond!$A:$B,2,0),0)*MIN(Diamond!$I:$I)</f>
        <v>#N/A</v>
      </c>
      <c r="AG296" t="e">
        <f>AD296-IFERROR(VLOOKUP($A296,Diamond!$A:$B,2,0),0)*MIN(Diamond!$K:$K)</f>
        <v>#N/A</v>
      </c>
      <c r="AH296" t="e">
        <f>AE296-IFERROR(VLOOKUP($A296,FL!$A:$B,2,0),0)*MIN(FL!$G:$G)</f>
        <v>#N/A</v>
      </c>
      <c r="AI296" t="e">
        <f>AF296-IFERROR(VLOOKUP($A296,FL!$A:$B,2,0),0)*MIN(FL!$I:$I)</f>
        <v>#N/A</v>
      </c>
      <c r="AJ296" t="e">
        <f>AG296-IFERROR(VLOOKUP($A296,FL!$A:$B,2,0),0)*MIN(FL!$K:$K)</f>
        <v>#N/A</v>
      </c>
      <c r="AK296" t="e">
        <f>AH296-IFERROR(VLOOKUP($A296,'VN100'!$A:$B,2,0),0)*MIN('VN100'!$G:$G)</f>
        <v>#N/A</v>
      </c>
      <c r="AL296" t="e">
        <f>AI296-IFERROR(VLOOKUP($A296,'VN100'!$A:$B,2,0),0)*MIN('VN100'!$I:$I)</f>
        <v>#N/A</v>
      </c>
      <c r="AM296" t="e">
        <f>AJ296-IFERROR(VLOOKUP($A296,'VN100'!$A:$B,2,0),0)*MIN('VN100'!$K:$K)</f>
        <v>#N/A</v>
      </c>
      <c r="AN296" t="e">
        <f>AK296-IFERROR(VLOOKUP($A296,MIDCAP!$A:$B,2,0),0)*MIN(MIDCAP!$G:$G)</f>
        <v>#N/A</v>
      </c>
      <c r="AO296" t="e">
        <f>AL296-IFERROR(VLOOKUP($A296,MIDCAP!$A:$B,2,0),0)*MIN(MIDCAP!$I:$I)</f>
        <v>#N/A</v>
      </c>
      <c r="AP296" t="e">
        <f>AM296-IFERROR(VLOOKUP($A296,MIDCAP!$A:$B,2,0),0)*MIN(MIDCAP!$K:$K)</f>
        <v>#N/A</v>
      </c>
      <c r="AQ296" t="e">
        <f>AN296-IFERROR(VLOOKUP($A296,VFS!$A:$B,2,0),0)*MIN(VFS!$G:$G)</f>
        <v>#N/A</v>
      </c>
      <c r="AR296" t="e">
        <f>AO296-IFERROR(VLOOKUP($A296,VFS!$A:$B,2,0),0)*MIN(VFS!$I:$I)</f>
        <v>#N/A</v>
      </c>
      <c r="AS296" t="e">
        <f>AP296-IFERROR(VLOOKUP($A296,VFS!$A:$B,2,0),0)*MIN(VFS!$K:$K)</f>
        <v>#N/A</v>
      </c>
      <c r="AT296" t="e">
        <f>AQ296-IFERROR(VLOOKUP($A296,FUEMAVND!$A:$B,2,0),0)*MIN(FUEMAVND!$G:$G)</f>
        <v>#N/A</v>
      </c>
      <c r="AU296" t="e">
        <f>AR296-IFERROR(VLOOKUP($A296,FUEMAVND!$A:$B,2,0),0)*MIN(FUEMAVND!$I:$I)</f>
        <v>#N/A</v>
      </c>
      <c r="AV296" t="e">
        <f>AS296-IFERROR(VLOOKUP($A296,FUEMAVND!$A:$B,2,0),0)*MIN(FUEMAVND!$K:$K)</f>
        <v>#N/A</v>
      </c>
    </row>
    <row r="297" spans="28:48" x14ac:dyDescent="0.3">
      <c r="AB297" t="e">
        <f>VLOOKUP($A297,updated_plusgrid!$A$1:$AF$500,MATCH("Usable (USABLE)",updated_plusgrid!$A$1:$AF$1,0),0)-IFERROR(VLOOKUP($A297,'E1 basket NFOL Morning'!$A$1:$M$500,MATCH("For 1 basket",'E1 basket NFOL Morning'!$A$1:$M$1,0),0),0)*MIN('E1 basket NFOL Morning'!$G$2:$G$500)</f>
        <v>#N/A</v>
      </c>
      <c r="AC297" t="e">
        <f>VLOOKUP($A297,updated_plusgrid!$A$1:$AF$500,MATCH("Due (DUE)",updated_plusgrid!$A$1:$AF$1,0),0)-IFERROR(VLOOKUP($A297,'E1 basket NFOL Morning'!$A$1:$M$500,MATCH("For 1 basket",'E1 basket NFOL Morning'!$A$1:$M$1,0),0),0)*MIN('E1 basket NFOL Morning'!$I$2:$I$500)</f>
        <v>#N/A</v>
      </c>
      <c r="AD297" t="e">
        <f>VLOOKUP($A297,updated_plusgrid!$A$1:$AF$500,MATCH("Pend. T+1 Buy (TT1UNSETTLEBUY)",updated_plusgrid!$A$1:$AF$1,0),0)-IFERROR(VLOOKUP($A297,'E1 basket NFOL Morning'!$A$1:$M$500,MATCH("For 1 basket",'E1 basket NFOL Morning'!$A$1:$M$1,0),0),0)*MIN('E1 basket NFOL Morning'!$K$2:$K$500)</f>
        <v>#N/A</v>
      </c>
      <c r="AE297" t="e">
        <f>AB297-IFERROR(VLOOKUP($A297,Diamond!$A:$B,2,0),0)*MIN(Diamond!$G:$G)</f>
        <v>#N/A</v>
      </c>
      <c r="AF297" t="e">
        <f>AC297-IFERROR(VLOOKUP($A297,Diamond!$A:$B,2,0),0)*MIN(Diamond!$I:$I)</f>
        <v>#N/A</v>
      </c>
      <c r="AG297" t="e">
        <f>AD297-IFERROR(VLOOKUP($A297,Diamond!$A:$B,2,0),0)*MIN(Diamond!$K:$K)</f>
        <v>#N/A</v>
      </c>
      <c r="AH297" t="e">
        <f>AE297-IFERROR(VLOOKUP($A297,FL!$A:$B,2,0),0)*MIN(FL!$G:$G)</f>
        <v>#N/A</v>
      </c>
      <c r="AI297" t="e">
        <f>AF297-IFERROR(VLOOKUP($A297,FL!$A:$B,2,0),0)*MIN(FL!$I:$I)</f>
        <v>#N/A</v>
      </c>
      <c r="AJ297" t="e">
        <f>AG297-IFERROR(VLOOKUP($A297,FL!$A:$B,2,0),0)*MIN(FL!$K:$K)</f>
        <v>#N/A</v>
      </c>
      <c r="AK297" t="e">
        <f>AH297-IFERROR(VLOOKUP($A297,'VN100'!$A:$B,2,0),0)*MIN('VN100'!$G:$G)</f>
        <v>#N/A</v>
      </c>
      <c r="AL297" t="e">
        <f>AI297-IFERROR(VLOOKUP($A297,'VN100'!$A:$B,2,0),0)*MIN('VN100'!$I:$I)</f>
        <v>#N/A</v>
      </c>
      <c r="AM297" t="e">
        <f>AJ297-IFERROR(VLOOKUP($A297,'VN100'!$A:$B,2,0),0)*MIN('VN100'!$K:$K)</f>
        <v>#N/A</v>
      </c>
      <c r="AN297" t="e">
        <f>AK297-IFERROR(VLOOKUP($A297,MIDCAP!$A:$B,2,0),0)*MIN(MIDCAP!$G:$G)</f>
        <v>#N/A</v>
      </c>
      <c r="AO297" t="e">
        <f>AL297-IFERROR(VLOOKUP($A297,MIDCAP!$A:$B,2,0),0)*MIN(MIDCAP!$I:$I)</f>
        <v>#N/A</v>
      </c>
      <c r="AP297" t="e">
        <f>AM297-IFERROR(VLOOKUP($A297,MIDCAP!$A:$B,2,0),0)*MIN(MIDCAP!$K:$K)</f>
        <v>#N/A</v>
      </c>
      <c r="AQ297" t="e">
        <f>AN297-IFERROR(VLOOKUP($A297,VFS!$A:$B,2,0),0)*MIN(VFS!$G:$G)</f>
        <v>#N/A</v>
      </c>
      <c r="AR297" t="e">
        <f>AO297-IFERROR(VLOOKUP($A297,VFS!$A:$B,2,0),0)*MIN(VFS!$I:$I)</f>
        <v>#N/A</v>
      </c>
      <c r="AS297" t="e">
        <f>AP297-IFERROR(VLOOKUP($A297,VFS!$A:$B,2,0),0)*MIN(VFS!$K:$K)</f>
        <v>#N/A</v>
      </c>
      <c r="AT297" t="e">
        <f>AQ297-IFERROR(VLOOKUP($A297,FUEMAVND!$A:$B,2,0),0)*MIN(FUEMAVND!$G:$G)</f>
        <v>#N/A</v>
      </c>
      <c r="AU297" t="e">
        <f>AR297-IFERROR(VLOOKUP($A297,FUEMAVND!$A:$B,2,0),0)*MIN(FUEMAVND!$I:$I)</f>
        <v>#N/A</v>
      </c>
      <c r="AV297" t="e">
        <f>AS297-IFERROR(VLOOKUP($A297,FUEMAVND!$A:$B,2,0),0)*MIN(FUEMAVND!$K:$K)</f>
        <v>#N/A</v>
      </c>
    </row>
    <row r="298" spans="28:48" x14ac:dyDescent="0.3">
      <c r="AB298" t="e">
        <f>VLOOKUP($A298,updated_plusgrid!$A$1:$AF$500,MATCH("Usable (USABLE)",updated_plusgrid!$A$1:$AF$1,0),0)-IFERROR(VLOOKUP($A298,'E1 basket NFOL Morning'!$A$1:$M$500,MATCH("For 1 basket",'E1 basket NFOL Morning'!$A$1:$M$1,0),0),0)*MIN('E1 basket NFOL Morning'!$G$2:$G$500)</f>
        <v>#N/A</v>
      </c>
      <c r="AC298" t="e">
        <f>VLOOKUP($A298,updated_plusgrid!$A$1:$AF$500,MATCH("Due (DUE)",updated_plusgrid!$A$1:$AF$1,0),0)-IFERROR(VLOOKUP($A298,'E1 basket NFOL Morning'!$A$1:$M$500,MATCH("For 1 basket",'E1 basket NFOL Morning'!$A$1:$M$1,0),0),0)*MIN('E1 basket NFOL Morning'!$I$2:$I$500)</f>
        <v>#N/A</v>
      </c>
      <c r="AD298" t="e">
        <f>VLOOKUP($A298,updated_plusgrid!$A$1:$AF$500,MATCH("Pend. T+1 Buy (TT1UNSETTLEBUY)",updated_plusgrid!$A$1:$AF$1,0),0)-IFERROR(VLOOKUP($A298,'E1 basket NFOL Morning'!$A$1:$M$500,MATCH("For 1 basket",'E1 basket NFOL Morning'!$A$1:$M$1,0),0),0)*MIN('E1 basket NFOL Morning'!$K$2:$K$500)</f>
        <v>#N/A</v>
      </c>
      <c r="AE298" t="e">
        <f>AB298-IFERROR(VLOOKUP($A298,Diamond!$A:$B,2,0),0)*MIN(Diamond!$G:$G)</f>
        <v>#N/A</v>
      </c>
      <c r="AF298" t="e">
        <f>AC298-IFERROR(VLOOKUP($A298,Diamond!$A:$B,2,0),0)*MIN(Diamond!$I:$I)</f>
        <v>#N/A</v>
      </c>
      <c r="AG298" t="e">
        <f>AD298-IFERROR(VLOOKUP($A298,Diamond!$A:$B,2,0),0)*MIN(Diamond!$K:$K)</f>
        <v>#N/A</v>
      </c>
      <c r="AH298" t="e">
        <f>AE298-IFERROR(VLOOKUP($A298,FL!$A:$B,2,0),0)*MIN(FL!$G:$G)</f>
        <v>#N/A</v>
      </c>
      <c r="AI298" t="e">
        <f>AF298-IFERROR(VLOOKUP($A298,FL!$A:$B,2,0),0)*MIN(FL!$I:$I)</f>
        <v>#N/A</v>
      </c>
      <c r="AJ298" t="e">
        <f>AG298-IFERROR(VLOOKUP($A298,FL!$A:$B,2,0),0)*MIN(FL!$K:$K)</f>
        <v>#N/A</v>
      </c>
      <c r="AK298" t="e">
        <f>AH298-IFERROR(VLOOKUP($A298,'VN100'!$A:$B,2,0),0)*MIN('VN100'!$G:$G)</f>
        <v>#N/A</v>
      </c>
      <c r="AL298" t="e">
        <f>AI298-IFERROR(VLOOKUP($A298,'VN100'!$A:$B,2,0),0)*MIN('VN100'!$I:$I)</f>
        <v>#N/A</v>
      </c>
      <c r="AM298" t="e">
        <f>AJ298-IFERROR(VLOOKUP($A298,'VN100'!$A:$B,2,0),0)*MIN('VN100'!$K:$K)</f>
        <v>#N/A</v>
      </c>
      <c r="AN298" t="e">
        <f>AK298-IFERROR(VLOOKUP($A298,MIDCAP!$A:$B,2,0),0)*MIN(MIDCAP!$G:$G)</f>
        <v>#N/A</v>
      </c>
      <c r="AO298" t="e">
        <f>AL298-IFERROR(VLOOKUP($A298,MIDCAP!$A:$B,2,0),0)*MIN(MIDCAP!$I:$I)</f>
        <v>#N/A</v>
      </c>
      <c r="AP298" t="e">
        <f>AM298-IFERROR(VLOOKUP($A298,MIDCAP!$A:$B,2,0),0)*MIN(MIDCAP!$K:$K)</f>
        <v>#N/A</v>
      </c>
      <c r="AQ298" t="e">
        <f>AN298-IFERROR(VLOOKUP($A298,VFS!$A:$B,2,0),0)*MIN(VFS!$G:$G)</f>
        <v>#N/A</v>
      </c>
      <c r="AR298" t="e">
        <f>AO298-IFERROR(VLOOKUP($A298,VFS!$A:$B,2,0),0)*MIN(VFS!$I:$I)</f>
        <v>#N/A</v>
      </c>
      <c r="AS298" t="e">
        <f>AP298-IFERROR(VLOOKUP($A298,VFS!$A:$B,2,0),0)*MIN(VFS!$K:$K)</f>
        <v>#N/A</v>
      </c>
      <c r="AT298" t="e">
        <f>AQ298-IFERROR(VLOOKUP($A298,FUEMAVND!$A:$B,2,0),0)*MIN(FUEMAVND!$G:$G)</f>
        <v>#N/A</v>
      </c>
      <c r="AU298" t="e">
        <f>AR298-IFERROR(VLOOKUP($A298,FUEMAVND!$A:$B,2,0),0)*MIN(FUEMAVND!$I:$I)</f>
        <v>#N/A</v>
      </c>
      <c r="AV298" t="e">
        <f>AS298-IFERROR(VLOOKUP($A298,FUEMAVND!$A:$B,2,0),0)*MIN(FUEMAVND!$K:$K)</f>
        <v>#N/A</v>
      </c>
    </row>
    <row r="299" spans="28:48" x14ac:dyDescent="0.3">
      <c r="AB299" t="e">
        <f>VLOOKUP($A299,updated_plusgrid!$A$1:$AF$500,MATCH("Usable (USABLE)",updated_plusgrid!$A$1:$AF$1,0),0)-IFERROR(VLOOKUP($A299,'E1 basket NFOL Morning'!$A$1:$M$500,MATCH("For 1 basket",'E1 basket NFOL Morning'!$A$1:$M$1,0),0),0)*MIN('E1 basket NFOL Morning'!$G$2:$G$500)</f>
        <v>#N/A</v>
      </c>
      <c r="AC299" t="e">
        <f>VLOOKUP($A299,updated_plusgrid!$A$1:$AF$500,MATCH("Due (DUE)",updated_plusgrid!$A$1:$AF$1,0),0)-IFERROR(VLOOKUP($A299,'E1 basket NFOL Morning'!$A$1:$M$500,MATCH("For 1 basket",'E1 basket NFOL Morning'!$A$1:$M$1,0),0),0)*MIN('E1 basket NFOL Morning'!$I$2:$I$500)</f>
        <v>#N/A</v>
      </c>
      <c r="AD299" t="e">
        <f>VLOOKUP($A299,updated_plusgrid!$A$1:$AF$500,MATCH("Pend. T+1 Buy (TT1UNSETTLEBUY)",updated_plusgrid!$A$1:$AF$1,0),0)-IFERROR(VLOOKUP($A299,'E1 basket NFOL Morning'!$A$1:$M$500,MATCH("For 1 basket",'E1 basket NFOL Morning'!$A$1:$M$1,0),0),0)*MIN('E1 basket NFOL Morning'!$K$2:$K$500)</f>
        <v>#N/A</v>
      </c>
      <c r="AE299" t="e">
        <f>AB299-IFERROR(VLOOKUP($A299,Diamond!$A:$B,2,0),0)*MIN(Diamond!$G:$G)</f>
        <v>#N/A</v>
      </c>
      <c r="AF299" t="e">
        <f>AC299-IFERROR(VLOOKUP($A299,Diamond!$A:$B,2,0),0)*MIN(Diamond!$I:$I)</f>
        <v>#N/A</v>
      </c>
      <c r="AG299" t="e">
        <f>AD299-IFERROR(VLOOKUP($A299,Diamond!$A:$B,2,0),0)*MIN(Diamond!$K:$K)</f>
        <v>#N/A</v>
      </c>
      <c r="AH299" t="e">
        <f>AE299-IFERROR(VLOOKUP($A299,FL!$A:$B,2,0),0)*MIN(FL!$G:$G)</f>
        <v>#N/A</v>
      </c>
      <c r="AI299" t="e">
        <f>AF299-IFERROR(VLOOKUP($A299,FL!$A:$B,2,0),0)*MIN(FL!$I:$I)</f>
        <v>#N/A</v>
      </c>
      <c r="AJ299" t="e">
        <f>AG299-IFERROR(VLOOKUP($A299,FL!$A:$B,2,0),0)*MIN(FL!$K:$K)</f>
        <v>#N/A</v>
      </c>
      <c r="AK299" t="e">
        <f>AH299-IFERROR(VLOOKUP($A299,'VN100'!$A:$B,2,0),0)*MIN('VN100'!$G:$G)</f>
        <v>#N/A</v>
      </c>
      <c r="AL299" t="e">
        <f>AI299-IFERROR(VLOOKUP($A299,'VN100'!$A:$B,2,0),0)*MIN('VN100'!$I:$I)</f>
        <v>#N/A</v>
      </c>
      <c r="AM299" t="e">
        <f>AJ299-IFERROR(VLOOKUP($A299,'VN100'!$A:$B,2,0),0)*MIN('VN100'!$K:$K)</f>
        <v>#N/A</v>
      </c>
      <c r="AN299" t="e">
        <f>AK299-IFERROR(VLOOKUP($A299,MIDCAP!$A:$B,2,0),0)*MIN(MIDCAP!$G:$G)</f>
        <v>#N/A</v>
      </c>
      <c r="AO299" t="e">
        <f>AL299-IFERROR(VLOOKUP($A299,MIDCAP!$A:$B,2,0),0)*MIN(MIDCAP!$I:$I)</f>
        <v>#N/A</v>
      </c>
      <c r="AP299" t="e">
        <f>AM299-IFERROR(VLOOKUP($A299,MIDCAP!$A:$B,2,0),0)*MIN(MIDCAP!$K:$K)</f>
        <v>#N/A</v>
      </c>
      <c r="AQ299" t="e">
        <f>AN299-IFERROR(VLOOKUP($A299,VFS!$A:$B,2,0),0)*MIN(VFS!$G:$G)</f>
        <v>#N/A</v>
      </c>
      <c r="AR299" t="e">
        <f>AO299-IFERROR(VLOOKUP($A299,VFS!$A:$B,2,0),0)*MIN(VFS!$I:$I)</f>
        <v>#N/A</v>
      </c>
      <c r="AS299" t="e">
        <f>AP299-IFERROR(VLOOKUP($A299,VFS!$A:$B,2,0),0)*MIN(VFS!$K:$K)</f>
        <v>#N/A</v>
      </c>
      <c r="AT299" t="e">
        <f>AQ299-IFERROR(VLOOKUP($A299,FUEMAVND!$A:$B,2,0),0)*MIN(FUEMAVND!$G:$G)</f>
        <v>#N/A</v>
      </c>
      <c r="AU299" t="e">
        <f>AR299-IFERROR(VLOOKUP($A299,FUEMAVND!$A:$B,2,0),0)*MIN(FUEMAVND!$I:$I)</f>
        <v>#N/A</v>
      </c>
      <c r="AV299" t="e">
        <f>AS299-IFERROR(VLOOKUP($A299,FUEMAVND!$A:$B,2,0),0)*MIN(FUEMAVND!$K:$K)</f>
        <v>#N/A</v>
      </c>
    </row>
    <row r="300" spans="28:48" x14ac:dyDescent="0.3">
      <c r="AB300" t="e">
        <f>VLOOKUP($A300,updated_plusgrid!$A$1:$AF$500,MATCH("Usable (USABLE)",updated_plusgrid!$A$1:$AF$1,0),0)-IFERROR(VLOOKUP($A300,'E1 basket NFOL Morning'!$A$1:$M$500,MATCH("For 1 basket",'E1 basket NFOL Morning'!$A$1:$M$1,0),0),0)*MIN('E1 basket NFOL Morning'!$G$2:$G$500)</f>
        <v>#N/A</v>
      </c>
      <c r="AC300" t="e">
        <f>VLOOKUP($A300,updated_plusgrid!$A$1:$AF$500,MATCH("Due (DUE)",updated_plusgrid!$A$1:$AF$1,0),0)-IFERROR(VLOOKUP($A300,'E1 basket NFOL Morning'!$A$1:$M$500,MATCH("For 1 basket",'E1 basket NFOL Morning'!$A$1:$M$1,0),0),0)*MIN('E1 basket NFOL Morning'!$I$2:$I$500)</f>
        <v>#N/A</v>
      </c>
      <c r="AD300" t="e">
        <f>VLOOKUP($A300,updated_plusgrid!$A$1:$AF$500,MATCH("Pend. T+1 Buy (TT1UNSETTLEBUY)",updated_plusgrid!$A$1:$AF$1,0),0)-IFERROR(VLOOKUP($A300,'E1 basket NFOL Morning'!$A$1:$M$500,MATCH("For 1 basket",'E1 basket NFOL Morning'!$A$1:$M$1,0),0),0)*MIN('E1 basket NFOL Morning'!$K$2:$K$500)</f>
        <v>#N/A</v>
      </c>
      <c r="AE300" t="e">
        <f>AB300-IFERROR(VLOOKUP($A300,Diamond!$A:$B,2,0),0)*MIN(Diamond!$G:$G)</f>
        <v>#N/A</v>
      </c>
      <c r="AF300" t="e">
        <f>AC300-IFERROR(VLOOKUP($A300,Diamond!$A:$B,2,0),0)*MIN(Diamond!$I:$I)</f>
        <v>#N/A</v>
      </c>
      <c r="AG300" t="e">
        <f>AD300-IFERROR(VLOOKUP($A300,Diamond!$A:$B,2,0),0)*MIN(Diamond!$K:$K)</f>
        <v>#N/A</v>
      </c>
      <c r="AH300" t="e">
        <f>AE300-IFERROR(VLOOKUP($A300,FL!$A:$B,2,0),0)*MIN(FL!$G:$G)</f>
        <v>#N/A</v>
      </c>
      <c r="AI300" t="e">
        <f>AF300-IFERROR(VLOOKUP($A300,FL!$A:$B,2,0),0)*MIN(FL!$I:$I)</f>
        <v>#N/A</v>
      </c>
      <c r="AJ300" t="e">
        <f>AG300-IFERROR(VLOOKUP($A300,FL!$A:$B,2,0),0)*MIN(FL!$K:$K)</f>
        <v>#N/A</v>
      </c>
      <c r="AK300" t="e">
        <f>AH300-IFERROR(VLOOKUP($A300,'VN100'!$A:$B,2,0),0)*MIN('VN100'!$G:$G)</f>
        <v>#N/A</v>
      </c>
      <c r="AL300" t="e">
        <f>AI300-IFERROR(VLOOKUP($A300,'VN100'!$A:$B,2,0),0)*MIN('VN100'!$I:$I)</f>
        <v>#N/A</v>
      </c>
      <c r="AM300" t="e">
        <f>AJ300-IFERROR(VLOOKUP($A300,'VN100'!$A:$B,2,0),0)*MIN('VN100'!$K:$K)</f>
        <v>#N/A</v>
      </c>
      <c r="AN300" t="e">
        <f>AK300-IFERROR(VLOOKUP($A300,MIDCAP!$A:$B,2,0),0)*MIN(MIDCAP!$G:$G)</f>
        <v>#N/A</v>
      </c>
      <c r="AO300" t="e">
        <f>AL300-IFERROR(VLOOKUP($A300,MIDCAP!$A:$B,2,0),0)*MIN(MIDCAP!$I:$I)</f>
        <v>#N/A</v>
      </c>
      <c r="AP300" t="e">
        <f>AM300-IFERROR(VLOOKUP($A300,MIDCAP!$A:$B,2,0),0)*MIN(MIDCAP!$K:$K)</f>
        <v>#N/A</v>
      </c>
      <c r="AQ300" t="e">
        <f>AN300-IFERROR(VLOOKUP($A300,VFS!$A:$B,2,0),0)*MIN(VFS!$G:$G)</f>
        <v>#N/A</v>
      </c>
      <c r="AR300" t="e">
        <f>AO300-IFERROR(VLOOKUP($A300,VFS!$A:$B,2,0),0)*MIN(VFS!$I:$I)</f>
        <v>#N/A</v>
      </c>
      <c r="AS300" t="e">
        <f>AP300-IFERROR(VLOOKUP($A300,VFS!$A:$B,2,0),0)*MIN(VFS!$K:$K)</f>
        <v>#N/A</v>
      </c>
      <c r="AT300" t="e">
        <f>AQ300-IFERROR(VLOOKUP($A300,FUEMAVND!$A:$B,2,0),0)*MIN(FUEMAVND!$G:$G)</f>
        <v>#N/A</v>
      </c>
      <c r="AU300" t="e">
        <f>AR300-IFERROR(VLOOKUP($A300,FUEMAVND!$A:$B,2,0),0)*MIN(FUEMAVND!$I:$I)</f>
        <v>#N/A</v>
      </c>
      <c r="AV300" t="e">
        <f>AS300-IFERROR(VLOOKUP($A300,FUEMAVND!$A:$B,2,0),0)*MIN(FUEMAVND!$K:$K)</f>
        <v>#N/A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0.39997558519241921"/>
  </sheetPr>
  <dimension ref="A1:T32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42" sqref="J42"/>
    </sheetView>
  </sheetViews>
  <sheetFormatPr defaultRowHeight="14.4" x14ac:dyDescent="0.3"/>
  <cols>
    <col min="1" max="1" width="6.33203125" bestFit="1" customWidth="1"/>
    <col min="2" max="2" width="18.109375" bestFit="1" customWidth="1"/>
    <col min="3" max="3" width="8.109375" customWidth="1"/>
    <col min="4" max="4" width="15" customWidth="1"/>
    <col min="5" max="5" width="12.44140625" customWidth="1"/>
    <col min="6" max="6" width="12" bestFit="1" customWidth="1"/>
    <col min="7" max="7" width="13.88671875" customWidth="1"/>
    <col min="8" max="8" width="12.5546875" bestFit="1" customWidth="1"/>
    <col min="9" max="9" width="16.6640625" customWidth="1"/>
    <col min="10" max="10" width="24.44140625" customWidth="1"/>
    <col min="11" max="11" width="28.5546875" customWidth="1"/>
    <col min="12" max="12" width="13" customWidth="1"/>
    <col min="13" max="13" width="10" bestFit="1" customWidth="1"/>
    <col min="14" max="14" width="10.77734375" bestFit="1" customWidth="1"/>
    <col min="15" max="16" width="9.5546875" bestFit="1" customWidth="1"/>
    <col min="17" max="17" width="35.21875" bestFit="1" customWidth="1"/>
  </cols>
  <sheetData>
    <row r="1" spans="1:20" x14ac:dyDescent="0.3">
      <c r="A1" s="26" t="s">
        <v>3</v>
      </c>
      <c r="B1" s="26" t="s">
        <v>9</v>
      </c>
      <c r="C1" s="26" t="s">
        <v>10</v>
      </c>
      <c r="D1" s="26" t="s">
        <v>11</v>
      </c>
      <c r="E1" s="26" t="s">
        <v>12</v>
      </c>
      <c r="F1" s="26" t="s">
        <v>13</v>
      </c>
      <c r="G1" s="26" t="s">
        <v>17</v>
      </c>
      <c r="H1" s="26" t="s">
        <v>14</v>
      </c>
      <c r="I1" s="26" t="s">
        <v>18</v>
      </c>
      <c r="J1" s="26" t="s">
        <v>15</v>
      </c>
      <c r="K1" s="26" t="s">
        <v>19</v>
      </c>
      <c r="L1" s="25" t="s">
        <v>42</v>
      </c>
      <c r="M1" s="25"/>
      <c r="N1" s="36" t="s">
        <v>27</v>
      </c>
      <c r="O1" s="4" t="s">
        <v>26</v>
      </c>
      <c r="P1" s="4" t="s">
        <v>28</v>
      </c>
      <c r="Q1" s="11" t="s">
        <v>58</v>
      </c>
      <c r="R1" s="26" t="s">
        <v>59</v>
      </c>
      <c r="S1" s="11" t="s">
        <v>60</v>
      </c>
      <c r="T1" s="11"/>
    </row>
    <row r="2" spans="1:20" x14ac:dyDescent="0.3">
      <c r="A2" s="1" t="str">
        <f>IF(E1_bas!D15=1,"",E1_bas!A15)</f>
        <v>MWG</v>
      </c>
      <c r="B2" s="1">
        <f>IFERROR(VLOOKUP(A2,[2]E1VFVN30!$C$2:$E$31,3,0),0)</f>
        <v>2000</v>
      </c>
      <c r="C2" s="1">
        <f>IFERROR(VLOOKUP($A2,updated_plusgrid!$A$1:$AF$500,MATCH("Usable (USABLE)",updated_plusgrid!$A$1:$AF$1,0),0),0)</f>
        <v>140733</v>
      </c>
      <c r="D2" s="1">
        <f>IFERROR(VLOOKUP($A2,updated_plusgrid!$A$1:$AF$500,MATCH("Due (DUE)",updated_plusgrid!$A$1:$AF$1,0),0),0)</f>
        <v>48000</v>
      </c>
      <c r="E2" s="1">
        <f>IFERROR(VLOOKUP($A2,updated_plusgrid!$A$1:$AF$500,MATCH("Pend. T+1 Buy (TT1UNSETTLEBUY)",updated_plusgrid!$A$1:$AF$1,0),0),0)</f>
        <v>14000</v>
      </c>
      <c r="F2" s="30">
        <f t="shared" ref="F2:F32" si="0">IF(LEN($A2)=3,IFERROR(C2/$B2,0),"")</f>
        <v>70.366500000000002</v>
      </c>
      <c r="G2" s="1">
        <f t="shared" ref="G2:G17" si="1">IFERROR(ROUNDDOWN(F2,-0.1),"")</f>
        <v>70</v>
      </c>
      <c r="H2" s="30">
        <f t="shared" ref="H2:H7" si="2">IF(LEN($A2)=3,IFERROR(D2/$B2,0),"")</f>
        <v>24</v>
      </c>
      <c r="I2" s="28">
        <f t="shared" ref="I2:I32" si="3">IFERROR(ROUNDDOWN(H2,-0.1),"")</f>
        <v>24</v>
      </c>
      <c r="J2" s="30">
        <f t="shared" ref="J2:J7" si="4">IF(LEN($A2)=3,IFERROR(E2/$B2,0),"")</f>
        <v>7</v>
      </c>
      <c r="K2" s="28">
        <f t="shared" ref="K2:K32" si="5">IFERROR(ROUNDDOWN(J2,-0.1),"")</f>
        <v>7</v>
      </c>
      <c r="L2" s="4">
        <f t="shared" ref="L2:L32" si="6">IFERROR(G2+I2+K2-M2,"")</f>
        <v>101</v>
      </c>
      <c r="M2" s="8"/>
      <c r="N2" s="37">
        <f t="shared" ref="N2:N32" si="7">C2-MIN($G:$G)*B2</f>
        <v>2733</v>
      </c>
      <c r="O2" s="1">
        <f>D2-MIN($I:$I)*B2</f>
        <v>2000</v>
      </c>
      <c r="P2" s="1">
        <f>E2-B2*MIN($K:$K)</f>
        <v>2000</v>
      </c>
      <c r="Q2">
        <f>IFERROR(VLOOKUP($A2,updated_plusgrid!$A$1:$AF$500,MATCH("boughtT0",updated_plusgrid!$A$1:$AF$1,0),0),0)</f>
        <v>0</v>
      </c>
      <c r="R2" s="1">
        <f>IFERROR(Q2/B2,"")</f>
        <v>0</v>
      </c>
      <c r="S2">
        <f>R2+L2</f>
        <v>101</v>
      </c>
    </row>
    <row r="3" spans="1:20" x14ac:dyDescent="0.3">
      <c r="A3" s="1" t="str">
        <f>IF(E1_bas!D30=1,"",E1_bas!A30)</f>
        <v>VNM</v>
      </c>
      <c r="B3" s="1">
        <f>IFERROR(VLOOKUP(A3,[2]E1VFVN30!$C$2:$E$31,3,0),0)</f>
        <v>1400</v>
      </c>
      <c r="C3" s="1">
        <f>IFERROR(VLOOKUP($A3,updated_plusgrid!$A$1:$AF$500,MATCH("Usable (USABLE)",updated_plusgrid!$A$1:$AF$1,0),0),0)</f>
        <v>97804</v>
      </c>
      <c r="D3" s="1">
        <f>IFERROR(VLOOKUP($A3,updated_plusgrid!$A$1:$AF$500,MATCH("Due (DUE)",updated_plusgrid!$A$1:$AF$1,0),0),0)</f>
        <v>33600</v>
      </c>
      <c r="E3" s="1">
        <f>IFERROR(VLOOKUP($A3,updated_plusgrid!$A$1:$AF$500,MATCH("Pend. T+1 Buy (TT1UNSETTLEBUY)",updated_plusgrid!$A$1:$AF$1,0),0),0)</f>
        <v>9800</v>
      </c>
      <c r="F3" s="30">
        <f t="shared" si="0"/>
        <v>69.86</v>
      </c>
      <c r="G3" s="1">
        <f t="shared" si="1"/>
        <v>69</v>
      </c>
      <c r="H3" s="30">
        <f t="shared" si="2"/>
        <v>24</v>
      </c>
      <c r="I3" s="28">
        <f t="shared" si="3"/>
        <v>24</v>
      </c>
      <c r="J3" s="30">
        <f t="shared" si="4"/>
        <v>7</v>
      </c>
      <c r="K3" s="28">
        <f t="shared" si="5"/>
        <v>7</v>
      </c>
      <c r="L3" s="4">
        <f t="shared" si="6"/>
        <v>100</v>
      </c>
      <c r="M3" s="8"/>
      <c r="N3" s="37">
        <f t="shared" si="7"/>
        <v>1204</v>
      </c>
      <c r="O3" s="1">
        <f t="shared" ref="O3:O32" si="8">D3-MIN($I:$I)*B3</f>
        <v>1400</v>
      </c>
      <c r="P3" s="1">
        <f t="shared" ref="P3:P32" si="9">E3-B3*MIN($K:$K)</f>
        <v>1400</v>
      </c>
      <c r="Q3">
        <f>IFERROR(VLOOKUP($A3,updated_plusgrid!$A$1:$AF$500,MATCH("boughtT0",updated_plusgrid!$A$1:$AF$1,0),0),0)</f>
        <v>0</v>
      </c>
      <c r="R3" s="1">
        <f t="shared" ref="R3:R32" si="10">IFERROR(Q3/B3,"")</f>
        <v>0</v>
      </c>
      <c r="S3">
        <f t="shared" ref="S3:S32" si="11">R3+L3</f>
        <v>100</v>
      </c>
    </row>
    <row r="4" spans="1:20" x14ac:dyDescent="0.3">
      <c r="A4" s="1" t="str">
        <f>IF(E1_bas!D10=1,"",E1_bas!A10)</f>
        <v>GVR</v>
      </c>
      <c r="B4" s="1">
        <f>IFERROR(VLOOKUP(A4,[2]E1VFVN30!$C$2:$E$31,3,0),0)</f>
        <v>300</v>
      </c>
      <c r="C4" s="1">
        <f>IFERROR(VLOOKUP($A4,updated_plusgrid!$A$1:$AF$500,MATCH("Usable (USABLE)",updated_plusgrid!$A$1:$AF$1,0),0),0)</f>
        <v>21500</v>
      </c>
      <c r="D4" s="1">
        <f>IFERROR(VLOOKUP($A4,updated_plusgrid!$A$1:$AF$500,MATCH("Due (DUE)",updated_plusgrid!$A$1:$AF$1,0),0),0)</f>
        <v>7200</v>
      </c>
      <c r="E4" s="1">
        <f>IFERROR(VLOOKUP($A4,updated_plusgrid!$A$1:$AF$500,MATCH("Pend. T+1 Buy (TT1UNSETTLEBUY)",updated_plusgrid!$A$1:$AF$1,0),0),0)</f>
        <v>2100</v>
      </c>
      <c r="F4" s="30">
        <f t="shared" si="0"/>
        <v>71.666666666666671</v>
      </c>
      <c r="G4" s="1">
        <f t="shared" si="1"/>
        <v>71</v>
      </c>
      <c r="H4" s="30">
        <f t="shared" si="2"/>
        <v>24</v>
      </c>
      <c r="I4" s="28">
        <f t="shared" si="3"/>
        <v>24</v>
      </c>
      <c r="J4" s="30">
        <f t="shared" si="4"/>
        <v>7</v>
      </c>
      <c r="K4" s="28">
        <f t="shared" si="5"/>
        <v>7</v>
      </c>
      <c r="L4" s="4">
        <f t="shared" si="6"/>
        <v>102</v>
      </c>
      <c r="M4" s="8"/>
      <c r="N4" s="37">
        <f t="shared" si="7"/>
        <v>800</v>
      </c>
      <c r="O4" s="1">
        <f t="shared" si="8"/>
        <v>300</v>
      </c>
      <c r="P4" s="1">
        <f t="shared" si="9"/>
        <v>300</v>
      </c>
      <c r="Q4">
        <f>IFERROR(VLOOKUP($A4,updated_plusgrid!$A$1:$AF$500,MATCH("boughtT0",updated_plusgrid!$A$1:$AF$1,0),0),0)</f>
        <v>0</v>
      </c>
      <c r="R4" s="1">
        <f t="shared" si="10"/>
        <v>0</v>
      </c>
      <c r="S4">
        <f t="shared" si="11"/>
        <v>102</v>
      </c>
    </row>
    <row r="5" spans="1:20" x14ac:dyDescent="0.3">
      <c r="A5" s="1" t="str">
        <f>IF(E1_bas!D11=1,"",E1_bas!A11)</f>
        <v>HDB</v>
      </c>
      <c r="B5" s="1">
        <f>IFERROR(VLOOKUP(A5,[2]E1VFVN30!$C$2:$E$31,3,0),0)</f>
        <v>3700</v>
      </c>
      <c r="C5" s="1">
        <f>IFERROR(VLOOKUP($A5,updated_plusgrid!$A$1:$AF$500,MATCH("Usable (USABLE)",updated_plusgrid!$A$1:$AF$1,0),0),0)</f>
        <v>297000</v>
      </c>
      <c r="D5" s="1">
        <f>IFERROR(VLOOKUP($A5,updated_plusgrid!$A$1:$AF$500,MATCH("Due (DUE)",updated_plusgrid!$A$1:$AF$1,0),0),0)</f>
        <v>88800</v>
      </c>
      <c r="E5" s="1">
        <f>IFERROR(VLOOKUP($A5,updated_plusgrid!$A$1:$AF$500,MATCH("Pend. T+1 Buy (TT1UNSETTLEBUY)",updated_plusgrid!$A$1:$AF$1,0),0),0)</f>
        <v>25900</v>
      </c>
      <c r="F5" s="30">
        <f t="shared" si="0"/>
        <v>80.270270270270274</v>
      </c>
      <c r="G5" s="1">
        <f t="shared" si="1"/>
        <v>80</v>
      </c>
      <c r="H5" s="30">
        <f t="shared" si="2"/>
        <v>24</v>
      </c>
      <c r="I5" s="28">
        <f t="shared" si="3"/>
        <v>24</v>
      </c>
      <c r="J5" s="30">
        <f t="shared" si="4"/>
        <v>7</v>
      </c>
      <c r="K5" s="28">
        <f t="shared" si="5"/>
        <v>7</v>
      </c>
      <c r="L5" s="4">
        <f t="shared" si="6"/>
        <v>111</v>
      </c>
      <c r="M5" s="8"/>
      <c r="N5" s="37">
        <f t="shared" si="7"/>
        <v>41700</v>
      </c>
      <c r="O5" s="1">
        <f t="shared" si="8"/>
        <v>3700</v>
      </c>
      <c r="P5" s="1">
        <f t="shared" si="9"/>
        <v>3700</v>
      </c>
      <c r="Q5">
        <f>IFERROR(VLOOKUP($A5,updated_plusgrid!$A$1:$AF$500,MATCH("boughtT0",updated_plusgrid!$A$1:$AF$1,0),0),0)</f>
        <v>0</v>
      </c>
      <c r="R5" s="1">
        <f t="shared" si="10"/>
        <v>0</v>
      </c>
      <c r="S5">
        <f t="shared" si="11"/>
        <v>111</v>
      </c>
    </row>
    <row r="6" spans="1:20" ht="13.35" customHeight="1" x14ac:dyDescent="0.3">
      <c r="A6" s="1" t="str">
        <f>IF(E1_bas!D28=1,"",E1_bas!A28)</f>
        <v>VIC</v>
      </c>
      <c r="B6" s="1">
        <f>IFERROR(VLOOKUP(A6,[2]E1VFVN30!$C$2:$E$31,3,0),0)</f>
        <v>1900</v>
      </c>
      <c r="C6" s="1">
        <f>IFERROR(VLOOKUP($A6,updated_plusgrid!$A$1:$AF$500,MATCH("Usable (USABLE)",updated_plusgrid!$A$1:$AF$1,0),0),0)</f>
        <v>135168</v>
      </c>
      <c r="D6" s="1">
        <f>IFERROR(VLOOKUP($A6,updated_plusgrid!$A$1:$AF$500,MATCH("Due (DUE)",updated_plusgrid!$A$1:$AF$1,0),0),0)</f>
        <v>45600</v>
      </c>
      <c r="E6" s="1">
        <f>IFERROR(VLOOKUP($A6,updated_plusgrid!$A$1:$AF$500,MATCH("Pend. T+1 Buy (TT1UNSETTLEBUY)",updated_plusgrid!$A$1:$AF$1,0),0),0)</f>
        <v>13300</v>
      </c>
      <c r="F6" s="30">
        <f t="shared" si="0"/>
        <v>71.141052631578944</v>
      </c>
      <c r="G6" s="1">
        <f t="shared" si="1"/>
        <v>71</v>
      </c>
      <c r="H6" s="30">
        <f t="shared" si="2"/>
        <v>24</v>
      </c>
      <c r="I6" s="28">
        <f t="shared" si="3"/>
        <v>24</v>
      </c>
      <c r="J6" s="30">
        <f t="shared" si="4"/>
        <v>7</v>
      </c>
      <c r="K6" s="28">
        <f t="shared" si="5"/>
        <v>7</v>
      </c>
      <c r="L6" s="4">
        <f t="shared" si="6"/>
        <v>102</v>
      </c>
      <c r="M6" s="8"/>
      <c r="N6" s="37">
        <f t="shared" si="7"/>
        <v>4068</v>
      </c>
      <c r="O6" s="1">
        <f t="shared" si="8"/>
        <v>1900</v>
      </c>
      <c r="P6" s="1">
        <f t="shared" si="9"/>
        <v>1900</v>
      </c>
      <c r="Q6">
        <f>IFERROR(VLOOKUP($A6,updated_plusgrid!$A$1:$AF$500,MATCH("boughtT0",updated_plusgrid!$A$1:$AF$1,0),0),0)</f>
        <v>0</v>
      </c>
      <c r="R6" s="1">
        <f t="shared" si="10"/>
        <v>0</v>
      </c>
      <c r="S6">
        <f t="shared" si="11"/>
        <v>102</v>
      </c>
    </row>
    <row r="7" spans="1:20" x14ac:dyDescent="0.3">
      <c r="A7" s="1" t="str">
        <f>IF(E1_bas!D17=1,"",E1_bas!A17)</f>
        <v>POW</v>
      </c>
      <c r="B7" s="1">
        <f>IFERROR(VLOOKUP(A7,[2]E1VFVN30!$C$2:$E$31,3,0),0)</f>
        <v>1000</v>
      </c>
      <c r="C7" s="1">
        <f>IFERROR(VLOOKUP($A7,updated_plusgrid!$A$1:$AF$500,MATCH("Usable (USABLE)",updated_plusgrid!$A$1:$AF$1,0),0),0)</f>
        <v>69800</v>
      </c>
      <c r="D7" s="1">
        <f>IFERROR(VLOOKUP($A7,updated_plusgrid!$A$1:$AF$500,MATCH("Due (DUE)",updated_plusgrid!$A$1:$AF$1,0),0),0)</f>
        <v>24000</v>
      </c>
      <c r="E7" s="1">
        <f>IFERROR(VLOOKUP($A7,updated_plusgrid!$A$1:$AF$500,MATCH("Pend. T+1 Buy (TT1UNSETTLEBUY)",updated_plusgrid!$A$1:$AF$1,0),0),0)</f>
        <v>7000</v>
      </c>
      <c r="F7" s="30">
        <f t="shared" si="0"/>
        <v>69.8</v>
      </c>
      <c r="G7" s="1">
        <f t="shared" si="1"/>
        <v>69</v>
      </c>
      <c r="H7" s="30">
        <f t="shared" si="2"/>
        <v>24</v>
      </c>
      <c r="I7" s="28">
        <f t="shared" si="3"/>
        <v>24</v>
      </c>
      <c r="J7" s="30">
        <f t="shared" si="4"/>
        <v>7</v>
      </c>
      <c r="K7" s="28">
        <f t="shared" si="5"/>
        <v>7</v>
      </c>
      <c r="L7" s="4">
        <f t="shared" si="6"/>
        <v>100</v>
      </c>
      <c r="M7" s="8"/>
      <c r="N7" s="37">
        <f t="shared" si="7"/>
        <v>800</v>
      </c>
      <c r="O7" s="1">
        <f t="shared" si="8"/>
        <v>1000</v>
      </c>
      <c r="P7" s="1">
        <f t="shared" si="9"/>
        <v>1000</v>
      </c>
      <c r="Q7">
        <f>IFERROR(VLOOKUP($A7,updated_plusgrid!$A$1:$AF$500,MATCH("boughtT0",updated_plusgrid!$A$1:$AF$1,0),0),0)</f>
        <v>0</v>
      </c>
      <c r="R7" s="1">
        <f t="shared" si="10"/>
        <v>0</v>
      </c>
      <c r="S7">
        <f t="shared" si="11"/>
        <v>100</v>
      </c>
    </row>
    <row r="8" spans="1:20" x14ac:dyDescent="0.3">
      <c r="A8" s="1" t="str">
        <f>IF(E1_bas!D5=1,"",E1_bas!A5)</f>
        <v>BID</v>
      </c>
      <c r="B8" s="1">
        <f>IFERROR(VLOOKUP(A8,[2]E1VFVN30!$C$2:$E$31,3,0),0)</f>
        <v>400</v>
      </c>
      <c r="C8" s="1">
        <f>IFERROR(VLOOKUP($A8,updated_plusgrid!$A$1:$AF$500,MATCH("Usable (USABLE)",updated_plusgrid!$A$1:$AF$1,0),0),0)</f>
        <v>27805</v>
      </c>
      <c r="D8" s="1">
        <f>IFERROR(VLOOKUP($A8,updated_plusgrid!$A$1:$AF$500,MATCH("Due (DUE)",updated_plusgrid!$A$1:$AF$1,0),0),0)</f>
        <v>9600</v>
      </c>
      <c r="E8" s="1">
        <f>IFERROR(VLOOKUP($A8,updated_plusgrid!$A$1:$AF$500,MATCH("Pend. T+1 Buy (TT1UNSETTLEBUY)",updated_plusgrid!$A$1:$AF$1,0),0),0)</f>
        <v>2800</v>
      </c>
      <c r="F8" s="30">
        <f t="shared" si="0"/>
        <v>69.512500000000003</v>
      </c>
      <c r="G8" s="1">
        <f t="shared" si="1"/>
        <v>69</v>
      </c>
      <c r="H8" s="1">
        <f>IFERROR(D8/B8,"")</f>
        <v>24</v>
      </c>
      <c r="I8" s="1">
        <f t="shared" si="3"/>
        <v>24</v>
      </c>
      <c r="J8" s="1">
        <f>IFERROR(E8/B8,"")</f>
        <v>7</v>
      </c>
      <c r="K8" s="1">
        <f t="shared" si="5"/>
        <v>7</v>
      </c>
      <c r="L8" s="4">
        <f t="shared" si="6"/>
        <v>100</v>
      </c>
      <c r="M8" s="8"/>
      <c r="N8" s="37">
        <f t="shared" si="7"/>
        <v>205</v>
      </c>
      <c r="O8" s="1">
        <f t="shared" si="8"/>
        <v>400</v>
      </c>
      <c r="P8" s="1">
        <f t="shared" si="9"/>
        <v>400</v>
      </c>
      <c r="Q8">
        <f>IFERROR(VLOOKUP($A8,updated_plusgrid!$A$1:$AF$500,MATCH("boughtT0",updated_plusgrid!$A$1:$AF$1,0),0),0)</f>
        <v>0</v>
      </c>
      <c r="R8" s="1">
        <f t="shared" si="10"/>
        <v>0</v>
      </c>
      <c r="S8">
        <f t="shared" si="11"/>
        <v>100</v>
      </c>
    </row>
    <row r="9" spans="1:20" x14ac:dyDescent="0.3">
      <c r="A9" s="1" t="str">
        <f>IF(E1_bas!D24=1,"",E1_bas!A24)</f>
        <v>TPB</v>
      </c>
      <c r="B9" s="1">
        <f>IFERROR(VLOOKUP(A9,[2]E1VFVN30!$C$2:$E$31,3,0),0)</f>
        <v>1900</v>
      </c>
      <c r="C9" s="1">
        <f>IFERROR(VLOOKUP($A9,updated_plusgrid!$A$1:$AF$500,MATCH("Usable (USABLE)",updated_plusgrid!$A$1:$AF$1,0),0),0)</f>
        <v>151616</v>
      </c>
      <c r="D9" s="1">
        <f>IFERROR(VLOOKUP($A9,updated_plusgrid!$A$1:$AF$500,MATCH("Due (DUE)",updated_plusgrid!$A$1:$AF$1,0),0),0)</f>
        <v>45600</v>
      </c>
      <c r="E9" s="1">
        <f>IFERROR(VLOOKUP($A9,updated_plusgrid!$A$1:$AF$500,MATCH("Pend. T+1 Buy (TT1UNSETTLEBUY)",updated_plusgrid!$A$1:$AF$1,0),0),0)</f>
        <v>13300</v>
      </c>
      <c r="F9" s="30">
        <f t="shared" si="0"/>
        <v>79.79789473684211</v>
      </c>
      <c r="G9" s="1">
        <f t="shared" si="1"/>
        <v>79</v>
      </c>
      <c r="H9" s="30">
        <f t="shared" ref="H9:H32" si="12">IF(LEN($A9)=3,IFERROR(D9/$B9,0),"")</f>
        <v>24</v>
      </c>
      <c r="I9" s="28">
        <f t="shared" si="3"/>
        <v>24</v>
      </c>
      <c r="J9" s="30">
        <f t="shared" ref="J9:J32" si="13">IF(LEN($A9)=3,IFERROR(E9/$B9,0),"")</f>
        <v>7</v>
      </c>
      <c r="K9" s="28">
        <f t="shared" si="5"/>
        <v>7</v>
      </c>
      <c r="L9" s="4">
        <f t="shared" si="6"/>
        <v>110</v>
      </c>
      <c r="M9" s="8"/>
      <c r="N9" s="37">
        <f t="shared" si="7"/>
        <v>20516</v>
      </c>
      <c r="O9" s="1">
        <f t="shared" si="8"/>
        <v>1900</v>
      </c>
      <c r="P9" s="1">
        <f t="shared" si="9"/>
        <v>1900</v>
      </c>
      <c r="Q9">
        <f>IFERROR(VLOOKUP($A9,updated_plusgrid!$A$1:$AF$500,MATCH("boughtT0",updated_plusgrid!$A$1:$AF$1,0),0),0)</f>
        <v>0</v>
      </c>
      <c r="R9" s="1">
        <f t="shared" si="10"/>
        <v>0</v>
      </c>
      <c r="S9">
        <f t="shared" si="11"/>
        <v>110</v>
      </c>
    </row>
    <row r="10" spans="1:20" x14ac:dyDescent="0.3">
      <c r="A10" s="1" t="str">
        <f>IF(E1_bas!D29=1,"",E1_bas!A29)</f>
        <v>VJC</v>
      </c>
      <c r="B10" s="1">
        <f>IFERROR(VLOOKUP(A10,[2]E1VFVN30!$C$2:$E$31,3,0),0)</f>
        <v>500</v>
      </c>
      <c r="C10" s="1">
        <f>IFERROR(VLOOKUP($A10,updated_plusgrid!$A$1:$AF$500,MATCH("Usable (USABLE)",updated_plusgrid!$A$1:$AF$1,0),0),0)</f>
        <v>35000</v>
      </c>
      <c r="D10" s="1">
        <f>IFERROR(VLOOKUP($A10,updated_plusgrid!$A$1:$AF$500,MATCH("Due (DUE)",updated_plusgrid!$A$1:$AF$1,0),0),0)</f>
        <v>12000</v>
      </c>
      <c r="E10" s="1">
        <f>IFERROR(VLOOKUP($A10,updated_plusgrid!$A$1:$AF$500,MATCH("Pend. T+1 Buy (TT1UNSETTLEBUY)",updated_plusgrid!$A$1:$AF$1,0),0),0)</f>
        <v>3500</v>
      </c>
      <c r="F10" s="30">
        <f t="shared" si="0"/>
        <v>70</v>
      </c>
      <c r="G10" s="1">
        <f t="shared" si="1"/>
        <v>70</v>
      </c>
      <c r="H10" s="30">
        <f t="shared" si="12"/>
        <v>24</v>
      </c>
      <c r="I10" s="28">
        <f t="shared" si="3"/>
        <v>24</v>
      </c>
      <c r="J10" s="30">
        <f t="shared" si="13"/>
        <v>7</v>
      </c>
      <c r="K10" s="28">
        <f t="shared" si="5"/>
        <v>7</v>
      </c>
      <c r="L10" s="4">
        <f t="shared" si="6"/>
        <v>101</v>
      </c>
      <c r="M10" s="8"/>
      <c r="N10" s="37">
        <f t="shared" si="7"/>
        <v>500</v>
      </c>
      <c r="O10" s="1">
        <f t="shared" si="8"/>
        <v>500</v>
      </c>
      <c r="P10" s="1">
        <f t="shared" si="9"/>
        <v>500</v>
      </c>
      <c r="Q10">
        <f>IFERROR(VLOOKUP($A10,updated_plusgrid!$A$1:$AF$500,MATCH("boughtT0",updated_plusgrid!$A$1:$AF$1,0),0),0)</f>
        <v>0</v>
      </c>
      <c r="R10" s="1">
        <f t="shared" si="10"/>
        <v>0</v>
      </c>
      <c r="S10">
        <f t="shared" si="11"/>
        <v>101</v>
      </c>
    </row>
    <row r="11" spans="1:20" ht="15" customHeight="1" x14ac:dyDescent="0.3">
      <c r="A11" s="32" t="str">
        <f>IF(E1_bas!D12=1,"",E1_bas!A12)</f>
        <v>HPG</v>
      </c>
      <c r="B11" s="1">
        <f>IFERROR(VLOOKUP(A11,[2]E1VFVN30!$C$2:$E$31,3,0),0)</f>
        <v>6100</v>
      </c>
      <c r="C11" s="1">
        <f>IFERROR(VLOOKUP($A11,updated_plusgrid!$A$1:$AF$500,MATCH("Usable (USABLE)",updated_plusgrid!$A$1:$AF$1,0),0),0)</f>
        <v>428728</v>
      </c>
      <c r="D11" s="1">
        <f>IFERROR(VLOOKUP($A11,updated_plusgrid!$A$1:$AF$500,MATCH("Due (DUE)",updated_plusgrid!$A$1:$AF$1,0),0),0)</f>
        <v>146400</v>
      </c>
      <c r="E11" s="1">
        <f>IFERROR(VLOOKUP($A11,updated_plusgrid!$A$1:$AF$500,MATCH("Pend. T+1 Buy (TT1UNSETTLEBUY)",updated_plusgrid!$A$1:$AF$1,0),0),0)</f>
        <v>42700</v>
      </c>
      <c r="F11" s="30">
        <f t="shared" si="0"/>
        <v>70.283278688524589</v>
      </c>
      <c r="G11" s="1">
        <f t="shared" si="1"/>
        <v>70</v>
      </c>
      <c r="H11" s="30">
        <f t="shared" si="12"/>
        <v>24</v>
      </c>
      <c r="I11" s="28">
        <f t="shared" si="3"/>
        <v>24</v>
      </c>
      <c r="J11" s="30">
        <f t="shared" si="13"/>
        <v>7</v>
      </c>
      <c r="K11" s="28">
        <f t="shared" si="5"/>
        <v>7</v>
      </c>
      <c r="L11" s="4">
        <f t="shared" si="6"/>
        <v>101</v>
      </c>
      <c r="M11" s="8"/>
      <c r="N11" s="37">
        <f t="shared" si="7"/>
        <v>7828</v>
      </c>
      <c r="O11" s="1">
        <f t="shared" si="8"/>
        <v>6100</v>
      </c>
      <c r="P11" s="1">
        <f t="shared" si="9"/>
        <v>6100</v>
      </c>
      <c r="Q11">
        <f>IFERROR(VLOOKUP($A11,updated_plusgrid!$A$1:$AF$500,MATCH("boughtT0",updated_plusgrid!$A$1:$AF$1,0),0),0)</f>
        <v>0</v>
      </c>
      <c r="R11" s="1">
        <f t="shared" si="10"/>
        <v>0</v>
      </c>
      <c r="S11">
        <f t="shared" si="11"/>
        <v>101</v>
      </c>
    </row>
    <row r="12" spans="1:20" x14ac:dyDescent="0.3">
      <c r="A12" s="1" t="str">
        <f>IF(E1_bas!D31=1,"",E1_bas!A31)</f>
        <v>VPB</v>
      </c>
      <c r="B12" s="1">
        <f>IFERROR(VLOOKUP(A12,[2]E1VFVN30!$C$2:$E$31,3,0),0)</f>
        <v>8200</v>
      </c>
      <c r="C12" s="1">
        <f>IFERROR(VLOOKUP($A12,updated_plusgrid!$A$1:$AF$500,MATCH("Usable (USABLE)",updated_plusgrid!$A$1:$AF$1,0),0),0)</f>
        <v>700583</v>
      </c>
      <c r="D12" s="1">
        <f>IFERROR(VLOOKUP($A12,updated_plusgrid!$A$1:$AF$500,MATCH("Due (DUE)",updated_plusgrid!$A$1:$AF$1,0),0),0)</f>
        <v>188600</v>
      </c>
      <c r="E12" s="1">
        <f>IFERROR(VLOOKUP($A12,updated_plusgrid!$A$1:$AF$500,MATCH("Pend. T+1 Buy (TT1UNSETTLEBUY)",updated_plusgrid!$A$1:$AF$1,0),0),0)</f>
        <v>57400</v>
      </c>
      <c r="F12" s="30">
        <f t="shared" si="0"/>
        <v>85.436951219512196</v>
      </c>
      <c r="G12" s="1">
        <f t="shared" si="1"/>
        <v>85</v>
      </c>
      <c r="H12" s="30">
        <f t="shared" si="12"/>
        <v>23</v>
      </c>
      <c r="I12" s="28">
        <f t="shared" si="3"/>
        <v>23</v>
      </c>
      <c r="J12" s="30">
        <f t="shared" si="13"/>
        <v>7</v>
      </c>
      <c r="K12" s="28">
        <f t="shared" si="5"/>
        <v>7</v>
      </c>
      <c r="L12" s="4">
        <f t="shared" si="6"/>
        <v>115</v>
      </c>
      <c r="M12" s="35"/>
      <c r="N12" s="37">
        <f t="shared" si="7"/>
        <v>134783</v>
      </c>
      <c r="O12" s="1">
        <f t="shared" si="8"/>
        <v>0</v>
      </c>
      <c r="P12" s="1">
        <f t="shared" si="9"/>
        <v>8200</v>
      </c>
      <c r="Q12">
        <f>IFERROR(VLOOKUP($A12,updated_plusgrid!$A$1:$AF$500,MATCH("boughtT0",updated_plusgrid!$A$1:$AF$1,0),0),0)</f>
        <v>0</v>
      </c>
      <c r="R12" s="1">
        <f t="shared" si="10"/>
        <v>0</v>
      </c>
      <c r="S12">
        <f t="shared" si="11"/>
        <v>115</v>
      </c>
    </row>
    <row r="13" spans="1:20" x14ac:dyDescent="0.3">
      <c r="A13" s="1" t="str">
        <f>IF(E1_bas!D18=1,"",E1_bas!A18)</f>
        <v>SAB</v>
      </c>
      <c r="B13" s="1">
        <f>IFERROR(VLOOKUP(A13,[2]E1VFVN30!$C$2:$E$31,3,0),0)</f>
        <v>200</v>
      </c>
      <c r="C13" s="1">
        <f>IFERROR(VLOOKUP($A13,updated_plusgrid!$A$1:$AF$500,MATCH("Usable (USABLE)",updated_plusgrid!$A$1:$AF$1,0),0),0)</f>
        <v>13950</v>
      </c>
      <c r="D13" s="1">
        <f>IFERROR(VLOOKUP($A13,updated_plusgrid!$A$1:$AF$500,MATCH("Due (DUE)",updated_plusgrid!$A$1:$AF$1,0),0),0)</f>
        <v>4800</v>
      </c>
      <c r="E13" s="1">
        <f>IFERROR(VLOOKUP($A13,updated_plusgrid!$A$1:$AF$500,MATCH("Pend. T+1 Buy (TT1UNSETTLEBUY)",updated_plusgrid!$A$1:$AF$1,0),0),0)</f>
        <v>1400</v>
      </c>
      <c r="F13" s="30">
        <f t="shared" si="0"/>
        <v>69.75</v>
      </c>
      <c r="G13" s="1">
        <f t="shared" si="1"/>
        <v>69</v>
      </c>
      <c r="H13" s="30">
        <f t="shared" si="12"/>
        <v>24</v>
      </c>
      <c r="I13" s="28">
        <f t="shared" si="3"/>
        <v>24</v>
      </c>
      <c r="J13" s="30">
        <f t="shared" si="13"/>
        <v>7</v>
      </c>
      <c r="K13" s="28">
        <f t="shared" si="5"/>
        <v>7</v>
      </c>
      <c r="L13" s="4">
        <f t="shared" si="6"/>
        <v>100</v>
      </c>
      <c r="M13" s="8"/>
      <c r="N13" s="37">
        <f t="shared" si="7"/>
        <v>150</v>
      </c>
      <c r="O13" s="1">
        <f t="shared" si="8"/>
        <v>200</v>
      </c>
      <c r="P13" s="1">
        <f t="shared" si="9"/>
        <v>200</v>
      </c>
      <c r="Q13">
        <f>IFERROR(VLOOKUP($A13,updated_plusgrid!$A$1:$AF$500,MATCH("boughtT0",updated_plusgrid!$A$1:$AF$1,0),0),0)</f>
        <v>0</v>
      </c>
      <c r="R13" s="1">
        <f t="shared" si="10"/>
        <v>0</v>
      </c>
      <c r="S13">
        <f t="shared" si="11"/>
        <v>100</v>
      </c>
    </row>
    <row r="14" spans="1:20" x14ac:dyDescent="0.3">
      <c r="A14" s="1" t="str">
        <f>IF(E1_bas!D32=1,"",E1_bas!A32)</f>
        <v>VRE</v>
      </c>
      <c r="B14" s="1">
        <f>IFERROR(VLOOKUP(A14,[2]E1VFVN30!$C$2:$E$31,3,0),0)</f>
        <v>1600</v>
      </c>
      <c r="C14" s="1">
        <f>IFERROR(VLOOKUP($A14,updated_plusgrid!$A$1:$AF$500,MATCH("Usable (USABLE)",updated_plusgrid!$A$1:$AF$1,0),0),0)</f>
        <v>116800</v>
      </c>
      <c r="D14" s="1">
        <f>IFERROR(VLOOKUP($A14,updated_plusgrid!$A$1:$AF$500,MATCH("Due (DUE)",updated_plusgrid!$A$1:$AF$1,0),0),0)</f>
        <v>38400</v>
      </c>
      <c r="E14" s="1">
        <f>IFERROR(VLOOKUP($A14,updated_plusgrid!$A$1:$AF$500,MATCH("Pend. T+1 Buy (TT1UNSETTLEBUY)",updated_plusgrid!$A$1:$AF$1,0),0),0)</f>
        <v>11200</v>
      </c>
      <c r="F14" s="30">
        <f t="shared" si="0"/>
        <v>73</v>
      </c>
      <c r="G14" s="1">
        <f t="shared" si="1"/>
        <v>73</v>
      </c>
      <c r="H14" s="30">
        <f t="shared" si="12"/>
        <v>24</v>
      </c>
      <c r="I14" s="28">
        <f t="shared" si="3"/>
        <v>24</v>
      </c>
      <c r="J14" s="30">
        <f t="shared" si="13"/>
        <v>7</v>
      </c>
      <c r="K14" s="28">
        <f t="shared" si="5"/>
        <v>7</v>
      </c>
      <c r="L14" s="4">
        <f t="shared" si="6"/>
        <v>104</v>
      </c>
      <c r="M14" s="8"/>
      <c r="N14" s="37">
        <f t="shared" si="7"/>
        <v>6400</v>
      </c>
      <c r="O14" s="1">
        <f t="shared" si="8"/>
        <v>1600</v>
      </c>
      <c r="P14" s="1">
        <f t="shared" si="9"/>
        <v>1600</v>
      </c>
      <c r="Q14">
        <f>IFERROR(VLOOKUP($A14,updated_plusgrid!$A$1:$AF$500,MATCH("boughtT0",updated_plusgrid!$A$1:$AF$1,0),0),0)</f>
        <v>0</v>
      </c>
      <c r="R14" s="1">
        <f t="shared" si="10"/>
        <v>0</v>
      </c>
      <c r="S14">
        <f t="shared" si="11"/>
        <v>104</v>
      </c>
    </row>
    <row r="15" spans="1:20" ht="13.95" customHeight="1" x14ac:dyDescent="0.3">
      <c r="A15" s="1" t="str">
        <f>IF(E1_bas!D16=1,"",E1_bas!A16)</f>
        <v>PLX</v>
      </c>
      <c r="B15" s="1">
        <f>IFERROR(VLOOKUP(A15,[2]E1VFVN30!$C$2:$E$31,3,0),0)</f>
        <v>200</v>
      </c>
      <c r="C15" s="1">
        <f>IFERROR(VLOOKUP($A15,updated_plusgrid!$A$1:$AF$500,MATCH("Usable (USABLE)",updated_plusgrid!$A$1:$AF$1,0),0),0)</f>
        <v>14450</v>
      </c>
      <c r="D15" s="1">
        <f>IFERROR(VLOOKUP($A15,updated_plusgrid!$A$1:$AF$500,MATCH("Due (DUE)",updated_plusgrid!$A$1:$AF$1,0),0),0)</f>
        <v>4800</v>
      </c>
      <c r="E15" s="1">
        <f>IFERROR(VLOOKUP($A15,updated_plusgrid!$A$1:$AF$500,MATCH("Pend. T+1 Buy (TT1UNSETTLEBUY)",updated_plusgrid!$A$1:$AF$1,0),0),0)</f>
        <v>1400</v>
      </c>
      <c r="F15" s="30">
        <f t="shared" si="0"/>
        <v>72.25</v>
      </c>
      <c r="G15" s="1">
        <f t="shared" si="1"/>
        <v>72</v>
      </c>
      <c r="H15" s="30">
        <f t="shared" si="12"/>
        <v>24</v>
      </c>
      <c r="I15" s="28">
        <f t="shared" si="3"/>
        <v>24</v>
      </c>
      <c r="J15" s="30">
        <f t="shared" si="13"/>
        <v>7</v>
      </c>
      <c r="K15" s="28">
        <f t="shared" si="5"/>
        <v>7</v>
      </c>
      <c r="L15" s="4">
        <f t="shared" si="6"/>
        <v>103</v>
      </c>
      <c r="M15" s="8"/>
      <c r="N15" s="37">
        <f t="shared" si="7"/>
        <v>650</v>
      </c>
      <c r="O15" s="1">
        <f t="shared" si="8"/>
        <v>200</v>
      </c>
      <c r="P15" s="1">
        <f t="shared" si="9"/>
        <v>200</v>
      </c>
      <c r="Q15">
        <f>IFERROR(VLOOKUP($A15,updated_plusgrid!$A$1:$AF$500,MATCH("boughtT0",updated_plusgrid!$A$1:$AF$1,0),0),0)</f>
        <v>0</v>
      </c>
      <c r="R15" s="1">
        <f t="shared" si="10"/>
        <v>0</v>
      </c>
      <c r="S15">
        <f t="shared" si="11"/>
        <v>103</v>
      </c>
    </row>
    <row r="16" spans="1:20" x14ac:dyDescent="0.3">
      <c r="A16" s="1" t="str">
        <f>IF(E1_bas!D20=1,"",E1_bas!A20)</f>
        <v>SSB</v>
      </c>
      <c r="B16" s="1">
        <f>IFERROR(VLOOKUP(A16,[2]E1VFVN30!$C$2:$E$31,3,0),0)</f>
        <v>3000</v>
      </c>
      <c r="C16" s="1">
        <f>IFERROR(VLOOKUP($A16,updated_plusgrid!$A$1:$AF$500,MATCH("Usable (USABLE)",updated_plusgrid!$A$1:$AF$1,0),0),0)</f>
        <v>242800</v>
      </c>
      <c r="D16" s="1">
        <f>IFERROR(VLOOKUP($A16,updated_plusgrid!$A$1:$AF$500,MATCH("Due (DUE)",updated_plusgrid!$A$1:$AF$1,0),0),0)</f>
        <v>69000</v>
      </c>
      <c r="E16" s="1">
        <f>IFERROR(VLOOKUP($A16,updated_plusgrid!$A$1:$AF$500,MATCH("Pend. T+1 Buy (TT1UNSETTLEBUY)",updated_plusgrid!$A$1:$AF$1,0),0),0)</f>
        <v>21000</v>
      </c>
      <c r="F16" s="30">
        <f t="shared" si="0"/>
        <v>80.933333333333337</v>
      </c>
      <c r="G16" s="1">
        <f t="shared" si="1"/>
        <v>80</v>
      </c>
      <c r="H16" s="30">
        <f t="shared" si="12"/>
        <v>23</v>
      </c>
      <c r="I16" s="28">
        <f t="shared" si="3"/>
        <v>23</v>
      </c>
      <c r="J16" s="30">
        <f t="shared" si="13"/>
        <v>7</v>
      </c>
      <c r="K16" s="28">
        <f t="shared" si="5"/>
        <v>7</v>
      </c>
      <c r="L16" s="4">
        <f t="shared" si="6"/>
        <v>110</v>
      </c>
      <c r="M16" s="8"/>
      <c r="N16" s="37">
        <f t="shared" si="7"/>
        <v>35800</v>
      </c>
      <c r="O16" s="1">
        <f t="shared" si="8"/>
        <v>0</v>
      </c>
      <c r="P16" s="1">
        <f t="shared" si="9"/>
        <v>3000</v>
      </c>
      <c r="Q16">
        <f>IFERROR(VLOOKUP($A16,updated_plusgrid!$A$1:$AF$500,MATCH("boughtT0",updated_plusgrid!$A$1:$AF$1,0),0),0)</f>
        <v>0</v>
      </c>
      <c r="R16" s="1">
        <f t="shared" si="10"/>
        <v>0</v>
      </c>
      <c r="S16">
        <f t="shared" si="11"/>
        <v>110</v>
      </c>
    </row>
    <row r="17" spans="1:19" x14ac:dyDescent="0.3">
      <c r="A17" s="1" t="str">
        <f>IF(E1_bas!D26=1,"",E1_bas!A26)</f>
        <v>VHM</v>
      </c>
      <c r="B17" s="1">
        <f>IFERROR(VLOOKUP(A17,[2]E1VFVN30!$C$2:$E$31,3,0),0)</f>
        <v>2300</v>
      </c>
      <c r="C17" s="1">
        <f>IFERROR(VLOOKUP($A17,updated_plusgrid!$A$1:$AF$500,MATCH("Usable (USABLE)",updated_plusgrid!$A$1:$AF$1,0),0),0)</f>
        <v>160645</v>
      </c>
      <c r="D17" s="1">
        <f>IFERROR(VLOOKUP($A17,updated_plusgrid!$A$1:$AF$500,MATCH("Due (DUE)",updated_plusgrid!$A$1:$AF$1,0),0),0)</f>
        <v>55200</v>
      </c>
      <c r="E17" s="1">
        <f>IFERROR(VLOOKUP($A17,updated_plusgrid!$A$1:$AF$500,MATCH("Pend. T+1 Buy (TT1UNSETTLEBUY)",updated_plusgrid!$A$1:$AF$1,0),0),0)</f>
        <v>16100</v>
      </c>
      <c r="F17" s="30">
        <f t="shared" si="0"/>
        <v>69.845652173913038</v>
      </c>
      <c r="G17" s="1">
        <f t="shared" si="1"/>
        <v>69</v>
      </c>
      <c r="H17" s="30">
        <f t="shared" si="12"/>
        <v>24</v>
      </c>
      <c r="I17" s="28">
        <f t="shared" si="3"/>
        <v>24</v>
      </c>
      <c r="J17" s="30">
        <f t="shared" si="13"/>
        <v>7</v>
      </c>
      <c r="K17" s="28">
        <f t="shared" si="5"/>
        <v>7</v>
      </c>
      <c r="L17" s="4">
        <f t="shared" si="6"/>
        <v>100</v>
      </c>
      <c r="M17" s="8"/>
      <c r="N17" s="37">
        <f t="shared" si="7"/>
        <v>1945</v>
      </c>
      <c r="O17" s="1">
        <f t="shared" si="8"/>
        <v>2300</v>
      </c>
      <c r="P17" s="1">
        <f t="shared" si="9"/>
        <v>2300</v>
      </c>
      <c r="Q17">
        <f>IFERROR(VLOOKUP($A17,updated_plusgrid!$A$1:$AF$500,MATCH("boughtT0",updated_plusgrid!$A$1:$AF$1,0),0),0)</f>
        <v>0</v>
      </c>
      <c r="R17" s="1">
        <f t="shared" si="10"/>
        <v>0</v>
      </c>
      <c r="S17">
        <f t="shared" si="11"/>
        <v>100</v>
      </c>
    </row>
    <row r="18" spans="1:19" x14ac:dyDescent="0.3">
      <c r="A18" s="32" t="str">
        <f>IF(E1_bas!D25=1,"",E1_bas!A25)</f>
        <v>VCB</v>
      </c>
      <c r="B18" s="1">
        <f>IFERROR(VLOOKUP(A18,[2]E1VFVN30!$C$2:$E$31,3,0),0)</f>
        <v>1100</v>
      </c>
      <c r="C18" s="1">
        <f>IFERROR(VLOOKUP($A18,updated_plusgrid!$A$1:$AF$500,MATCH("Usable (USABLE)",updated_plusgrid!$A$1:$AF$1,0),0),0)</f>
        <v>81188</v>
      </c>
      <c r="D18" s="1">
        <f>IFERROR(VLOOKUP($A18,updated_plusgrid!$A$1:$AF$500,MATCH("Due (DUE)",updated_plusgrid!$A$1:$AF$1,0),0),0)</f>
        <v>25300</v>
      </c>
      <c r="E18" s="1">
        <f>IFERROR(VLOOKUP($A18,updated_plusgrid!$A$1:$AF$500,MATCH("Pend. T+1 Buy (TT1UNSETTLEBUY)",updated_plusgrid!$A$1:$AF$1,0),0),0)</f>
        <v>7700</v>
      </c>
      <c r="F18" s="30">
        <f t="shared" si="0"/>
        <v>73.807272727272732</v>
      </c>
      <c r="G18" s="1">
        <f>IFERROR(ROUNDDOWN(F18,-0.1),0)</f>
        <v>73</v>
      </c>
      <c r="H18" s="30">
        <f t="shared" si="12"/>
        <v>23</v>
      </c>
      <c r="I18" s="28">
        <f t="shared" si="3"/>
        <v>23</v>
      </c>
      <c r="J18" s="30">
        <f t="shared" si="13"/>
        <v>7</v>
      </c>
      <c r="K18" s="28">
        <f t="shared" si="5"/>
        <v>7</v>
      </c>
      <c r="L18" s="4">
        <f t="shared" si="6"/>
        <v>103</v>
      </c>
      <c r="M18" s="8"/>
      <c r="N18" s="37">
        <f t="shared" si="7"/>
        <v>5288</v>
      </c>
      <c r="O18" s="1">
        <f t="shared" si="8"/>
        <v>0</v>
      </c>
      <c r="P18" s="1">
        <f t="shared" si="9"/>
        <v>1100</v>
      </c>
      <c r="Q18">
        <f>IFERROR(VLOOKUP($A18,updated_plusgrid!$A$1:$AF$500,MATCH("boughtT0",updated_plusgrid!$A$1:$AF$1,0),0),0)</f>
        <v>0</v>
      </c>
      <c r="R18" s="1">
        <f t="shared" si="10"/>
        <v>0</v>
      </c>
      <c r="S18">
        <f t="shared" si="11"/>
        <v>103</v>
      </c>
    </row>
    <row r="19" spans="1:19" x14ac:dyDescent="0.3">
      <c r="A19" s="1" t="str">
        <f>IF(E1_bas!D7=1,"",E1_bas!A7)</f>
        <v>CTG</v>
      </c>
      <c r="B19" s="1">
        <f>IFERROR(VLOOKUP(A19,[2]E1VFVN30!$C$2:$E$31,3,0),0)</f>
        <v>1400</v>
      </c>
      <c r="C19" s="1">
        <f>IFERROR(VLOOKUP($A19,updated_plusgrid!$A$1:$AF$500,MATCH("Usable (USABLE)",updated_plusgrid!$A$1:$AF$1,0),0),0)</f>
        <v>114606</v>
      </c>
      <c r="D19" s="1">
        <f>IFERROR(VLOOKUP($A19,updated_plusgrid!$A$1:$AF$500,MATCH("Due (DUE)",updated_plusgrid!$A$1:$AF$1,0),0),0)</f>
        <v>33600</v>
      </c>
      <c r="E19" s="1">
        <f>IFERROR(VLOOKUP($A19,updated_plusgrid!$A$1:$AF$500,MATCH("Pend. T+1 Buy (TT1UNSETTLEBUY)",updated_plusgrid!$A$1:$AF$1,0),0),0)</f>
        <v>9800</v>
      </c>
      <c r="F19" s="30">
        <f t="shared" si="0"/>
        <v>81.861428571428576</v>
      </c>
      <c r="G19" s="1">
        <f t="shared" ref="G19:G32" si="14">IFERROR(ROUNDDOWN(F19,-0.1),"")</f>
        <v>81</v>
      </c>
      <c r="H19" s="30">
        <f t="shared" si="12"/>
        <v>24</v>
      </c>
      <c r="I19" s="28">
        <f t="shared" si="3"/>
        <v>24</v>
      </c>
      <c r="J19" s="30">
        <f t="shared" si="13"/>
        <v>7</v>
      </c>
      <c r="K19" s="28">
        <f t="shared" si="5"/>
        <v>7</v>
      </c>
      <c r="L19" s="4">
        <f t="shared" si="6"/>
        <v>112</v>
      </c>
      <c r="M19" s="8"/>
      <c r="N19" s="37">
        <f t="shared" si="7"/>
        <v>18006</v>
      </c>
      <c r="O19" s="1">
        <f t="shared" si="8"/>
        <v>1400</v>
      </c>
      <c r="P19" s="1">
        <f t="shared" si="9"/>
        <v>1400</v>
      </c>
      <c r="Q19">
        <f>IFERROR(VLOOKUP($A19,updated_plusgrid!$A$1:$AF$500,MATCH("boughtT0",updated_plusgrid!$A$1:$AF$1,0),0),0)</f>
        <v>0</v>
      </c>
      <c r="R19" s="1">
        <f t="shared" si="10"/>
        <v>0</v>
      </c>
      <c r="S19">
        <f t="shared" si="11"/>
        <v>112</v>
      </c>
    </row>
    <row r="20" spans="1:19" x14ac:dyDescent="0.3">
      <c r="A20" s="1" t="str">
        <f>IF(E1_bas!D14=1,"",E1_bas!A14)</f>
        <v>MSN</v>
      </c>
      <c r="B20" s="1">
        <f>IFERROR(VLOOKUP(A20,[2]E1VFVN30!$C$2:$E$31,3,0),0)</f>
        <v>1100</v>
      </c>
      <c r="C20" s="1">
        <f>IFERROR(VLOOKUP($A20,updated_plusgrid!$A$1:$AF$500,MATCH("Usable (USABLE)",updated_plusgrid!$A$1:$AF$1,0),0),0)</f>
        <v>84800</v>
      </c>
      <c r="D20" s="1">
        <f>IFERROR(VLOOKUP($A20,updated_plusgrid!$A$1:$AF$500,MATCH("Due (DUE)",updated_plusgrid!$A$1:$AF$1,0),0),0)</f>
        <v>26400</v>
      </c>
      <c r="E20" s="1">
        <f>IFERROR(VLOOKUP($A20,updated_plusgrid!$A$1:$AF$500,MATCH("Pend. T+1 Buy (TT1UNSETTLEBUY)",updated_plusgrid!$A$1:$AF$1,0),0),0)</f>
        <v>7700</v>
      </c>
      <c r="F20" s="30">
        <f t="shared" si="0"/>
        <v>77.090909090909093</v>
      </c>
      <c r="G20" s="1">
        <f t="shared" si="14"/>
        <v>77</v>
      </c>
      <c r="H20" s="30">
        <f t="shared" si="12"/>
        <v>24</v>
      </c>
      <c r="I20" s="28">
        <f t="shared" si="3"/>
        <v>24</v>
      </c>
      <c r="J20" s="30">
        <f t="shared" si="13"/>
        <v>7</v>
      </c>
      <c r="K20" s="28">
        <f t="shared" si="5"/>
        <v>7</v>
      </c>
      <c r="L20" s="4">
        <f t="shared" si="6"/>
        <v>108</v>
      </c>
      <c r="M20" s="8"/>
      <c r="N20" s="37">
        <f t="shared" si="7"/>
        <v>8900</v>
      </c>
      <c r="O20" s="1">
        <f t="shared" si="8"/>
        <v>1100</v>
      </c>
      <c r="P20" s="1">
        <f t="shared" si="9"/>
        <v>1100</v>
      </c>
      <c r="Q20">
        <f>IFERROR(VLOOKUP($A20,updated_plusgrid!$A$1:$AF$500,MATCH("boughtT0",updated_plusgrid!$A$1:$AF$1,0),0),0)</f>
        <v>0</v>
      </c>
      <c r="R20" s="1">
        <f t="shared" si="10"/>
        <v>0</v>
      </c>
      <c r="S20">
        <f t="shared" si="11"/>
        <v>108</v>
      </c>
    </row>
    <row r="21" spans="1:19" x14ac:dyDescent="0.3">
      <c r="A21" s="1" t="str">
        <f>IF(E1_bas!D21=1,"",E1_bas!A21)</f>
        <v>SSI</v>
      </c>
      <c r="B21" s="1">
        <f>IFERROR(VLOOKUP(A21,[2]E1VFVN30!$C$2:$E$31,3,0),0)</f>
        <v>1800</v>
      </c>
      <c r="C21" s="1">
        <f>IFERROR(VLOOKUP($A21,updated_plusgrid!$A$1:$AF$500,MATCH("Usable (USABLE)",updated_plusgrid!$A$1:$AF$1,0),0),0)</f>
        <v>212570</v>
      </c>
      <c r="D21" s="1">
        <f>IFERROR(VLOOKUP($A21,updated_plusgrid!$A$1:$AF$500,MATCH("Due (DUE)",updated_plusgrid!$A$1:$AF$1,0),0),0)</f>
        <v>43200</v>
      </c>
      <c r="E21" s="1">
        <f>IFERROR(VLOOKUP($A21,updated_plusgrid!$A$1:$AF$500,MATCH("Pend. T+1 Buy (TT1UNSETTLEBUY)",updated_plusgrid!$A$1:$AF$1,0),0),0)</f>
        <v>12600</v>
      </c>
      <c r="F21" s="30">
        <f t="shared" si="0"/>
        <v>118.09444444444445</v>
      </c>
      <c r="G21" s="1">
        <f t="shared" si="14"/>
        <v>118</v>
      </c>
      <c r="H21" s="30">
        <f t="shared" si="12"/>
        <v>24</v>
      </c>
      <c r="I21" s="28">
        <f t="shared" si="3"/>
        <v>24</v>
      </c>
      <c r="J21" s="30">
        <f t="shared" si="13"/>
        <v>7</v>
      </c>
      <c r="K21" s="28">
        <f t="shared" si="5"/>
        <v>7</v>
      </c>
      <c r="L21" s="4">
        <f t="shared" si="6"/>
        <v>149</v>
      </c>
      <c r="M21" s="8"/>
      <c r="N21" s="37">
        <f t="shared" si="7"/>
        <v>88370</v>
      </c>
      <c r="O21" s="1">
        <f t="shared" si="8"/>
        <v>1800</v>
      </c>
      <c r="P21" s="1">
        <f t="shared" si="9"/>
        <v>1800</v>
      </c>
      <c r="Q21">
        <f>IFERROR(VLOOKUP($A21,updated_plusgrid!$A$1:$AF$500,MATCH("boughtT0",updated_plusgrid!$A$1:$AF$1,0),0),0)</f>
        <v>0</v>
      </c>
      <c r="R21" s="1">
        <f t="shared" si="10"/>
        <v>0</v>
      </c>
      <c r="S21">
        <f t="shared" si="11"/>
        <v>149</v>
      </c>
    </row>
    <row r="22" spans="1:19" x14ac:dyDescent="0.3">
      <c r="A22" s="1" t="str">
        <f>IF(E1_bas!D19=1,"",E1_bas!A19)</f>
        <v>SHB</v>
      </c>
      <c r="B22" s="1">
        <f>IFERROR(VLOOKUP(A22,[2]E1VFVN30!$C$2:$E$31,3,0),0)</f>
        <v>5400</v>
      </c>
      <c r="C22" s="1">
        <f>IFERROR(VLOOKUP($A22,updated_plusgrid!$A$1:$AF$500,MATCH("Usable (USABLE)",updated_plusgrid!$A$1:$AF$1,0),0),0)</f>
        <v>453400</v>
      </c>
      <c r="D22" s="1">
        <f>IFERROR(VLOOKUP($A22,updated_plusgrid!$A$1:$AF$500,MATCH("Due (DUE)",updated_plusgrid!$A$1:$AF$1,0),0),0)</f>
        <v>129600</v>
      </c>
      <c r="E22" s="1">
        <f>IFERROR(VLOOKUP($A22,updated_plusgrid!$A$1:$AF$500,MATCH("Pend. T+1 Buy (TT1UNSETTLEBUY)",updated_plusgrid!$A$1:$AF$1,0),0),0)</f>
        <v>37800</v>
      </c>
      <c r="F22" s="30">
        <f t="shared" si="0"/>
        <v>83.962962962962962</v>
      </c>
      <c r="G22" s="1">
        <f t="shared" si="14"/>
        <v>83</v>
      </c>
      <c r="H22" s="30">
        <f t="shared" si="12"/>
        <v>24</v>
      </c>
      <c r="I22" s="28">
        <f t="shared" si="3"/>
        <v>24</v>
      </c>
      <c r="J22" s="30">
        <f t="shared" si="13"/>
        <v>7</v>
      </c>
      <c r="K22" s="28">
        <f t="shared" si="5"/>
        <v>7</v>
      </c>
      <c r="L22" s="4">
        <f t="shared" si="6"/>
        <v>114</v>
      </c>
      <c r="M22" s="8"/>
      <c r="N22" s="37">
        <f t="shared" si="7"/>
        <v>80800</v>
      </c>
      <c r="O22" s="1">
        <f t="shared" si="8"/>
        <v>5400</v>
      </c>
      <c r="P22" s="1">
        <f t="shared" si="9"/>
        <v>5400</v>
      </c>
      <c r="Q22">
        <f>IFERROR(VLOOKUP($A22,updated_plusgrid!$A$1:$AF$500,MATCH("boughtT0",updated_plusgrid!$A$1:$AF$1,0),0),0)</f>
        <v>0</v>
      </c>
      <c r="R22" s="1">
        <f t="shared" si="10"/>
        <v>0</v>
      </c>
      <c r="S22">
        <f t="shared" si="11"/>
        <v>114</v>
      </c>
    </row>
    <row r="23" spans="1:19" x14ac:dyDescent="0.3">
      <c r="A23" s="1" t="str">
        <f>IF(E1_bas!D9=1,"",E1_bas!A9)</f>
        <v>GAS</v>
      </c>
      <c r="B23" s="1">
        <f>IFERROR(VLOOKUP(A23,[2]E1VFVN30!$C$2:$E$31,3,0),0)</f>
        <v>200</v>
      </c>
      <c r="C23" s="1">
        <f>IFERROR(VLOOKUP($A23,updated_plusgrid!$A$1:$AF$500,MATCH("Usable (USABLE)",updated_plusgrid!$A$1:$AF$1,0),0),0)</f>
        <v>18000</v>
      </c>
      <c r="D23" s="1">
        <f>IFERROR(VLOOKUP($A23,updated_plusgrid!$A$1:$AF$500,MATCH("Due (DUE)",updated_plusgrid!$A$1:$AF$1,0),0),0)</f>
        <v>4800</v>
      </c>
      <c r="E23" s="1">
        <f>IFERROR(VLOOKUP($A23,updated_plusgrid!$A$1:$AF$500,MATCH("Pend. T+1 Buy (TT1UNSETTLEBUY)",updated_plusgrid!$A$1:$AF$1,0),0),0)</f>
        <v>1400</v>
      </c>
      <c r="F23" s="30">
        <f t="shared" si="0"/>
        <v>90</v>
      </c>
      <c r="G23" s="1">
        <f t="shared" si="14"/>
        <v>90</v>
      </c>
      <c r="H23" s="30">
        <f t="shared" si="12"/>
        <v>24</v>
      </c>
      <c r="I23" s="28">
        <f t="shared" si="3"/>
        <v>24</v>
      </c>
      <c r="J23" s="30">
        <f t="shared" si="13"/>
        <v>7</v>
      </c>
      <c r="K23" s="28">
        <f t="shared" si="5"/>
        <v>7</v>
      </c>
      <c r="L23" s="4">
        <f t="shared" si="6"/>
        <v>121</v>
      </c>
      <c r="M23" s="8"/>
      <c r="N23" s="37">
        <f t="shared" si="7"/>
        <v>4200</v>
      </c>
      <c r="O23" s="1">
        <f t="shared" si="8"/>
        <v>200</v>
      </c>
      <c r="P23" s="1">
        <f t="shared" si="9"/>
        <v>200</v>
      </c>
      <c r="Q23">
        <f>IFERROR(VLOOKUP($A23,updated_plusgrid!$A$1:$AF$500,MATCH("boughtT0",updated_plusgrid!$A$1:$AF$1,0),0),0)</f>
        <v>0</v>
      </c>
      <c r="R23" s="1">
        <f t="shared" si="10"/>
        <v>0</v>
      </c>
      <c r="S23">
        <f t="shared" si="11"/>
        <v>121</v>
      </c>
    </row>
    <row r="24" spans="1:19" x14ac:dyDescent="0.3">
      <c r="A24" s="32" t="str">
        <f>IF(E1_bas!D6=1,"",E1_bas!A6)</f>
        <v>BVH</v>
      </c>
      <c r="B24" s="1">
        <f>IFERROR(VLOOKUP(A24,[2]E1VFVN30!$C$2:$E$31,3,0),0)</f>
        <v>100</v>
      </c>
      <c r="C24" s="1">
        <f>IFERROR(VLOOKUP($A24,updated_plusgrid!$A$1:$AF$500,MATCH("Usable (USABLE)",updated_plusgrid!$A$1:$AF$1,0),0),0)</f>
        <v>10300</v>
      </c>
      <c r="D24" s="1">
        <f>IFERROR(VLOOKUP($A24,updated_plusgrid!$A$1:$AF$500,MATCH("Due (DUE)",updated_plusgrid!$A$1:$AF$1,0),0),0)</f>
        <v>2400</v>
      </c>
      <c r="E24" s="1">
        <f>IFERROR(VLOOKUP($A24,updated_plusgrid!$A$1:$AF$500,MATCH("Pend. T+1 Buy (TT1UNSETTLEBUY)",updated_plusgrid!$A$1:$AF$1,0),0),0)</f>
        <v>700</v>
      </c>
      <c r="F24" s="30">
        <f t="shared" si="0"/>
        <v>103</v>
      </c>
      <c r="G24" s="1">
        <f t="shared" si="14"/>
        <v>103</v>
      </c>
      <c r="H24" s="30">
        <f t="shared" si="12"/>
        <v>24</v>
      </c>
      <c r="I24" s="28">
        <f t="shared" si="3"/>
        <v>24</v>
      </c>
      <c r="J24" s="30">
        <f t="shared" si="13"/>
        <v>7</v>
      </c>
      <c r="K24" s="28">
        <f t="shared" si="5"/>
        <v>7</v>
      </c>
      <c r="L24" s="4">
        <f t="shared" si="6"/>
        <v>134</v>
      </c>
      <c r="M24" s="8"/>
      <c r="N24" s="37">
        <f t="shared" si="7"/>
        <v>3400</v>
      </c>
      <c r="O24" s="1">
        <f t="shared" si="8"/>
        <v>100</v>
      </c>
      <c r="P24" s="1">
        <f t="shared" si="9"/>
        <v>100</v>
      </c>
      <c r="Q24">
        <f>IFERROR(VLOOKUP($A24,updated_plusgrid!$A$1:$AF$500,MATCH("boughtT0",updated_plusgrid!$A$1:$AF$1,0),0),0)</f>
        <v>0</v>
      </c>
      <c r="R24" s="1">
        <f t="shared" si="10"/>
        <v>0</v>
      </c>
      <c r="S24">
        <f t="shared" si="11"/>
        <v>134</v>
      </c>
    </row>
    <row r="25" spans="1:19" x14ac:dyDescent="0.3">
      <c r="A25" s="1" t="str">
        <f>IF(E1_bas!D22=1,"",E1_bas!A22)</f>
        <v>STB</v>
      </c>
      <c r="B25" s="1">
        <f>IFERROR(VLOOKUP(A25,[2]E1VFVN30!$C$2:$E$31,3,0),0)</f>
        <v>3200</v>
      </c>
      <c r="C25" s="1">
        <f>IFERROR(VLOOKUP($A25,updated_plusgrid!$A$1:$AF$500,MATCH("Usable (USABLE)",updated_plusgrid!$A$1:$AF$1,0),0),0)</f>
        <v>425450</v>
      </c>
      <c r="D25" s="1">
        <f>IFERROR(VLOOKUP($A25,updated_plusgrid!$A$1:$AF$500,MATCH("Due (DUE)",updated_plusgrid!$A$1:$AF$1,0),0),0)</f>
        <v>76800</v>
      </c>
      <c r="E25" s="1">
        <f>IFERROR(VLOOKUP($A25,updated_plusgrid!$A$1:$AF$500,MATCH("Pend. T+1 Buy (TT1UNSETTLEBUY)",updated_plusgrid!$A$1:$AF$1,0),0),0)</f>
        <v>22400</v>
      </c>
      <c r="F25" s="30">
        <f t="shared" si="0"/>
        <v>132.953125</v>
      </c>
      <c r="G25" s="1">
        <f t="shared" si="14"/>
        <v>132</v>
      </c>
      <c r="H25" s="30">
        <f t="shared" si="12"/>
        <v>24</v>
      </c>
      <c r="I25" s="28">
        <f t="shared" si="3"/>
        <v>24</v>
      </c>
      <c r="J25" s="30">
        <f t="shared" si="13"/>
        <v>7</v>
      </c>
      <c r="K25" s="28">
        <f t="shared" si="5"/>
        <v>7</v>
      </c>
      <c r="L25" s="4">
        <f t="shared" si="6"/>
        <v>163</v>
      </c>
      <c r="M25" s="8"/>
      <c r="N25" s="37">
        <f t="shared" si="7"/>
        <v>204650</v>
      </c>
      <c r="O25" s="1">
        <f t="shared" si="8"/>
        <v>3200</v>
      </c>
      <c r="P25" s="1">
        <f t="shared" si="9"/>
        <v>3200</v>
      </c>
      <c r="Q25">
        <f>IFERROR(VLOOKUP($A25,updated_plusgrid!$A$1:$AF$500,MATCH("boughtT0",updated_plusgrid!$A$1:$AF$1,0),0),0)</f>
        <v>0</v>
      </c>
      <c r="R25" s="1">
        <f t="shared" si="10"/>
        <v>0</v>
      </c>
      <c r="S25">
        <f t="shared" si="11"/>
        <v>163</v>
      </c>
    </row>
    <row r="26" spans="1:19" x14ac:dyDescent="0.3">
      <c r="A26" s="1" t="str">
        <f>IF(E1_bas!D8=1,"",E1_bas!A8)</f>
        <v>FPT</v>
      </c>
      <c r="B26" s="1">
        <f>IFERROR(VLOOKUP(A26,[2]E1VFVN30!$C$2:$E$31,3,0),0)</f>
        <v>1700</v>
      </c>
      <c r="C26" s="1">
        <f>IFERROR(VLOOKUP($A26,updated_plusgrid!$A$1:$AF$500,MATCH("Usable (USABLE)",updated_plusgrid!$A$1:$AF$1,0),0),0)</f>
        <v>178736</v>
      </c>
      <c r="D26" s="1">
        <f>IFERROR(VLOOKUP($A26,updated_plusgrid!$A$1:$AF$500,MATCH("Due (DUE)",updated_plusgrid!$A$1:$AF$1,0),0),0)</f>
        <v>40800</v>
      </c>
      <c r="E26" s="1">
        <f>IFERROR(VLOOKUP($A26,updated_plusgrid!$A$1:$AF$500,MATCH("Pend. T+1 Buy (TT1UNSETTLEBUY)",updated_plusgrid!$A$1:$AF$1,0),0),0)</f>
        <v>11900</v>
      </c>
      <c r="F26" s="30">
        <f t="shared" si="0"/>
        <v>105.13882352941177</v>
      </c>
      <c r="G26" s="1">
        <f t="shared" si="14"/>
        <v>105</v>
      </c>
      <c r="H26" s="30">
        <f t="shared" si="12"/>
        <v>24</v>
      </c>
      <c r="I26" s="28">
        <f t="shared" si="3"/>
        <v>24</v>
      </c>
      <c r="J26" s="30">
        <f t="shared" si="13"/>
        <v>7</v>
      </c>
      <c r="K26" s="28">
        <f t="shared" si="5"/>
        <v>7</v>
      </c>
      <c r="L26" s="4">
        <f t="shared" si="6"/>
        <v>136</v>
      </c>
      <c r="M26" s="8"/>
      <c r="N26" s="37">
        <f t="shared" si="7"/>
        <v>61436</v>
      </c>
      <c r="O26" s="1">
        <f t="shared" si="8"/>
        <v>1700</v>
      </c>
      <c r="P26" s="1">
        <f t="shared" si="9"/>
        <v>1700</v>
      </c>
      <c r="Q26">
        <f>IFERROR(VLOOKUP($A26,updated_plusgrid!$A$1:$AF$500,MATCH("boughtT0",updated_plusgrid!$A$1:$AF$1,0),0),0)</f>
        <v>0</v>
      </c>
      <c r="R26" s="1">
        <f t="shared" si="10"/>
        <v>0</v>
      </c>
      <c r="S26">
        <f t="shared" si="11"/>
        <v>136</v>
      </c>
    </row>
    <row r="27" spans="1:19" x14ac:dyDescent="0.3">
      <c r="A27" s="1" t="str">
        <f>IF(E1_bas!D23=1,"",E1_bas!A23)</f>
        <v>TCB</v>
      </c>
      <c r="B27" s="1">
        <f>IFERROR(VLOOKUP(A27,[2]E1VFVN30!$C$2:$E$31,3,0),0)</f>
        <v>7900</v>
      </c>
      <c r="C27" s="1">
        <f>IFERROR(VLOOKUP($A27,updated_plusgrid!$A$1:$AF$500,MATCH("Usable (USABLE)",updated_plusgrid!$A$1:$AF$1,0),0),0)</f>
        <v>943186</v>
      </c>
      <c r="D27" s="1">
        <f>IFERROR(VLOOKUP($A27,updated_plusgrid!$A$1:$AF$500,MATCH("Due (DUE)",updated_plusgrid!$A$1:$AF$1,0),0),0)</f>
        <v>189600</v>
      </c>
      <c r="E27" s="1">
        <f>IFERROR(VLOOKUP($A27,updated_plusgrid!$A$1:$AF$500,MATCH("Pend. T+1 Buy (TT1UNSETTLEBUY)",updated_plusgrid!$A$1:$AF$1,0),0),0)</f>
        <v>55300</v>
      </c>
      <c r="F27" s="30">
        <f t="shared" si="0"/>
        <v>119.3906329113924</v>
      </c>
      <c r="G27" s="1">
        <f t="shared" si="14"/>
        <v>119</v>
      </c>
      <c r="H27" s="30">
        <f t="shared" si="12"/>
        <v>24</v>
      </c>
      <c r="I27" s="28">
        <f t="shared" si="3"/>
        <v>24</v>
      </c>
      <c r="J27" s="30">
        <f t="shared" si="13"/>
        <v>7</v>
      </c>
      <c r="K27" s="28">
        <f t="shared" si="5"/>
        <v>7</v>
      </c>
      <c r="L27" s="4">
        <f t="shared" si="6"/>
        <v>150</v>
      </c>
      <c r="M27" s="8"/>
      <c r="N27" s="37">
        <f t="shared" si="7"/>
        <v>398086</v>
      </c>
      <c r="O27" s="1">
        <f t="shared" si="8"/>
        <v>7900</v>
      </c>
      <c r="P27" s="1">
        <f t="shared" si="9"/>
        <v>7900</v>
      </c>
      <c r="Q27">
        <f>IFERROR(VLOOKUP($A27,updated_plusgrid!$A$1:$AF$500,MATCH("boughtT0",updated_plusgrid!$A$1:$AF$1,0),0),0)</f>
        <v>0</v>
      </c>
      <c r="R27" s="1">
        <f t="shared" si="10"/>
        <v>0</v>
      </c>
      <c r="S27">
        <f t="shared" si="11"/>
        <v>150</v>
      </c>
    </row>
    <row r="28" spans="1:19" x14ac:dyDescent="0.3">
      <c r="A28" s="1" t="str">
        <f>IF(E1_bas!D4=1,"",E1_bas!A4)</f>
        <v>BCM</v>
      </c>
      <c r="B28" s="1">
        <f>IFERROR(VLOOKUP(A28,[2]E1VFVN30!$C$2:$E$31,3,0),0)</f>
        <v>100</v>
      </c>
      <c r="C28" s="1">
        <f>IFERROR(VLOOKUP($A28,updated_plusgrid!$A$1:$AF$500,MATCH("Usable (USABLE)",updated_plusgrid!$A$1:$AF$1,0),0),0)</f>
        <v>7500</v>
      </c>
      <c r="D28" s="1">
        <f>IFERROR(VLOOKUP($A28,updated_plusgrid!$A$1:$AF$500,MATCH("Due (DUE)",updated_plusgrid!$A$1:$AF$1,0),0),0)</f>
        <v>2400</v>
      </c>
      <c r="E28" s="1">
        <f>IFERROR(VLOOKUP($A28,updated_plusgrid!$A$1:$AF$500,MATCH("Pend. T+1 Buy (TT1UNSETTLEBUY)",updated_plusgrid!$A$1:$AF$1,0),0),0)</f>
        <v>600</v>
      </c>
      <c r="F28" s="30">
        <f t="shared" si="0"/>
        <v>75</v>
      </c>
      <c r="G28" s="1">
        <f t="shared" si="14"/>
        <v>75</v>
      </c>
      <c r="H28" s="30">
        <f t="shared" si="12"/>
        <v>24</v>
      </c>
      <c r="I28" s="28">
        <f t="shared" si="3"/>
        <v>24</v>
      </c>
      <c r="J28" s="30">
        <f t="shared" si="13"/>
        <v>6</v>
      </c>
      <c r="K28" s="28">
        <f t="shared" si="5"/>
        <v>6</v>
      </c>
      <c r="L28" s="4">
        <f t="shared" si="6"/>
        <v>105</v>
      </c>
      <c r="M28" s="8"/>
      <c r="N28" s="37">
        <f t="shared" si="7"/>
        <v>600</v>
      </c>
      <c r="O28" s="1">
        <f t="shared" si="8"/>
        <v>100</v>
      </c>
      <c r="P28" s="1">
        <f t="shared" si="9"/>
        <v>0</v>
      </c>
      <c r="Q28">
        <f>IFERROR(VLOOKUP($A28,updated_plusgrid!$A$1:$AF$500,MATCH("boughtT0",updated_plusgrid!$A$1:$AF$1,0),0),0)</f>
        <v>0</v>
      </c>
      <c r="R28" s="1">
        <f t="shared" si="10"/>
        <v>0</v>
      </c>
      <c r="S28">
        <f t="shared" si="11"/>
        <v>105</v>
      </c>
    </row>
    <row r="29" spans="1:19" x14ac:dyDescent="0.3">
      <c r="A29" s="1" t="str">
        <f>IF(E1_bas!D27=1,"",E1_bas!A27)</f>
        <v/>
      </c>
      <c r="B29" s="1">
        <f>IFERROR(VLOOKUP(A29,[2]E1VFVN30!$C$2:$E$31,3,0),0)</f>
        <v>0</v>
      </c>
      <c r="C29" s="1">
        <f>IFERROR(VLOOKUP($A29,updated_plusgrid!$A$1:$AF$500,MATCH("Usable (USABLE)",updated_plusgrid!$A$1:$AF$1,0),0),0)</f>
        <v>0</v>
      </c>
      <c r="D29" s="1">
        <f>IFERROR(VLOOKUP($A29,updated_plusgrid!$A$1:$AF$500,MATCH("Due (DUE)",updated_plusgrid!$A$1:$AF$1,0),0),0)</f>
        <v>0</v>
      </c>
      <c r="E29" s="1">
        <f>IFERROR(VLOOKUP($A29,updated_plusgrid!$A$1:$AF$500,MATCH("Pend. T+1 Buy (TT1UNSETTLEBUY)",updated_plusgrid!$A$1:$AF$1,0),0),0)</f>
        <v>0</v>
      </c>
      <c r="F29" s="30" t="str">
        <f t="shared" si="0"/>
        <v/>
      </c>
      <c r="G29" s="1" t="str">
        <f t="shared" si="14"/>
        <v/>
      </c>
      <c r="H29" s="30" t="str">
        <f t="shared" si="12"/>
        <v/>
      </c>
      <c r="I29" s="28" t="str">
        <f t="shared" si="3"/>
        <v/>
      </c>
      <c r="J29" s="30" t="str">
        <f t="shared" si="13"/>
        <v/>
      </c>
      <c r="K29" s="28" t="str">
        <f t="shared" si="5"/>
        <v/>
      </c>
      <c r="L29" s="4" t="str">
        <f t="shared" si="6"/>
        <v/>
      </c>
      <c r="M29" s="8"/>
      <c r="N29" s="37">
        <f t="shared" si="7"/>
        <v>0</v>
      </c>
      <c r="O29" s="1">
        <f t="shared" si="8"/>
        <v>0</v>
      </c>
      <c r="P29" s="1">
        <f t="shared" si="9"/>
        <v>0</v>
      </c>
      <c r="Q29">
        <f>IFERROR(VLOOKUP($A29,updated_plusgrid!$A$1:$AF$500,MATCH("boughtT0",updated_plusgrid!$A$1:$AF$1,0),0),0)</f>
        <v>0</v>
      </c>
      <c r="R29" s="1" t="str">
        <f t="shared" si="10"/>
        <v/>
      </c>
      <c r="S29" t="e">
        <f t="shared" si="11"/>
        <v>#VALUE!</v>
      </c>
    </row>
    <row r="30" spans="1:19" x14ac:dyDescent="0.3">
      <c r="A30" s="1" t="str">
        <f>IF(E1_bas!D3=1,"",E1_bas!A3)</f>
        <v/>
      </c>
      <c r="B30" s="1">
        <f>IFERROR(VLOOKUP(A30,[2]E1VFVN30!$C$2:$E$31,3,0),0)</f>
        <v>0</v>
      </c>
      <c r="C30" s="1">
        <f>IFERROR(VLOOKUP($A30,updated_plusgrid!$A$1:$AF$500,MATCH("Usable (USABLE)",updated_plusgrid!$A$1:$AF$1,0),0),0)</f>
        <v>0</v>
      </c>
      <c r="D30" s="1">
        <f>IFERROR(VLOOKUP($A30,updated_plusgrid!$A$1:$AF$500,MATCH("Due (DUE)",updated_plusgrid!$A$1:$AF$1,0),0),0)</f>
        <v>0</v>
      </c>
      <c r="E30" s="1">
        <f>IFERROR(VLOOKUP($A30,updated_plusgrid!$A$1:$AF$500,MATCH("Pend. T+1 Buy (TT1UNSETTLEBUY)",updated_plusgrid!$A$1:$AF$1,0),0),0)</f>
        <v>0</v>
      </c>
      <c r="F30" s="30" t="str">
        <f t="shared" si="0"/>
        <v/>
      </c>
      <c r="G30" s="1" t="str">
        <f t="shared" si="14"/>
        <v/>
      </c>
      <c r="H30" s="30" t="str">
        <f t="shared" si="12"/>
        <v/>
      </c>
      <c r="I30" s="28" t="str">
        <f t="shared" si="3"/>
        <v/>
      </c>
      <c r="J30" s="30" t="str">
        <f t="shared" si="13"/>
        <v/>
      </c>
      <c r="K30" s="28" t="str">
        <f t="shared" si="5"/>
        <v/>
      </c>
      <c r="L30" s="4" t="str">
        <f t="shared" si="6"/>
        <v/>
      </c>
      <c r="M30" s="8"/>
      <c r="N30" s="37">
        <f t="shared" si="7"/>
        <v>0</v>
      </c>
      <c r="O30" s="1">
        <f t="shared" si="8"/>
        <v>0</v>
      </c>
      <c r="P30" s="1">
        <f t="shared" si="9"/>
        <v>0</v>
      </c>
      <c r="Q30">
        <f>IFERROR(VLOOKUP($A30,updated_plusgrid!$A$1:$AF$500,MATCH("boughtT0",updated_plusgrid!$A$1:$AF$1,0),0),0)</f>
        <v>0</v>
      </c>
      <c r="R30" s="1" t="str">
        <f t="shared" si="10"/>
        <v/>
      </c>
      <c r="S30" t="e">
        <f t="shared" si="11"/>
        <v>#VALUE!</v>
      </c>
    </row>
    <row r="31" spans="1:19" x14ac:dyDescent="0.3">
      <c r="A31" s="1" t="str">
        <f>IF(E1_bas!D13=1,"",E1_bas!A13)</f>
        <v/>
      </c>
      <c r="B31" s="1">
        <f>IFERROR(VLOOKUP(A31,[2]E1VFVN30!$C$2:$E$31,3,0),0)</f>
        <v>0</v>
      </c>
      <c r="C31" s="1">
        <f>IFERROR(VLOOKUP($A31,updated_plusgrid!$A$1:$AF$500,MATCH("Usable (USABLE)",updated_plusgrid!$A$1:$AF$1,0),0),0)</f>
        <v>0</v>
      </c>
      <c r="D31" s="1">
        <f>IFERROR(VLOOKUP($A31,updated_plusgrid!$A$1:$AF$500,MATCH("Due (DUE)",updated_plusgrid!$A$1:$AF$1,0),0),0)</f>
        <v>0</v>
      </c>
      <c r="E31" s="1">
        <f>IFERROR(VLOOKUP($A31,updated_plusgrid!$A$1:$AF$500,MATCH("Pend. T+1 Buy (TT1UNSETTLEBUY)",updated_plusgrid!$A$1:$AF$1,0),0),0)</f>
        <v>0</v>
      </c>
      <c r="F31" s="30" t="str">
        <f t="shared" si="0"/>
        <v/>
      </c>
      <c r="G31" s="1" t="str">
        <f t="shared" si="14"/>
        <v/>
      </c>
      <c r="H31" s="30" t="str">
        <f t="shared" si="12"/>
        <v/>
      </c>
      <c r="I31" s="28" t="str">
        <f t="shared" si="3"/>
        <v/>
      </c>
      <c r="J31" s="30" t="str">
        <f t="shared" si="13"/>
        <v/>
      </c>
      <c r="K31" s="28" t="str">
        <f t="shared" si="5"/>
        <v/>
      </c>
      <c r="L31" s="4" t="str">
        <f t="shared" si="6"/>
        <v/>
      </c>
      <c r="M31" s="8"/>
      <c r="N31" s="37">
        <f t="shared" si="7"/>
        <v>0</v>
      </c>
      <c r="O31" s="1">
        <f t="shared" si="8"/>
        <v>0</v>
      </c>
      <c r="P31" s="1">
        <f t="shared" si="9"/>
        <v>0</v>
      </c>
      <c r="Q31">
        <f>IFERROR(VLOOKUP($A31,updated_plusgrid!$A$1:$AF$500,MATCH("boughtT0",updated_plusgrid!$A$1:$AF$1,0),0),0)</f>
        <v>0</v>
      </c>
      <c r="R31" s="1" t="str">
        <f t="shared" si="10"/>
        <v/>
      </c>
      <c r="S31" t="e">
        <f t="shared" si="11"/>
        <v>#VALUE!</v>
      </c>
    </row>
    <row r="32" spans="1:19" x14ac:dyDescent="0.3">
      <c r="A32" s="1">
        <f>IF(E1_bas!D33=1,"",E1_bas!A33)</f>
        <v>0</v>
      </c>
      <c r="B32" s="1">
        <f>IFERROR(VLOOKUP(A32,[2]E1VFVN30!$C$2:$E$31,3,0),0)</f>
        <v>0</v>
      </c>
      <c r="C32" s="1">
        <f>IFERROR(VLOOKUP($A32,updated_plusgrid!$A$1:$AF$500,MATCH("Usable (USABLE)",updated_plusgrid!$A$1:$AF$1,0),0),0)</f>
        <v>0</v>
      </c>
      <c r="D32" s="1">
        <f>IFERROR(VLOOKUP($A32,updated_plusgrid!$A$1:$AF$500,MATCH("Due (DUE)",updated_plusgrid!$A$1:$AF$1,0),0),0)</f>
        <v>0</v>
      </c>
      <c r="E32" s="1">
        <f>IFERROR(VLOOKUP($A32,updated_plusgrid!$A$1:$AF$500,MATCH("Pend. T+1 Buy (TT1UNSETTLEBUY)",updated_plusgrid!$A$1:$AF$1,0),0),0)</f>
        <v>0</v>
      </c>
      <c r="F32" s="30" t="str">
        <f t="shared" si="0"/>
        <v/>
      </c>
      <c r="G32" s="1" t="str">
        <f t="shared" si="14"/>
        <v/>
      </c>
      <c r="H32" s="30" t="str">
        <f t="shared" si="12"/>
        <v/>
      </c>
      <c r="I32" s="28" t="str">
        <f t="shared" si="3"/>
        <v/>
      </c>
      <c r="J32" s="30" t="str">
        <f t="shared" si="13"/>
        <v/>
      </c>
      <c r="K32" s="28" t="str">
        <f t="shared" si="5"/>
        <v/>
      </c>
      <c r="L32" s="4" t="str">
        <f t="shared" si="6"/>
        <v/>
      </c>
      <c r="M32" s="8"/>
      <c r="N32" s="37">
        <f t="shared" si="7"/>
        <v>0</v>
      </c>
      <c r="O32" s="1">
        <f t="shared" si="8"/>
        <v>0</v>
      </c>
      <c r="P32" s="1">
        <f t="shared" si="9"/>
        <v>0</v>
      </c>
      <c r="Q32">
        <f>IFERROR(VLOOKUP($A32,updated_plusgrid!$A$1:$AF$500,MATCH("boughtT0",updated_plusgrid!$A$1:$AF$1,0),0),0)</f>
        <v>0</v>
      </c>
      <c r="R32" s="1" t="str">
        <f t="shared" si="10"/>
        <v/>
      </c>
      <c r="S32" t="e">
        <f t="shared" si="11"/>
        <v>#VALUE!</v>
      </c>
    </row>
  </sheetData>
  <autoFilter ref="A1:L32" xr:uid="{00000000-0001-0000-0200-000000000000}">
    <sortState xmlns:xlrd2="http://schemas.microsoft.com/office/spreadsheetml/2017/richdata2" ref="A2:L32">
      <sortCondition ref="G1:G32"/>
    </sortState>
  </autoFilter>
  <sortState xmlns:xlrd2="http://schemas.microsoft.com/office/spreadsheetml/2017/richdata2" ref="A2:L32">
    <sortCondition ref="L1:L32"/>
  </sortState>
  <conditionalFormatting sqref="G2:G32">
    <cfRule type="colorScale" priority="96">
      <colorScale>
        <cfvo type="min"/>
        <cfvo type="max"/>
        <color rgb="FFF8696B"/>
        <color rgb="FFFCFCFF"/>
      </colorScale>
    </cfRule>
  </conditionalFormatting>
  <conditionalFormatting sqref="I2">
    <cfRule type="colorScale" priority="329">
      <colorScale>
        <cfvo type="min"/>
        <cfvo type="max"/>
        <color rgb="FFF8696B"/>
        <color rgb="FFFCFCFF"/>
      </colorScale>
    </cfRule>
  </conditionalFormatting>
  <conditionalFormatting sqref="I3:I32">
    <cfRule type="colorScale" priority="2">
      <colorScale>
        <cfvo type="min"/>
        <cfvo type="max"/>
        <color rgb="FFF8696B"/>
        <color rgb="FFFCFCFF"/>
      </colorScale>
    </cfRule>
  </conditionalFormatting>
  <conditionalFormatting sqref="K2">
    <cfRule type="colorScale" priority="527">
      <colorScale>
        <cfvo type="min"/>
        <cfvo type="max"/>
        <color rgb="FFF8696B"/>
        <color rgb="FFFCFCFF"/>
      </colorScale>
    </cfRule>
  </conditionalFormatting>
  <conditionalFormatting sqref="K3:K32">
    <cfRule type="colorScale" priority="1">
      <colorScale>
        <cfvo type="min"/>
        <cfvo type="max"/>
        <color rgb="FFF8696B"/>
        <color rgb="FFFCFCFF"/>
      </colorScale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6"/>
  <sheetViews>
    <sheetView workbookViewId="0">
      <selection activeCell="D3" sqref="D3:D32"/>
    </sheetView>
  </sheetViews>
  <sheetFormatPr defaultRowHeight="14.4" x14ac:dyDescent="0.3"/>
  <cols>
    <col min="3" max="3" width="39.21875" bestFit="1" customWidth="1"/>
    <col min="4" max="4" width="4.109375" bestFit="1" customWidth="1"/>
    <col min="7" max="7" width="13.6640625" bestFit="1" customWidth="1"/>
  </cols>
  <sheetData>
    <row r="1" spans="1:4" x14ac:dyDescent="0.3">
      <c r="A1" s="22" t="str">
        <f>[2]E1VFVN30!$B$2</f>
        <v>28/08/2024</v>
      </c>
    </row>
    <row r="2" spans="1:4" x14ac:dyDescent="0.3">
      <c r="A2" s="22" t="s">
        <v>3</v>
      </c>
      <c r="B2" t="s">
        <v>40</v>
      </c>
      <c r="C2" t="s">
        <v>41</v>
      </c>
      <c r="D2" t="s">
        <v>39</v>
      </c>
    </row>
    <row r="3" spans="1:4" x14ac:dyDescent="0.3">
      <c r="A3" s="4" t="str">
        <f>[2]E1VFVN30!$C2</f>
        <v>ACB</v>
      </c>
      <c r="B3" s="4">
        <f>[2]E1VFVN30!$E2</f>
        <v>6900</v>
      </c>
      <c r="C3" s="4" t="str">
        <f>[2]E1VFVN30!$G2</f>
        <v>AP/Nhà đầu tư nước ngoài
Foreign AP/Investor</v>
      </c>
      <c r="D3" s="4">
        <f>IF(C3=$C$3,1,0)</f>
        <v>1</v>
      </c>
    </row>
    <row r="4" spans="1:4" x14ac:dyDescent="0.3">
      <c r="A4" s="4" t="str">
        <f>[2]E1VFVN30!$C3</f>
        <v>BCM</v>
      </c>
      <c r="B4" s="4">
        <f>[2]E1VFVN30!$E3</f>
        <v>100</v>
      </c>
      <c r="C4" s="4">
        <f>[2]E1VFVN30!$G3</f>
        <v>0</v>
      </c>
      <c r="D4" s="4">
        <f t="shared" ref="D4:D32" si="0">IF(C4=$C$3,1,0)</f>
        <v>0</v>
      </c>
    </row>
    <row r="5" spans="1:4" x14ac:dyDescent="0.3">
      <c r="A5" s="4" t="str">
        <f>[2]E1VFVN30!$C4</f>
        <v>BID</v>
      </c>
      <c r="B5" s="4">
        <f>[2]E1VFVN30!$E4</f>
        <v>400</v>
      </c>
      <c r="C5" s="4" t="str">
        <f>[2]E1VFVN30!$G4</f>
        <v>BSC</v>
      </c>
      <c r="D5" s="4">
        <f t="shared" si="0"/>
        <v>0</v>
      </c>
    </row>
    <row r="6" spans="1:4" x14ac:dyDescent="0.3">
      <c r="A6" s="4" t="str">
        <f>[2]E1VFVN30!$C5</f>
        <v>BVH</v>
      </c>
      <c r="B6" s="4">
        <f>[2]E1VFVN30!$E5</f>
        <v>100</v>
      </c>
      <c r="C6" s="4" t="str">
        <f>[2]E1VFVN30!$G5</f>
        <v>BVSC</v>
      </c>
      <c r="D6" s="4">
        <f t="shared" si="0"/>
        <v>0</v>
      </c>
    </row>
    <row r="7" spans="1:4" x14ac:dyDescent="0.3">
      <c r="A7" s="4" t="str">
        <f>[2]E1VFVN30!$C6</f>
        <v>CTG</v>
      </c>
      <c r="B7" s="4">
        <f>[2]E1VFVN30!$E6</f>
        <v>1400</v>
      </c>
      <c r="C7" s="4">
        <f>[2]E1VFVN30!$G6</f>
        <v>0</v>
      </c>
      <c r="D7" s="4">
        <f t="shared" si="0"/>
        <v>0</v>
      </c>
    </row>
    <row r="8" spans="1:4" x14ac:dyDescent="0.3">
      <c r="A8" s="4" t="str">
        <f>[2]E1VFVN30!$C7</f>
        <v>FPT</v>
      </c>
      <c r="B8" s="4">
        <f>[2]E1VFVN30!$E7</f>
        <v>1700</v>
      </c>
      <c r="C8" s="4">
        <f>[2]E1VFVN30!$G7</f>
        <v>0</v>
      </c>
      <c r="D8" s="4">
        <f t="shared" si="0"/>
        <v>0</v>
      </c>
    </row>
    <row r="9" spans="1:4" x14ac:dyDescent="0.3">
      <c r="A9" s="4" t="str">
        <f>[2]E1VFVN30!$C8</f>
        <v>GAS</v>
      </c>
      <c r="B9" s="4">
        <f>[2]E1VFVN30!$E8</f>
        <v>200</v>
      </c>
      <c r="C9" s="4">
        <f>[2]E1VFVN30!$G8</f>
        <v>0</v>
      </c>
      <c r="D9" s="4">
        <f t="shared" si="0"/>
        <v>0</v>
      </c>
    </row>
    <row r="10" spans="1:4" x14ac:dyDescent="0.3">
      <c r="A10" s="4" t="str">
        <f>[2]E1VFVN30!$C9</f>
        <v>GVR</v>
      </c>
      <c r="B10" s="4">
        <f>[2]E1VFVN30!$E9</f>
        <v>300</v>
      </c>
      <c r="C10" s="4">
        <f>[2]E1VFVN30!$G9</f>
        <v>0</v>
      </c>
      <c r="D10" s="4">
        <f t="shared" si="0"/>
        <v>0</v>
      </c>
    </row>
    <row r="11" spans="1:4" x14ac:dyDescent="0.3">
      <c r="A11" s="4" t="str">
        <f>[2]E1VFVN30!$C10</f>
        <v>HDB</v>
      </c>
      <c r="B11" s="4">
        <f>[2]E1VFVN30!$E10</f>
        <v>3700</v>
      </c>
      <c r="C11" s="4">
        <f>[2]E1VFVN30!$G10</f>
        <v>0</v>
      </c>
      <c r="D11" s="4">
        <f t="shared" si="0"/>
        <v>0</v>
      </c>
    </row>
    <row r="12" spans="1:4" x14ac:dyDescent="0.3">
      <c r="A12" s="4" t="str">
        <f>[2]E1VFVN30!$C11</f>
        <v>HPG</v>
      </c>
      <c r="B12" s="4">
        <f>[2]E1VFVN30!$E11</f>
        <v>6100</v>
      </c>
      <c r="C12" s="4">
        <f>[2]E1VFVN30!$G11</f>
        <v>0</v>
      </c>
      <c r="D12" s="4">
        <f t="shared" si="0"/>
        <v>0</v>
      </c>
    </row>
    <row r="13" spans="1:4" x14ac:dyDescent="0.3">
      <c r="A13" s="4" t="str">
        <f>[2]E1VFVN30!$C12</f>
        <v>MBB</v>
      </c>
      <c r="B13" s="4">
        <f>[2]E1VFVN30!$E12</f>
        <v>5000</v>
      </c>
      <c r="C13" s="4" t="str">
        <f>[2]E1VFVN30!$G12</f>
        <v>AP/Nhà đầu tư nước ngoài
Foreign AP/Investor</v>
      </c>
      <c r="D13" s="4">
        <f t="shared" si="0"/>
        <v>1</v>
      </c>
    </row>
    <row r="14" spans="1:4" x14ac:dyDescent="0.3">
      <c r="A14" s="4" t="str">
        <f>[2]E1VFVN30!$C13</f>
        <v>MSN</v>
      </c>
      <c r="B14" s="4">
        <f>[2]E1VFVN30!$E13</f>
        <v>1100</v>
      </c>
      <c r="C14" s="4">
        <f>[2]E1VFVN30!$G13</f>
        <v>0</v>
      </c>
      <c r="D14" s="4">
        <f t="shared" si="0"/>
        <v>0</v>
      </c>
    </row>
    <row r="15" spans="1:4" x14ac:dyDescent="0.3">
      <c r="A15" s="4" t="str">
        <f>[2]E1VFVN30!$C14</f>
        <v>MWG</v>
      </c>
      <c r="B15" s="4">
        <f>[2]E1VFVN30!$E14</f>
        <v>2000</v>
      </c>
      <c r="C15" s="4">
        <f>[2]E1VFVN30!$G14</f>
        <v>0</v>
      </c>
      <c r="D15" s="4">
        <f t="shared" si="0"/>
        <v>0</v>
      </c>
    </row>
    <row r="16" spans="1:4" x14ac:dyDescent="0.3">
      <c r="A16" s="4" t="str">
        <f>[2]E1VFVN30!$C15</f>
        <v>PLX</v>
      </c>
      <c r="B16" s="4">
        <f>[2]E1VFVN30!$E15</f>
        <v>200</v>
      </c>
      <c r="C16" s="4">
        <f>[2]E1VFVN30!$G15</f>
        <v>0</v>
      </c>
      <c r="D16" s="4">
        <f t="shared" si="0"/>
        <v>0</v>
      </c>
    </row>
    <row r="17" spans="1:4" x14ac:dyDescent="0.3">
      <c r="A17" s="4" t="str">
        <f>[2]E1VFVN30!$C16</f>
        <v>POW</v>
      </c>
      <c r="B17" s="4">
        <f>[2]E1VFVN30!$E16</f>
        <v>1000</v>
      </c>
      <c r="C17" s="4">
        <f>[2]E1VFVN30!$G16</f>
        <v>0</v>
      </c>
      <c r="D17" s="4">
        <f t="shared" si="0"/>
        <v>0</v>
      </c>
    </row>
    <row r="18" spans="1:4" x14ac:dyDescent="0.3">
      <c r="A18" s="4" t="str">
        <f>[2]E1VFVN30!$C17</f>
        <v>SAB</v>
      </c>
      <c r="B18" s="4">
        <f>[2]E1VFVN30!$E17</f>
        <v>200</v>
      </c>
      <c r="C18" s="4">
        <f>[2]E1VFVN30!$G17</f>
        <v>0</v>
      </c>
      <c r="D18" s="4">
        <f t="shared" si="0"/>
        <v>0</v>
      </c>
    </row>
    <row r="19" spans="1:4" x14ac:dyDescent="0.3">
      <c r="A19" s="4" t="str">
        <f>[2]E1VFVN30!$C18</f>
        <v>SHB</v>
      </c>
      <c r="B19" s="4">
        <f>[2]E1VFVN30!$E18</f>
        <v>5400</v>
      </c>
      <c r="C19" s="4">
        <f>[2]E1VFVN30!$G18</f>
        <v>0</v>
      </c>
      <c r="D19" s="4">
        <f t="shared" si="0"/>
        <v>0</v>
      </c>
    </row>
    <row r="20" spans="1:4" x14ac:dyDescent="0.3">
      <c r="A20" s="4" t="str">
        <f>[2]E1VFVN30!$C19</f>
        <v>SSB</v>
      </c>
      <c r="B20" s="4">
        <f>[2]E1VFVN30!$E19</f>
        <v>3000</v>
      </c>
      <c r="C20" s="4">
        <f>[2]E1VFVN30!$G19</f>
        <v>0</v>
      </c>
      <c r="D20" s="4">
        <f t="shared" si="0"/>
        <v>0</v>
      </c>
    </row>
    <row r="21" spans="1:4" x14ac:dyDescent="0.3">
      <c r="A21" s="4" t="str">
        <f>[2]E1VFVN30!$C20</f>
        <v>SSI</v>
      </c>
      <c r="B21" s="4">
        <f>[2]E1VFVN30!$E20</f>
        <v>1800</v>
      </c>
      <c r="C21" s="4" t="str">
        <f>[2]E1VFVN30!$G20</f>
        <v>SSI</v>
      </c>
      <c r="D21" s="4">
        <f t="shared" si="0"/>
        <v>0</v>
      </c>
    </row>
    <row r="22" spans="1:4" x14ac:dyDescent="0.3">
      <c r="A22" s="4" t="str">
        <f>[2]E1VFVN30!$C21</f>
        <v>STB</v>
      </c>
      <c r="B22" s="4">
        <f>[2]E1VFVN30!$E21</f>
        <v>3200</v>
      </c>
      <c r="C22" s="4">
        <f>[2]E1VFVN30!$G21</f>
        <v>0</v>
      </c>
      <c r="D22" s="4">
        <f t="shared" si="0"/>
        <v>0</v>
      </c>
    </row>
    <row r="23" spans="1:4" x14ac:dyDescent="0.3">
      <c r="A23" s="4" t="str">
        <f>[2]E1VFVN30!$C22</f>
        <v>TCB</v>
      </c>
      <c r="B23" s="4">
        <f>[2]E1VFVN30!$E22</f>
        <v>7900</v>
      </c>
      <c r="C23" s="4">
        <f>[2]E1VFVN30!$G22</f>
        <v>0</v>
      </c>
      <c r="D23" s="4">
        <f t="shared" si="0"/>
        <v>0</v>
      </c>
    </row>
    <row r="24" spans="1:4" x14ac:dyDescent="0.3">
      <c r="A24" s="4" t="str">
        <f>[2]E1VFVN30!$C23</f>
        <v>TPB</v>
      </c>
      <c r="B24" s="4">
        <f>[2]E1VFVN30!$E23</f>
        <v>1900</v>
      </c>
      <c r="C24" s="4">
        <f>[2]E1VFVN30!$G23</f>
        <v>0</v>
      </c>
      <c r="D24" s="4">
        <f t="shared" si="0"/>
        <v>0</v>
      </c>
    </row>
    <row r="25" spans="1:4" x14ac:dyDescent="0.3">
      <c r="A25" s="4" t="str">
        <f>[2]E1VFVN30!$C24</f>
        <v>VCB</v>
      </c>
      <c r="B25" s="4">
        <f>[2]E1VFVN30!$E24</f>
        <v>1100</v>
      </c>
      <c r="C25" s="4">
        <f>[2]E1VFVN30!$G24</f>
        <v>0</v>
      </c>
      <c r="D25" s="4">
        <f t="shared" si="0"/>
        <v>0</v>
      </c>
    </row>
    <row r="26" spans="1:4" x14ac:dyDescent="0.3">
      <c r="A26" s="4" t="str">
        <f>[2]E1VFVN30!$C25</f>
        <v>VHM</v>
      </c>
      <c r="B26" s="4">
        <f>[2]E1VFVN30!$E25</f>
        <v>2300</v>
      </c>
      <c r="C26" s="4">
        <f>[2]E1VFVN30!$G25</f>
        <v>0</v>
      </c>
      <c r="D26" s="4">
        <f t="shared" si="0"/>
        <v>0</v>
      </c>
    </row>
    <row r="27" spans="1:4" x14ac:dyDescent="0.3">
      <c r="A27" s="4" t="str">
        <f>[2]E1VFVN30!$C26</f>
        <v>VIB</v>
      </c>
      <c r="B27" s="4">
        <f>[2]E1VFVN30!$E26</f>
        <v>2300</v>
      </c>
      <c r="C27" s="4" t="str">
        <f>[2]E1VFVN30!$G26</f>
        <v>AP/Nhà đầu tư nước ngoài
Foreign AP/Investor</v>
      </c>
      <c r="D27" s="4">
        <f t="shared" si="0"/>
        <v>1</v>
      </c>
    </row>
    <row r="28" spans="1:4" x14ac:dyDescent="0.3">
      <c r="A28" s="4" t="str">
        <f>[2]E1VFVN30!$C27</f>
        <v>VIC</v>
      </c>
      <c r="B28" s="4">
        <f>[2]E1VFVN30!$E27</f>
        <v>1900</v>
      </c>
      <c r="C28" s="4">
        <f>[2]E1VFVN30!$G27</f>
        <v>0</v>
      </c>
      <c r="D28" s="4">
        <f t="shared" si="0"/>
        <v>0</v>
      </c>
    </row>
    <row r="29" spans="1:4" x14ac:dyDescent="0.3">
      <c r="A29" s="4" t="str">
        <f>[2]E1VFVN30!$C28</f>
        <v>VJC</v>
      </c>
      <c r="B29" s="4">
        <f>[2]E1VFVN30!$E28</f>
        <v>500</v>
      </c>
      <c r="C29" s="4">
        <f>[2]E1VFVN30!$G28</f>
        <v>0</v>
      </c>
      <c r="D29" s="4">
        <f t="shared" si="0"/>
        <v>0</v>
      </c>
    </row>
    <row r="30" spans="1:4" x14ac:dyDescent="0.3">
      <c r="A30" s="4" t="str">
        <f>[2]E1VFVN30!$C29</f>
        <v>VNM</v>
      </c>
      <c r="B30" s="4">
        <f>[2]E1VFVN30!$E29</f>
        <v>1400</v>
      </c>
      <c r="C30" s="4">
        <f>[2]E1VFVN30!$G29</f>
        <v>0</v>
      </c>
      <c r="D30" s="4">
        <f t="shared" si="0"/>
        <v>0</v>
      </c>
    </row>
    <row r="31" spans="1:4" x14ac:dyDescent="0.3">
      <c r="A31" s="4" t="str">
        <f>[2]E1VFVN30!$C30</f>
        <v>VPB</v>
      </c>
      <c r="B31" s="4">
        <f>[2]E1VFVN30!$E30</f>
        <v>8200</v>
      </c>
      <c r="C31" s="4">
        <f>[2]E1VFVN30!$G30</f>
        <v>0</v>
      </c>
      <c r="D31" s="4">
        <f t="shared" si="0"/>
        <v>0</v>
      </c>
    </row>
    <row r="32" spans="1:4" x14ac:dyDescent="0.3">
      <c r="A32" s="4" t="str">
        <f>[2]E1VFVN30!$C31</f>
        <v>VRE</v>
      </c>
      <c r="B32" s="4">
        <f>[2]E1VFVN30!$E31</f>
        <v>1600</v>
      </c>
      <c r="C32" s="4">
        <f>[2]E1VFVN30!$G31</f>
        <v>0</v>
      </c>
      <c r="D32" s="4">
        <f t="shared" si="0"/>
        <v>0</v>
      </c>
    </row>
    <row r="36" spans="1:7" x14ac:dyDescent="0.3">
      <c r="A36" t="str">
        <f>[2]E1VFVN30!$A$35</f>
        <v>Giá trị chênh lệch/ Difference in cash</v>
      </c>
      <c r="G36" s="23">
        <f>[2]E1VFVN30!$G$35</f>
        <v>18696438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0.39997558519241921"/>
  </sheetPr>
  <dimension ref="A1:R22"/>
  <sheetViews>
    <sheetView workbookViewId="0">
      <selection activeCell="L12" sqref="L12"/>
    </sheetView>
  </sheetViews>
  <sheetFormatPr defaultColWidth="8.88671875" defaultRowHeight="14.4" x14ac:dyDescent="0.3"/>
  <cols>
    <col min="1" max="1" width="7.5546875" style="27" bestFit="1" customWidth="1"/>
    <col min="2" max="2" width="10.88671875" style="27" bestFit="1" customWidth="1"/>
    <col min="3" max="3" width="7.33203125" style="27" bestFit="1" customWidth="1"/>
    <col min="4" max="4" width="15.6640625" style="27" bestFit="1" customWidth="1"/>
    <col min="5" max="5" width="27.6640625" style="27" bestFit="1" customWidth="1"/>
    <col min="6" max="6" width="6.6640625" style="27" bestFit="1" customWidth="1"/>
    <col min="7" max="7" width="12.88671875" style="27" bestFit="1" customWidth="1"/>
    <col min="8" max="8" width="12.5546875" style="27" bestFit="1" customWidth="1"/>
    <col min="9" max="9" width="16.6640625" style="27" bestFit="1" customWidth="1"/>
    <col min="10" max="10" width="24.44140625" style="27" bestFit="1" customWidth="1"/>
    <col min="11" max="11" width="28.5546875" style="27" bestFit="1" customWidth="1"/>
    <col min="12" max="12" width="8.109375" style="27" bestFit="1" customWidth="1"/>
    <col min="13" max="15" width="9.5546875" style="27" bestFit="1" customWidth="1"/>
    <col min="16" max="16384" width="8.88671875" style="27"/>
  </cols>
  <sheetData>
    <row r="1" spans="1:18" x14ac:dyDescent="0.3">
      <c r="B1" s="28" t="s">
        <v>9</v>
      </c>
      <c r="C1" s="28" t="s">
        <v>10</v>
      </c>
      <c r="D1" s="28" t="s">
        <v>11</v>
      </c>
      <c r="E1" s="28" t="s">
        <v>12</v>
      </c>
      <c r="F1" s="28" t="s">
        <v>13</v>
      </c>
      <c r="G1" s="28" t="s">
        <v>17</v>
      </c>
      <c r="H1" s="28" t="s">
        <v>14</v>
      </c>
      <c r="I1" s="28" t="s">
        <v>18</v>
      </c>
      <c r="J1" s="28" t="s">
        <v>15</v>
      </c>
      <c r="K1" s="28" t="s">
        <v>19</v>
      </c>
      <c r="L1" s="27" t="s">
        <v>6</v>
      </c>
      <c r="M1" s="28" t="s">
        <v>27</v>
      </c>
      <c r="N1" s="28" t="s">
        <v>26</v>
      </c>
      <c r="O1" s="28" t="s">
        <v>28</v>
      </c>
      <c r="P1" s="11" t="s">
        <v>58</v>
      </c>
      <c r="Q1" s="26" t="s">
        <v>59</v>
      </c>
      <c r="R1" s="11" t="s">
        <v>60</v>
      </c>
    </row>
    <row r="2" spans="1:18" x14ac:dyDescent="0.3">
      <c r="A2" s="29" t="str">
        <f>IF(FUEVFVND_bas!D20=1,"",FUEVFVND_bas!A20)</f>
        <v>VRE</v>
      </c>
      <c r="B2" s="28">
        <f>IF(A2=0,"",IFERROR(VLOOKUP(A2,FUEVFVND_bas!$A:$B,2,0),""))</f>
        <v>4400</v>
      </c>
      <c r="C2" s="28">
        <f>IFERROR(VLOOKUP($A2,updated_plusgrid!$1:$1048576,MATCH("After allocate to E1VFVN30 today",updated_plusgrid!$1:$1,0),0),0)</f>
        <v>6400</v>
      </c>
      <c r="D2" s="28">
        <f>IFERROR(VLOOKUP($A2,updated_plusgrid!$1:$1048576,MATCH("After allocate to E1VFVN30 tmr",updated_plusgrid!$1:$1,0),0),0)</f>
        <v>1600</v>
      </c>
      <c r="E2" s="28">
        <f>IFERROR(VLOOKUP($A2,updated_plusgrid!$1:$1048576,MATCH("After allocate to E1VFVN30 after tmr",updated_plusgrid!$1:$1,0),0),0)</f>
        <v>1600</v>
      </c>
      <c r="F2" s="30">
        <f t="shared" ref="F2:F20" si="0">IF(LEN($A2)=3,IFERROR(C2/$B2,0),"")</f>
        <v>1.4545454545454546</v>
      </c>
      <c r="G2" s="28">
        <f t="shared" ref="G2:G20" si="1">IFERROR(ROUNDDOWN(F2,-0.1),"")</f>
        <v>1</v>
      </c>
      <c r="H2" s="28">
        <f t="shared" ref="H2:H20" si="2">IFERROR(D2/B2,"")</f>
        <v>0.36363636363636365</v>
      </c>
      <c r="I2" s="28">
        <f t="shared" ref="I2:I20" si="3">IFERROR(ROUNDDOWN(H2,-0.1),"")</f>
        <v>0</v>
      </c>
      <c r="J2" s="28">
        <f t="shared" ref="J2:J20" si="4">IFERROR(E2/B2,"")</f>
        <v>0.36363636363636365</v>
      </c>
      <c r="K2" s="28">
        <f t="shared" ref="K2:K20" si="5">IFERROR(ROUNDDOWN(J2,-0.1),"")</f>
        <v>0</v>
      </c>
      <c r="L2" s="27">
        <f t="shared" ref="L2:L20" si="6">IFERROR(G2+I2+K2,"")</f>
        <v>1</v>
      </c>
      <c r="M2" s="27">
        <f t="shared" ref="M2:M16" si="7">C2-MIN($G$2:$G$31)*B2</f>
        <v>2000</v>
      </c>
      <c r="N2" s="27">
        <f t="shared" ref="N2:N20" si="8">D2-MIN($I:$I)*B2</f>
        <v>1600</v>
      </c>
      <c r="O2" s="27">
        <f t="shared" ref="O2:O20" si="9">E2-MIN($K:$K)*B2</f>
        <v>1600</v>
      </c>
      <c r="P2">
        <f>IFERROR(VLOOKUP($A2,updated_plusgrid!$A$1:$AF$500,MATCH("boughtT0",updated_plusgrid!$A$1:$AF$1,0),0),0)</f>
        <v>0</v>
      </c>
      <c r="Q2" s="1">
        <f t="shared" ref="Q2:Q20" si="10">IFERROR(P2/B2,"")</f>
        <v>0</v>
      </c>
      <c r="R2" s="40">
        <f t="shared" ref="R2:R20" si="11">Q2+L2</f>
        <v>1</v>
      </c>
    </row>
    <row r="3" spans="1:18" x14ac:dyDescent="0.3">
      <c r="A3" s="29" t="str">
        <f>IF(FUEVFVND_bas!D8=1,"",FUEVFVND_bas!A8)</f>
        <v>HDB</v>
      </c>
      <c r="B3" s="28">
        <f>IF(A3=0,"",IFERROR(VLOOKUP(A3,FUEVFVND_bas!$A:$B,2,0),""))</f>
        <v>6100</v>
      </c>
      <c r="C3" s="28">
        <f>IFERROR(VLOOKUP($A3,updated_plusgrid!$1:$1048576,MATCH("After allocate to E1VFVN30 today",updated_plusgrid!$1:$1,0),0),0)</f>
        <v>41700</v>
      </c>
      <c r="D3" s="28">
        <f>IFERROR(VLOOKUP($A3,updated_plusgrid!$1:$1048576,MATCH("After allocate to E1VFVN30 tmr",updated_plusgrid!$1:$1,0),0),0)</f>
        <v>3700</v>
      </c>
      <c r="E3" s="28">
        <f>IFERROR(VLOOKUP($A3,updated_plusgrid!$1:$1048576,MATCH("After allocate to E1VFVN30 after tmr",updated_plusgrid!$1:$1,0),0),0)</f>
        <v>3700</v>
      </c>
      <c r="F3" s="30">
        <f t="shared" si="0"/>
        <v>6.8360655737704921</v>
      </c>
      <c r="G3" s="28">
        <f t="shared" si="1"/>
        <v>6</v>
      </c>
      <c r="H3" s="28">
        <f t="shared" si="2"/>
        <v>0.60655737704918034</v>
      </c>
      <c r="I3" s="28">
        <f t="shared" si="3"/>
        <v>0</v>
      </c>
      <c r="J3" s="28">
        <f t="shared" si="4"/>
        <v>0.60655737704918034</v>
      </c>
      <c r="K3" s="28">
        <f t="shared" si="5"/>
        <v>0</v>
      </c>
      <c r="L3" s="27">
        <f t="shared" si="6"/>
        <v>6</v>
      </c>
      <c r="M3" s="27">
        <f t="shared" si="7"/>
        <v>35600</v>
      </c>
      <c r="N3" s="27">
        <f t="shared" si="8"/>
        <v>3700</v>
      </c>
      <c r="O3" s="27">
        <f t="shared" si="9"/>
        <v>3700</v>
      </c>
      <c r="P3">
        <f>IFERROR(VLOOKUP($A3,updated_plusgrid!$A$1:$AF$500,MATCH("boughtT0",updated_plusgrid!$A$1:$AF$1,0),0),0)</f>
        <v>0</v>
      </c>
      <c r="Q3" s="1">
        <f t="shared" si="10"/>
        <v>0</v>
      </c>
      <c r="R3" s="40">
        <f t="shared" si="11"/>
        <v>6</v>
      </c>
    </row>
    <row r="4" spans="1:18" x14ac:dyDescent="0.3">
      <c r="A4" s="29" t="str">
        <f>IF(FUEVFVND_bas!D17=1,"",FUEVFVND_bas!A17)</f>
        <v>TPB</v>
      </c>
      <c r="B4" s="28">
        <f>IF(A4=0,"",IFERROR(VLOOKUP(A4,FUEVFVND_bas!$A:$B,2,0),""))</f>
        <v>3100</v>
      </c>
      <c r="C4" s="28">
        <f>IFERROR(VLOOKUP($A4,updated_plusgrid!$1:$1048576,MATCH("After allocate to E1VFVN30 today",updated_plusgrid!$1:$1,0),0),0)</f>
        <v>20516</v>
      </c>
      <c r="D4" s="28">
        <f>IFERROR(VLOOKUP($A4,updated_plusgrid!$1:$1048576,MATCH("After allocate to E1VFVN30 tmr",updated_plusgrid!$1:$1,0),0),0)</f>
        <v>1900</v>
      </c>
      <c r="E4" s="28">
        <f>IFERROR(VLOOKUP($A4,updated_plusgrid!$1:$1048576,MATCH("After allocate to E1VFVN30 after tmr",updated_plusgrid!$1:$1,0),0),0)</f>
        <v>1900</v>
      </c>
      <c r="F4" s="30">
        <f t="shared" si="0"/>
        <v>6.6180645161290323</v>
      </c>
      <c r="G4" s="28">
        <f t="shared" si="1"/>
        <v>6</v>
      </c>
      <c r="H4" s="28">
        <f t="shared" si="2"/>
        <v>0.61290322580645162</v>
      </c>
      <c r="I4" s="28">
        <f t="shared" si="3"/>
        <v>0</v>
      </c>
      <c r="J4" s="28">
        <f t="shared" si="4"/>
        <v>0.61290322580645162</v>
      </c>
      <c r="K4" s="28">
        <f t="shared" si="5"/>
        <v>0</v>
      </c>
      <c r="L4" s="27">
        <f t="shared" si="6"/>
        <v>6</v>
      </c>
      <c r="M4" s="27">
        <f t="shared" si="7"/>
        <v>17416</v>
      </c>
      <c r="N4" s="27">
        <f t="shared" si="8"/>
        <v>1900</v>
      </c>
      <c r="O4" s="27">
        <f t="shared" si="9"/>
        <v>1900</v>
      </c>
      <c r="P4">
        <f>IFERROR(VLOOKUP($A4,updated_plusgrid!$A$1:$AF$500,MATCH("boughtT0",updated_plusgrid!$A$1:$AF$1,0),0),0)</f>
        <v>0</v>
      </c>
      <c r="Q4" s="1">
        <f t="shared" si="10"/>
        <v>0</v>
      </c>
      <c r="R4" s="40">
        <f t="shared" si="11"/>
        <v>6</v>
      </c>
    </row>
    <row r="5" spans="1:18" x14ac:dyDescent="0.3">
      <c r="A5" s="29" t="str">
        <f>IF(FUEVFVND_bas!D7=1,"",FUEVFVND_bas!A7)</f>
        <v>GMD</v>
      </c>
      <c r="B5" s="28">
        <f>IF(A5=0,"",IFERROR(VLOOKUP(A5,FUEVFVND_bas!$A:$B,2,0),""))</f>
        <v>5100</v>
      </c>
      <c r="C5" s="28">
        <f>IFERROR(VLOOKUP($A5,updated_plusgrid!$1:$1048576,MATCH("After allocate to E1VFVN30 today",updated_plusgrid!$1:$1,0),0),0)</f>
        <v>97277</v>
      </c>
      <c r="D5" s="28">
        <f>IFERROR(VLOOKUP($A5,updated_plusgrid!$1:$1048576,MATCH("After allocate to E1VFVN30 tmr",updated_plusgrid!$1:$1,0),0),0)</f>
        <v>0</v>
      </c>
      <c r="E5" s="28">
        <f>IFERROR(VLOOKUP($A5,updated_plusgrid!$1:$1048576,MATCH("After allocate to E1VFVN30 after tmr",updated_plusgrid!$1:$1,0),0),0)</f>
        <v>0</v>
      </c>
      <c r="F5" s="30">
        <f t="shared" si="0"/>
        <v>19.073921568627451</v>
      </c>
      <c r="G5" s="28">
        <f t="shared" si="1"/>
        <v>19</v>
      </c>
      <c r="H5" s="28">
        <f t="shared" si="2"/>
        <v>0</v>
      </c>
      <c r="I5" s="28">
        <f t="shared" si="3"/>
        <v>0</v>
      </c>
      <c r="J5" s="28">
        <f t="shared" si="4"/>
        <v>0</v>
      </c>
      <c r="K5" s="28">
        <f t="shared" si="5"/>
        <v>0</v>
      </c>
      <c r="L5" s="27">
        <f t="shared" si="6"/>
        <v>19</v>
      </c>
      <c r="M5" s="27">
        <f t="shared" si="7"/>
        <v>92177</v>
      </c>
      <c r="N5" s="27">
        <f t="shared" si="8"/>
        <v>0</v>
      </c>
      <c r="O5" s="27">
        <f t="shared" si="9"/>
        <v>0</v>
      </c>
      <c r="P5">
        <f>IFERROR(VLOOKUP($A5,updated_plusgrid!$A$1:$AF$500,MATCH("boughtT0",updated_plusgrid!$A$1:$AF$1,0),0),0)</f>
        <v>0</v>
      </c>
      <c r="Q5" s="1">
        <f t="shared" si="10"/>
        <v>0</v>
      </c>
      <c r="R5" s="40">
        <f t="shared" si="11"/>
        <v>19</v>
      </c>
    </row>
    <row r="6" spans="1:18" x14ac:dyDescent="0.3">
      <c r="A6" s="29" t="str">
        <f>IF(FUEVFVND_bas!D12=1,"",FUEVFVND_bas!A12)</f>
        <v>NLG</v>
      </c>
      <c r="B6" s="28">
        <f>IF(A6=0,"",IFERROR(VLOOKUP(A6,FUEVFVND_bas!$A:$B,2,0),""))</f>
        <v>2600</v>
      </c>
      <c r="C6" s="28">
        <f>IFERROR(VLOOKUP($A6,updated_plusgrid!$1:$1048576,MATCH("After allocate to E1VFVN30 today",updated_plusgrid!$1:$1,0),0),0)</f>
        <v>51000</v>
      </c>
      <c r="D6" s="28">
        <f>IFERROR(VLOOKUP($A6,updated_plusgrid!$1:$1048576,MATCH("After allocate to E1VFVN30 tmr",updated_plusgrid!$1:$1,0),0),0)</f>
        <v>0</v>
      </c>
      <c r="E6" s="28">
        <f>IFERROR(VLOOKUP($A6,updated_plusgrid!$1:$1048576,MATCH("After allocate to E1VFVN30 after tmr",updated_plusgrid!$1:$1,0),0),0)</f>
        <v>0</v>
      </c>
      <c r="F6" s="30">
        <f t="shared" si="0"/>
        <v>19.615384615384617</v>
      </c>
      <c r="G6" s="28">
        <f t="shared" si="1"/>
        <v>19</v>
      </c>
      <c r="H6" s="28">
        <f t="shared" si="2"/>
        <v>0</v>
      </c>
      <c r="I6" s="28">
        <f t="shared" si="3"/>
        <v>0</v>
      </c>
      <c r="J6" s="28">
        <f t="shared" si="4"/>
        <v>0</v>
      </c>
      <c r="K6" s="28">
        <f t="shared" si="5"/>
        <v>0</v>
      </c>
      <c r="L6" s="27">
        <f t="shared" si="6"/>
        <v>19</v>
      </c>
      <c r="M6" s="27">
        <f t="shared" si="7"/>
        <v>48400</v>
      </c>
      <c r="N6" s="27">
        <f t="shared" si="8"/>
        <v>0</v>
      </c>
      <c r="O6" s="27">
        <f t="shared" si="9"/>
        <v>0</v>
      </c>
      <c r="P6">
        <f>IFERROR(VLOOKUP($A6,updated_plusgrid!$A$1:$AF$500,MATCH("boughtT0",updated_plusgrid!$A$1:$AF$1,0),0),0)</f>
        <v>0</v>
      </c>
      <c r="Q6" s="1">
        <f t="shared" si="10"/>
        <v>0</v>
      </c>
      <c r="R6" s="40">
        <f t="shared" si="11"/>
        <v>19</v>
      </c>
    </row>
    <row r="7" spans="1:18" x14ac:dyDescent="0.3">
      <c r="A7" s="29" t="str">
        <f>IF(FUEVFVND_bas!D13=1,"",FUEVFVND_bas!A13)</f>
        <v>OCB</v>
      </c>
      <c r="B7" s="28">
        <f>IF(A7=0,"",IFERROR(VLOOKUP(A7,FUEVFVND_bas!$A:$B,2,0),""))</f>
        <v>3200</v>
      </c>
      <c r="C7" s="28">
        <f>IFERROR(VLOOKUP($A7,updated_plusgrid!$1:$1048576,MATCH("After allocate to E1VFVN30 today",updated_plusgrid!$1:$1,0),0),0)</f>
        <v>51403</v>
      </c>
      <c r="D7" s="28">
        <f>IFERROR(VLOOKUP($A7,updated_plusgrid!$1:$1048576,MATCH("After allocate to E1VFVN30 tmr",updated_plusgrid!$1:$1,0),0),0)</f>
        <v>0</v>
      </c>
      <c r="E7" s="28">
        <f>IFERROR(VLOOKUP($A7,updated_plusgrid!$1:$1048576,MATCH("After allocate to E1VFVN30 after tmr",updated_plusgrid!$1:$1,0),0),0)</f>
        <v>0</v>
      </c>
      <c r="F7" s="30">
        <f t="shared" si="0"/>
        <v>16.063437499999999</v>
      </c>
      <c r="G7" s="28">
        <f t="shared" si="1"/>
        <v>16</v>
      </c>
      <c r="H7" s="28">
        <f t="shared" si="2"/>
        <v>0</v>
      </c>
      <c r="I7" s="28">
        <f t="shared" si="3"/>
        <v>0</v>
      </c>
      <c r="J7" s="28">
        <f t="shared" si="4"/>
        <v>0</v>
      </c>
      <c r="K7" s="28">
        <f t="shared" si="5"/>
        <v>0</v>
      </c>
      <c r="L7" s="27">
        <f t="shared" si="6"/>
        <v>16</v>
      </c>
      <c r="M7" s="27">
        <f t="shared" si="7"/>
        <v>48203</v>
      </c>
      <c r="N7" s="27">
        <f t="shared" si="8"/>
        <v>0</v>
      </c>
      <c r="O7" s="27">
        <f t="shared" si="9"/>
        <v>0</v>
      </c>
      <c r="P7">
        <f>IFERROR(VLOOKUP($A7,updated_plusgrid!$A$1:$AF$500,MATCH("boughtT0",updated_plusgrid!$A$1:$AF$1,0),0),0)</f>
        <v>0</v>
      </c>
      <c r="Q7" s="1">
        <f t="shared" si="10"/>
        <v>0</v>
      </c>
      <c r="R7" s="40">
        <f t="shared" si="11"/>
        <v>16</v>
      </c>
    </row>
    <row r="8" spans="1:18" x14ac:dyDescent="0.3">
      <c r="A8" s="29" t="str">
        <f>IF(FUEVFVND_bas!D5=1,"",FUEVFVND_bas!A5)</f>
        <v>CTG</v>
      </c>
      <c r="B8" s="28">
        <f>IF(A8=0,"",IFERROR(VLOOKUP(A8,FUEVFVND_bas!$A:$B,2,0),""))</f>
        <v>1700</v>
      </c>
      <c r="C8" s="28">
        <f>IFERROR(VLOOKUP($A8,updated_plusgrid!$1:$1048576,MATCH("After allocate to E1VFVN30 today",updated_plusgrid!$1:$1,0),0),0)</f>
        <v>18006</v>
      </c>
      <c r="D8" s="28">
        <f>IFERROR(VLOOKUP($A8,updated_plusgrid!$1:$1048576,MATCH("After allocate to E1VFVN30 tmr",updated_plusgrid!$1:$1,0),0),0)</f>
        <v>1400</v>
      </c>
      <c r="E8" s="28">
        <f>IFERROR(VLOOKUP($A8,updated_plusgrid!$1:$1048576,MATCH("After allocate to E1VFVN30 after tmr",updated_plusgrid!$1:$1,0),0),0)</f>
        <v>1400</v>
      </c>
      <c r="F8" s="30">
        <f t="shared" si="0"/>
        <v>10.591764705882353</v>
      </c>
      <c r="G8" s="28">
        <f t="shared" si="1"/>
        <v>10</v>
      </c>
      <c r="H8" s="28">
        <f t="shared" si="2"/>
        <v>0.82352941176470584</v>
      </c>
      <c r="I8" s="28">
        <f t="shared" si="3"/>
        <v>0</v>
      </c>
      <c r="J8" s="28">
        <f t="shared" si="4"/>
        <v>0.82352941176470584</v>
      </c>
      <c r="K8" s="28">
        <f t="shared" si="5"/>
        <v>0</v>
      </c>
      <c r="L8" s="27">
        <f t="shared" si="6"/>
        <v>10</v>
      </c>
      <c r="M8" s="27">
        <f t="shared" si="7"/>
        <v>16306</v>
      </c>
      <c r="N8" s="27">
        <f t="shared" si="8"/>
        <v>1400</v>
      </c>
      <c r="O8" s="27">
        <f t="shared" si="9"/>
        <v>1400</v>
      </c>
      <c r="P8">
        <f>IFERROR(VLOOKUP($A8,updated_plusgrid!$A$1:$AF$500,MATCH("boughtT0",updated_plusgrid!$A$1:$AF$1,0),0),0)</f>
        <v>0</v>
      </c>
      <c r="Q8" s="1">
        <f t="shared" si="10"/>
        <v>0</v>
      </c>
      <c r="R8" s="40">
        <f t="shared" si="11"/>
        <v>10</v>
      </c>
    </row>
    <row r="9" spans="1:18" x14ac:dyDescent="0.3">
      <c r="A9" s="29" t="str">
        <f>IF(FUEVFVND_bas!D9=1,"",FUEVFVND_bas!A9)</f>
        <v>KDH</v>
      </c>
      <c r="B9" s="28">
        <f>IF(A9=0,"",IFERROR(VLOOKUP(A9,FUEVFVND_bas!$A:$B,2,0),""))</f>
        <v>2300</v>
      </c>
      <c r="C9" s="28">
        <f>IFERROR(VLOOKUP($A9,updated_plusgrid!$1:$1048576,MATCH("After allocate to E1VFVN30 today",updated_plusgrid!$1:$1,0),0),0)</f>
        <v>48868</v>
      </c>
      <c r="D9" s="28">
        <f>IFERROR(VLOOKUP($A9,updated_plusgrid!$1:$1048576,MATCH("After allocate to E1VFVN30 tmr",updated_plusgrid!$1:$1,0),0),0)</f>
        <v>0</v>
      </c>
      <c r="E9" s="28">
        <f>IFERROR(VLOOKUP($A9,updated_plusgrid!$1:$1048576,MATCH("After allocate to E1VFVN30 after tmr",updated_plusgrid!$1:$1,0),0),0)</f>
        <v>0</v>
      </c>
      <c r="F9" s="30">
        <f t="shared" si="0"/>
        <v>21.246956521739129</v>
      </c>
      <c r="G9" s="28">
        <f t="shared" si="1"/>
        <v>21</v>
      </c>
      <c r="H9" s="28">
        <f t="shared" si="2"/>
        <v>0</v>
      </c>
      <c r="I9" s="28">
        <f t="shared" si="3"/>
        <v>0</v>
      </c>
      <c r="J9" s="28">
        <f t="shared" si="4"/>
        <v>0</v>
      </c>
      <c r="K9" s="28">
        <f t="shared" si="5"/>
        <v>0</v>
      </c>
      <c r="L9" s="27">
        <f t="shared" si="6"/>
        <v>21</v>
      </c>
      <c r="M9" s="27">
        <f t="shared" si="7"/>
        <v>46568</v>
      </c>
      <c r="N9" s="27">
        <f t="shared" si="8"/>
        <v>0</v>
      </c>
      <c r="O9" s="27">
        <f t="shared" si="9"/>
        <v>0</v>
      </c>
      <c r="P9">
        <f>IFERROR(VLOOKUP($A9,updated_plusgrid!$A$1:$AF$500,MATCH("boughtT0",updated_plusgrid!$A$1:$AF$1,0),0),0)</f>
        <v>0</v>
      </c>
      <c r="Q9" s="1">
        <f t="shared" si="10"/>
        <v>0</v>
      </c>
      <c r="R9" s="40">
        <f t="shared" si="11"/>
        <v>21</v>
      </c>
    </row>
    <row r="10" spans="1:18" x14ac:dyDescent="0.3">
      <c r="A10" s="29" t="str">
        <f>IF(FUEVFVND_bas!D19=1,"",FUEVFVND_bas!A19)</f>
        <v>VPB</v>
      </c>
      <c r="B10" s="28">
        <f>IF(A10=0,"",IFERROR(VLOOKUP(A10,FUEVFVND_bas!$A:$B,2,0),""))</f>
        <v>6600</v>
      </c>
      <c r="C10" s="28">
        <f>IFERROR(VLOOKUP($A10,updated_plusgrid!$1:$1048576,MATCH("After allocate to E1VFVN30 today",updated_plusgrid!$1:$1,0),0),0)</f>
        <v>134783</v>
      </c>
      <c r="D10" s="28">
        <f>IFERROR(VLOOKUP($A10,updated_plusgrid!$1:$1048576,MATCH("After allocate to E1VFVN30 tmr",updated_plusgrid!$1:$1,0),0),0)</f>
        <v>0</v>
      </c>
      <c r="E10" s="28">
        <f>IFERROR(VLOOKUP($A10,updated_plusgrid!$1:$1048576,MATCH("After allocate to E1VFVN30 after tmr",updated_plusgrid!$1:$1,0),0),0)</f>
        <v>8200</v>
      </c>
      <c r="F10" s="30">
        <f t="shared" si="0"/>
        <v>20.421666666666667</v>
      </c>
      <c r="G10" s="28">
        <f t="shared" si="1"/>
        <v>20</v>
      </c>
      <c r="H10" s="28">
        <f t="shared" si="2"/>
        <v>0</v>
      </c>
      <c r="I10" s="28">
        <f t="shared" si="3"/>
        <v>0</v>
      </c>
      <c r="J10" s="28">
        <f t="shared" si="4"/>
        <v>1.2424242424242424</v>
      </c>
      <c r="K10" s="28">
        <f t="shared" si="5"/>
        <v>1</v>
      </c>
      <c r="L10" s="27">
        <f t="shared" si="6"/>
        <v>21</v>
      </c>
      <c r="M10" s="27">
        <f t="shared" si="7"/>
        <v>128183</v>
      </c>
      <c r="N10" s="27">
        <f t="shared" si="8"/>
        <v>0</v>
      </c>
      <c r="O10" s="27">
        <f t="shared" si="9"/>
        <v>8200</v>
      </c>
      <c r="P10">
        <f>IFERROR(VLOOKUP($A10,updated_plusgrid!$A$1:$AF$500,MATCH("boughtT0",updated_plusgrid!$A$1:$AF$1,0),0),0)</f>
        <v>0</v>
      </c>
      <c r="Q10" s="1">
        <f t="shared" si="10"/>
        <v>0</v>
      </c>
      <c r="R10" s="40">
        <f t="shared" si="11"/>
        <v>21</v>
      </c>
    </row>
    <row r="11" spans="1:18" x14ac:dyDescent="0.3">
      <c r="A11" s="29" t="str">
        <f>IF(FUEVFVND_bas!D6=1,"",FUEVFVND_bas!A6)</f>
        <v>FPT</v>
      </c>
      <c r="B11" s="28">
        <f>IF(A11=0,"",IFERROR(VLOOKUP(A11,FUEVFVND_bas!$A:$B,2,0),""))</f>
        <v>3700</v>
      </c>
      <c r="C11" s="28">
        <f>IFERROR(VLOOKUP($A11,updated_plusgrid!$1:$1048576,MATCH("After allocate to E1VFVN30 today",updated_plusgrid!$1:$1,0),0),0)</f>
        <v>61436</v>
      </c>
      <c r="D11" s="28">
        <f>IFERROR(VLOOKUP($A11,updated_plusgrid!$1:$1048576,MATCH("After allocate to E1VFVN30 tmr",updated_plusgrid!$1:$1,0),0),0)</f>
        <v>1700</v>
      </c>
      <c r="E11" s="28">
        <f>IFERROR(VLOOKUP($A11,updated_plusgrid!$1:$1048576,MATCH("After allocate to E1VFVN30 after tmr",updated_plusgrid!$1:$1,0),0),0)</f>
        <v>1700</v>
      </c>
      <c r="F11" s="30">
        <f t="shared" si="0"/>
        <v>16.604324324324324</v>
      </c>
      <c r="G11" s="28">
        <f t="shared" si="1"/>
        <v>16</v>
      </c>
      <c r="H11" s="28">
        <f t="shared" si="2"/>
        <v>0.45945945945945948</v>
      </c>
      <c r="I11" s="28">
        <f t="shared" si="3"/>
        <v>0</v>
      </c>
      <c r="J11" s="28">
        <f t="shared" si="4"/>
        <v>0.45945945945945948</v>
      </c>
      <c r="K11" s="28">
        <f t="shared" si="5"/>
        <v>0</v>
      </c>
      <c r="L11" s="27">
        <f t="shared" si="6"/>
        <v>16</v>
      </c>
      <c r="M11" s="27">
        <f t="shared" si="7"/>
        <v>57736</v>
      </c>
      <c r="N11" s="27">
        <f t="shared" si="8"/>
        <v>1700</v>
      </c>
      <c r="O11" s="27">
        <f t="shared" si="9"/>
        <v>1700</v>
      </c>
      <c r="P11">
        <f>IFERROR(VLOOKUP($A11,updated_plusgrid!$A$1:$AF$500,MATCH("boughtT0",updated_plusgrid!$A$1:$AF$1,0),0),0)</f>
        <v>0</v>
      </c>
      <c r="Q11" s="1">
        <f t="shared" si="10"/>
        <v>0</v>
      </c>
      <c r="R11" s="40">
        <f t="shared" si="11"/>
        <v>16</v>
      </c>
    </row>
    <row r="12" spans="1:18" x14ac:dyDescent="0.3">
      <c r="A12" s="29" t="str">
        <f>IF(FUEVFVND_bas!D11=1,"",FUEVFVND_bas!A11)</f>
        <v>MSB</v>
      </c>
      <c r="B12" s="28">
        <f>IF(A12=0,"",IFERROR(VLOOKUP(A12,FUEVFVND_bas!$A:$B,2,0),""))</f>
        <v>5000</v>
      </c>
      <c r="C12" s="28">
        <f>IFERROR(VLOOKUP($A12,updated_plusgrid!$1:$1048576,MATCH("After allocate to E1VFVN30 today",updated_plusgrid!$1:$1,0),0),0)</f>
        <v>166354</v>
      </c>
      <c r="D12" s="28">
        <f>IFERROR(VLOOKUP($A12,updated_plusgrid!$1:$1048576,MATCH("After allocate to E1VFVN30 tmr",updated_plusgrid!$1:$1,0),0),0)</f>
        <v>0</v>
      </c>
      <c r="E12" s="28">
        <f>IFERROR(VLOOKUP($A12,updated_plusgrid!$1:$1048576,MATCH("After allocate to E1VFVN30 after tmr",updated_plusgrid!$1:$1,0),0),0)</f>
        <v>0</v>
      </c>
      <c r="F12" s="30">
        <f t="shared" si="0"/>
        <v>33.270800000000001</v>
      </c>
      <c r="G12" s="28">
        <f t="shared" si="1"/>
        <v>33</v>
      </c>
      <c r="H12" s="28">
        <f t="shared" si="2"/>
        <v>0</v>
      </c>
      <c r="I12" s="28">
        <f t="shared" si="3"/>
        <v>0</v>
      </c>
      <c r="J12" s="28">
        <f t="shared" si="4"/>
        <v>0</v>
      </c>
      <c r="K12" s="28">
        <f t="shared" si="5"/>
        <v>0</v>
      </c>
      <c r="L12" s="27">
        <f t="shared" si="6"/>
        <v>33</v>
      </c>
      <c r="M12" s="27">
        <f t="shared" si="7"/>
        <v>161354</v>
      </c>
      <c r="N12" s="27">
        <f t="shared" si="8"/>
        <v>0</v>
      </c>
      <c r="O12" s="27">
        <f t="shared" si="9"/>
        <v>0</v>
      </c>
      <c r="P12">
        <f>IFERROR(VLOOKUP($A12,updated_plusgrid!$A$1:$AF$500,MATCH("boughtT0",updated_plusgrid!$A$1:$AF$1,0),0),0)</f>
        <v>0</v>
      </c>
      <c r="Q12" s="1">
        <f t="shared" si="10"/>
        <v>0</v>
      </c>
      <c r="R12" s="40">
        <f t="shared" si="11"/>
        <v>33</v>
      </c>
    </row>
    <row r="13" spans="1:18" x14ac:dyDescent="0.3">
      <c r="A13" s="29" t="str">
        <f>IF(FUEVFVND_bas!D16=1,"",FUEVFVND_bas!A16)</f>
        <v>TCB</v>
      </c>
      <c r="B13" s="28">
        <f>IF(A13=0,"",IFERROR(VLOOKUP(A13,FUEVFVND_bas!$A:$B,2,0),""))</f>
        <v>12800</v>
      </c>
      <c r="C13" s="28">
        <f>IFERROR(VLOOKUP($A13,updated_plusgrid!$1:$1048576,MATCH("After allocate to E1VFVN30 today",updated_plusgrid!$1:$1,0),0),0)</f>
        <v>398086</v>
      </c>
      <c r="D13" s="28">
        <f>IFERROR(VLOOKUP($A13,updated_plusgrid!$1:$1048576,MATCH("After allocate to E1VFVN30 tmr",updated_plusgrid!$1:$1,0),0),0)</f>
        <v>7900</v>
      </c>
      <c r="E13" s="28">
        <f>IFERROR(VLOOKUP($A13,updated_plusgrid!$1:$1048576,MATCH("After allocate to E1VFVN30 after tmr",updated_plusgrid!$1:$1,0),0),0)</f>
        <v>7900</v>
      </c>
      <c r="F13" s="30">
        <f t="shared" si="0"/>
        <v>31.100468750000001</v>
      </c>
      <c r="G13" s="28">
        <f t="shared" si="1"/>
        <v>31</v>
      </c>
      <c r="H13" s="28">
        <f t="shared" si="2"/>
        <v>0.6171875</v>
      </c>
      <c r="I13" s="28">
        <f t="shared" si="3"/>
        <v>0</v>
      </c>
      <c r="J13" s="28">
        <f t="shared" si="4"/>
        <v>0.6171875</v>
      </c>
      <c r="K13" s="28">
        <f t="shared" si="5"/>
        <v>0</v>
      </c>
      <c r="L13" s="27">
        <f t="shared" si="6"/>
        <v>31</v>
      </c>
      <c r="M13" s="27">
        <f t="shared" si="7"/>
        <v>385286</v>
      </c>
      <c r="N13" s="27">
        <f t="shared" si="8"/>
        <v>7900</v>
      </c>
      <c r="O13" s="27">
        <f t="shared" si="9"/>
        <v>7900</v>
      </c>
      <c r="P13">
        <f>IFERROR(VLOOKUP($A13,updated_plusgrid!$A$1:$AF$500,MATCH("boughtT0",updated_plusgrid!$A$1:$AF$1,0),0),0)</f>
        <v>0</v>
      </c>
      <c r="Q13" s="1">
        <f t="shared" si="10"/>
        <v>0</v>
      </c>
      <c r="R13" s="40">
        <f t="shared" si="11"/>
        <v>31</v>
      </c>
    </row>
    <row r="14" spans="1:18" x14ac:dyDescent="0.3">
      <c r="A14" s="29" t="str">
        <f>IF(FUEVFVND_bas!D4=1,"",FUEVFVND_bas!A4)</f>
        <v>BMP</v>
      </c>
      <c r="B14" s="28">
        <f>IF(A14=0,"",IFERROR(VLOOKUP(A14,FUEVFVND_bas!$A:$B,2,0),""))</f>
        <v>100</v>
      </c>
      <c r="C14" s="28">
        <f>IFERROR(VLOOKUP($A14,updated_plusgrid!$1:$1048576,MATCH("After allocate to E1VFVN30 today",updated_plusgrid!$1:$1,0),0),0)</f>
        <v>3300</v>
      </c>
      <c r="D14" s="28">
        <f>IFERROR(VLOOKUP($A14,updated_plusgrid!$1:$1048576,MATCH("After allocate to E1VFVN30 tmr",updated_plusgrid!$1:$1,0),0),0)</f>
        <v>0</v>
      </c>
      <c r="E14" s="28">
        <f>IFERROR(VLOOKUP($A14,updated_plusgrid!$1:$1048576,MATCH("After allocate to E1VFVN30 after tmr",updated_plusgrid!$1:$1,0),0),0)</f>
        <v>100</v>
      </c>
      <c r="F14" s="30">
        <f t="shared" si="0"/>
        <v>33</v>
      </c>
      <c r="G14" s="28">
        <f t="shared" si="1"/>
        <v>33</v>
      </c>
      <c r="H14" s="28">
        <f t="shared" si="2"/>
        <v>0</v>
      </c>
      <c r="I14" s="28">
        <f t="shared" si="3"/>
        <v>0</v>
      </c>
      <c r="J14" s="28">
        <f t="shared" si="4"/>
        <v>1</v>
      </c>
      <c r="K14" s="28">
        <f t="shared" si="5"/>
        <v>1</v>
      </c>
      <c r="L14" s="27">
        <f t="shared" si="6"/>
        <v>34</v>
      </c>
      <c r="M14" s="27">
        <f t="shared" si="7"/>
        <v>3200</v>
      </c>
      <c r="N14" s="27">
        <f t="shared" si="8"/>
        <v>0</v>
      </c>
      <c r="O14" s="27">
        <f t="shared" si="9"/>
        <v>100</v>
      </c>
      <c r="P14">
        <f>IFERROR(VLOOKUP($A14,updated_plusgrid!$A$1:$AF$500,MATCH("boughtT0",updated_plusgrid!$A$1:$AF$1,0),0),0)</f>
        <v>0</v>
      </c>
      <c r="Q14" s="1">
        <f t="shared" si="10"/>
        <v>0</v>
      </c>
      <c r="R14" s="40">
        <f t="shared" si="11"/>
        <v>34</v>
      </c>
    </row>
    <row r="15" spans="1:18" x14ac:dyDescent="0.3">
      <c r="A15" s="29" t="str">
        <f>IF(FUEVFVND_bas!D10=1,"",FUEVFVND_bas!A10)</f>
        <v/>
      </c>
      <c r="B15" s="28" t="str">
        <f>IF(A15=0,"",IFERROR(VLOOKUP(A15,FUEVFVND_bas!$A:$B,2,0),""))</f>
        <v/>
      </c>
      <c r="C15" s="28">
        <f>IFERROR(VLOOKUP($A15,updated_plusgrid!$1:$1048576,MATCH("After allocate to E1VFVN30 today",updated_plusgrid!$1:$1,0),0),0)</f>
        <v>0</v>
      </c>
      <c r="D15" s="28">
        <f>IFERROR(VLOOKUP($A15,updated_plusgrid!$1:$1048576,MATCH("After allocate to E1VFVN30 tmr",updated_plusgrid!$1:$1,0),0),0)</f>
        <v>0</v>
      </c>
      <c r="E15" s="28">
        <f>IFERROR(VLOOKUP($A15,updated_plusgrid!$1:$1048576,MATCH("After allocate to E1VFVN30 after tmr",updated_plusgrid!$1:$1,0),0),0)</f>
        <v>0</v>
      </c>
      <c r="F15" s="30" t="str">
        <f t="shared" si="0"/>
        <v/>
      </c>
      <c r="G15" s="28" t="str">
        <f t="shared" si="1"/>
        <v/>
      </c>
      <c r="H15" s="28" t="str">
        <f t="shared" si="2"/>
        <v/>
      </c>
      <c r="I15" s="28" t="str">
        <f t="shared" si="3"/>
        <v/>
      </c>
      <c r="J15" s="28" t="str">
        <f t="shared" si="4"/>
        <v/>
      </c>
      <c r="K15" s="28" t="str">
        <f t="shared" si="5"/>
        <v/>
      </c>
      <c r="L15" s="27" t="str">
        <f t="shared" si="6"/>
        <v/>
      </c>
      <c r="M15" s="27" t="e">
        <f t="shared" si="7"/>
        <v>#VALUE!</v>
      </c>
      <c r="N15" s="27" t="e">
        <f t="shared" si="8"/>
        <v>#VALUE!</v>
      </c>
      <c r="O15" s="27" t="e">
        <f t="shared" si="9"/>
        <v>#VALUE!</v>
      </c>
      <c r="P15">
        <f>IFERROR(VLOOKUP($A15,updated_plusgrid!$A$1:$AF$500,MATCH("boughtT0",updated_plusgrid!$A$1:$AF$1,0),0),0)</f>
        <v>0</v>
      </c>
      <c r="Q15" s="1" t="str">
        <f t="shared" si="10"/>
        <v/>
      </c>
      <c r="R15" s="40" t="e">
        <f t="shared" si="11"/>
        <v>#VALUE!</v>
      </c>
    </row>
    <row r="16" spans="1:18" x14ac:dyDescent="0.3">
      <c r="A16" s="29" t="str">
        <f>IF(FUEVFVND_bas!D14=1,"",FUEVFVND_bas!A14)</f>
        <v/>
      </c>
      <c r="B16" s="28" t="str">
        <f>IF(A16=0,"",IFERROR(VLOOKUP(A16,FUEVFVND_bas!$A:$B,2,0),""))</f>
        <v/>
      </c>
      <c r="C16" s="28">
        <f>IFERROR(VLOOKUP($A16,updated_plusgrid!$1:$1048576,MATCH("After allocate to E1VFVN30 today",updated_plusgrid!$1:$1,0),0),0)</f>
        <v>0</v>
      </c>
      <c r="D16" s="28">
        <f>IFERROR(VLOOKUP($A16,updated_plusgrid!$1:$1048576,MATCH("After allocate to E1VFVN30 tmr",updated_plusgrid!$1:$1,0),0),0)</f>
        <v>0</v>
      </c>
      <c r="E16" s="28">
        <f>IFERROR(VLOOKUP($A16,updated_plusgrid!$1:$1048576,MATCH("After allocate to E1VFVN30 after tmr",updated_plusgrid!$1:$1,0),0),0)</f>
        <v>0</v>
      </c>
      <c r="F16" s="30" t="str">
        <f t="shared" si="0"/>
        <v/>
      </c>
      <c r="G16" s="28" t="str">
        <f t="shared" si="1"/>
        <v/>
      </c>
      <c r="H16" s="28" t="str">
        <f t="shared" si="2"/>
        <v/>
      </c>
      <c r="I16" s="28" t="str">
        <f t="shared" si="3"/>
        <v/>
      </c>
      <c r="J16" s="28" t="str">
        <f t="shared" si="4"/>
        <v/>
      </c>
      <c r="K16" s="28" t="str">
        <f t="shared" si="5"/>
        <v/>
      </c>
      <c r="L16" s="27" t="str">
        <f t="shared" si="6"/>
        <v/>
      </c>
      <c r="M16" s="27" t="e">
        <f t="shared" si="7"/>
        <v>#VALUE!</v>
      </c>
      <c r="N16" s="27" t="e">
        <f t="shared" si="8"/>
        <v>#VALUE!</v>
      </c>
      <c r="O16" s="27" t="e">
        <f t="shared" si="9"/>
        <v>#VALUE!</v>
      </c>
      <c r="P16">
        <f>IFERROR(VLOOKUP($A16,updated_plusgrid!$A$1:$AF$500,MATCH("boughtT0",updated_plusgrid!$A$1:$AF$1,0),0),0)</f>
        <v>0</v>
      </c>
      <c r="Q16" s="1" t="str">
        <f t="shared" si="10"/>
        <v/>
      </c>
      <c r="R16" s="40" t="e">
        <f t="shared" si="11"/>
        <v>#VALUE!</v>
      </c>
    </row>
    <row r="17" spans="1:18" x14ac:dyDescent="0.3">
      <c r="A17" s="29" t="str">
        <f>IF(FUEVFVND_bas!D3=1,"",FUEVFVND_bas!A3)</f>
        <v/>
      </c>
      <c r="B17" s="28" t="str">
        <f>IF(A17=0,"",IFERROR(VLOOKUP(A17,FUEVFVND_bas!$A:$B,2,0),""))</f>
        <v/>
      </c>
      <c r="C17" s="28">
        <f>IFERROR(VLOOKUP($A17,updated_plusgrid!$1:$1048576,MATCH("After allocate to E1VFVN30 today",updated_plusgrid!$1:$1,0),0),0)</f>
        <v>0</v>
      </c>
      <c r="D17" s="28">
        <f>IFERROR(VLOOKUP($A17,updated_plusgrid!$1:$1048576,MATCH("After allocate to E1VFVN30 tmr",updated_plusgrid!$1:$1,0),0),0)</f>
        <v>0</v>
      </c>
      <c r="E17" s="28">
        <f>IFERROR(VLOOKUP($A17,updated_plusgrid!$1:$1048576,MATCH("After allocate to E1VFVN30 after tmr",updated_plusgrid!$1:$1,0),0),0)</f>
        <v>0</v>
      </c>
      <c r="F17" s="30" t="str">
        <f t="shared" si="0"/>
        <v/>
      </c>
      <c r="G17" s="28" t="str">
        <f t="shared" si="1"/>
        <v/>
      </c>
      <c r="H17" s="28" t="str">
        <f t="shared" si="2"/>
        <v/>
      </c>
      <c r="I17" s="28" t="str">
        <f t="shared" si="3"/>
        <v/>
      </c>
      <c r="J17" s="28" t="str">
        <f t="shared" si="4"/>
        <v/>
      </c>
      <c r="K17" s="28" t="str">
        <f t="shared" si="5"/>
        <v/>
      </c>
      <c r="L17" s="27" t="str">
        <f t="shared" si="6"/>
        <v/>
      </c>
      <c r="M17" s="27" t="e">
        <f>C17-MIN($G:$G)*B17</f>
        <v>#VALUE!</v>
      </c>
      <c r="N17" s="27" t="e">
        <f t="shared" si="8"/>
        <v>#VALUE!</v>
      </c>
      <c r="O17" s="27" t="e">
        <f t="shared" si="9"/>
        <v>#VALUE!</v>
      </c>
      <c r="P17">
        <f>IFERROR(VLOOKUP($A17,updated_plusgrid!$A$1:$AF$500,MATCH("boughtT0",updated_plusgrid!$A$1:$AF$1,0),0),0)</f>
        <v>0</v>
      </c>
      <c r="Q17" s="1" t="str">
        <f t="shared" si="10"/>
        <v/>
      </c>
      <c r="R17" s="40" t="e">
        <f t="shared" si="11"/>
        <v>#VALUE!</v>
      </c>
    </row>
    <row r="18" spans="1:18" x14ac:dyDescent="0.3">
      <c r="A18" s="29" t="str">
        <f>IF(FUEVFVND_bas!D15=1,"",FUEVFVND_bas!A15)</f>
        <v/>
      </c>
      <c r="B18" s="28" t="str">
        <f>IF(A18=0,"",IFERROR(VLOOKUP(A18,FUEVFVND_bas!$A:$B,2,0),""))</f>
        <v/>
      </c>
      <c r="C18" s="28">
        <f>IFERROR(VLOOKUP($A18,updated_plusgrid!$1:$1048576,MATCH("After allocate to E1VFVN30 today",updated_plusgrid!$1:$1,0),0),0)</f>
        <v>0</v>
      </c>
      <c r="D18" s="28">
        <f>IFERROR(VLOOKUP($A18,updated_plusgrid!$1:$1048576,MATCH("After allocate to E1VFVN30 tmr",updated_plusgrid!$1:$1,0),0),0)</f>
        <v>0</v>
      </c>
      <c r="E18" s="28">
        <f>IFERROR(VLOOKUP($A18,updated_plusgrid!$1:$1048576,MATCH("After allocate to E1VFVN30 after tmr",updated_plusgrid!$1:$1,0),0),0)</f>
        <v>0</v>
      </c>
      <c r="F18" s="30" t="str">
        <f t="shared" si="0"/>
        <v/>
      </c>
      <c r="G18" s="28" t="str">
        <f t="shared" si="1"/>
        <v/>
      </c>
      <c r="H18" s="28" t="str">
        <f t="shared" si="2"/>
        <v/>
      </c>
      <c r="I18" s="28" t="str">
        <f t="shared" si="3"/>
        <v/>
      </c>
      <c r="J18" s="28" t="str">
        <f t="shared" si="4"/>
        <v/>
      </c>
      <c r="K18" s="28" t="str">
        <f t="shared" si="5"/>
        <v/>
      </c>
      <c r="L18" s="27" t="str">
        <f t="shared" si="6"/>
        <v/>
      </c>
      <c r="M18" s="27" t="e">
        <f>C18-MIN($G$2:$G$31)*B18</f>
        <v>#VALUE!</v>
      </c>
      <c r="N18" s="27" t="e">
        <f t="shared" si="8"/>
        <v>#VALUE!</v>
      </c>
      <c r="O18" s="27" t="e">
        <f t="shared" si="9"/>
        <v>#VALUE!</v>
      </c>
      <c r="P18">
        <f>IFERROR(VLOOKUP($A18,updated_plusgrid!$A$1:$AF$500,MATCH("boughtT0",updated_plusgrid!$A$1:$AF$1,0),0),0)</f>
        <v>0</v>
      </c>
      <c r="Q18" s="1" t="str">
        <f t="shared" si="10"/>
        <v/>
      </c>
      <c r="R18" s="40" t="e">
        <f t="shared" si="11"/>
        <v>#VALUE!</v>
      </c>
    </row>
    <row r="19" spans="1:18" x14ac:dyDescent="0.3">
      <c r="A19" s="29">
        <f>IF(FUEVFVND_bas!D21=1,"",FUEVFVND_bas!A21)</f>
        <v>0</v>
      </c>
      <c r="B19" s="28" t="str">
        <f>IF(A19=0,"",IFERROR(VLOOKUP(A19,FUEVFVND_bas!$A:$B,2,0),""))</f>
        <v/>
      </c>
      <c r="C19" s="28">
        <f>IFERROR(VLOOKUP($A19,updated_plusgrid!$1:$1048576,MATCH("After allocate to E1VFVN30 today",updated_plusgrid!$1:$1,0),0),0)</f>
        <v>0</v>
      </c>
      <c r="D19" s="28">
        <f>IFERROR(VLOOKUP($A19,updated_plusgrid!$1:$1048576,MATCH("After allocate to E1VFVN30 tmr",updated_plusgrid!$1:$1,0),0),0)</f>
        <v>0</v>
      </c>
      <c r="E19" s="28">
        <f>IFERROR(VLOOKUP($A19,updated_plusgrid!$1:$1048576,MATCH("After allocate to E1VFVN30 after tmr",updated_plusgrid!$1:$1,0),0),0)</f>
        <v>0</v>
      </c>
      <c r="F19" s="30" t="str">
        <f t="shared" si="0"/>
        <v/>
      </c>
      <c r="G19" s="28" t="str">
        <f t="shared" si="1"/>
        <v/>
      </c>
      <c r="H19" s="28" t="str">
        <f t="shared" si="2"/>
        <v/>
      </c>
      <c r="I19" s="28" t="str">
        <f t="shared" si="3"/>
        <v/>
      </c>
      <c r="J19" s="28" t="str">
        <f t="shared" si="4"/>
        <v/>
      </c>
      <c r="K19" s="28" t="str">
        <f t="shared" si="5"/>
        <v/>
      </c>
      <c r="L19" s="27" t="str">
        <f t="shared" si="6"/>
        <v/>
      </c>
      <c r="M19" s="27" t="e">
        <f>C19-MIN($G$2:$G$31)*B19</f>
        <v>#VALUE!</v>
      </c>
      <c r="N19" s="27" t="e">
        <f t="shared" si="8"/>
        <v>#VALUE!</v>
      </c>
      <c r="O19" s="27" t="e">
        <f t="shared" si="9"/>
        <v>#VALUE!</v>
      </c>
      <c r="P19">
        <f>IFERROR(VLOOKUP($A19,updated_plusgrid!$A$1:$AF$500,MATCH("boughtT0",updated_plusgrid!$A$1:$AF$1,0),0),0)</f>
        <v>0</v>
      </c>
      <c r="Q19" s="1" t="str">
        <f t="shared" si="10"/>
        <v/>
      </c>
      <c r="R19" s="40" t="e">
        <f t="shared" si="11"/>
        <v>#VALUE!</v>
      </c>
    </row>
    <row r="20" spans="1:18" x14ac:dyDescent="0.3">
      <c r="A20" s="29" t="str">
        <f>IF(FUEVFVND_bas!D18=1,"",FUEVFVND_bas!A18)</f>
        <v/>
      </c>
      <c r="B20" s="28" t="str">
        <f>IF(A20=0,"",IFERROR(VLOOKUP(A20,FUEVFVND_bas!$A:$B,2,0),""))</f>
        <v/>
      </c>
      <c r="C20" s="28">
        <f>IFERROR(VLOOKUP($A20,updated_plusgrid!$1:$1048576,MATCH("After allocate to E1VFVN30 today",updated_plusgrid!$1:$1,0),0),0)</f>
        <v>0</v>
      </c>
      <c r="D20" s="28">
        <f>IFERROR(VLOOKUP($A20,updated_plusgrid!$1:$1048576,MATCH("After allocate to E1VFVN30 tmr",updated_plusgrid!$1:$1,0),0),0)</f>
        <v>0</v>
      </c>
      <c r="E20" s="28">
        <f>IFERROR(VLOOKUP($A20,updated_plusgrid!$1:$1048576,MATCH("After allocate to E1VFVN30 after tmr",updated_plusgrid!$1:$1,0),0),0)</f>
        <v>0</v>
      </c>
      <c r="F20" s="30" t="str">
        <f t="shared" si="0"/>
        <v/>
      </c>
      <c r="G20" s="28" t="str">
        <f t="shared" si="1"/>
        <v/>
      </c>
      <c r="H20" s="28" t="str">
        <f t="shared" si="2"/>
        <v/>
      </c>
      <c r="I20" s="28" t="str">
        <f t="shared" si="3"/>
        <v/>
      </c>
      <c r="J20" s="28" t="str">
        <f t="shared" si="4"/>
        <v/>
      </c>
      <c r="K20" s="28" t="str">
        <f t="shared" si="5"/>
        <v/>
      </c>
      <c r="L20" s="27" t="str">
        <f t="shared" si="6"/>
        <v/>
      </c>
      <c r="M20" s="27" t="e">
        <f>C20-MIN($G$2:$G$31)*B20</f>
        <v>#VALUE!</v>
      </c>
      <c r="N20" s="27" t="e">
        <f t="shared" si="8"/>
        <v>#VALUE!</v>
      </c>
      <c r="O20" s="27" t="e">
        <f t="shared" si="9"/>
        <v>#VALUE!</v>
      </c>
      <c r="P20">
        <f>IFERROR(VLOOKUP($A20,updated_plusgrid!$A$1:$AF$500,MATCH("boughtT0",updated_plusgrid!$A$1:$AF$1,0),0),0)</f>
        <v>0</v>
      </c>
      <c r="Q20" s="1" t="str">
        <f t="shared" si="10"/>
        <v/>
      </c>
      <c r="R20" s="40" t="e">
        <f t="shared" si="11"/>
        <v>#VALUE!</v>
      </c>
    </row>
    <row r="22" spans="1:18" x14ac:dyDescent="0.3">
      <c r="L22" s="31"/>
    </row>
  </sheetData>
  <autoFilter ref="A1:O20" xr:uid="{00000000-0009-0000-0000-000004000000}">
    <sortState xmlns:xlrd2="http://schemas.microsoft.com/office/spreadsheetml/2017/richdata2" ref="A2:O20">
      <sortCondition ref="L1:L20"/>
    </sortState>
  </autoFilter>
  <sortState xmlns:xlrd2="http://schemas.microsoft.com/office/spreadsheetml/2017/richdata2" ref="A2:R20">
    <sortCondition ref="L1:L20"/>
  </sortState>
  <conditionalFormatting sqref="G2:G20 G22">
    <cfRule type="colorScale" priority="3">
      <colorScale>
        <cfvo type="min"/>
        <cfvo type="max"/>
        <color rgb="FFF8696B"/>
        <color rgb="FFFCFCFF"/>
      </colorScale>
    </cfRule>
  </conditionalFormatting>
  <conditionalFormatting sqref="I2:I20">
    <cfRule type="colorScale" priority="521">
      <colorScale>
        <cfvo type="min"/>
        <cfvo type="max"/>
        <color rgb="FFF8696B"/>
        <color rgb="FFFCFCFF"/>
      </colorScale>
    </cfRule>
  </conditionalFormatting>
  <conditionalFormatting sqref="I22">
    <cfRule type="colorScale" priority="2">
      <colorScale>
        <cfvo type="min"/>
        <cfvo type="max"/>
        <color rgb="FFF8696B"/>
        <color rgb="FFFCFCFF"/>
      </colorScale>
    </cfRule>
  </conditionalFormatting>
  <conditionalFormatting sqref="K2:K20">
    <cfRule type="colorScale" priority="520">
      <colorScale>
        <cfvo type="min"/>
        <cfvo type="max"/>
        <color rgb="FFF8696B"/>
        <color rgb="FFFCFCFF"/>
      </colorScale>
    </cfRule>
  </conditionalFormatting>
  <conditionalFormatting sqref="K22">
    <cfRule type="colorScale" priority="1">
      <colorScale>
        <cfvo type="min"/>
        <cfvo type="max"/>
        <color rgb="FFF8696B"/>
        <color rgb="FFFCFCFF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5"/>
  <sheetViews>
    <sheetView workbookViewId="0">
      <selection activeCell="D8" sqref="D8"/>
    </sheetView>
  </sheetViews>
  <sheetFormatPr defaultRowHeight="14.4" x14ac:dyDescent="0.3"/>
  <cols>
    <col min="3" max="3" width="11" bestFit="1" customWidth="1"/>
    <col min="7" max="7" width="14.6640625" bestFit="1" customWidth="1"/>
  </cols>
  <sheetData>
    <row r="1" spans="1:4" x14ac:dyDescent="0.3">
      <c r="A1" s="22" t="str">
        <f>[3]FUEVFVND!$B$2</f>
        <v>28/08/2024</v>
      </c>
    </row>
    <row r="2" spans="1:4" x14ac:dyDescent="0.3">
      <c r="A2" s="22" t="s">
        <v>3</v>
      </c>
      <c r="B2" t="s">
        <v>40</v>
      </c>
      <c r="C2" t="s">
        <v>41</v>
      </c>
      <c r="D2" t="s">
        <v>39</v>
      </c>
    </row>
    <row r="3" spans="1:4" x14ac:dyDescent="0.3">
      <c r="A3" s="1" t="str">
        <f>[3]FUEVFVND!C2</f>
        <v>ACB</v>
      </c>
      <c r="B3" s="1">
        <f>[3]FUEVFVND!$E2</f>
        <v>11200</v>
      </c>
      <c r="C3" s="1" t="str">
        <f>[3]FUEVFVND!$G2</f>
        <v>AP/Nhà đầu tư nước ngoài
Foreign AP/Investor</v>
      </c>
      <c r="D3" s="1">
        <f>IF(C3=$C$3,1,0)</f>
        <v>1</v>
      </c>
    </row>
    <row r="4" spans="1:4" x14ac:dyDescent="0.3">
      <c r="A4" s="1" t="str">
        <f>[3]FUEVFVND!C3</f>
        <v>BMP</v>
      </c>
      <c r="B4" s="1">
        <f>[3]FUEVFVND!$E3</f>
        <v>100</v>
      </c>
      <c r="C4" s="1">
        <f>[3]FUEVFVND!$G3</f>
        <v>0</v>
      </c>
      <c r="D4" s="1">
        <f t="shared" ref="D4:D34" si="0">IF(C4=$C$3,1,0)</f>
        <v>0</v>
      </c>
    </row>
    <row r="5" spans="1:4" x14ac:dyDescent="0.3">
      <c r="A5" s="1" t="str">
        <f>[3]FUEVFVND!C4</f>
        <v>CTG</v>
      </c>
      <c r="B5" s="1">
        <f>[3]FUEVFVND!$E4</f>
        <v>1700</v>
      </c>
      <c r="C5" s="1">
        <f>[3]FUEVFVND!$G4</f>
        <v>0</v>
      </c>
      <c r="D5" s="1">
        <f t="shared" si="0"/>
        <v>0</v>
      </c>
    </row>
    <row r="6" spans="1:4" x14ac:dyDescent="0.3">
      <c r="A6" s="1" t="str">
        <f>[3]FUEVFVND!C5</f>
        <v>FPT</v>
      </c>
      <c r="B6" s="1">
        <f>[3]FUEVFVND!$E5</f>
        <v>3700</v>
      </c>
      <c r="C6" s="1">
        <f>[3]FUEVFVND!$G5</f>
        <v>0</v>
      </c>
      <c r="D6" s="1">
        <f t="shared" si="0"/>
        <v>0</v>
      </c>
    </row>
    <row r="7" spans="1:4" x14ac:dyDescent="0.3">
      <c r="A7" s="1" t="str">
        <f>[3]FUEVFVND!C6</f>
        <v>GMD</v>
      </c>
      <c r="B7" s="1">
        <f>[3]FUEVFVND!$E6</f>
        <v>5100</v>
      </c>
      <c r="C7" s="1" t="str">
        <f>[3]FUEVFVND!$G6</f>
        <v>AP/Nhà đầu tư nước ngoài
Foreign AP/Investor</v>
      </c>
      <c r="D7" s="1">
        <v>0</v>
      </c>
    </row>
    <row r="8" spans="1:4" x14ac:dyDescent="0.3">
      <c r="A8" s="1" t="str">
        <f>[3]FUEVFVND!C7</f>
        <v>HDB</v>
      </c>
      <c r="B8" s="1">
        <f>[3]FUEVFVND!$E7</f>
        <v>6100</v>
      </c>
      <c r="C8" s="1">
        <f>[3]FUEVFVND!$G7</f>
        <v>0</v>
      </c>
      <c r="D8" s="1">
        <f t="shared" si="0"/>
        <v>0</v>
      </c>
    </row>
    <row r="9" spans="1:4" x14ac:dyDescent="0.3">
      <c r="A9" s="1" t="str">
        <f>[3]FUEVFVND!C8</f>
        <v>KDH</v>
      </c>
      <c r="B9" s="1">
        <f>[3]FUEVFVND!$E8</f>
        <v>2300</v>
      </c>
      <c r="C9" s="1">
        <f>[3]FUEVFVND!$G8</f>
        <v>0</v>
      </c>
      <c r="D9" s="1">
        <f t="shared" si="0"/>
        <v>0</v>
      </c>
    </row>
    <row r="10" spans="1:4" x14ac:dyDescent="0.3">
      <c r="A10" s="1" t="str">
        <f>[3]FUEVFVND!C9</f>
        <v>MBB</v>
      </c>
      <c r="B10" s="1">
        <f>[3]FUEVFVND!$E9</f>
        <v>8100</v>
      </c>
      <c r="C10" s="1" t="str">
        <f>[3]FUEVFVND!$G9</f>
        <v>AP/Nhà đầu tư nước ngoài
Foreign AP/Investor</v>
      </c>
      <c r="D10" s="1">
        <f t="shared" si="0"/>
        <v>1</v>
      </c>
    </row>
    <row r="11" spans="1:4" x14ac:dyDescent="0.3">
      <c r="A11" s="1" t="str">
        <f>[3]FUEVFVND!C10</f>
        <v>MSB</v>
      </c>
      <c r="B11" s="1">
        <f>[3]FUEVFVND!$E10</f>
        <v>5000</v>
      </c>
      <c r="C11" s="1">
        <f>[3]FUEVFVND!$G10</f>
        <v>0</v>
      </c>
      <c r="D11" s="1">
        <f t="shared" si="0"/>
        <v>0</v>
      </c>
    </row>
    <row r="12" spans="1:4" x14ac:dyDescent="0.3">
      <c r="A12" s="1" t="str">
        <f>[3]FUEVFVND!C11</f>
        <v>NLG</v>
      </c>
      <c r="B12" s="1">
        <f>[3]FUEVFVND!$E11</f>
        <v>2600</v>
      </c>
      <c r="C12" s="1">
        <f>[3]FUEVFVND!$G11</f>
        <v>0</v>
      </c>
      <c r="D12" s="1">
        <f t="shared" si="0"/>
        <v>0</v>
      </c>
    </row>
    <row r="13" spans="1:4" x14ac:dyDescent="0.3">
      <c r="A13" s="1" t="str">
        <f>[3]FUEVFVND!C12</f>
        <v>OCB</v>
      </c>
      <c r="B13" s="1">
        <f>[3]FUEVFVND!$E12</f>
        <v>3200</v>
      </c>
      <c r="C13" s="1" t="str">
        <f>[3]FUEVFVND!$G12</f>
        <v>AP/Nhà đầu tư nước ngoài
Foreign AP/Investor</v>
      </c>
      <c r="D13" s="1">
        <v>0</v>
      </c>
    </row>
    <row r="14" spans="1:4" x14ac:dyDescent="0.3">
      <c r="A14" s="1" t="str">
        <f>[3]FUEVFVND!C13</f>
        <v>PNJ</v>
      </c>
      <c r="B14" s="1">
        <f>[3]FUEVFVND!$E13</f>
        <v>5000</v>
      </c>
      <c r="C14" s="1" t="str">
        <f>[3]FUEVFVND!$G13</f>
        <v>AP/Nhà đầu tư nước ngoài
Foreign AP/Investor</v>
      </c>
      <c r="D14" s="1">
        <f t="shared" si="0"/>
        <v>1</v>
      </c>
    </row>
    <row r="15" spans="1:4" x14ac:dyDescent="0.3">
      <c r="A15" s="1" t="str">
        <f>[3]FUEVFVND!C14</f>
        <v>REE</v>
      </c>
      <c r="B15" s="1">
        <f>[3]FUEVFVND!$E14</f>
        <v>3600</v>
      </c>
      <c r="C15" s="1" t="str">
        <f>[3]FUEVFVND!$G14</f>
        <v>AP/Nhà đầu tư nước ngoài
Foreign AP/Investor</v>
      </c>
      <c r="D15" s="1">
        <f t="shared" si="0"/>
        <v>1</v>
      </c>
    </row>
    <row r="16" spans="1:4" x14ac:dyDescent="0.3">
      <c r="A16" s="1" t="str">
        <f>[3]FUEVFVND!C15</f>
        <v>TCB</v>
      </c>
      <c r="B16" s="1">
        <f>[3]FUEVFVND!$E15</f>
        <v>12800</v>
      </c>
      <c r="C16" s="1">
        <f>[3]FUEVFVND!$G15</f>
        <v>0</v>
      </c>
      <c r="D16" s="1">
        <f t="shared" si="0"/>
        <v>0</v>
      </c>
    </row>
    <row r="17" spans="1:4" x14ac:dyDescent="0.3">
      <c r="A17" s="1" t="str">
        <f>[3]FUEVFVND!C16</f>
        <v>TPB</v>
      </c>
      <c r="B17" s="1">
        <f>[3]FUEVFVND!$E16</f>
        <v>3100</v>
      </c>
      <c r="C17" s="1">
        <f>[3]FUEVFVND!$G16</f>
        <v>0</v>
      </c>
      <c r="D17" s="1">
        <f t="shared" si="0"/>
        <v>0</v>
      </c>
    </row>
    <row r="18" spans="1:4" x14ac:dyDescent="0.3">
      <c r="A18" s="1" t="str">
        <f>[3]FUEVFVND!C17</f>
        <v>VIB</v>
      </c>
      <c r="B18" s="1">
        <f>[3]FUEVFVND!$E17</f>
        <v>3700</v>
      </c>
      <c r="C18" s="1" t="str">
        <f>[3]FUEVFVND!$G17</f>
        <v>AP/Nhà đầu tư nước ngoài
Foreign AP/Investor</v>
      </c>
      <c r="D18" s="1">
        <f t="shared" si="0"/>
        <v>1</v>
      </c>
    </row>
    <row r="19" spans="1:4" x14ac:dyDescent="0.3">
      <c r="A19" s="1" t="str">
        <f>[3]FUEVFVND!C18</f>
        <v>VPB</v>
      </c>
      <c r="B19" s="1">
        <f>[3]FUEVFVND!$E18</f>
        <v>6600</v>
      </c>
      <c r="C19" s="1">
        <f>[3]FUEVFVND!$G18</f>
        <v>0</v>
      </c>
      <c r="D19" s="1">
        <f t="shared" si="0"/>
        <v>0</v>
      </c>
    </row>
    <row r="20" spans="1:4" x14ac:dyDescent="0.3">
      <c r="A20" s="1" t="str">
        <f>[3]FUEVFVND!C19</f>
        <v>VRE</v>
      </c>
      <c r="B20" s="1">
        <f>[3]FUEVFVND!$E19</f>
        <v>4400</v>
      </c>
      <c r="C20" s="1">
        <f>[3]FUEVFVND!$G19</f>
        <v>0</v>
      </c>
      <c r="D20" s="1">
        <f t="shared" si="0"/>
        <v>0</v>
      </c>
    </row>
    <row r="21" spans="1:4" x14ac:dyDescent="0.3">
      <c r="A21">
        <f>[3]FUEVFVND!C20</f>
        <v>0</v>
      </c>
      <c r="B21">
        <f>[3]FUEVFVND!$E20</f>
        <v>0</v>
      </c>
      <c r="C21">
        <f>[3]FUEVFVND!$G20</f>
        <v>0</v>
      </c>
      <c r="D21" s="1">
        <f t="shared" si="0"/>
        <v>0</v>
      </c>
    </row>
    <row r="22" spans="1:4" x14ac:dyDescent="0.3">
      <c r="A22">
        <f>[3]FUEVFVND!C21</f>
        <v>0</v>
      </c>
      <c r="B22">
        <f>[3]FUEVFVND!$E21</f>
        <v>0</v>
      </c>
      <c r="C22">
        <f>[3]FUEVFVND!$G21</f>
        <v>0</v>
      </c>
      <c r="D22" s="1">
        <f t="shared" si="0"/>
        <v>0</v>
      </c>
    </row>
    <row r="23" spans="1:4" x14ac:dyDescent="0.3">
      <c r="A23">
        <f>[3]FUEVFVND!C22</f>
        <v>0</v>
      </c>
      <c r="B23">
        <f>[3]FUEVFVND!$E22</f>
        <v>0</v>
      </c>
      <c r="C23">
        <f>[3]FUEVFVND!$G22</f>
        <v>0</v>
      </c>
      <c r="D23" s="1">
        <f t="shared" si="0"/>
        <v>0</v>
      </c>
    </row>
    <row r="24" spans="1:4" x14ac:dyDescent="0.3">
      <c r="A24">
        <f>[3]FUEVFVND!C23</f>
        <v>0</v>
      </c>
      <c r="B24">
        <f>[3]FUEVFVND!$E23</f>
        <v>0</v>
      </c>
      <c r="C24">
        <f>[3]FUEVFVND!$G23</f>
        <v>0</v>
      </c>
      <c r="D24" s="1">
        <f t="shared" si="0"/>
        <v>0</v>
      </c>
    </row>
    <row r="25" spans="1:4" x14ac:dyDescent="0.3">
      <c r="A25">
        <f>[3]FUEVFVND!C24</f>
        <v>0</v>
      </c>
      <c r="B25">
        <f>[3]FUEVFVND!$E24</f>
        <v>0</v>
      </c>
      <c r="C25">
        <f>[3]FUEVFVND!$G24</f>
        <v>0</v>
      </c>
      <c r="D25" s="1">
        <f t="shared" si="0"/>
        <v>0</v>
      </c>
    </row>
    <row r="26" spans="1:4" x14ac:dyDescent="0.3">
      <c r="A26">
        <f>[3]FUEVFVND!C25</f>
        <v>0</v>
      </c>
      <c r="B26">
        <f>[3]FUEVFVND!$E25</f>
        <v>0</v>
      </c>
      <c r="C26">
        <f>[3]FUEVFVND!$G25</f>
        <v>0</v>
      </c>
      <c r="D26" s="1">
        <f t="shared" si="0"/>
        <v>0</v>
      </c>
    </row>
    <row r="27" spans="1:4" x14ac:dyDescent="0.3">
      <c r="A27">
        <f>[3]FUEVFVND!C26</f>
        <v>0</v>
      </c>
      <c r="B27">
        <f>[3]FUEVFVND!$E26</f>
        <v>0</v>
      </c>
      <c r="C27">
        <f>[3]FUEVFVND!$G26</f>
        <v>0</v>
      </c>
      <c r="D27" s="1">
        <f t="shared" si="0"/>
        <v>0</v>
      </c>
    </row>
    <row r="28" spans="1:4" x14ac:dyDescent="0.3">
      <c r="A28">
        <f>[3]FUEVFVND!C27</f>
        <v>0</v>
      </c>
      <c r="B28">
        <f>[3]FUEVFVND!$E27</f>
        <v>0</v>
      </c>
      <c r="C28">
        <f>[3]FUEVFVND!$G27</f>
        <v>0</v>
      </c>
      <c r="D28" s="1">
        <f t="shared" si="0"/>
        <v>0</v>
      </c>
    </row>
    <row r="29" spans="1:4" x14ac:dyDescent="0.3">
      <c r="A29">
        <f>[3]FUEVFVND!C28</f>
        <v>0</v>
      </c>
      <c r="B29">
        <f>[3]FUEVFVND!$E28</f>
        <v>0</v>
      </c>
      <c r="C29">
        <f>[3]FUEVFVND!$G28</f>
        <v>0</v>
      </c>
      <c r="D29" s="1">
        <f t="shared" si="0"/>
        <v>0</v>
      </c>
    </row>
    <row r="30" spans="1:4" x14ac:dyDescent="0.3">
      <c r="A30">
        <f>[3]FUEVFVND!C29</f>
        <v>0</v>
      </c>
      <c r="B30">
        <f>[3]FUEVFVND!$E29</f>
        <v>0</v>
      </c>
      <c r="C30">
        <f>[3]FUEVFVND!$G29</f>
        <v>0</v>
      </c>
      <c r="D30" s="1">
        <f t="shared" si="0"/>
        <v>0</v>
      </c>
    </row>
    <row r="31" spans="1:4" x14ac:dyDescent="0.3">
      <c r="A31">
        <f>[3]FUEVFVND!C30</f>
        <v>0</v>
      </c>
      <c r="B31">
        <f>[3]FUEVFVND!$E30</f>
        <v>0</v>
      </c>
      <c r="C31">
        <f>[3]FUEVFVND!$G30</f>
        <v>0</v>
      </c>
      <c r="D31" s="1">
        <f t="shared" si="0"/>
        <v>0</v>
      </c>
    </row>
    <row r="32" spans="1:4" x14ac:dyDescent="0.3">
      <c r="A32">
        <f>[3]FUEVFVND!C31</f>
        <v>0</v>
      </c>
      <c r="B32">
        <f>[3]FUEVFVND!$E31</f>
        <v>0</v>
      </c>
      <c r="C32">
        <f>[3]FUEVFVND!$G31</f>
        <v>0</v>
      </c>
      <c r="D32" s="1">
        <f t="shared" si="0"/>
        <v>0</v>
      </c>
    </row>
    <row r="33" spans="1:7" x14ac:dyDescent="0.3">
      <c r="A33">
        <f>[3]FUEVFVND!C32</f>
        <v>0</v>
      </c>
      <c r="B33">
        <f>[3]FUEVFVND!$E32</f>
        <v>0</v>
      </c>
      <c r="C33">
        <f>[3]FUEVFVND!$G32</f>
        <v>0</v>
      </c>
      <c r="D33" s="1">
        <f t="shared" si="0"/>
        <v>0</v>
      </c>
    </row>
    <row r="34" spans="1:7" x14ac:dyDescent="0.3">
      <c r="A34">
        <f>[3]FUEVFVND!C33</f>
        <v>0</v>
      </c>
      <c r="B34">
        <f>[3]FUEVFVND!$E33</f>
        <v>0</v>
      </c>
      <c r="C34">
        <f>[3]FUEVFVND!$G33</f>
        <v>3306450000</v>
      </c>
      <c r="D34" s="1">
        <f t="shared" si="0"/>
        <v>0</v>
      </c>
    </row>
    <row r="35" spans="1:7" x14ac:dyDescent="0.3">
      <c r="A35" t="str">
        <f>[3]FUEVFVND!$A$35</f>
        <v>Giá trị chênh lệch/ Difference in cash</v>
      </c>
      <c r="G35" s="34">
        <f>[3]FUEVFVND!$G$35</f>
        <v>24827480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4" tint="0.39997558519241921"/>
  </sheetPr>
  <dimension ref="A1:R28"/>
  <sheetViews>
    <sheetView zoomScale="90" zoomScaleNormal="90" workbookViewId="0">
      <selection activeCell="L1" sqref="L1"/>
    </sheetView>
  </sheetViews>
  <sheetFormatPr defaultRowHeight="14.4" x14ac:dyDescent="0.3"/>
  <cols>
    <col min="1" max="1" width="7.5546875" style="27" bestFit="1" customWidth="1"/>
    <col min="2" max="2" width="10.88671875" style="27" bestFit="1" customWidth="1"/>
    <col min="3" max="3" width="7.33203125" style="27" bestFit="1" customWidth="1"/>
    <col min="4" max="4" width="15.6640625" style="27" bestFit="1" customWidth="1"/>
    <col min="5" max="5" width="27.6640625" style="27" bestFit="1" customWidth="1"/>
    <col min="6" max="6" width="6.6640625" style="27" bestFit="1" customWidth="1"/>
    <col min="7" max="7" width="12.88671875" style="27" bestFit="1" customWidth="1"/>
    <col min="8" max="8" width="12.5546875" style="27" bestFit="1" customWidth="1"/>
    <col min="9" max="9" width="16.6640625" style="27" bestFit="1" customWidth="1"/>
    <col min="10" max="10" width="24.44140625" style="27" bestFit="1" customWidth="1"/>
    <col min="11" max="11" width="28.5546875" style="27" bestFit="1" customWidth="1"/>
    <col min="12" max="12" width="8.109375" style="27" bestFit="1" customWidth="1"/>
    <col min="13" max="15" width="9.5546875" style="27" bestFit="1" customWidth="1"/>
    <col min="16" max="18" width="9.5546875" bestFit="1" customWidth="1"/>
  </cols>
  <sheetData>
    <row r="1" spans="1:18" x14ac:dyDescent="0.3">
      <c r="B1" s="28" t="s">
        <v>9</v>
      </c>
      <c r="C1" s="28" t="s">
        <v>10</v>
      </c>
      <c r="D1" s="28" t="s">
        <v>11</v>
      </c>
      <c r="E1" s="28" t="s">
        <v>12</v>
      </c>
      <c r="F1" s="28" t="s">
        <v>13</v>
      </c>
      <c r="G1" s="28" t="s">
        <v>17</v>
      </c>
      <c r="H1" s="28" t="s">
        <v>14</v>
      </c>
      <c r="I1" s="28" t="s">
        <v>18</v>
      </c>
      <c r="J1" s="28" t="s">
        <v>15</v>
      </c>
      <c r="K1" s="28" t="s">
        <v>19</v>
      </c>
      <c r="L1" s="27" t="s">
        <v>6</v>
      </c>
      <c r="M1" s="28" t="s">
        <v>27</v>
      </c>
      <c r="N1" s="28" t="s">
        <v>26</v>
      </c>
      <c r="O1" s="28" t="s">
        <v>28</v>
      </c>
      <c r="P1" s="1"/>
      <c r="Q1" s="1"/>
      <c r="R1" s="1"/>
    </row>
    <row r="2" spans="1:18" x14ac:dyDescent="0.3">
      <c r="A2" s="29" t="str">
        <f>IF(FL_bas!D15=1,"",FL_bas!A15)</f>
        <v>SSB</v>
      </c>
      <c r="B2" s="28">
        <f>IF(A2=0,"",IFERROR(VLOOKUP(A2,FL_bas!$A:$B,2,0),""))</f>
        <v>500</v>
      </c>
      <c r="C2" s="28">
        <f>IFERROR(VLOOKUP($A2,updated_plusgrid!$1:$1048576,MATCH("After allocate to FUEVFVND today",updated_plusgrid!$1:$1,0),0),0)</f>
        <v>35800</v>
      </c>
      <c r="D2" s="28">
        <f>IFERROR(VLOOKUP($A2,updated_plusgrid!$1:$1048576,MATCH("After allocate to FUEVFVND tmr",updated_plusgrid!$1:$1,0),0),0)</f>
        <v>0</v>
      </c>
      <c r="E2" s="28">
        <f>IFERROR(VLOOKUP($A2,updated_plusgrid!$1:$1048576,MATCH("After allocate to FUEVFVND after tmr",updated_plusgrid!$1:$1,0),0),0)</f>
        <v>3000</v>
      </c>
      <c r="F2" s="30">
        <f t="shared" ref="F2:F27" si="0">IF(LEN($A2)=3,IFERROR(C2/$B2,0),"")</f>
        <v>71.599999999999994</v>
      </c>
      <c r="G2" s="28">
        <f t="shared" ref="G2:G27" si="1">IFERROR(ROUNDDOWN(F2,-0.1),"")</f>
        <v>71</v>
      </c>
      <c r="H2" s="30">
        <f t="shared" ref="H2:H27" si="2">IF(LEN($A2)=3,IFERROR(D2/$B2,0),"")</f>
        <v>0</v>
      </c>
      <c r="I2" s="28">
        <f t="shared" ref="I2:I27" si="3">IFERROR(ROUNDDOWN(H2,-0.1),"")</f>
        <v>0</v>
      </c>
      <c r="J2" s="30">
        <f t="shared" ref="J2:J27" si="4">IF(LEN($A2)=3,IFERROR(E2/$B2,0),"")</f>
        <v>6</v>
      </c>
      <c r="K2" s="28">
        <f t="shared" ref="K2:K27" si="5">IFERROR(ROUNDDOWN(J2,-0.1),"")</f>
        <v>6</v>
      </c>
      <c r="L2" s="27">
        <f t="shared" ref="L2:L27" si="6">IFERROR(G2+I2+K2,"")</f>
        <v>77</v>
      </c>
      <c r="M2" s="27">
        <f t="shared" ref="M2:M22" si="7">C2-MIN($G$2:$G$30)*B2</f>
        <v>34800</v>
      </c>
      <c r="N2" s="27">
        <f t="shared" ref="N2:N28" si="8">D2-MIN($I:$I)*B2</f>
        <v>0</v>
      </c>
      <c r="O2" s="27">
        <f t="shared" ref="O2:O28" si="9">E2-MIN($K:$K)*B2</f>
        <v>3000</v>
      </c>
    </row>
    <row r="3" spans="1:18" x14ac:dyDescent="0.3">
      <c r="A3" s="29" t="str">
        <f>IF(FL_bas!D22=1,"",FL_bas!A22)</f>
        <v/>
      </c>
      <c r="B3" s="28" t="str">
        <f>IF(A3=0,"",IFERROR(VLOOKUP(A3,FL_bas!$A:$B,2,0),""))</f>
        <v/>
      </c>
      <c r="C3" s="28">
        <f>IFERROR(VLOOKUP($A3,updated_plusgrid!$1:$1048576,MATCH("After allocate to FUEVFVND today",updated_plusgrid!$1:$1,0),0),0)</f>
        <v>0</v>
      </c>
      <c r="D3" s="28">
        <f>IFERROR(VLOOKUP($A3,updated_plusgrid!$1:$1048576,MATCH("After allocate to FUEVFVND tmr",updated_plusgrid!$1:$1,0),0),0)</f>
        <v>0</v>
      </c>
      <c r="E3" s="28">
        <f>IFERROR(VLOOKUP($A3,updated_plusgrid!$1:$1048576,MATCH("After allocate to FUEVFVND after tmr",updated_plusgrid!$1:$1,0),0),0)</f>
        <v>0</v>
      </c>
      <c r="F3" s="30" t="str">
        <f t="shared" si="0"/>
        <v/>
      </c>
      <c r="G3" s="28" t="str">
        <f t="shared" si="1"/>
        <v/>
      </c>
      <c r="H3" s="30" t="str">
        <f t="shared" si="2"/>
        <v/>
      </c>
      <c r="I3" s="28" t="str">
        <f t="shared" si="3"/>
        <v/>
      </c>
      <c r="J3" s="30" t="str">
        <f t="shared" si="4"/>
        <v/>
      </c>
      <c r="K3" s="28" t="str">
        <f t="shared" si="5"/>
        <v/>
      </c>
      <c r="L3" s="27" t="str">
        <f t="shared" si="6"/>
        <v/>
      </c>
      <c r="M3" s="27" t="e">
        <f t="shared" si="7"/>
        <v>#VALUE!</v>
      </c>
      <c r="N3" s="27" t="e">
        <f t="shared" si="8"/>
        <v>#VALUE!</v>
      </c>
      <c r="O3" s="27" t="e">
        <f t="shared" si="9"/>
        <v>#VALUE!</v>
      </c>
      <c r="P3" s="3"/>
      <c r="Q3" s="3"/>
      <c r="R3" s="3"/>
    </row>
    <row r="4" spans="1:18" x14ac:dyDescent="0.3">
      <c r="A4" s="29" t="str">
        <f>IF(FL_bas!D14=1,"",FL_bas!A14)</f>
        <v>SHB</v>
      </c>
      <c r="B4" s="28">
        <f>IF(A4=0,"",IFERROR(VLOOKUP(A4,FL_bas!$A:$B,2,0),""))</f>
        <v>7200</v>
      </c>
      <c r="C4" s="28">
        <f>IFERROR(VLOOKUP($A4,updated_plusgrid!$1:$1048576,MATCH("After allocate to FUEVFVND today",updated_plusgrid!$1:$1,0),0),0)</f>
        <v>80800</v>
      </c>
      <c r="D4" s="28">
        <f>IFERROR(VLOOKUP($A4,updated_plusgrid!$1:$1048576,MATCH("After allocate to FUEVFVND tmr",updated_plusgrid!$1:$1,0),0),0)</f>
        <v>5400</v>
      </c>
      <c r="E4" s="28">
        <f>IFERROR(VLOOKUP($A4,updated_plusgrid!$1:$1048576,MATCH("After allocate to FUEVFVND after tmr",updated_plusgrid!$1:$1,0),0),0)</f>
        <v>5400</v>
      </c>
      <c r="F4" s="30">
        <f t="shared" si="0"/>
        <v>11.222222222222221</v>
      </c>
      <c r="G4" s="28">
        <f t="shared" si="1"/>
        <v>11</v>
      </c>
      <c r="H4" s="30">
        <f t="shared" si="2"/>
        <v>0.75</v>
      </c>
      <c r="I4" s="28">
        <f t="shared" si="3"/>
        <v>0</v>
      </c>
      <c r="J4" s="30">
        <f t="shared" si="4"/>
        <v>0.75</v>
      </c>
      <c r="K4" s="28">
        <f t="shared" si="5"/>
        <v>0</v>
      </c>
      <c r="L4" s="27">
        <f t="shared" si="6"/>
        <v>11</v>
      </c>
      <c r="M4" s="27">
        <f t="shared" si="7"/>
        <v>66400</v>
      </c>
      <c r="N4" s="27">
        <f t="shared" si="8"/>
        <v>5400</v>
      </c>
      <c r="O4" s="27">
        <f t="shared" si="9"/>
        <v>5400</v>
      </c>
    </row>
    <row r="5" spans="1:18" x14ac:dyDescent="0.3">
      <c r="A5" s="29" t="str">
        <f>IF(FL_bas!D13=1,"",FL_bas!A13)</f>
        <v>OCB</v>
      </c>
      <c r="B5" s="28">
        <f>IF(A5=0,"",IFERROR(VLOOKUP(A5,FL_bas!$A:$B,2,0),""))</f>
        <v>300</v>
      </c>
      <c r="C5" s="28">
        <f>IFERROR(VLOOKUP($A5,updated_plusgrid!$1:$1048576,MATCH("After allocate to FUEVFVND today",updated_plusgrid!$1:$1,0),0),0)</f>
        <v>48203</v>
      </c>
      <c r="D5" s="28">
        <f>IFERROR(VLOOKUP($A5,updated_plusgrid!$1:$1048576,MATCH("After allocate to FUEVFVND tmr",updated_plusgrid!$1:$1,0),0),0)</f>
        <v>0</v>
      </c>
      <c r="E5" s="28">
        <f>IFERROR(VLOOKUP($A5,updated_plusgrid!$1:$1048576,MATCH("After allocate to FUEVFVND after tmr",updated_plusgrid!$1:$1,0),0),0)</f>
        <v>0</v>
      </c>
      <c r="F5" s="30">
        <f t="shared" si="0"/>
        <v>160.67666666666668</v>
      </c>
      <c r="G5" s="28">
        <f t="shared" si="1"/>
        <v>160</v>
      </c>
      <c r="H5" s="30">
        <f t="shared" si="2"/>
        <v>0</v>
      </c>
      <c r="I5" s="28">
        <f t="shared" si="3"/>
        <v>0</v>
      </c>
      <c r="J5" s="30">
        <f t="shared" si="4"/>
        <v>0</v>
      </c>
      <c r="K5" s="28">
        <f t="shared" si="5"/>
        <v>0</v>
      </c>
      <c r="L5" s="27">
        <f t="shared" si="6"/>
        <v>160</v>
      </c>
      <c r="M5" s="27">
        <f t="shared" si="7"/>
        <v>47603</v>
      </c>
      <c r="N5" s="27">
        <f t="shared" si="8"/>
        <v>0</v>
      </c>
      <c r="O5" s="27">
        <f t="shared" si="9"/>
        <v>0</v>
      </c>
      <c r="P5" s="3"/>
      <c r="Q5" s="3"/>
      <c r="R5" s="3"/>
    </row>
    <row r="6" spans="1:18" x14ac:dyDescent="0.3">
      <c r="A6" s="29" t="str">
        <f>IF(FL_bas!D5=1,"",FL_bas!A5)</f>
        <v>CTG</v>
      </c>
      <c r="B6" s="28">
        <f>IF(A6=0,"",IFERROR(VLOOKUP(A6,FL_bas!$A:$B,2,0),""))</f>
        <v>1300</v>
      </c>
      <c r="C6" s="28">
        <f>IFERROR(VLOOKUP($A6,updated_plusgrid!$1:$1048576,MATCH("After allocate to FUEVFVND today",updated_plusgrid!$1:$1,0),0),0)</f>
        <v>16306</v>
      </c>
      <c r="D6" s="28">
        <f>IFERROR(VLOOKUP($A6,updated_plusgrid!$1:$1048576,MATCH("After allocate to FUEVFVND tmr",updated_plusgrid!$1:$1,0),0),0)</f>
        <v>1400</v>
      </c>
      <c r="E6" s="28">
        <f>IFERROR(VLOOKUP($A6,updated_plusgrid!$1:$1048576,MATCH("After allocate to FUEVFVND after tmr",updated_plusgrid!$1:$1,0),0),0)</f>
        <v>1400</v>
      </c>
      <c r="F6" s="30">
        <f t="shared" si="0"/>
        <v>12.543076923076923</v>
      </c>
      <c r="G6" s="28">
        <f t="shared" si="1"/>
        <v>12</v>
      </c>
      <c r="H6" s="30">
        <f t="shared" si="2"/>
        <v>1.0769230769230769</v>
      </c>
      <c r="I6" s="28">
        <f t="shared" si="3"/>
        <v>1</v>
      </c>
      <c r="J6" s="30">
        <f t="shared" si="4"/>
        <v>1.0769230769230769</v>
      </c>
      <c r="K6" s="28">
        <f t="shared" si="5"/>
        <v>1</v>
      </c>
      <c r="L6" s="27">
        <f t="shared" si="6"/>
        <v>14</v>
      </c>
      <c r="M6" s="27">
        <f t="shared" si="7"/>
        <v>13706</v>
      </c>
      <c r="N6" s="27">
        <f t="shared" si="8"/>
        <v>1400</v>
      </c>
      <c r="O6" s="27">
        <f t="shared" si="9"/>
        <v>1400</v>
      </c>
      <c r="P6" s="3"/>
      <c r="Q6" s="3"/>
      <c r="R6" s="3"/>
    </row>
    <row r="7" spans="1:18" x14ac:dyDescent="0.3">
      <c r="A7" s="29" t="str">
        <f>IF(FL_bas!D17=1,"",FL_bas!A17)</f>
        <v>STB</v>
      </c>
      <c r="B7" s="28">
        <f>IF(A7=0,"",IFERROR(VLOOKUP(A7,FL_bas!$A:$B,2,0),""))</f>
        <v>7600</v>
      </c>
      <c r="C7" s="28">
        <f>IFERROR(VLOOKUP($A7,updated_plusgrid!$1:$1048576,MATCH("After allocate to FUEVFVND today",updated_plusgrid!$1:$1,0),0),0)</f>
        <v>204650</v>
      </c>
      <c r="D7" s="28">
        <f>IFERROR(VLOOKUP($A7,updated_plusgrid!$1:$1048576,MATCH("After allocate to FUEVFVND tmr",updated_plusgrid!$1:$1,0),0),0)</f>
        <v>3200</v>
      </c>
      <c r="E7" s="28">
        <f>IFERROR(VLOOKUP($A7,updated_plusgrid!$1:$1048576,MATCH("After allocate to FUEVFVND after tmr",updated_plusgrid!$1:$1,0),0),0)</f>
        <v>3200</v>
      </c>
      <c r="F7" s="30">
        <f t="shared" si="0"/>
        <v>26.92763157894737</v>
      </c>
      <c r="G7" s="28">
        <f t="shared" si="1"/>
        <v>26</v>
      </c>
      <c r="H7" s="30">
        <f t="shared" si="2"/>
        <v>0.42105263157894735</v>
      </c>
      <c r="I7" s="28">
        <f t="shared" si="3"/>
        <v>0</v>
      </c>
      <c r="J7" s="30">
        <f t="shared" si="4"/>
        <v>0.42105263157894735</v>
      </c>
      <c r="K7" s="28">
        <f t="shared" si="5"/>
        <v>0</v>
      </c>
      <c r="L7" s="27">
        <f t="shared" si="6"/>
        <v>26</v>
      </c>
      <c r="M7" s="27">
        <f t="shared" si="7"/>
        <v>189450</v>
      </c>
      <c r="N7" s="27">
        <f t="shared" si="8"/>
        <v>3200</v>
      </c>
      <c r="O7" s="27">
        <f t="shared" si="9"/>
        <v>3200</v>
      </c>
      <c r="P7" s="3"/>
      <c r="Q7" s="3"/>
      <c r="R7" s="3"/>
    </row>
    <row r="8" spans="1:18" x14ac:dyDescent="0.3">
      <c r="A8" s="29" t="str">
        <f>IF(FL_bas!D8=1,"",FL_bas!A8)</f>
        <v>HDB</v>
      </c>
      <c r="B8" s="28">
        <f>IF(A8=0,"",IFERROR(VLOOKUP(A8,FL_bas!$A:$B,2,0),""))</f>
        <v>3100</v>
      </c>
      <c r="C8" s="28">
        <f>IFERROR(VLOOKUP($A8,updated_plusgrid!$1:$1048576,MATCH("After allocate to FUEVFVND today",updated_plusgrid!$1:$1,0),0),0)</f>
        <v>35600</v>
      </c>
      <c r="D8" s="28">
        <f>IFERROR(VLOOKUP($A8,updated_plusgrid!$1:$1048576,MATCH("After allocate to FUEVFVND tmr",updated_plusgrid!$1:$1,0),0),0)</f>
        <v>3700</v>
      </c>
      <c r="E8" s="28">
        <f>IFERROR(VLOOKUP($A8,updated_plusgrid!$1:$1048576,MATCH("After allocate to FUEVFVND after tmr",updated_plusgrid!$1:$1,0),0),0)</f>
        <v>3700</v>
      </c>
      <c r="F8" s="30">
        <f t="shared" si="0"/>
        <v>11.483870967741936</v>
      </c>
      <c r="G8" s="28">
        <f t="shared" si="1"/>
        <v>11</v>
      </c>
      <c r="H8" s="30">
        <f t="shared" si="2"/>
        <v>1.1935483870967742</v>
      </c>
      <c r="I8" s="28">
        <f t="shared" si="3"/>
        <v>1</v>
      </c>
      <c r="J8" s="30">
        <f t="shared" si="4"/>
        <v>1.1935483870967742</v>
      </c>
      <c r="K8" s="28">
        <f t="shared" si="5"/>
        <v>1</v>
      </c>
      <c r="L8" s="27">
        <f t="shared" si="6"/>
        <v>13</v>
      </c>
      <c r="M8" s="27">
        <f t="shared" si="7"/>
        <v>29400</v>
      </c>
      <c r="N8" s="27">
        <f t="shared" si="8"/>
        <v>3700</v>
      </c>
      <c r="O8" s="27">
        <f t="shared" si="9"/>
        <v>3700</v>
      </c>
    </row>
    <row r="9" spans="1:18" x14ac:dyDescent="0.3">
      <c r="A9" s="29" t="str">
        <f>IF(FL_bas!D18=1,"",FL_bas!A18)</f>
        <v>TCB</v>
      </c>
      <c r="B9" s="28">
        <f>IF(A9=0,"",IFERROR(VLOOKUP(A9,FL_bas!$A:$B,2,0),""))</f>
        <v>12400</v>
      </c>
      <c r="C9" s="28">
        <f>IFERROR(VLOOKUP($A9,updated_plusgrid!$1:$1048576,MATCH("After allocate to FUEVFVND today",updated_plusgrid!$1:$1,0),0),0)</f>
        <v>385286</v>
      </c>
      <c r="D9" s="28">
        <f>IFERROR(VLOOKUP($A9,updated_plusgrid!$1:$1048576,MATCH("After allocate to FUEVFVND tmr",updated_plusgrid!$1:$1,0),0),0)</f>
        <v>7900</v>
      </c>
      <c r="E9" s="28">
        <f>IFERROR(VLOOKUP($A9,updated_plusgrid!$1:$1048576,MATCH("After allocate to FUEVFVND after tmr",updated_plusgrid!$1:$1,0),0),0)</f>
        <v>7900</v>
      </c>
      <c r="F9" s="30">
        <f t="shared" si="0"/>
        <v>31.071451612903225</v>
      </c>
      <c r="G9" s="28">
        <f t="shared" si="1"/>
        <v>31</v>
      </c>
      <c r="H9" s="30">
        <f t="shared" si="2"/>
        <v>0.63709677419354838</v>
      </c>
      <c r="I9" s="28">
        <f t="shared" si="3"/>
        <v>0</v>
      </c>
      <c r="J9" s="30">
        <f t="shared" si="4"/>
        <v>0.63709677419354838</v>
      </c>
      <c r="K9" s="28">
        <f t="shared" si="5"/>
        <v>0</v>
      </c>
      <c r="L9" s="27">
        <f t="shared" si="6"/>
        <v>31</v>
      </c>
      <c r="M9" s="27">
        <f t="shared" si="7"/>
        <v>360486</v>
      </c>
      <c r="N9" s="27">
        <f t="shared" si="8"/>
        <v>7900</v>
      </c>
      <c r="O9" s="27">
        <f t="shared" si="9"/>
        <v>7900</v>
      </c>
      <c r="P9" s="3"/>
      <c r="Q9" s="3"/>
      <c r="R9" s="3"/>
    </row>
    <row r="10" spans="1:18" x14ac:dyDescent="0.3">
      <c r="A10" s="29" t="str">
        <f>IF(FL_bas!D21=1,"",FL_bas!A21)</f>
        <v>VCI</v>
      </c>
      <c r="B10" s="28">
        <f>IF(A10=0,"",IFERROR(VLOOKUP(A10,FL_bas!$A:$B,2,0),""))</f>
        <v>600</v>
      </c>
      <c r="C10" s="28">
        <f>IFERROR(VLOOKUP($A10,updated_plusgrid!$1:$1048576,MATCH("After allocate to FUEVFVND today",updated_plusgrid!$1:$1,0),0),0)</f>
        <v>45400</v>
      </c>
      <c r="D10" s="28">
        <f>IFERROR(VLOOKUP($A10,updated_plusgrid!$1:$1048576,MATCH("After allocate to FUEVFVND tmr",updated_plusgrid!$1:$1,0),0),0)</f>
        <v>0</v>
      </c>
      <c r="E10" s="28">
        <f>IFERROR(VLOOKUP($A10,updated_plusgrid!$1:$1048576,MATCH("After allocate to FUEVFVND after tmr",updated_plusgrid!$1:$1,0),0),0)</f>
        <v>0</v>
      </c>
      <c r="F10" s="30">
        <f t="shared" si="0"/>
        <v>75.666666666666671</v>
      </c>
      <c r="G10" s="28">
        <f t="shared" si="1"/>
        <v>75</v>
      </c>
      <c r="H10" s="30">
        <f t="shared" si="2"/>
        <v>0</v>
      </c>
      <c r="I10" s="28">
        <f t="shared" si="3"/>
        <v>0</v>
      </c>
      <c r="J10" s="30">
        <f t="shared" si="4"/>
        <v>0</v>
      </c>
      <c r="K10" s="28">
        <f t="shared" si="5"/>
        <v>0</v>
      </c>
      <c r="L10" s="27">
        <f t="shared" si="6"/>
        <v>75</v>
      </c>
      <c r="M10" s="27">
        <f t="shared" si="7"/>
        <v>44200</v>
      </c>
      <c r="N10" s="27">
        <f t="shared" si="8"/>
        <v>0</v>
      </c>
      <c r="O10" s="27">
        <f t="shared" si="9"/>
        <v>0</v>
      </c>
      <c r="P10" s="3"/>
      <c r="Q10" s="3"/>
      <c r="R10" s="3"/>
    </row>
    <row r="11" spans="1:18" x14ac:dyDescent="0.3">
      <c r="A11" s="29" t="str">
        <f>IF(FL_bas!D6=1,"",FL_bas!A6)</f>
        <v>EIB</v>
      </c>
      <c r="B11" s="28">
        <f>IF(A11=0,"",IFERROR(VLOOKUP(A11,FL_bas!$A:$B,2,0),""))</f>
        <v>3800</v>
      </c>
      <c r="C11" s="28">
        <f>IFERROR(VLOOKUP($A11,updated_plusgrid!$1:$1048576,MATCH("After allocate to FUEVFVND today",updated_plusgrid!$1:$1,0),0),0)</f>
        <v>272027</v>
      </c>
      <c r="D11" s="28">
        <f>IFERROR(VLOOKUP($A11,updated_plusgrid!$1:$1048576,MATCH("After allocate to FUEVFVND tmr",updated_plusgrid!$1:$1,0),0),0)</f>
        <v>0</v>
      </c>
      <c r="E11" s="28">
        <f>IFERROR(VLOOKUP($A11,updated_plusgrid!$1:$1048576,MATCH("After allocate to FUEVFVND after tmr",updated_plusgrid!$1:$1,0),0),0)</f>
        <v>0</v>
      </c>
      <c r="F11" s="30">
        <f t="shared" si="0"/>
        <v>71.586052631578951</v>
      </c>
      <c r="G11" s="28">
        <f t="shared" si="1"/>
        <v>71</v>
      </c>
      <c r="H11" s="30">
        <f t="shared" si="2"/>
        <v>0</v>
      </c>
      <c r="I11" s="28">
        <f t="shared" si="3"/>
        <v>0</v>
      </c>
      <c r="J11" s="30">
        <f t="shared" si="4"/>
        <v>0</v>
      </c>
      <c r="K11" s="28">
        <f t="shared" si="5"/>
        <v>0</v>
      </c>
      <c r="L11" s="27">
        <f t="shared" si="6"/>
        <v>71</v>
      </c>
      <c r="M11" s="27">
        <f t="shared" si="7"/>
        <v>264427</v>
      </c>
      <c r="N11" s="27">
        <f t="shared" si="8"/>
        <v>0</v>
      </c>
      <c r="O11" s="27">
        <f t="shared" si="9"/>
        <v>0</v>
      </c>
      <c r="P11" s="3"/>
      <c r="Q11" s="3"/>
      <c r="R11" s="3"/>
    </row>
    <row r="12" spans="1:18" x14ac:dyDescent="0.3">
      <c r="A12" s="29" t="str">
        <f>IF(FL_bas!D19=1,"",FL_bas!A19)</f>
        <v>TPB</v>
      </c>
      <c r="B12" s="28">
        <f>IF(A12=0,"",IFERROR(VLOOKUP(A12,FL_bas!$A:$B,2,0),""))</f>
        <v>1300</v>
      </c>
      <c r="C12" s="28">
        <f>IFERROR(VLOOKUP($A12,updated_plusgrid!$1:$1048576,MATCH("After allocate to FUEVFVND today",updated_plusgrid!$1:$1,0),0),0)</f>
        <v>17416</v>
      </c>
      <c r="D12" s="28">
        <f>IFERROR(VLOOKUP($A12,updated_plusgrid!$1:$1048576,MATCH("After allocate to FUEVFVND tmr",updated_plusgrid!$1:$1,0),0),0)</f>
        <v>1900</v>
      </c>
      <c r="E12" s="28">
        <f>IFERROR(VLOOKUP($A12,updated_plusgrid!$1:$1048576,MATCH("After allocate to FUEVFVND after tmr",updated_plusgrid!$1:$1,0),0),0)</f>
        <v>1900</v>
      </c>
      <c r="F12" s="30">
        <f t="shared" si="0"/>
        <v>13.396923076923077</v>
      </c>
      <c r="G12" s="28">
        <f t="shared" si="1"/>
        <v>13</v>
      </c>
      <c r="H12" s="30">
        <f t="shared" si="2"/>
        <v>1.4615384615384615</v>
      </c>
      <c r="I12" s="28">
        <f t="shared" si="3"/>
        <v>1</v>
      </c>
      <c r="J12" s="30">
        <f t="shared" si="4"/>
        <v>1.4615384615384615</v>
      </c>
      <c r="K12" s="28">
        <f t="shared" si="5"/>
        <v>1</v>
      </c>
      <c r="L12" s="27">
        <f t="shared" si="6"/>
        <v>15</v>
      </c>
      <c r="M12" s="27">
        <f t="shared" si="7"/>
        <v>14816</v>
      </c>
      <c r="N12" s="27">
        <f t="shared" si="8"/>
        <v>1900</v>
      </c>
      <c r="O12" s="27">
        <f t="shared" si="9"/>
        <v>1900</v>
      </c>
      <c r="P12" s="3"/>
      <c r="Q12" s="3"/>
      <c r="R12" s="3"/>
    </row>
    <row r="13" spans="1:18" x14ac:dyDescent="0.3">
      <c r="A13" s="29" t="str">
        <f>IF(FL_bas!D7=1,"",FL_bas!A7)</f>
        <v>HCM</v>
      </c>
      <c r="B13" s="28">
        <f>IF(A13=0,"",IFERROR(VLOOKUP(A13,FL_bas!$A:$B,2,0),""))</f>
        <v>500</v>
      </c>
      <c r="C13" s="28">
        <f>IFERROR(VLOOKUP($A13,updated_plusgrid!$1:$1048576,MATCH("After allocate to FUEVFVND today",updated_plusgrid!$1:$1,0),0),0)</f>
        <v>49930</v>
      </c>
      <c r="D13" s="28">
        <f>IFERROR(VLOOKUP($A13,updated_plusgrid!$1:$1048576,MATCH("After allocate to FUEVFVND tmr",updated_plusgrid!$1:$1,0),0),0)</f>
        <v>0</v>
      </c>
      <c r="E13" s="28">
        <f>IFERROR(VLOOKUP($A13,updated_plusgrid!$1:$1048576,MATCH("After allocate to FUEVFVND after tmr",updated_plusgrid!$1:$1,0),0),0)</f>
        <v>0</v>
      </c>
      <c r="F13" s="30">
        <f t="shared" si="0"/>
        <v>99.86</v>
      </c>
      <c r="G13" s="28">
        <f t="shared" si="1"/>
        <v>99</v>
      </c>
      <c r="H13" s="30">
        <f t="shared" si="2"/>
        <v>0</v>
      </c>
      <c r="I13" s="28">
        <f t="shared" si="3"/>
        <v>0</v>
      </c>
      <c r="J13" s="30">
        <f t="shared" si="4"/>
        <v>0</v>
      </c>
      <c r="K13" s="28">
        <f t="shared" si="5"/>
        <v>0</v>
      </c>
      <c r="L13" s="27">
        <f t="shared" si="6"/>
        <v>99</v>
      </c>
      <c r="M13" s="27">
        <f t="shared" si="7"/>
        <v>48930</v>
      </c>
      <c r="N13" s="27">
        <f t="shared" si="8"/>
        <v>0</v>
      </c>
      <c r="O13" s="27">
        <f t="shared" si="9"/>
        <v>0</v>
      </c>
    </row>
    <row r="14" spans="1:18" x14ac:dyDescent="0.3">
      <c r="A14" s="29" t="str">
        <f>IF(FL_bas!D11=1,"",FL_bas!A11)</f>
        <v>MSB</v>
      </c>
      <c r="B14" s="28">
        <f>IF(A14=0,"",IFERROR(VLOOKUP(A14,FL_bas!$A:$B,2,0),""))</f>
        <v>2300</v>
      </c>
      <c r="C14" s="28">
        <f>IFERROR(VLOOKUP($A14,updated_plusgrid!$1:$1048576,MATCH("After allocate to FUEVFVND today",updated_plusgrid!$1:$1,0),0),0)</f>
        <v>161354</v>
      </c>
      <c r="D14" s="28">
        <f>IFERROR(VLOOKUP($A14,updated_plusgrid!$1:$1048576,MATCH("After allocate to FUEVFVND tmr",updated_plusgrid!$1:$1,0),0),0)</f>
        <v>0</v>
      </c>
      <c r="E14" s="28">
        <f>IFERROR(VLOOKUP($A14,updated_plusgrid!$1:$1048576,MATCH("After allocate to FUEVFVND after tmr",updated_plusgrid!$1:$1,0),0),0)</f>
        <v>0</v>
      </c>
      <c r="F14" s="30">
        <f t="shared" si="0"/>
        <v>70.153913043478255</v>
      </c>
      <c r="G14" s="28">
        <f t="shared" si="1"/>
        <v>70</v>
      </c>
      <c r="H14" s="30">
        <f t="shared" si="2"/>
        <v>0</v>
      </c>
      <c r="I14" s="28">
        <f t="shared" si="3"/>
        <v>0</v>
      </c>
      <c r="J14" s="30">
        <f t="shared" si="4"/>
        <v>0</v>
      </c>
      <c r="K14" s="28">
        <f t="shared" si="5"/>
        <v>0</v>
      </c>
      <c r="L14" s="27">
        <f t="shared" si="6"/>
        <v>70</v>
      </c>
      <c r="M14" s="27">
        <f t="shared" si="7"/>
        <v>156754</v>
      </c>
      <c r="N14" s="27">
        <f t="shared" si="8"/>
        <v>0</v>
      </c>
      <c r="O14" s="27">
        <f t="shared" si="9"/>
        <v>0</v>
      </c>
      <c r="P14" s="3"/>
      <c r="Q14" s="3"/>
      <c r="R14" s="3"/>
    </row>
    <row r="15" spans="1:18" x14ac:dyDescent="0.3">
      <c r="A15" s="29" t="str">
        <f>IF(FL_bas!D9=1,"",FL_bas!A9)</f>
        <v>LPB</v>
      </c>
      <c r="B15" s="28">
        <f>IF(A15=0,"",IFERROR(VLOOKUP(A15,FL_bas!$A:$B,2,0),""))</f>
        <v>3700</v>
      </c>
      <c r="C15" s="28">
        <f>IFERROR(VLOOKUP($A15,updated_plusgrid!$1:$1048576,MATCH("After allocate to FUEVFVND today",updated_plusgrid!$1:$1,0),0),0)</f>
        <v>268700</v>
      </c>
      <c r="D15" s="28">
        <f>IFERROR(VLOOKUP($A15,updated_plusgrid!$1:$1048576,MATCH("After allocate to FUEVFVND tmr",updated_plusgrid!$1:$1,0),0),0)</f>
        <v>0</v>
      </c>
      <c r="E15" s="28">
        <f>IFERROR(VLOOKUP($A15,updated_plusgrid!$1:$1048576,MATCH("After allocate to FUEVFVND after tmr",updated_plusgrid!$1:$1,0),0),0)</f>
        <v>0</v>
      </c>
      <c r="F15" s="30">
        <f t="shared" si="0"/>
        <v>72.621621621621628</v>
      </c>
      <c r="G15" s="28">
        <f t="shared" si="1"/>
        <v>72</v>
      </c>
      <c r="H15" s="30">
        <f t="shared" si="2"/>
        <v>0</v>
      </c>
      <c r="I15" s="28">
        <f t="shared" si="3"/>
        <v>0</v>
      </c>
      <c r="J15" s="30">
        <f t="shared" si="4"/>
        <v>0</v>
      </c>
      <c r="K15" s="28">
        <f t="shared" si="5"/>
        <v>0</v>
      </c>
      <c r="L15" s="27">
        <f t="shared" si="6"/>
        <v>72</v>
      </c>
      <c r="M15" s="27">
        <f t="shared" si="7"/>
        <v>261300</v>
      </c>
      <c r="N15" s="27">
        <f t="shared" si="8"/>
        <v>0</v>
      </c>
      <c r="O15" s="27">
        <f t="shared" si="9"/>
        <v>0</v>
      </c>
      <c r="P15" s="3"/>
      <c r="Q15" s="3"/>
      <c r="R15" s="3"/>
    </row>
    <row r="16" spans="1:18" x14ac:dyDescent="0.3">
      <c r="A16" s="29" t="str">
        <f>IF(FL_bas!D4=1,"",FL_bas!A4)</f>
        <v>BID</v>
      </c>
      <c r="B16" s="28">
        <f>IF(A16=0,"",IFERROR(VLOOKUP(A16,FL_bas!$A:$B,2,0),""))</f>
        <v>100</v>
      </c>
      <c r="C16" s="28">
        <f>IFERROR(VLOOKUP($A16,updated_plusgrid!$1:$1048576,MATCH("After allocate to FUEVFVND today",updated_plusgrid!$1:$1,0),0),0)</f>
        <v>205</v>
      </c>
      <c r="D16" s="28">
        <f>IFERROR(VLOOKUP($A16,updated_plusgrid!$1:$1048576,MATCH("After allocate to FUEVFVND tmr",updated_plusgrid!$1:$1,0),0),0)</f>
        <v>400</v>
      </c>
      <c r="E16" s="28">
        <f>IFERROR(VLOOKUP($A16,updated_plusgrid!$1:$1048576,MATCH("After allocate to FUEVFVND after tmr",updated_plusgrid!$1:$1,0),0),0)</f>
        <v>400</v>
      </c>
      <c r="F16" s="30">
        <f t="shared" si="0"/>
        <v>2.0499999999999998</v>
      </c>
      <c r="G16" s="28">
        <f t="shared" si="1"/>
        <v>2</v>
      </c>
      <c r="H16" s="30">
        <f t="shared" si="2"/>
        <v>4</v>
      </c>
      <c r="I16" s="28">
        <f t="shared" si="3"/>
        <v>4</v>
      </c>
      <c r="J16" s="30">
        <f t="shared" si="4"/>
        <v>4</v>
      </c>
      <c r="K16" s="28">
        <f t="shared" si="5"/>
        <v>4</v>
      </c>
      <c r="L16" s="27">
        <f t="shared" si="6"/>
        <v>10</v>
      </c>
      <c r="M16" s="27">
        <f t="shared" si="7"/>
        <v>5</v>
      </c>
      <c r="N16" s="27">
        <f t="shared" si="8"/>
        <v>400</v>
      </c>
      <c r="O16" s="27">
        <f t="shared" si="9"/>
        <v>400</v>
      </c>
      <c r="P16" s="3"/>
      <c r="Q16" s="3"/>
      <c r="R16" s="3"/>
    </row>
    <row r="17" spans="1:18" x14ac:dyDescent="0.3">
      <c r="A17" s="29" t="str">
        <f>IF(FL_bas!D12=1,"",FL_bas!A12)</f>
        <v>NAB</v>
      </c>
      <c r="B17" s="28">
        <f>IF(A17=0,"",IFERROR(VLOOKUP(A17,FL_bas!$A:$B,2,0),""))</f>
        <v>300</v>
      </c>
      <c r="C17" s="28">
        <f>IFERROR(VLOOKUP($A17,updated_plusgrid!$1:$1048576,MATCH("After allocate to FUEVFVND today",updated_plusgrid!$1:$1,0),0),0)</f>
        <v>4000</v>
      </c>
      <c r="D17" s="28">
        <f>IFERROR(VLOOKUP($A17,updated_plusgrid!$1:$1048576,MATCH("After allocate to FUEVFVND tmr",updated_plusgrid!$1:$1,0),0),0)</f>
        <v>0</v>
      </c>
      <c r="E17" s="28">
        <f>IFERROR(VLOOKUP($A17,updated_plusgrid!$1:$1048576,MATCH("After allocate to FUEVFVND after tmr",updated_plusgrid!$1:$1,0),0),0)</f>
        <v>0</v>
      </c>
      <c r="F17" s="30">
        <f t="shared" si="0"/>
        <v>13.333333333333334</v>
      </c>
      <c r="G17" s="28">
        <f t="shared" si="1"/>
        <v>13</v>
      </c>
      <c r="H17" s="30">
        <f t="shared" si="2"/>
        <v>0</v>
      </c>
      <c r="I17" s="28">
        <f t="shared" si="3"/>
        <v>0</v>
      </c>
      <c r="J17" s="30">
        <f t="shared" si="4"/>
        <v>0</v>
      </c>
      <c r="K17" s="28">
        <f t="shared" si="5"/>
        <v>0</v>
      </c>
      <c r="L17" s="27">
        <f t="shared" si="6"/>
        <v>13</v>
      </c>
      <c r="M17" s="27">
        <f t="shared" si="7"/>
        <v>3400</v>
      </c>
      <c r="N17" s="27">
        <f t="shared" si="8"/>
        <v>0</v>
      </c>
      <c r="O17" s="27">
        <f t="shared" si="9"/>
        <v>0</v>
      </c>
      <c r="P17" s="3"/>
      <c r="Q17" s="3"/>
      <c r="R17" s="3"/>
    </row>
    <row r="18" spans="1:18" x14ac:dyDescent="0.3">
      <c r="A18" s="29" t="str">
        <f>IF(FL_bas!D23=1,"",FL_bas!A23)</f>
        <v>VIX</v>
      </c>
      <c r="B18" s="28">
        <f>IF(A18=0,"",IFERROR(VLOOKUP(A18,FL_bas!$A:$B,2,0),""))</f>
        <v>4900</v>
      </c>
      <c r="C18" s="28">
        <f>IFERROR(VLOOKUP($A18,updated_plusgrid!$1:$1048576,MATCH("After allocate to FUEVFVND today",updated_plusgrid!$1:$1,0),0),0)</f>
        <v>127600</v>
      </c>
      <c r="D18" s="28">
        <f>IFERROR(VLOOKUP($A18,updated_plusgrid!$1:$1048576,MATCH("After allocate to FUEVFVND tmr",updated_plusgrid!$1:$1,0),0),0)</f>
        <v>0</v>
      </c>
      <c r="E18" s="28">
        <f>IFERROR(VLOOKUP($A18,updated_plusgrid!$1:$1048576,MATCH("After allocate to FUEVFVND after tmr",updated_plusgrid!$1:$1,0),0),0)</f>
        <v>0</v>
      </c>
      <c r="F18" s="30">
        <f t="shared" si="0"/>
        <v>26.040816326530614</v>
      </c>
      <c r="G18" s="28">
        <f t="shared" si="1"/>
        <v>26</v>
      </c>
      <c r="H18" s="30">
        <f t="shared" si="2"/>
        <v>0</v>
      </c>
      <c r="I18" s="28">
        <f t="shared" si="3"/>
        <v>0</v>
      </c>
      <c r="J18" s="30">
        <f t="shared" si="4"/>
        <v>0</v>
      </c>
      <c r="K18" s="28">
        <f t="shared" si="5"/>
        <v>0</v>
      </c>
      <c r="L18" s="27">
        <f t="shared" si="6"/>
        <v>26</v>
      </c>
      <c r="M18" s="27">
        <f t="shared" si="7"/>
        <v>117800</v>
      </c>
      <c r="N18" s="27">
        <f t="shared" si="8"/>
        <v>0</v>
      </c>
      <c r="O18" s="27">
        <f t="shared" si="9"/>
        <v>0</v>
      </c>
      <c r="P18" s="3"/>
      <c r="Q18" s="3"/>
      <c r="R18" s="3"/>
    </row>
    <row r="19" spans="1:18" x14ac:dyDescent="0.3">
      <c r="A19" s="29" t="str">
        <f>IF(FL_bas!D16=1,"",FL_bas!A16)</f>
        <v>SSI</v>
      </c>
      <c r="B19" s="28">
        <f>IF(A19=0,"",IFERROR(VLOOKUP(A19,FL_bas!$A:$B,2,0),""))</f>
        <v>5700</v>
      </c>
      <c r="C19" s="28">
        <f>IFERROR(VLOOKUP($A19,updated_plusgrid!$1:$1048576,MATCH("After allocate to FUEVFVND today",updated_plusgrid!$1:$1,0),0),0)</f>
        <v>88370</v>
      </c>
      <c r="D19" s="28">
        <f>IFERROR(VLOOKUP($A19,updated_plusgrid!$1:$1048576,MATCH("After allocate to FUEVFVND tmr",updated_plusgrid!$1:$1,0),0),0)</f>
        <v>1800</v>
      </c>
      <c r="E19" s="28">
        <f>IFERROR(VLOOKUP($A19,updated_plusgrid!$1:$1048576,MATCH("After allocate to FUEVFVND after tmr",updated_plusgrid!$1:$1,0),0),0)</f>
        <v>1800</v>
      </c>
      <c r="F19" s="30">
        <f t="shared" si="0"/>
        <v>15.503508771929825</v>
      </c>
      <c r="G19" s="28">
        <f t="shared" si="1"/>
        <v>15</v>
      </c>
      <c r="H19" s="30">
        <f t="shared" si="2"/>
        <v>0.31578947368421051</v>
      </c>
      <c r="I19" s="28">
        <f t="shared" si="3"/>
        <v>0</v>
      </c>
      <c r="J19" s="30">
        <f t="shared" si="4"/>
        <v>0.31578947368421051</v>
      </c>
      <c r="K19" s="28">
        <f t="shared" si="5"/>
        <v>0</v>
      </c>
      <c r="L19" s="27">
        <f t="shared" si="6"/>
        <v>15</v>
      </c>
      <c r="M19" s="27">
        <f t="shared" si="7"/>
        <v>76970</v>
      </c>
      <c r="N19" s="27">
        <f t="shared" si="8"/>
        <v>1800</v>
      </c>
      <c r="O19" s="27">
        <f t="shared" si="9"/>
        <v>1800</v>
      </c>
    </row>
    <row r="20" spans="1:18" x14ac:dyDescent="0.3">
      <c r="A20" s="29" t="str">
        <f>IF(FL_bas!D20=1,"",FL_bas!A20)</f>
        <v>VCB</v>
      </c>
      <c r="B20" s="28">
        <f>IF(A20=0,"",IFERROR(VLOOKUP(A20,FL_bas!$A:$B,2,0),""))</f>
        <v>600</v>
      </c>
      <c r="C20" s="28">
        <f>IFERROR(VLOOKUP($A20,updated_plusgrid!$1:$1048576,MATCH("After allocate to FUEVFVND today",updated_plusgrid!$1:$1,0),0),0)</f>
        <v>5288</v>
      </c>
      <c r="D20" s="28">
        <f>IFERROR(VLOOKUP($A20,updated_plusgrid!$1:$1048576,MATCH("After allocate to FUEVFVND tmr",updated_plusgrid!$1:$1,0),0),0)</f>
        <v>0</v>
      </c>
      <c r="E20" s="28">
        <f>IFERROR(VLOOKUP($A20,updated_plusgrid!$1:$1048576,MATCH("After allocate to FUEVFVND after tmr",updated_plusgrid!$1:$1,0),0),0)</f>
        <v>1100</v>
      </c>
      <c r="F20" s="30">
        <f t="shared" si="0"/>
        <v>8.8133333333333326</v>
      </c>
      <c r="G20" s="28">
        <f t="shared" si="1"/>
        <v>8</v>
      </c>
      <c r="H20" s="30">
        <f t="shared" si="2"/>
        <v>0</v>
      </c>
      <c r="I20" s="28">
        <f t="shared" si="3"/>
        <v>0</v>
      </c>
      <c r="J20" s="30">
        <f t="shared" si="4"/>
        <v>1.8333333333333333</v>
      </c>
      <c r="K20" s="28">
        <f t="shared" si="5"/>
        <v>1</v>
      </c>
      <c r="L20" s="27">
        <f t="shared" si="6"/>
        <v>9</v>
      </c>
      <c r="M20" s="27">
        <f t="shared" si="7"/>
        <v>4088</v>
      </c>
      <c r="N20" s="27">
        <f t="shared" si="8"/>
        <v>0</v>
      </c>
      <c r="O20" s="27">
        <f t="shared" si="9"/>
        <v>1100</v>
      </c>
    </row>
    <row r="21" spans="1:18" x14ac:dyDescent="0.3">
      <c r="A21" s="29" t="str">
        <f>IF(FL_bas!D10=1,"",FL_bas!A10)</f>
        <v/>
      </c>
      <c r="B21" s="28" t="str">
        <f>IF(A21=0,"",IFERROR(VLOOKUP(A21,FL_bas!$A:$B,2,0),""))</f>
        <v/>
      </c>
      <c r="C21" s="28">
        <f>IFERROR(VLOOKUP($A21,updated_plusgrid!$1:$1048576,MATCH("After allocate to FUEVFVND today",updated_plusgrid!$1:$1,0),0),0)</f>
        <v>0</v>
      </c>
      <c r="D21" s="28">
        <f>IFERROR(VLOOKUP($A21,updated_plusgrid!$1:$1048576,MATCH("After allocate to FUEVFVND tmr",updated_plusgrid!$1:$1,0),0),0)</f>
        <v>0</v>
      </c>
      <c r="E21" s="28">
        <f>IFERROR(VLOOKUP($A21,updated_plusgrid!$1:$1048576,MATCH("After allocate to FUEVFVND after tmr",updated_plusgrid!$1:$1,0),0),0)</f>
        <v>0</v>
      </c>
      <c r="F21" s="30" t="str">
        <f t="shared" si="0"/>
        <v/>
      </c>
      <c r="G21" s="28" t="str">
        <f t="shared" si="1"/>
        <v/>
      </c>
      <c r="H21" s="30" t="str">
        <f t="shared" si="2"/>
        <v/>
      </c>
      <c r="I21" s="28" t="str">
        <f t="shared" si="3"/>
        <v/>
      </c>
      <c r="J21" s="30" t="str">
        <f t="shared" si="4"/>
        <v/>
      </c>
      <c r="K21" s="28" t="str">
        <f t="shared" si="5"/>
        <v/>
      </c>
      <c r="L21" s="27" t="str">
        <f t="shared" si="6"/>
        <v/>
      </c>
      <c r="M21" s="27" t="e">
        <f t="shared" si="7"/>
        <v>#VALUE!</v>
      </c>
      <c r="N21" s="27" t="e">
        <f t="shared" si="8"/>
        <v>#VALUE!</v>
      </c>
      <c r="O21" s="27" t="e">
        <f t="shared" si="9"/>
        <v>#VALUE!</v>
      </c>
      <c r="P21" s="3"/>
      <c r="Q21" s="3"/>
      <c r="R21" s="3"/>
    </row>
    <row r="22" spans="1:18" x14ac:dyDescent="0.3">
      <c r="A22" s="29" t="str">
        <f>IF(FL_bas!D24=1,"",FL_bas!A24)</f>
        <v>VND</v>
      </c>
      <c r="B22" s="28">
        <f>IF(A22=0,"",IFERROR(VLOOKUP(A22,FL_bas!$A:$B,2,0),""))</f>
        <v>4400</v>
      </c>
      <c r="C22" s="28">
        <f>IFERROR(VLOOKUP($A22,updated_plusgrid!$1:$1048576,MATCH("After allocate to FUEVFVND today",updated_plusgrid!$1:$1,0),0),0)</f>
        <v>183700</v>
      </c>
      <c r="D22" s="28">
        <f>IFERROR(VLOOKUP($A22,updated_plusgrid!$1:$1048576,MATCH("After allocate to FUEVFVND tmr",updated_plusgrid!$1:$1,0),0),0)</f>
        <v>0</v>
      </c>
      <c r="E22" s="28">
        <f>IFERROR(VLOOKUP($A22,updated_plusgrid!$1:$1048576,MATCH("After allocate to FUEVFVND after tmr",updated_plusgrid!$1:$1,0),0),0)</f>
        <v>0</v>
      </c>
      <c r="F22" s="30">
        <f t="shared" si="0"/>
        <v>41.75</v>
      </c>
      <c r="G22" s="28">
        <f t="shared" si="1"/>
        <v>41</v>
      </c>
      <c r="H22" s="30">
        <f t="shared" si="2"/>
        <v>0</v>
      </c>
      <c r="I22" s="28">
        <f t="shared" si="3"/>
        <v>0</v>
      </c>
      <c r="J22" s="30">
        <f t="shared" si="4"/>
        <v>0</v>
      </c>
      <c r="K22" s="28">
        <f t="shared" si="5"/>
        <v>0</v>
      </c>
      <c r="L22" s="27">
        <f t="shared" si="6"/>
        <v>41</v>
      </c>
      <c r="M22" s="27">
        <f t="shared" si="7"/>
        <v>174900</v>
      </c>
      <c r="N22" s="27">
        <f t="shared" si="8"/>
        <v>0</v>
      </c>
      <c r="O22" s="27">
        <f t="shared" si="9"/>
        <v>0</v>
      </c>
      <c r="P22" s="3"/>
      <c r="Q22" s="3"/>
      <c r="R22" s="3"/>
    </row>
    <row r="23" spans="1:18" x14ac:dyDescent="0.3">
      <c r="A23" s="29" t="str">
        <f>IF(FL_bas!D3=1,"",FL_bas!A3)</f>
        <v/>
      </c>
      <c r="B23" s="28" t="str">
        <f>IF(A23=0,"",IFERROR(VLOOKUP(A23,FL_bas!$A:$B,2,0),""))</f>
        <v/>
      </c>
      <c r="C23" s="28">
        <f>IFERROR(VLOOKUP($A23,updated_plusgrid!$1:$1048576,MATCH("After allocate to FUEVFVND today",updated_plusgrid!$1:$1,0),0),0)</f>
        <v>0</v>
      </c>
      <c r="D23" s="28">
        <f>IFERROR(VLOOKUP($A23,updated_plusgrid!$1:$1048576,MATCH("After allocate to FUEVFVND tmr",updated_plusgrid!$1:$1,0),0),0)</f>
        <v>0</v>
      </c>
      <c r="E23" s="28">
        <f>IFERROR(VLOOKUP($A23,updated_plusgrid!$1:$1048576,MATCH("After allocate to FUEVFVND after tmr",updated_plusgrid!$1:$1,0),0),0)</f>
        <v>0</v>
      </c>
      <c r="F23" s="30" t="str">
        <f t="shared" si="0"/>
        <v/>
      </c>
      <c r="G23" s="28" t="str">
        <f t="shared" si="1"/>
        <v/>
      </c>
      <c r="H23" s="30" t="str">
        <f t="shared" si="2"/>
        <v/>
      </c>
      <c r="I23" s="28" t="str">
        <f t="shared" si="3"/>
        <v/>
      </c>
      <c r="J23" s="30" t="str">
        <f t="shared" si="4"/>
        <v/>
      </c>
      <c r="K23" s="28" t="str">
        <f t="shared" si="5"/>
        <v/>
      </c>
      <c r="L23" s="27" t="str">
        <f t="shared" si="6"/>
        <v/>
      </c>
      <c r="M23" s="27" t="e">
        <f>C23-MIN($G:$G)*B23</f>
        <v>#VALUE!</v>
      </c>
      <c r="N23" s="27" t="e">
        <f t="shared" si="8"/>
        <v>#VALUE!</v>
      </c>
      <c r="O23" s="27" t="e">
        <f t="shared" si="9"/>
        <v>#VALUE!</v>
      </c>
      <c r="P23" s="3"/>
      <c r="Q23" s="3"/>
      <c r="R23" s="3"/>
    </row>
    <row r="24" spans="1:18" x14ac:dyDescent="0.3">
      <c r="A24" s="29" t="str">
        <f>IF(FL_bas!D25=1,"",FL_bas!A25)</f>
        <v>VPB</v>
      </c>
      <c r="B24" s="28">
        <f>IF(A24=0,"",IFERROR(VLOOKUP(A24,FL_bas!$A:$B,2,0),""))</f>
        <v>13400</v>
      </c>
      <c r="C24" s="28">
        <f>IFERROR(VLOOKUP($A24,updated_plusgrid!$1:$1048576,MATCH("After allocate to FUEVFVND today",updated_plusgrid!$1:$1,0),0),0)</f>
        <v>128183</v>
      </c>
      <c r="D24" s="28">
        <f>IFERROR(VLOOKUP($A24,updated_plusgrid!$1:$1048576,MATCH("After allocate to FUEVFVND tmr",updated_plusgrid!$1:$1,0),0),0)</f>
        <v>0</v>
      </c>
      <c r="E24" s="28">
        <f>IFERROR(VLOOKUP($A24,updated_plusgrid!$1:$1048576,MATCH("After allocate to FUEVFVND after tmr",updated_plusgrid!$1:$1,0),0),0)</f>
        <v>8200</v>
      </c>
      <c r="F24" s="30">
        <f t="shared" si="0"/>
        <v>9.5658955223880593</v>
      </c>
      <c r="G24" s="28">
        <f t="shared" si="1"/>
        <v>9</v>
      </c>
      <c r="H24" s="30">
        <f t="shared" si="2"/>
        <v>0</v>
      </c>
      <c r="I24" s="28">
        <f t="shared" si="3"/>
        <v>0</v>
      </c>
      <c r="J24" s="30">
        <f t="shared" si="4"/>
        <v>0.61194029850746268</v>
      </c>
      <c r="K24" s="28">
        <f t="shared" si="5"/>
        <v>0</v>
      </c>
      <c r="L24" s="27">
        <f t="shared" si="6"/>
        <v>9</v>
      </c>
      <c r="M24" s="27">
        <f>C24-MIN($G$2:$G$30)*B24</f>
        <v>101383</v>
      </c>
      <c r="N24" s="27">
        <f t="shared" si="8"/>
        <v>0</v>
      </c>
      <c r="O24" s="27">
        <f t="shared" si="9"/>
        <v>8200</v>
      </c>
      <c r="P24" s="3"/>
      <c r="Q24" s="3"/>
      <c r="R24" s="3"/>
    </row>
    <row r="25" spans="1:18" x14ac:dyDescent="0.3">
      <c r="A25" s="29">
        <f>IF(FL_bas!D26=1,"",FL_bas!A26)</f>
        <v>0</v>
      </c>
      <c r="B25" s="28" t="str">
        <f>IF(A25=0,"",IFERROR(VLOOKUP(A25,FL_bas!$A:$B,2,0),""))</f>
        <v/>
      </c>
      <c r="C25" s="28">
        <f>IFERROR(VLOOKUP($A25,updated_plusgrid!$1:$1048576,MATCH("After allocate to FUEVFVND today",updated_plusgrid!$1:$1,0),0),0)</f>
        <v>0</v>
      </c>
      <c r="D25" s="28">
        <f>IFERROR(VLOOKUP($A25,updated_plusgrid!$1:$1048576,MATCH("After allocate to FUEVFVND tmr",updated_plusgrid!$1:$1,0),0),0)</f>
        <v>0</v>
      </c>
      <c r="E25" s="28">
        <f>IFERROR(VLOOKUP($A25,updated_plusgrid!$1:$1048576,MATCH("After allocate to FUEVFVND after tmr",updated_plusgrid!$1:$1,0),0),0)</f>
        <v>0</v>
      </c>
      <c r="F25" s="30" t="str">
        <f t="shared" si="0"/>
        <v/>
      </c>
      <c r="G25" s="28" t="str">
        <f t="shared" si="1"/>
        <v/>
      </c>
      <c r="H25" s="30" t="str">
        <f t="shared" si="2"/>
        <v/>
      </c>
      <c r="I25" s="28" t="str">
        <f t="shared" si="3"/>
        <v/>
      </c>
      <c r="J25" s="30" t="str">
        <f t="shared" si="4"/>
        <v/>
      </c>
      <c r="K25" s="28" t="str">
        <f t="shared" si="5"/>
        <v/>
      </c>
      <c r="L25" s="27" t="str">
        <f t="shared" si="6"/>
        <v/>
      </c>
      <c r="M25" s="27" t="e">
        <f>C25-MIN($G$2:$G$30)*B25</f>
        <v>#VALUE!</v>
      </c>
      <c r="N25" s="27" t="e">
        <f t="shared" si="8"/>
        <v>#VALUE!</v>
      </c>
      <c r="O25" s="27" t="e">
        <f t="shared" si="9"/>
        <v>#VALUE!</v>
      </c>
      <c r="P25" s="3"/>
      <c r="Q25" s="3"/>
      <c r="R25" s="3"/>
    </row>
    <row r="26" spans="1:18" x14ac:dyDescent="0.3">
      <c r="A26" s="29">
        <f>IF(FL_bas!D27=1,"",FL_bas!A27)</f>
        <v>0</v>
      </c>
      <c r="B26" s="28" t="str">
        <f>IF(A26=0,"",IFERROR(VLOOKUP(A26,FL_bas!$A:$B,2,0),""))</f>
        <v/>
      </c>
      <c r="C26" s="28">
        <f>IFERROR(VLOOKUP($A26,updated_plusgrid!$1:$1048576,MATCH("After allocate to FUEVFVND today",updated_plusgrid!$1:$1,0),0),0)</f>
        <v>0</v>
      </c>
      <c r="D26" s="28">
        <f>IFERROR(VLOOKUP($A26,updated_plusgrid!$1:$1048576,MATCH("After allocate to FUEVFVND tmr",updated_plusgrid!$1:$1,0),0),0)</f>
        <v>0</v>
      </c>
      <c r="E26" s="28">
        <f>IFERROR(VLOOKUP($A26,updated_plusgrid!$1:$1048576,MATCH("After allocate to FUEVFVND after tmr",updated_plusgrid!$1:$1,0),0),0)</f>
        <v>0</v>
      </c>
      <c r="F26" s="30" t="str">
        <f t="shared" si="0"/>
        <v/>
      </c>
      <c r="G26" s="28" t="str">
        <f t="shared" si="1"/>
        <v/>
      </c>
      <c r="H26" s="30" t="str">
        <f t="shared" si="2"/>
        <v/>
      </c>
      <c r="I26" s="28" t="str">
        <f t="shared" si="3"/>
        <v/>
      </c>
      <c r="J26" s="30" t="str">
        <f t="shared" si="4"/>
        <v/>
      </c>
      <c r="K26" s="28" t="str">
        <f t="shared" si="5"/>
        <v/>
      </c>
      <c r="L26" s="27" t="str">
        <f t="shared" si="6"/>
        <v/>
      </c>
      <c r="M26" s="27" t="e">
        <f>C26-MIN($G$2:$G$30)*B26</f>
        <v>#VALUE!</v>
      </c>
      <c r="N26" s="27" t="e">
        <f t="shared" si="8"/>
        <v>#VALUE!</v>
      </c>
      <c r="O26" s="27" t="e">
        <f t="shared" si="9"/>
        <v>#VALUE!</v>
      </c>
      <c r="P26" s="3"/>
      <c r="Q26" s="3"/>
      <c r="R26" s="3"/>
    </row>
    <row r="27" spans="1:18" x14ac:dyDescent="0.3">
      <c r="A27" s="27">
        <f>IF(FL_bas!D28=1,"",FL_bas!A28)</f>
        <v>0</v>
      </c>
      <c r="B27" s="27" t="str">
        <f>IF(A27=0,"",IFERROR(VLOOKUP(A27,FL_bas!$A:$B,2,0),""))</f>
        <v/>
      </c>
      <c r="C27" s="28">
        <f>IFERROR(VLOOKUP($A27,updated_plusgrid!$1:$1048576,MATCH("After allocate to FUEVFVND today",updated_plusgrid!$1:$1,0),0),0)</f>
        <v>0</v>
      </c>
      <c r="D27" s="28">
        <f>IFERROR(VLOOKUP($A27,updated_plusgrid!$1:$1048576,MATCH("After allocate to FUEVFVND tmr",updated_plusgrid!$1:$1,0),0),0)</f>
        <v>0</v>
      </c>
      <c r="E27" s="28">
        <f>IFERROR(VLOOKUP($A27,updated_plusgrid!$1:$1048576,MATCH("After allocate to FUEVFVND after tmr",updated_plusgrid!$1:$1,0),0),0)</f>
        <v>0</v>
      </c>
      <c r="F27" s="30" t="str">
        <f t="shared" si="0"/>
        <v/>
      </c>
      <c r="G27" s="28" t="str">
        <f t="shared" si="1"/>
        <v/>
      </c>
      <c r="H27" s="30" t="str">
        <f t="shared" si="2"/>
        <v/>
      </c>
      <c r="I27" s="28" t="str">
        <f t="shared" si="3"/>
        <v/>
      </c>
      <c r="J27" s="30" t="str">
        <f t="shared" si="4"/>
        <v/>
      </c>
      <c r="K27" s="28" t="str">
        <f t="shared" si="5"/>
        <v/>
      </c>
      <c r="L27" s="27" t="str">
        <f t="shared" si="6"/>
        <v/>
      </c>
      <c r="M27" s="27" t="e">
        <f>C27-MIN($G$2:$G$30)*B27</f>
        <v>#VALUE!</v>
      </c>
      <c r="N27" s="27" t="e">
        <f t="shared" si="8"/>
        <v>#VALUE!</v>
      </c>
      <c r="O27" s="27" t="e">
        <f t="shared" si="9"/>
        <v>#VALUE!</v>
      </c>
      <c r="P27" s="3"/>
      <c r="Q27" s="3"/>
      <c r="R27" s="3"/>
    </row>
    <row r="28" spans="1:18" x14ac:dyDescent="0.3">
      <c r="M28" s="27">
        <f>C28-MIN($G$2:$G$30)*B28</f>
        <v>0</v>
      </c>
      <c r="N28" s="27">
        <f t="shared" si="8"/>
        <v>0</v>
      </c>
      <c r="O28" s="27">
        <f t="shared" si="9"/>
        <v>0</v>
      </c>
      <c r="P28" s="3"/>
      <c r="Q28" s="3"/>
      <c r="R28" s="3"/>
    </row>
  </sheetData>
  <sortState xmlns:xlrd2="http://schemas.microsoft.com/office/spreadsheetml/2017/richdata2" ref="A2:O28">
    <sortCondition ref="L1:L28"/>
  </sortState>
  <conditionalFormatting sqref="G2:G27">
    <cfRule type="colorScale" priority="1">
      <colorScale>
        <cfvo type="min"/>
        <cfvo type="max"/>
        <color rgb="FFF8696B"/>
        <color rgb="FFFCFCFF"/>
      </colorScale>
    </cfRule>
  </conditionalFormatting>
  <conditionalFormatting sqref="I2:I27">
    <cfRule type="colorScale" priority="3">
      <colorScale>
        <cfvo type="min"/>
        <cfvo type="max"/>
        <color rgb="FFF8696B"/>
        <color rgb="FFFCFCFF"/>
      </colorScale>
    </cfRule>
  </conditionalFormatting>
  <conditionalFormatting sqref="K2:K27">
    <cfRule type="colorScale" priority="2">
      <colorScale>
        <cfvo type="min"/>
        <cfvo type="max"/>
        <color rgb="FFF8696B"/>
        <color rgb="FFFCFCFF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5"/>
  <sheetViews>
    <sheetView workbookViewId="0">
      <selection activeCell="A2" sqref="A2:D2"/>
    </sheetView>
  </sheetViews>
  <sheetFormatPr defaultRowHeight="14.4" x14ac:dyDescent="0.3"/>
  <cols>
    <col min="7" max="7" width="10.77734375" bestFit="1" customWidth="1"/>
  </cols>
  <sheetData>
    <row r="1" spans="1:4" x14ac:dyDescent="0.3">
      <c r="A1" s="22" t="str">
        <f>'[4]Mẫu chung Việt Anh'!$B$2</f>
        <v>28/08/2024</v>
      </c>
    </row>
    <row r="2" spans="1:4" x14ac:dyDescent="0.3">
      <c r="A2" s="22" t="s">
        <v>3</v>
      </c>
      <c r="B2" t="s">
        <v>40</v>
      </c>
      <c r="C2" t="s">
        <v>41</v>
      </c>
      <c r="D2" t="s">
        <v>39</v>
      </c>
    </row>
    <row r="3" spans="1:4" x14ac:dyDescent="0.3">
      <c r="A3" s="38" t="str">
        <f>'[4]Mẫu chung Việt Anh'!C2</f>
        <v>ACB</v>
      </c>
      <c r="B3" s="1">
        <f>'[4]Mẫu chung Việt Anh'!E2</f>
        <v>7000</v>
      </c>
      <c r="C3" s="38" t="str">
        <f>'[4]Mẫu chung Việt Anh'!G2</f>
        <v>Nhà đầu tư nước ngoài/AP nước ngoài Foreign Investor/Foreign AP</v>
      </c>
      <c r="D3" s="1">
        <f>IF(C3="Nhà đầu tư nước ngoài/AP nước ngoài Foreign Investor/Foreign AP",1,0)</f>
        <v>1</v>
      </c>
    </row>
    <row r="4" spans="1:4" x14ac:dyDescent="0.3">
      <c r="A4" s="38" t="str">
        <f>'[4]Mẫu chung Việt Anh'!C3</f>
        <v>BID</v>
      </c>
      <c r="B4" s="1">
        <f>'[4]Mẫu chung Việt Anh'!E3</f>
        <v>100</v>
      </c>
      <c r="C4" s="38" t="str">
        <f>'[4]Mẫu chung Việt Anh'!G3</f>
        <v>BSC</v>
      </c>
      <c r="D4" s="1">
        <f t="shared" ref="D4:D34" si="0">IF(C4="Nhà đầu tư nước ngoài/AP nước ngoài Foreign Investor/Foreign AP",1,0)</f>
        <v>0</v>
      </c>
    </row>
    <row r="5" spans="1:4" x14ac:dyDescent="0.3">
      <c r="A5" s="38" t="str">
        <f>'[4]Mẫu chung Việt Anh'!C4</f>
        <v>CTG</v>
      </c>
      <c r="B5" s="1">
        <f>'[4]Mẫu chung Việt Anh'!E4</f>
        <v>1300</v>
      </c>
      <c r="C5" s="38">
        <f>'[4]Mẫu chung Việt Anh'!G4</f>
        <v>0</v>
      </c>
      <c r="D5" s="1">
        <f t="shared" si="0"/>
        <v>0</v>
      </c>
    </row>
    <row r="6" spans="1:4" x14ac:dyDescent="0.3">
      <c r="A6" s="38" t="str">
        <f>'[4]Mẫu chung Việt Anh'!C5</f>
        <v>EIB</v>
      </c>
      <c r="B6" s="1">
        <f>'[4]Mẫu chung Việt Anh'!E5</f>
        <v>3800</v>
      </c>
      <c r="C6" s="38">
        <f>'[4]Mẫu chung Việt Anh'!G5</f>
        <v>0</v>
      </c>
      <c r="D6" s="1">
        <f t="shared" si="0"/>
        <v>0</v>
      </c>
    </row>
    <row r="7" spans="1:4" x14ac:dyDescent="0.3">
      <c r="A7" s="38" t="str">
        <f>'[4]Mẫu chung Việt Anh'!C6</f>
        <v>HCM</v>
      </c>
      <c r="B7" s="1">
        <f>'[4]Mẫu chung Việt Anh'!E6</f>
        <v>500</v>
      </c>
      <c r="C7" s="38" t="str">
        <f>'[4]Mẫu chung Việt Anh'!G6</f>
        <v>HSC</v>
      </c>
      <c r="D7" s="1">
        <f t="shared" si="0"/>
        <v>0</v>
      </c>
    </row>
    <row r="8" spans="1:4" x14ac:dyDescent="0.3">
      <c r="A8" s="38" t="str">
        <f>'[4]Mẫu chung Việt Anh'!C7</f>
        <v>HDB</v>
      </c>
      <c r="B8" s="1">
        <f>'[4]Mẫu chung Việt Anh'!E7</f>
        <v>3100</v>
      </c>
      <c r="C8" s="38">
        <f>'[4]Mẫu chung Việt Anh'!G7</f>
        <v>0</v>
      </c>
      <c r="D8" s="1">
        <f t="shared" si="0"/>
        <v>0</v>
      </c>
    </row>
    <row r="9" spans="1:4" x14ac:dyDescent="0.3">
      <c r="A9" s="38" t="str">
        <f>'[4]Mẫu chung Việt Anh'!C8</f>
        <v>LPB</v>
      </c>
      <c r="B9" s="1">
        <f>'[4]Mẫu chung Việt Anh'!E8</f>
        <v>3700</v>
      </c>
      <c r="C9" s="38">
        <f>'[4]Mẫu chung Việt Anh'!G8</f>
        <v>0</v>
      </c>
      <c r="D9" s="1">
        <f t="shared" si="0"/>
        <v>0</v>
      </c>
    </row>
    <row r="10" spans="1:4" x14ac:dyDescent="0.3">
      <c r="A10" s="38" t="str">
        <f>'[4]Mẫu chung Việt Anh'!C9</f>
        <v>MBB</v>
      </c>
      <c r="B10" s="1">
        <f>'[4]Mẫu chung Việt Anh'!E9</f>
        <v>7900</v>
      </c>
      <c r="C10" s="38" t="str">
        <f>'[4]Mẫu chung Việt Anh'!G9</f>
        <v>Nhà đầu tư nước ngoài/AP nước ngoài Foreign Investor/Foreign AP</v>
      </c>
      <c r="D10" s="1">
        <f t="shared" si="0"/>
        <v>1</v>
      </c>
    </row>
    <row r="11" spans="1:4" x14ac:dyDescent="0.3">
      <c r="A11" s="38" t="str">
        <f>'[4]Mẫu chung Việt Anh'!C10</f>
        <v>MSB</v>
      </c>
      <c r="B11" s="1">
        <f>'[4]Mẫu chung Việt Anh'!E10</f>
        <v>2300</v>
      </c>
      <c r="C11" s="38">
        <f>'[4]Mẫu chung Việt Anh'!G10</f>
        <v>0</v>
      </c>
      <c r="D11" s="1">
        <f t="shared" si="0"/>
        <v>0</v>
      </c>
    </row>
    <row r="12" spans="1:4" x14ac:dyDescent="0.3">
      <c r="A12" s="38" t="str">
        <f>'[4]Mẫu chung Việt Anh'!C11</f>
        <v>NAB</v>
      </c>
      <c r="B12" s="1">
        <f>'[4]Mẫu chung Việt Anh'!E11</f>
        <v>300</v>
      </c>
      <c r="C12" s="38">
        <f>'[4]Mẫu chung Việt Anh'!G11</f>
        <v>0</v>
      </c>
      <c r="D12" s="1">
        <f t="shared" si="0"/>
        <v>0</v>
      </c>
    </row>
    <row r="13" spans="1:4" x14ac:dyDescent="0.3">
      <c r="A13" s="38" t="str">
        <f>'[4]Mẫu chung Việt Anh'!C12</f>
        <v>OCB</v>
      </c>
      <c r="B13" s="1">
        <f>'[4]Mẫu chung Việt Anh'!E12</f>
        <v>300</v>
      </c>
      <c r="C13" s="38">
        <f>'[4]Mẫu chung Việt Anh'!G12</f>
        <v>0</v>
      </c>
      <c r="D13" s="1">
        <f t="shared" si="0"/>
        <v>0</v>
      </c>
    </row>
    <row r="14" spans="1:4" x14ac:dyDescent="0.3">
      <c r="A14" s="38" t="str">
        <f>'[4]Mẫu chung Việt Anh'!C13</f>
        <v>SHB</v>
      </c>
      <c r="B14" s="1">
        <f>'[4]Mẫu chung Việt Anh'!E13</f>
        <v>7200</v>
      </c>
      <c r="C14" s="38">
        <f>'[4]Mẫu chung Việt Anh'!G13</f>
        <v>0</v>
      </c>
      <c r="D14" s="1">
        <f t="shared" si="0"/>
        <v>0</v>
      </c>
    </row>
    <row r="15" spans="1:4" x14ac:dyDescent="0.3">
      <c r="A15" s="38" t="str">
        <f>'[4]Mẫu chung Việt Anh'!C14</f>
        <v>SSB</v>
      </c>
      <c r="B15" s="1">
        <f>'[4]Mẫu chung Việt Anh'!E14</f>
        <v>500</v>
      </c>
      <c r="C15" s="38">
        <f>'[4]Mẫu chung Việt Anh'!G14</f>
        <v>0</v>
      </c>
      <c r="D15" s="1">
        <f t="shared" si="0"/>
        <v>0</v>
      </c>
    </row>
    <row r="16" spans="1:4" x14ac:dyDescent="0.3">
      <c r="A16" s="38" t="str">
        <f>'[4]Mẫu chung Việt Anh'!C15</f>
        <v>SSI</v>
      </c>
      <c r="B16" s="1">
        <f>'[4]Mẫu chung Việt Anh'!E15</f>
        <v>5700</v>
      </c>
      <c r="C16" s="38" t="str">
        <f>'[4]Mẫu chung Việt Anh'!G15</f>
        <v>SSI</v>
      </c>
      <c r="D16" s="1">
        <f t="shared" si="0"/>
        <v>0</v>
      </c>
    </row>
    <row r="17" spans="1:4" x14ac:dyDescent="0.3">
      <c r="A17" s="38" t="str">
        <f>'[4]Mẫu chung Việt Anh'!C16</f>
        <v>STB</v>
      </c>
      <c r="B17" s="1">
        <f>'[4]Mẫu chung Việt Anh'!E16</f>
        <v>7600</v>
      </c>
      <c r="C17" s="38">
        <f>'[4]Mẫu chung Việt Anh'!G16</f>
        <v>0</v>
      </c>
      <c r="D17" s="1">
        <f t="shared" si="0"/>
        <v>0</v>
      </c>
    </row>
    <row r="18" spans="1:4" x14ac:dyDescent="0.3">
      <c r="A18" s="38" t="str">
        <f>'[4]Mẫu chung Việt Anh'!C17</f>
        <v>TCB</v>
      </c>
      <c r="B18" s="1">
        <f>'[4]Mẫu chung Việt Anh'!E17</f>
        <v>12400</v>
      </c>
      <c r="C18" s="38">
        <f>'[4]Mẫu chung Việt Anh'!G17</f>
        <v>0</v>
      </c>
      <c r="D18" s="1">
        <f t="shared" si="0"/>
        <v>0</v>
      </c>
    </row>
    <row r="19" spans="1:4" x14ac:dyDescent="0.3">
      <c r="A19" s="38" t="str">
        <f>'[4]Mẫu chung Việt Anh'!C18</f>
        <v>TPB</v>
      </c>
      <c r="B19" s="1">
        <f>'[4]Mẫu chung Việt Anh'!E18</f>
        <v>1300</v>
      </c>
      <c r="C19" s="38">
        <f>'[4]Mẫu chung Việt Anh'!G18</f>
        <v>0</v>
      </c>
      <c r="D19" s="1">
        <f t="shared" si="0"/>
        <v>0</v>
      </c>
    </row>
    <row r="20" spans="1:4" x14ac:dyDescent="0.3">
      <c r="A20" s="38" t="str">
        <f>'[4]Mẫu chung Việt Anh'!C19</f>
        <v>VCB</v>
      </c>
      <c r="B20" s="1">
        <f>'[4]Mẫu chung Việt Anh'!E19</f>
        <v>600</v>
      </c>
      <c r="C20" s="38">
        <f>'[4]Mẫu chung Việt Anh'!G19</f>
        <v>0</v>
      </c>
      <c r="D20" s="1">
        <f t="shared" si="0"/>
        <v>0</v>
      </c>
    </row>
    <row r="21" spans="1:4" x14ac:dyDescent="0.3">
      <c r="A21" s="38" t="str">
        <f>'[4]Mẫu chung Việt Anh'!C20</f>
        <v>VCI</v>
      </c>
      <c r="B21" s="1">
        <f>'[4]Mẫu chung Việt Anh'!E20</f>
        <v>600</v>
      </c>
      <c r="C21" s="38" t="str">
        <f>'[4]Mẫu chung Việt Anh'!G20</f>
        <v>VIETCAP</v>
      </c>
      <c r="D21" s="1">
        <f t="shared" si="0"/>
        <v>0</v>
      </c>
    </row>
    <row r="22" spans="1:4" x14ac:dyDescent="0.3">
      <c r="A22" s="38" t="str">
        <f>'[4]Mẫu chung Việt Anh'!C21</f>
        <v>VIB</v>
      </c>
      <c r="B22" s="1">
        <f>'[4]Mẫu chung Việt Anh'!E21</f>
        <v>1200</v>
      </c>
      <c r="C22" s="38" t="str">
        <f>'[4]Mẫu chung Việt Anh'!G21</f>
        <v>Nhà đầu tư nước ngoài/AP nước ngoài Foreign Investor/Foreign AP</v>
      </c>
      <c r="D22" s="1">
        <f t="shared" si="0"/>
        <v>1</v>
      </c>
    </row>
    <row r="23" spans="1:4" x14ac:dyDescent="0.3">
      <c r="A23" s="38" t="str">
        <f>'[4]Mẫu chung Việt Anh'!C22</f>
        <v>VIX</v>
      </c>
      <c r="B23" s="1">
        <f>'[4]Mẫu chung Việt Anh'!E22</f>
        <v>4900</v>
      </c>
      <c r="C23" s="38">
        <f>'[4]Mẫu chung Việt Anh'!G22</f>
        <v>0</v>
      </c>
      <c r="D23" s="1">
        <f t="shared" si="0"/>
        <v>0</v>
      </c>
    </row>
    <row r="24" spans="1:4" x14ac:dyDescent="0.3">
      <c r="A24" s="38" t="str">
        <f>'[4]Mẫu chung Việt Anh'!C23</f>
        <v>VND</v>
      </c>
      <c r="B24" s="1">
        <f>'[4]Mẫu chung Việt Anh'!E23</f>
        <v>4400</v>
      </c>
      <c r="C24" s="38">
        <f>'[4]Mẫu chung Việt Anh'!G23</f>
        <v>0</v>
      </c>
      <c r="D24" s="1">
        <f t="shared" si="0"/>
        <v>0</v>
      </c>
    </row>
    <row r="25" spans="1:4" x14ac:dyDescent="0.3">
      <c r="A25" s="38" t="str">
        <f>'[4]Mẫu chung Việt Anh'!C24</f>
        <v>VPB</v>
      </c>
      <c r="B25" s="1">
        <f>'[4]Mẫu chung Việt Anh'!E24</f>
        <v>13400</v>
      </c>
      <c r="C25" s="38">
        <f>'[4]Mẫu chung Việt Anh'!G24</f>
        <v>0</v>
      </c>
      <c r="D25" s="1">
        <f t="shared" si="0"/>
        <v>0</v>
      </c>
    </row>
    <row r="26" spans="1:4" x14ac:dyDescent="0.3">
      <c r="A26" s="38">
        <f>'[4]Mẫu chung Việt Anh'!C25</f>
        <v>0</v>
      </c>
      <c r="B26" s="1">
        <f>'[4]Mẫu chung Việt Anh'!E25</f>
        <v>0</v>
      </c>
      <c r="C26" s="38">
        <f>'[4]Mẫu chung Việt Anh'!G25</f>
        <v>0</v>
      </c>
      <c r="D26" s="1">
        <f t="shared" si="0"/>
        <v>0</v>
      </c>
    </row>
    <row r="27" spans="1:4" x14ac:dyDescent="0.3">
      <c r="A27" s="38">
        <f>'[4]Mẫu chung Việt Anh'!C26</f>
        <v>0</v>
      </c>
      <c r="B27" s="1">
        <f>'[4]Mẫu chung Việt Anh'!E26</f>
        <v>0</v>
      </c>
      <c r="C27" s="38" t="str">
        <f>'[4]Mẫu chung Việt Anh'!G26</f>
        <v>VND</v>
      </c>
      <c r="D27" s="1">
        <f t="shared" si="0"/>
        <v>0</v>
      </c>
    </row>
    <row r="28" spans="1:4" x14ac:dyDescent="0.3">
      <c r="A28" s="38">
        <f>'[4]Mẫu chung Việt Anh'!C27</f>
        <v>0</v>
      </c>
      <c r="B28" s="1">
        <f>'[4]Mẫu chung Việt Anh'!E27</f>
        <v>0</v>
      </c>
      <c r="C28" s="38" t="str">
        <f>'[4]Mẫu chung Việt Anh'!G27</f>
        <v>VND</v>
      </c>
      <c r="D28" s="1">
        <f t="shared" si="0"/>
        <v>0</v>
      </c>
    </row>
    <row r="29" spans="1:4" x14ac:dyDescent="0.3">
      <c r="A29" s="38">
        <f>'[4]Mẫu chung Việt Anh'!C28</f>
        <v>0</v>
      </c>
      <c r="B29" s="1">
        <f>'[4]Mẫu chung Việt Anh'!E28</f>
        <v>0</v>
      </c>
      <c r="C29" s="38" t="str">
        <f>'[4]Mẫu chung Việt Anh'!G28</f>
        <v>VND</v>
      </c>
      <c r="D29" s="1">
        <f t="shared" si="0"/>
        <v>0</v>
      </c>
    </row>
    <row r="30" spans="1:4" x14ac:dyDescent="0.3">
      <c r="A30" s="38">
        <f>'[4]Mẫu chung Việt Anh'!C29</f>
        <v>0</v>
      </c>
      <c r="B30" s="1">
        <f>'[4]Mẫu chung Việt Anh'!E29</f>
        <v>0</v>
      </c>
      <c r="C30" s="38">
        <f>'[4]Mẫu chung Việt Anh'!G29</f>
        <v>0</v>
      </c>
      <c r="D30" s="1">
        <f t="shared" si="0"/>
        <v>0</v>
      </c>
    </row>
    <row r="31" spans="1:4" x14ac:dyDescent="0.3">
      <c r="A31" s="38">
        <f>'[4]Mẫu chung Việt Anh'!C30</f>
        <v>0</v>
      </c>
      <c r="B31" s="1">
        <f>'[4]Mẫu chung Việt Anh'!E30</f>
        <v>0</v>
      </c>
      <c r="C31" s="38">
        <f>'[4]Mẫu chung Việt Anh'!G30</f>
        <v>0</v>
      </c>
      <c r="D31" s="1">
        <f t="shared" si="0"/>
        <v>0</v>
      </c>
    </row>
    <row r="32" spans="1:4" x14ac:dyDescent="0.3">
      <c r="A32" s="38">
        <f>'[4]Mẫu chung Việt Anh'!C31</f>
        <v>0</v>
      </c>
      <c r="B32" s="1">
        <f>'[4]Mẫu chung Việt Anh'!E31</f>
        <v>0</v>
      </c>
      <c r="C32" s="38">
        <f>'[4]Mẫu chung Việt Anh'!G31</f>
        <v>0</v>
      </c>
      <c r="D32" s="1">
        <f t="shared" si="0"/>
        <v>0</v>
      </c>
    </row>
    <row r="33" spans="1:7" x14ac:dyDescent="0.3">
      <c r="A33" s="38">
        <f>'[4]Mẫu chung Việt Anh'!C32</f>
        <v>0</v>
      </c>
      <c r="B33" s="1">
        <f>'[4]Mẫu chung Việt Anh'!E32</f>
        <v>0</v>
      </c>
      <c r="C33" s="38">
        <f>'[4]Mẫu chung Việt Anh'!G32</f>
        <v>0</v>
      </c>
      <c r="D33" s="1">
        <f t="shared" si="0"/>
        <v>0</v>
      </c>
    </row>
    <row r="34" spans="1:7" x14ac:dyDescent="0.3">
      <c r="A34" s="38">
        <f>'[4]Mẫu chung Việt Anh'!C33</f>
        <v>0</v>
      </c>
      <c r="B34" s="1">
        <f>'[4]Mẫu chung Việt Anh'!E33</f>
        <v>0</v>
      </c>
      <c r="C34" s="38">
        <f>'[4]Mẫu chung Việt Anh'!G33</f>
        <v>0</v>
      </c>
      <c r="D34" s="1">
        <f t="shared" si="0"/>
        <v>0</v>
      </c>
    </row>
    <row r="35" spans="1:7" x14ac:dyDescent="0.3">
      <c r="A35" s="38">
        <f>'[4]Mẫu chung Việt Anh'!C34</f>
        <v>0</v>
      </c>
      <c r="G35" s="3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 tint="0.39997558519241921"/>
  </sheetPr>
  <dimension ref="A1:P98"/>
  <sheetViews>
    <sheetView zoomScale="90" zoomScaleNormal="90" workbookViewId="0">
      <selection activeCell="L1" sqref="L1"/>
    </sheetView>
  </sheetViews>
  <sheetFormatPr defaultColWidth="8.88671875" defaultRowHeight="14.4" x14ac:dyDescent="0.3"/>
  <cols>
    <col min="1" max="1" width="7.5546875" style="27" bestFit="1" customWidth="1"/>
    <col min="2" max="2" width="10.88671875" style="27" bestFit="1" customWidth="1"/>
    <col min="3" max="3" width="7.33203125" style="27" bestFit="1" customWidth="1"/>
    <col min="4" max="4" width="15.6640625" style="27" bestFit="1" customWidth="1"/>
    <col min="5" max="5" width="27.6640625" style="27" bestFit="1" customWidth="1"/>
    <col min="6" max="6" width="7.21875" style="27" bestFit="1" customWidth="1"/>
    <col min="7" max="7" width="12.88671875" style="27" bestFit="1" customWidth="1"/>
    <col min="8" max="8" width="12.5546875" style="27" bestFit="1" customWidth="1"/>
    <col min="9" max="9" width="16.6640625" style="27" bestFit="1" customWidth="1"/>
    <col min="10" max="10" width="24.44140625" style="27" bestFit="1" customWidth="1"/>
    <col min="11" max="11" width="28.5546875" style="27" bestFit="1" customWidth="1"/>
    <col min="12" max="12" width="8.109375" style="27" bestFit="1" customWidth="1"/>
    <col min="13" max="15" width="9.5546875" style="27" bestFit="1" customWidth="1"/>
    <col min="16" max="16384" width="8.88671875" style="27"/>
  </cols>
  <sheetData>
    <row r="1" spans="1:15" x14ac:dyDescent="0.3">
      <c r="B1" s="28" t="s">
        <v>9</v>
      </c>
      <c r="C1" s="28" t="s">
        <v>10</v>
      </c>
      <c r="D1" s="28" t="s">
        <v>11</v>
      </c>
      <c r="E1" s="28" t="s">
        <v>12</v>
      </c>
      <c r="F1" s="28" t="s">
        <v>13</v>
      </c>
      <c r="G1" s="28" t="s">
        <v>17</v>
      </c>
      <c r="H1" s="28" t="s">
        <v>14</v>
      </c>
      <c r="I1" s="28" t="s">
        <v>18</v>
      </c>
      <c r="J1" s="28" t="s">
        <v>15</v>
      </c>
      <c r="K1" s="28" t="s">
        <v>19</v>
      </c>
      <c r="L1" s="27" t="s">
        <v>6</v>
      </c>
      <c r="M1" s="28" t="s">
        <v>27</v>
      </c>
      <c r="N1" s="28" t="s">
        <v>26</v>
      </c>
      <c r="O1" s="28" t="s">
        <v>28</v>
      </c>
    </row>
    <row r="2" spans="1:15" x14ac:dyDescent="0.3">
      <c r="A2" s="29" t="str">
        <f>IF(VN100_bas!D19=1,"",VN100_bas!A19)</f>
        <v>GAS</v>
      </c>
      <c r="B2" s="28">
        <f>IF(A2=0,"",IFERROR(VLOOKUP(A2,VN100_bas!$A:$B,2,0),""))</f>
        <v>100</v>
      </c>
      <c r="C2" s="28">
        <f>IFERROR(VLOOKUP($A2,updated_plusgrid!$1:$1048576,MATCH("After allocate to FUESSVFL today",updated_plusgrid!$1:$1,0),0),0)</f>
        <v>4200</v>
      </c>
      <c r="D2" s="28">
        <f>IFERROR(VLOOKUP($A2,updated_plusgrid!$1:$1048576,MATCH("After allocate to FUESSVFL tmr",updated_plusgrid!$1:$1,0),0),0)</f>
        <v>200</v>
      </c>
      <c r="E2" s="28">
        <f>IFERROR(VLOOKUP($A2,updated_plusgrid!$1:$1048576,MATCH("After allocate to FUESSVFL after tmr",updated_plusgrid!$1:$1,0),0),0)</f>
        <v>200</v>
      </c>
      <c r="F2" s="30">
        <f t="shared" ref="F2:F33" si="0">IF(LEN($A2)=3,IFERROR(C2/$B2,0),"")</f>
        <v>42</v>
      </c>
      <c r="G2" s="28">
        <f t="shared" ref="G2:G33" si="1">IFERROR(ROUNDDOWN(F2,-0.1),"")</f>
        <v>42</v>
      </c>
      <c r="H2" s="30">
        <f t="shared" ref="H2:H33" si="2">IF(LEN($A2)=3,IFERROR(D2/$B2,0),"")</f>
        <v>2</v>
      </c>
      <c r="I2" s="28">
        <f t="shared" ref="I2:I33" si="3">IFERROR(ROUNDDOWN(H2,-0.1),"")</f>
        <v>2</v>
      </c>
      <c r="J2" s="30">
        <f t="shared" ref="J2:J33" si="4">IF(LEN($A2)=3,IFERROR(E2/$B2,0),"")</f>
        <v>2</v>
      </c>
      <c r="K2" s="28">
        <f t="shared" ref="K2:K33" si="5">IFERROR(ROUNDDOWN(J2,-0.1),"")</f>
        <v>2</v>
      </c>
      <c r="L2" s="27">
        <f t="shared" ref="L2:L33" si="6">IFERROR(G2+I2+K2,"")</f>
        <v>46</v>
      </c>
      <c r="M2" s="27">
        <f t="shared" ref="M2:M33" si="7">C2-MIN($G$2:$G$31)*B2</f>
        <v>4100</v>
      </c>
      <c r="N2" s="27">
        <f t="shared" ref="N2:N33" si="8">D2-MIN($G$2:$G$31)*C2</f>
        <v>-4000</v>
      </c>
      <c r="O2" s="27">
        <f t="shared" ref="O2:O33" si="9">E2-MIN($G$2:$G$31)*D2</f>
        <v>0</v>
      </c>
    </row>
    <row r="3" spans="1:15" x14ac:dyDescent="0.3">
      <c r="A3" s="29" t="str">
        <f>IF(VN100_bas!D42=1,"",VN100_bas!A42)</f>
        <v>PDR</v>
      </c>
      <c r="B3" s="28">
        <f>IF(A3=0,"",IFERROR(VLOOKUP(A3,VN100_bas!$A:$B,2,0),""))</f>
        <v>400</v>
      </c>
      <c r="C3" s="28">
        <f>IFERROR(VLOOKUP($A3,updated_plusgrid!$1:$1048576,MATCH("After allocate to FUESSVFL today",updated_plusgrid!$1:$1,0),0),0)</f>
        <v>31158</v>
      </c>
      <c r="D3" s="28">
        <f>IFERROR(VLOOKUP($A3,updated_plusgrid!$1:$1048576,MATCH("After allocate to FUESSVFL tmr",updated_plusgrid!$1:$1,0),0),0)</f>
        <v>0</v>
      </c>
      <c r="E3" s="28">
        <f>IFERROR(VLOOKUP($A3,updated_plusgrid!$1:$1048576,MATCH("After allocate to FUESSVFL after tmr",updated_plusgrid!$1:$1,0),0),0)</f>
        <v>0</v>
      </c>
      <c r="F3" s="30">
        <f t="shared" si="0"/>
        <v>77.894999999999996</v>
      </c>
      <c r="G3" s="28">
        <f t="shared" si="1"/>
        <v>77</v>
      </c>
      <c r="H3" s="30">
        <f t="shared" si="2"/>
        <v>0</v>
      </c>
      <c r="I3" s="28">
        <f t="shared" si="3"/>
        <v>0</v>
      </c>
      <c r="J3" s="30">
        <f t="shared" si="4"/>
        <v>0</v>
      </c>
      <c r="K3" s="28">
        <f t="shared" si="5"/>
        <v>0</v>
      </c>
      <c r="L3" s="27">
        <f t="shared" si="6"/>
        <v>77</v>
      </c>
      <c r="M3" s="27">
        <f t="shared" si="7"/>
        <v>30758</v>
      </c>
      <c r="N3" s="27">
        <f t="shared" si="8"/>
        <v>-31158</v>
      </c>
      <c r="O3" s="27">
        <f t="shared" si="9"/>
        <v>0</v>
      </c>
    </row>
    <row r="4" spans="1:15" x14ac:dyDescent="0.3">
      <c r="A4" s="29" t="str">
        <f>IF(VN100_bas!D14=1,"",VN100_bas!A14)</f>
        <v>EIB</v>
      </c>
      <c r="B4" s="28">
        <f>IF(A4=0,"",IFERROR(VLOOKUP(A4,VN100_bas!$A:$B,2,0),""))</f>
        <v>1400</v>
      </c>
      <c r="C4" s="28">
        <f>IFERROR(VLOOKUP($A4,updated_plusgrid!$1:$1048576,MATCH("After allocate to FUESSVFL today",updated_plusgrid!$1:$1,0),0),0)</f>
        <v>264427</v>
      </c>
      <c r="D4" s="28">
        <f>IFERROR(VLOOKUP($A4,updated_plusgrid!$1:$1048576,MATCH("After allocate to FUESSVFL tmr",updated_plusgrid!$1:$1,0),0),0)</f>
        <v>0</v>
      </c>
      <c r="E4" s="28">
        <f>IFERROR(VLOOKUP($A4,updated_plusgrid!$1:$1048576,MATCH("After allocate to FUESSVFL after tmr",updated_plusgrid!$1:$1,0),0),0)</f>
        <v>0</v>
      </c>
      <c r="F4" s="30">
        <f t="shared" si="0"/>
        <v>188.87642857142856</v>
      </c>
      <c r="G4" s="28">
        <f t="shared" si="1"/>
        <v>188</v>
      </c>
      <c r="H4" s="30">
        <f t="shared" si="2"/>
        <v>0</v>
      </c>
      <c r="I4" s="28">
        <f t="shared" si="3"/>
        <v>0</v>
      </c>
      <c r="J4" s="30">
        <f t="shared" si="4"/>
        <v>0</v>
      </c>
      <c r="K4" s="28">
        <f t="shared" si="5"/>
        <v>0</v>
      </c>
      <c r="L4" s="27">
        <f t="shared" si="6"/>
        <v>188</v>
      </c>
      <c r="M4" s="27">
        <f t="shared" si="7"/>
        <v>263027</v>
      </c>
      <c r="N4" s="27">
        <f t="shared" si="8"/>
        <v>-264427</v>
      </c>
      <c r="O4" s="27">
        <f t="shared" si="9"/>
        <v>0</v>
      </c>
    </row>
    <row r="5" spans="1:15" x14ac:dyDescent="0.3">
      <c r="A5" s="29" t="str">
        <f>IF(VN100_bas!D45=1,"",VN100_bas!A45)</f>
        <v>POW</v>
      </c>
      <c r="B5" s="28">
        <f>IF(A5=0,"",IFERROR(VLOOKUP(A5,VN100_bas!$A:$B,2,0),""))</f>
        <v>600</v>
      </c>
      <c r="C5" s="28">
        <f>IFERROR(VLOOKUP($A5,updated_plusgrid!$1:$1048576,MATCH("After allocate to FUESSVFL today",updated_plusgrid!$1:$1,0),0),0)</f>
        <v>800</v>
      </c>
      <c r="D5" s="28">
        <f>IFERROR(VLOOKUP($A5,updated_plusgrid!$1:$1048576,MATCH("After allocate to FUESSVFL tmr",updated_plusgrid!$1:$1,0),0),0)</f>
        <v>1000</v>
      </c>
      <c r="E5" s="28">
        <f>IFERROR(VLOOKUP($A5,updated_plusgrid!$1:$1048576,MATCH("After allocate to FUESSVFL after tmr",updated_plusgrid!$1:$1,0),0),0)</f>
        <v>1000</v>
      </c>
      <c r="F5" s="30">
        <f t="shared" si="0"/>
        <v>1.3333333333333333</v>
      </c>
      <c r="G5" s="28">
        <f t="shared" si="1"/>
        <v>1</v>
      </c>
      <c r="H5" s="30">
        <f t="shared" si="2"/>
        <v>1.6666666666666667</v>
      </c>
      <c r="I5" s="28">
        <f t="shared" si="3"/>
        <v>1</v>
      </c>
      <c r="J5" s="30">
        <f t="shared" si="4"/>
        <v>1.6666666666666667</v>
      </c>
      <c r="K5" s="28">
        <f t="shared" si="5"/>
        <v>1</v>
      </c>
      <c r="L5" s="27">
        <f t="shared" si="6"/>
        <v>3</v>
      </c>
      <c r="M5" s="27">
        <f t="shared" si="7"/>
        <v>200</v>
      </c>
      <c r="N5" s="27">
        <f t="shared" si="8"/>
        <v>200</v>
      </c>
      <c r="O5" s="27">
        <f t="shared" si="9"/>
        <v>0</v>
      </c>
    </row>
    <row r="6" spans="1:15" x14ac:dyDescent="0.3">
      <c r="A6" s="29" t="str">
        <f>IF(VN100_bas!D56=1,"",VN100_bas!A56)</f>
        <v>TCB</v>
      </c>
      <c r="B6" s="28">
        <f>IF(A6=0,"",IFERROR(VLOOKUP(A6,VN100_bas!$A:$B,2,0),""))</f>
        <v>4100</v>
      </c>
      <c r="C6" s="28">
        <f>IFERROR(VLOOKUP($A6,updated_plusgrid!$1:$1048576,MATCH("After allocate to FUESSVFL today",updated_plusgrid!$1:$1,0),0),0)</f>
        <v>360486</v>
      </c>
      <c r="D6" s="28">
        <f>IFERROR(VLOOKUP($A6,updated_plusgrid!$1:$1048576,MATCH("After allocate to FUESSVFL tmr",updated_plusgrid!$1:$1,0),0),0)</f>
        <v>7900</v>
      </c>
      <c r="E6" s="28">
        <f>IFERROR(VLOOKUP($A6,updated_plusgrid!$1:$1048576,MATCH("After allocate to FUESSVFL after tmr",updated_plusgrid!$1:$1,0),0),0)</f>
        <v>7900</v>
      </c>
      <c r="F6" s="30">
        <f t="shared" si="0"/>
        <v>87.92341463414634</v>
      </c>
      <c r="G6" s="28">
        <f t="shared" si="1"/>
        <v>87</v>
      </c>
      <c r="H6" s="30">
        <f t="shared" si="2"/>
        <v>1.9268292682926829</v>
      </c>
      <c r="I6" s="28">
        <f t="shared" si="3"/>
        <v>1</v>
      </c>
      <c r="J6" s="30">
        <f t="shared" si="4"/>
        <v>1.9268292682926829</v>
      </c>
      <c r="K6" s="28">
        <f t="shared" si="5"/>
        <v>1</v>
      </c>
      <c r="L6" s="27">
        <f t="shared" si="6"/>
        <v>89</v>
      </c>
      <c r="M6" s="27">
        <f t="shared" si="7"/>
        <v>356386</v>
      </c>
      <c r="N6" s="27">
        <f t="shared" si="8"/>
        <v>-352586</v>
      </c>
      <c r="O6" s="27">
        <f t="shared" si="9"/>
        <v>0</v>
      </c>
    </row>
    <row r="7" spans="1:15" x14ac:dyDescent="0.3">
      <c r="A7" s="29" t="str">
        <f>IF(VN100_bas!D61=1,"",VN100_bas!A61)</f>
        <v>VCI</v>
      </c>
      <c r="B7" s="28">
        <f>IF(A7=0,"",IFERROR(VLOOKUP(A7,VN100_bas!$A:$B,2,0),""))</f>
        <v>300</v>
      </c>
      <c r="C7" s="28">
        <f>IFERROR(VLOOKUP($A7,updated_plusgrid!$1:$1048576,MATCH("After allocate to FUESSVFL today",updated_plusgrid!$1:$1,0),0),0)</f>
        <v>44200</v>
      </c>
      <c r="D7" s="28">
        <f>IFERROR(VLOOKUP($A7,updated_plusgrid!$1:$1048576,MATCH("After allocate to FUESSVFL tmr",updated_plusgrid!$1:$1,0),0),0)</f>
        <v>0</v>
      </c>
      <c r="E7" s="28">
        <f>IFERROR(VLOOKUP($A7,updated_plusgrid!$1:$1048576,MATCH("After allocate to FUESSVFL after tmr",updated_plusgrid!$1:$1,0),0),0)</f>
        <v>0</v>
      </c>
      <c r="F7" s="30">
        <f t="shared" si="0"/>
        <v>147.33333333333334</v>
      </c>
      <c r="G7" s="28">
        <f t="shared" si="1"/>
        <v>147</v>
      </c>
      <c r="H7" s="30">
        <f t="shared" si="2"/>
        <v>0</v>
      </c>
      <c r="I7" s="28">
        <f t="shared" si="3"/>
        <v>0</v>
      </c>
      <c r="J7" s="30">
        <f t="shared" si="4"/>
        <v>0</v>
      </c>
      <c r="K7" s="28">
        <f t="shared" si="5"/>
        <v>0</v>
      </c>
      <c r="L7" s="27">
        <f t="shared" si="6"/>
        <v>147</v>
      </c>
      <c r="M7" s="27">
        <f t="shared" si="7"/>
        <v>43900</v>
      </c>
      <c r="N7" s="27">
        <f t="shared" si="8"/>
        <v>-44200</v>
      </c>
      <c r="O7" s="27">
        <f t="shared" si="9"/>
        <v>0</v>
      </c>
    </row>
    <row r="8" spans="1:15" x14ac:dyDescent="0.3">
      <c r="A8" s="29" t="str">
        <f>IF(VN100_bas!D64=1,"",VN100_bas!A64)</f>
        <v/>
      </c>
      <c r="B8" s="28" t="str">
        <f>IF(A8=0,"",IFERROR(VLOOKUP(A8,VN100_bas!$A:$B,2,0),""))</f>
        <v/>
      </c>
      <c r="C8" s="28">
        <f>IFERROR(VLOOKUP($A8,updated_plusgrid!$1:$1048576,MATCH("After allocate to FUESSVFL today",updated_plusgrid!$1:$1,0),0),0)</f>
        <v>0</v>
      </c>
      <c r="D8" s="28">
        <f>IFERROR(VLOOKUP($A8,updated_plusgrid!$1:$1048576,MATCH("After allocate to FUESSVFL tmr",updated_plusgrid!$1:$1,0),0),0)</f>
        <v>0</v>
      </c>
      <c r="E8" s="28">
        <f>IFERROR(VLOOKUP($A8,updated_plusgrid!$1:$1048576,MATCH("After allocate to FUESSVFL after tmr",updated_plusgrid!$1:$1,0),0),0)</f>
        <v>0</v>
      </c>
      <c r="F8" s="30" t="str">
        <f t="shared" si="0"/>
        <v/>
      </c>
      <c r="G8" s="28" t="str">
        <f t="shared" si="1"/>
        <v/>
      </c>
      <c r="H8" s="30" t="str">
        <f t="shared" si="2"/>
        <v/>
      </c>
      <c r="I8" s="28" t="str">
        <f t="shared" si="3"/>
        <v/>
      </c>
      <c r="J8" s="30" t="str">
        <f t="shared" si="4"/>
        <v/>
      </c>
      <c r="K8" s="28" t="str">
        <f t="shared" si="5"/>
        <v/>
      </c>
      <c r="L8" s="27" t="str">
        <f t="shared" si="6"/>
        <v/>
      </c>
      <c r="M8" s="27" t="e">
        <f t="shared" si="7"/>
        <v>#VALUE!</v>
      </c>
      <c r="N8" s="27">
        <f t="shared" si="8"/>
        <v>0</v>
      </c>
      <c r="O8" s="27">
        <f t="shared" si="9"/>
        <v>0</v>
      </c>
    </row>
    <row r="9" spans="1:15" x14ac:dyDescent="0.3">
      <c r="A9" s="29" t="str">
        <f>IF(VN100_bas!D51=1,"",VN100_bas!A51)</f>
        <v>SHB</v>
      </c>
      <c r="B9" s="28">
        <f>IF(A9=0,"",IFERROR(VLOOKUP(A9,VN100_bas!$A:$B,2,0),""))</f>
        <v>2800</v>
      </c>
      <c r="C9" s="28">
        <f>IFERROR(VLOOKUP($A9,updated_plusgrid!$1:$1048576,MATCH("After allocate to FUESSVFL today",updated_plusgrid!$1:$1,0),0),0)</f>
        <v>66400</v>
      </c>
      <c r="D9" s="28">
        <f>IFERROR(VLOOKUP($A9,updated_plusgrid!$1:$1048576,MATCH("After allocate to FUESSVFL tmr",updated_plusgrid!$1:$1,0),0),0)</f>
        <v>5400</v>
      </c>
      <c r="E9" s="28">
        <f>IFERROR(VLOOKUP($A9,updated_plusgrid!$1:$1048576,MATCH("After allocate to FUESSVFL after tmr",updated_plusgrid!$1:$1,0),0),0)</f>
        <v>5400</v>
      </c>
      <c r="F9" s="30">
        <f t="shared" si="0"/>
        <v>23.714285714285715</v>
      </c>
      <c r="G9" s="28">
        <f t="shared" si="1"/>
        <v>23</v>
      </c>
      <c r="H9" s="30">
        <f t="shared" si="2"/>
        <v>1.9285714285714286</v>
      </c>
      <c r="I9" s="28">
        <f t="shared" si="3"/>
        <v>1</v>
      </c>
      <c r="J9" s="30">
        <f t="shared" si="4"/>
        <v>1.9285714285714286</v>
      </c>
      <c r="K9" s="28">
        <f t="shared" si="5"/>
        <v>1</v>
      </c>
      <c r="L9" s="27">
        <f t="shared" si="6"/>
        <v>25</v>
      </c>
      <c r="M9" s="27">
        <f t="shared" si="7"/>
        <v>63600</v>
      </c>
      <c r="N9" s="27">
        <f t="shared" si="8"/>
        <v>-61000</v>
      </c>
      <c r="O9" s="27">
        <f t="shared" si="9"/>
        <v>0</v>
      </c>
    </row>
    <row r="10" spans="1:15" x14ac:dyDescent="0.3">
      <c r="A10" s="29" t="str">
        <f>IF(VN100_bas!D68=1,"",VN100_bas!A68)</f>
        <v>VND</v>
      </c>
      <c r="B10" s="28">
        <f>IF(A10=0,"",IFERROR(VLOOKUP(A10,VN100_bas!$A:$B,2,0),""))</f>
        <v>1100</v>
      </c>
      <c r="C10" s="28">
        <f>IFERROR(VLOOKUP($A10,updated_plusgrid!$1:$1048576,MATCH("After allocate to FUESSVFL today",updated_plusgrid!$1:$1,0),0),0)</f>
        <v>174900</v>
      </c>
      <c r="D10" s="28">
        <f>IFERROR(VLOOKUP($A10,updated_plusgrid!$1:$1048576,MATCH("After allocate to FUESSVFL tmr",updated_plusgrid!$1:$1,0),0),0)</f>
        <v>0</v>
      </c>
      <c r="E10" s="28">
        <f>IFERROR(VLOOKUP($A10,updated_plusgrid!$1:$1048576,MATCH("After allocate to FUESSVFL after tmr",updated_plusgrid!$1:$1,0),0),0)</f>
        <v>0</v>
      </c>
      <c r="F10" s="30">
        <f t="shared" si="0"/>
        <v>159</v>
      </c>
      <c r="G10" s="28">
        <f t="shared" si="1"/>
        <v>159</v>
      </c>
      <c r="H10" s="30">
        <f t="shared" si="2"/>
        <v>0</v>
      </c>
      <c r="I10" s="28">
        <f t="shared" si="3"/>
        <v>0</v>
      </c>
      <c r="J10" s="30">
        <f t="shared" si="4"/>
        <v>0</v>
      </c>
      <c r="K10" s="28">
        <f t="shared" si="5"/>
        <v>0</v>
      </c>
      <c r="L10" s="27">
        <f t="shared" si="6"/>
        <v>159</v>
      </c>
      <c r="M10" s="27">
        <f t="shared" si="7"/>
        <v>173800</v>
      </c>
      <c r="N10" s="27">
        <f t="shared" si="8"/>
        <v>-174900</v>
      </c>
      <c r="O10" s="27">
        <f t="shared" si="9"/>
        <v>0</v>
      </c>
    </row>
    <row r="11" spans="1:15" x14ac:dyDescent="0.3">
      <c r="A11" s="29" t="str">
        <f>IF(VN100_bas!D24=1,"",VN100_bas!A24)</f>
        <v>HCM</v>
      </c>
      <c r="B11" s="28">
        <f>IF(A11=0,"",IFERROR(VLOOKUP(A11,VN100_bas!$A:$B,2,0),""))</f>
        <v>300</v>
      </c>
      <c r="C11" s="28">
        <f>IFERROR(VLOOKUP($A11,updated_plusgrid!$1:$1048576,MATCH("After allocate to FUESSVFL today",updated_plusgrid!$1:$1,0),0),0)</f>
        <v>48930</v>
      </c>
      <c r="D11" s="28">
        <f>IFERROR(VLOOKUP($A11,updated_plusgrid!$1:$1048576,MATCH("After allocate to FUESSVFL tmr",updated_plusgrid!$1:$1,0),0),0)</f>
        <v>0</v>
      </c>
      <c r="E11" s="28">
        <f>IFERROR(VLOOKUP($A11,updated_plusgrid!$1:$1048576,MATCH("After allocate to FUESSVFL after tmr",updated_plusgrid!$1:$1,0),0),0)</f>
        <v>0</v>
      </c>
      <c r="F11" s="30">
        <f t="shared" si="0"/>
        <v>163.1</v>
      </c>
      <c r="G11" s="28">
        <f t="shared" si="1"/>
        <v>163</v>
      </c>
      <c r="H11" s="30">
        <f t="shared" si="2"/>
        <v>0</v>
      </c>
      <c r="I11" s="28">
        <f t="shared" si="3"/>
        <v>0</v>
      </c>
      <c r="J11" s="30">
        <f t="shared" si="4"/>
        <v>0</v>
      </c>
      <c r="K11" s="28">
        <f t="shared" si="5"/>
        <v>0</v>
      </c>
      <c r="L11" s="27">
        <f t="shared" si="6"/>
        <v>163</v>
      </c>
      <c r="M11" s="27">
        <f t="shared" si="7"/>
        <v>48630</v>
      </c>
      <c r="N11" s="27">
        <f t="shared" si="8"/>
        <v>-48930</v>
      </c>
      <c r="O11" s="27">
        <f t="shared" si="9"/>
        <v>0</v>
      </c>
    </row>
    <row r="12" spans="1:15" x14ac:dyDescent="0.3">
      <c r="A12" s="29" t="str">
        <f>IF(VN100_bas!D58=1,"",VN100_bas!A58)</f>
        <v>TPB</v>
      </c>
      <c r="B12" s="28">
        <f>IF(A12=0,"",IFERROR(VLOOKUP(A12,VN100_bas!$A:$B,2,0),""))</f>
        <v>1000</v>
      </c>
      <c r="C12" s="28">
        <f>IFERROR(VLOOKUP($A12,updated_plusgrid!$1:$1048576,MATCH("After allocate to FUESSVFL today",updated_plusgrid!$1:$1,0),0),0)</f>
        <v>14816</v>
      </c>
      <c r="D12" s="28">
        <f>IFERROR(VLOOKUP($A12,updated_plusgrid!$1:$1048576,MATCH("After allocate to FUESSVFL tmr",updated_plusgrid!$1:$1,0),0),0)</f>
        <v>1900</v>
      </c>
      <c r="E12" s="28">
        <f>IFERROR(VLOOKUP($A12,updated_plusgrid!$1:$1048576,MATCH("After allocate to FUESSVFL after tmr",updated_plusgrid!$1:$1,0),0),0)</f>
        <v>1900</v>
      </c>
      <c r="F12" s="30">
        <f t="shared" si="0"/>
        <v>14.816000000000001</v>
      </c>
      <c r="G12" s="28">
        <f t="shared" si="1"/>
        <v>14</v>
      </c>
      <c r="H12" s="30">
        <f t="shared" si="2"/>
        <v>1.9</v>
      </c>
      <c r="I12" s="28">
        <f t="shared" si="3"/>
        <v>1</v>
      </c>
      <c r="J12" s="30">
        <f t="shared" si="4"/>
        <v>1.9</v>
      </c>
      <c r="K12" s="28">
        <f t="shared" si="5"/>
        <v>1</v>
      </c>
      <c r="L12" s="27">
        <f t="shared" si="6"/>
        <v>16</v>
      </c>
      <c r="M12" s="27">
        <f t="shared" si="7"/>
        <v>13816</v>
      </c>
      <c r="N12" s="27">
        <f t="shared" si="8"/>
        <v>-12916</v>
      </c>
      <c r="O12" s="27">
        <f t="shared" si="9"/>
        <v>0</v>
      </c>
    </row>
    <row r="13" spans="1:15" x14ac:dyDescent="0.3">
      <c r="A13" s="29" t="str">
        <f>IF(VN100_bas!D63=1,"",VN100_bas!A63)</f>
        <v>VHM</v>
      </c>
      <c r="B13" s="28">
        <f>IF(A13=0,"",IFERROR(VLOOKUP(A13,VN100_bas!$A:$B,2,0),""))</f>
        <v>1200</v>
      </c>
      <c r="C13" s="28">
        <f>IFERROR(VLOOKUP($A13,updated_plusgrid!$1:$1048576,MATCH("After allocate to FUESSVFL today",updated_plusgrid!$1:$1,0),0),0)</f>
        <v>1945</v>
      </c>
      <c r="D13" s="28">
        <f>IFERROR(VLOOKUP($A13,updated_plusgrid!$1:$1048576,MATCH("After allocate to FUESSVFL tmr",updated_plusgrid!$1:$1,0),0),0)</f>
        <v>2300</v>
      </c>
      <c r="E13" s="28">
        <f>IFERROR(VLOOKUP($A13,updated_plusgrid!$1:$1048576,MATCH("After allocate to FUESSVFL after tmr",updated_plusgrid!$1:$1,0),0),0)</f>
        <v>2300</v>
      </c>
      <c r="F13" s="30">
        <f t="shared" si="0"/>
        <v>1.6208333333333333</v>
      </c>
      <c r="G13" s="28">
        <f t="shared" si="1"/>
        <v>1</v>
      </c>
      <c r="H13" s="30">
        <f t="shared" si="2"/>
        <v>1.9166666666666667</v>
      </c>
      <c r="I13" s="28">
        <f t="shared" si="3"/>
        <v>1</v>
      </c>
      <c r="J13" s="30">
        <f t="shared" si="4"/>
        <v>1.9166666666666667</v>
      </c>
      <c r="K13" s="28">
        <f t="shared" si="5"/>
        <v>1</v>
      </c>
      <c r="L13" s="27">
        <f t="shared" si="6"/>
        <v>3</v>
      </c>
      <c r="M13" s="27">
        <f t="shared" si="7"/>
        <v>745</v>
      </c>
      <c r="N13" s="27">
        <f t="shared" si="8"/>
        <v>355</v>
      </c>
      <c r="O13" s="27">
        <f t="shared" si="9"/>
        <v>0</v>
      </c>
    </row>
    <row r="14" spans="1:15" x14ac:dyDescent="0.3">
      <c r="A14" s="29" t="str">
        <f>IF(VN100_bas!D69=1,"",VN100_bas!A69)</f>
        <v>VNM</v>
      </c>
      <c r="B14" s="28">
        <f>IF(A14=0,"",IFERROR(VLOOKUP(A14,VN100_bas!$A:$B,2,0),""))</f>
        <v>800</v>
      </c>
      <c r="C14" s="28">
        <f>IFERROR(VLOOKUP($A14,updated_plusgrid!$1:$1048576,MATCH("After allocate to FUESSVFL today",updated_plusgrid!$1:$1,0),0),0)</f>
        <v>1204</v>
      </c>
      <c r="D14" s="28">
        <f>IFERROR(VLOOKUP($A14,updated_plusgrid!$1:$1048576,MATCH("After allocate to FUESSVFL tmr",updated_plusgrid!$1:$1,0),0),0)</f>
        <v>1400</v>
      </c>
      <c r="E14" s="28">
        <f>IFERROR(VLOOKUP($A14,updated_plusgrid!$1:$1048576,MATCH("After allocate to FUESSVFL after tmr",updated_plusgrid!$1:$1,0),0),0)</f>
        <v>1400</v>
      </c>
      <c r="F14" s="30">
        <f t="shared" si="0"/>
        <v>1.5049999999999999</v>
      </c>
      <c r="G14" s="28">
        <f t="shared" si="1"/>
        <v>1</v>
      </c>
      <c r="H14" s="30">
        <f t="shared" si="2"/>
        <v>1.75</v>
      </c>
      <c r="I14" s="28">
        <f t="shared" si="3"/>
        <v>1</v>
      </c>
      <c r="J14" s="30">
        <f t="shared" si="4"/>
        <v>1.75</v>
      </c>
      <c r="K14" s="28">
        <f t="shared" si="5"/>
        <v>1</v>
      </c>
      <c r="L14" s="27">
        <f t="shared" si="6"/>
        <v>3</v>
      </c>
      <c r="M14" s="27">
        <f t="shared" si="7"/>
        <v>404</v>
      </c>
      <c r="N14" s="27">
        <f t="shared" si="8"/>
        <v>196</v>
      </c>
      <c r="O14" s="27">
        <f t="shared" si="9"/>
        <v>0</v>
      </c>
    </row>
    <row r="15" spans="1:15" x14ac:dyDescent="0.3">
      <c r="A15" s="29" t="str">
        <f>IF(VN100_bas!D59=1,"",VN100_bas!A59)</f>
        <v>VCB</v>
      </c>
      <c r="B15" s="28">
        <f>IF(A15=0,"",IFERROR(VLOOKUP(A15,VN100_bas!$A:$B,2,0),""))</f>
        <v>600</v>
      </c>
      <c r="C15" s="28">
        <f>IFERROR(VLOOKUP($A15,updated_plusgrid!$1:$1048576,MATCH("After allocate to FUESSVFL today",updated_plusgrid!$1:$1,0),0),0)</f>
        <v>4088</v>
      </c>
      <c r="D15" s="28">
        <f>IFERROR(VLOOKUP($A15,updated_plusgrid!$1:$1048576,MATCH("After allocate to FUESSVFL tmr",updated_plusgrid!$1:$1,0),0),0)</f>
        <v>0</v>
      </c>
      <c r="E15" s="28">
        <f>IFERROR(VLOOKUP($A15,updated_plusgrid!$1:$1048576,MATCH("After allocate to FUESSVFL after tmr",updated_plusgrid!$1:$1,0),0),0)</f>
        <v>1100</v>
      </c>
      <c r="F15" s="30">
        <f t="shared" si="0"/>
        <v>6.8133333333333335</v>
      </c>
      <c r="G15" s="28">
        <f t="shared" si="1"/>
        <v>6</v>
      </c>
      <c r="H15" s="30">
        <f t="shared" si="2"/>
        <v>0</v>
      </c>
      <c r="I15" s="28">
        <f t="shared" si="3"/>
        <v>0</v>
      </c>
      <c r="J15" s="30">
        <f t="shared" si="4"/>
        <v>1.8333333333333333</v>
      </c>
      <c r="K15" s="28">
        <f t="shared" si="5"/>
        <v>1</v>
      </c>
      <c r="L15" s="27">
        <f t="shared" si="6"/>
        <v>7</v>
      </c>
      <c r="M15" s="27">
        <f t="shared" si="7"/>
        <v>3488</v>
      </c>
      <c r="N15" s="27">
        <f t="shared" si="8"/>
        <v>-4088</v>
      </c>
      <c r="O15" s="27">
        <f t="shared" si="9"/>
        <v>1100</v>
      </c>
    </row>
    <row r="16" spans="1:15" x14ac:dyDescent="0.3">
      <c r="A16" s="29" t="str">
        <f>IF(VN100_bas!D55=1,"",VN100_bas!A55)</f>
        <v>STB</v>
      </c>
      <c r="B16" s="28">
        <f>IF(A16=0,"",IFERROR(VLOOKUP(A16,VN100_bas!$A:$B,2,0),""))</f>
        <v>1700</v>
      </c>
      <c r="C16" s="28">
        <f>IFERROR(VLOOKUP($A16,updated_plusgrid!$1:$1048576,MATCH("After allocate to FUESSVFL today",updated_plusgrid!$1:$1,0),0),0)</f>
        <v>189450</v>
      </c>
      <c r="D16" s="28">
        <f>IFERROR(VLOOKUP($A16,updated_plusgrid!$1:$1048576,MATCH("After allocate to FUESSVFL tmr",updated_plusgrid!$1:$1,0),0),0)</f>
        <v>3200</v>
      </c>
      <c r="E16" s="28">
        <f>IFERROR(VLOOKUP($A16,updated_plusgrid!$1:$1048576,MATCH("After allocate to FUESSVFL after tmr",updated_plusgrid!$1:$1,0),0),0)</f>
        <v>3200</v>
      </c>
      <c r="F16" s="30">
        <f t="shared" si="0"/>
        <v>111.44117647058823</v>
      </c>
      <c r="G16" s="28">
        <f t="shared" si="1"/>
        <v>111</v>
      </c>
      <c r="H16" s="30">
        <f t="shared" si="2"/>
        <v>1.8823529411764706</v>
      </c>
      <c r="I16" s="28">
        <f t="shared" si="3"/>
        <v>1</v>
      </c>
      <c r="J16" s="30">
        <f t="shared" si="4"/>
        <v>1.8823529411764706</v>
      </c>
      <c r="K16" s="28">
        <f t="shared" si="5"/>
        <v>1</v>
      </c>
      <c r="L16" s="27">
        <f t="shared" si="6"/>
        <v>113</v>
      </c>
      <c r="M16" s="27">
        <f t="shared" si="7"/>
        <v>187750</v>
      </c>
      <c r="N16" s="27">
        <f t="shared" si="8"/>
        <v>-186250</v>
      </c>
      <c r="O16" s="27">
        <f t="shared" si="9"/>
        <v>0</v>
      </c>
    </row>
    <row r="17" spans="1:15" x14ac:dyDescent="0.3">
      <c r="A17" s="29" t="str">
        <f>IF(VN100_bas!D53=1,"",VN100_bas!A53)</f>
        <v>SSB</v>
      </c>
      <c r="B17" s="28">
        <f>IF(A17=0,"",IFERROR(VLOOKUP(A17,VN100_bas!$A:$B,2,0),""))</f>
        <v>1500</v>
      </c>
      <c r="C17" s="28">
        <f>IFERROR(VLOOKUP($A17,updated_plusgrid!$1:$1048576,MATCH("After allocate to FUESSVFL today",updated_plusgrid!$1:$1,0),0),0)</f>
        <v>34800</v>
      </c>
      <c r="D17" s="28">
        <f>IFERROR(VLOOKUP($A17,updated_plusgrid!$1:$1048576,MATCH("After allocate to FUESSVFL tmr",updated_plusgrid!$1:$1,0),0),0)</f>
        <v>0</v>
      </c>
      <c r="E17" s="28">
        <f>IFERROR(VLOOKUP($A17,updated_plusgrid!$1:$1048576,MATCH("After allocate to FUESSVFL after tmr",updated_plusgrid!$1:$1,0),0),0)</f>
        <v>3000</v>
      </c>
      <c r="F17" s="30">
        <f t="shared" si="0"/>
        <v>23.2</v>
      </c>
      <c r="G17" s="28">
        <f t="shared" si="1"/>
        <v>23</v>
      </c>
      <c r="H17" s="30">
        <f t="shared" si="2"/>
        <v>0</v>
      </c>
      <c r="I17" s="28">
        <f t="shared" si="3"/>
        <v>0</v>
      </c>
      <c r="J17" s="30">
        <f t="shared" si="4"/>
        <v>2</v>
      </c>
      <c r="K17" s="28">
        <f t="shared" si="5"/>
        <v>2</v>
      </c>
      <c r="L17" s="27">
        <f t="shared" si="6"/>
        <v>25</v>
      </c>
      <c r="M17" s="27">
        <f t="shared" si="7"/>
        <v>33300</v>
      </c>
      <c r="N17" s="27">
        <f t="shared" si="8"/>
        <v>-34800</v>
      </c>
      <c r="O17" s="27">
        <f t="shared" si="9"/>
        <v>3000</v>
      </c>
    </row>
    <row r="18" spans="1:15" x14ac:dyDescent="0.3">
      <c r="A18" s="29" t="str">
        <f>IF(VN100_bas!D34=1,"",VN100_bas!A34)</f>
        <v>MSB</v>
      </c>
      <c r="B18" s="28">
        <f>IF(A18=0,"",IFERROR(VLOOKUP(A18,VN100_bas!$A:$B,2,0),""))</f>
        <v>1700</v>
      </c>
      <c r="C18" s="28">
        <f>IFERROR(VLOOKUP($A18,updated_plusgrid!$1:$1048576,MATCH("After allocate to FUESSVFL today",updated_plusgrid!$1:$1,0),0),0)</f>
        <v>156754</v>
      </c>
      <c r="D18" s="28">
        <f>IFERROR(VLOOKUP($A18,updated_plusgrid!$1:$1048576,MATCH("After allocate to FUESSVFL tmr",updated_plusgrid!$1:$1,0),0),0)</f>
        <v>0</v>
      </c>
      <c r="E18" s="28">
        <f>IFERROR(VLOOKUP($A18,updated_plusgrid!$1:$1048576,MATCH("After allocate to FUESSVFL after tmr",updated_plusgrid!$1:$1,0),0),0)</f>
        <v>0</v>
      </c>
      <c r="F18" s="30">
        <f t="shared" si="0"/>
        <v>92.208235294117642</v>
      </c>
      <c r="G18" s="28">
        <f t="shared" si="1"/>
        <v>92</v>
      </c>
      <c r="H18" s="30">
        <f t="shared" si="2"/>
        <v>0</v>
      </c>
      <c r="I18" s="28">
        <f t="shared" si="3"/>
        <v>0</v>
      </c>
      <c r="J18" s="30">
        <f t="shared" si="4"/>
        <v>0</v>
      </c>
      <c r="K18" s="28">
        <f t="shared" si="5"/>
        <v>0</v>
      </c>
      <c r="L18" s="27">
        <f t="shared" si="6"/>
        <v>92</v>
      </c>
      <c r="M18" s="27">
        <f t="shared" si="7"/>
        <v>155054</v>
      </c>
      <c r="N18" s="27">
        <f t="shared" si="8"/>
        <v>-156754</v>
      </c>
      <c r="O18" s="27">
        <f t="shared" si="9"/>
        <v>0</v>
      </c>
    </row>
    <row r="19" spans="1:15" x14ac:dyDescent="0.3">
      <c r="A19" s="29" t="str">
        <f>IF(VN100_bas!D29=1,"",VN100_bas!A29)</f>
        <v>KBC</v>
      </c>
      <c r="B19" s="28">
        <f>IF(A19=0,"",IFERROR(VLOOKUP(A19,VN100_bas!$A:$B,2,0),""))</f>
        <v>600</v>
      </c>
      <c r="C19" s="28">
        <f>IFERROR(VLOOKUP($A19,updated_plusgrid!$1:$1048576,MATCH("After allocate to FUESSVFL today",updated_plusgrid!$1:$1,0),0),0)</f>
        <v>70200</v>
      </c>
      <c r="D19" s="28">
        <f>IFERROR(VLOOKUP($A19,updated_plusgrid!$1:$1048576,MATCH("After allocate to FUESSVFL tmr",updated_plusgrid!$1:$1,0),0),0)</f>
        <v>0</v>
      </c>
      <c r="E19" s="28">
        <f>IFERROR(VLOOKUP($A19,updated_plusgrid!$1:$1048576,MATCH("After allocate to FUESSVFL after tmr",updated_plusgrid!$1:$1,0),0),0)</f>
        <v>0</v>
      </c>
      <c r="F19" s="30">
        <f t="shared" si="0"/>
        <v>117</v>
      </c>
      <c r="G19" s="28">
        <f t="shared" si="1"/>
        <v>117</v>
      </c>
      <c r="H19" s="30">
        <f t="shared" si="2"/>
        <v>0</v>
      </c>
      <c r="I19" s="28">
        <f t="shared" si="3"/>
        <v>0</v>
      </c>
      <c r="J19" s="30">
        <f t="shared" si="4"/>
        <v>0</v>
      </c>
      <c r="K19" s="28">
        <f t="shared" si="5"/>
        <v>0</v>
      </c>
      <c r="L19" s="27">
        <f t="shared" si="6"/>
        <v>117</v>
      </c>
      <c r="M19" s="27">
        <f t="shared" si="7"/>
        <v>69600</v>
      </c>
      <c r="N19" s="27">
        <f t="shared" si="8"/>
        <v>-70200</v>
      </c>
      <c r="O19" s="27">
        <f t="shared" si="9"/>
        <v>0</v>
      </c>
    </row>
    <row r="20" spans="1:15" x14ac:dyDescent="0.3">
      <c r="A20" s="29" t="str">
        <f>IF(VN100_bas!D67=1,"",VN100_bas!A67)</f>
        <v>VJC</v>
      </c>
      <c r="B20" s="28">
        <f>IF(A20=0,"",IFERROR(VLOOKUP(A20,VN100_bas!$A:$B,2,0),""))</f>
        <v>300</v>
      </c>
      <c r="C20" s="28">
        <f>IFERROR(VLOOKUP($A20,updated_plusgrid!$1:$1048576,MATCH("After allocate to FUESSVFL today",updated_plusgrid!$1:$1,0),0),0)</f>
        <v>500</v>
      </c>
      <c r="D20" s="28">
        <f>IFERROR(VLOOKUP($A20,updated_plusgrid!$1:$1048576,MATCH("After allocate to FUESSVFL tmr",updated_plusgrid!$1:$1,0),0),0)</f>
        <v>500</v>
      </c>
      <c r="E20" s="28">
        <f>IFERROR(VLOOKUP($A20,updated_plusgrid!$1:$1048576,MATCH("After allocate to FUESSVFL after tmr",updated_plusgrid!$1:$1,0),0),0)</f>
        <v>500</v>
      </c>
      <c r="F20" s="30">
        <f t="shared" si="0"/>
        <v>1.6666666666666667</v>
      </c>
      <c r="G20" s="28">
        <f t="shared" si="1"/>
        <v>1</v>
      </c>
      <c r="H20" s="30">
        <f t="shared" si="2"/>
        <v>1.6666666666666667</v>
      </c>
      <c r="I20" s="28">
        <f t="shared" si="3"/>
        <v>1</v>
      </c>
      <c r="J20" s="30">
        <f t="shared" si="4"/>
        <v>1.6666666666666667</v>
      </c>
      <c r="K20" s="28">
        <f t="shared" si="5"/>
        <v>1</v>
      </c>
      <c r="L20" s="27">
        <f t="shared" si="6"/>
        <v>3</v>
      </c>
      <c r="M20" s="27">
        <f t="shared" si="7"/>
        <v>200</v>
      </c>
      <c r="N20" s="27">
        <f t="shared" si="8"/>
        <v>0</v>
      </c>
      <c r="O20" s="27">
        <f t="shared" si="9"/>
        <v>0</v>
      </c>
    </row>
    <row r="21" spans="1:15" x14ac:dyDescent="0.3">
      <c r="A21" s="29" t="str">
        <f>IF(VN100_bas!D40=1,"",VN100_bas!A40)</f>
        <v>OCB</v>
      </c>
      <c r="B21" s="28">
        <f>IF(A21=0,"",IFERROR(VLOOKUP(A21,VN100_bas!$A:$B,2,0),""))</f>
        <v>1000</v>
      </c>
      <c r="C21" s="28">
        <f>IFERROR(VLOOKUP($A21,updated_plusgrid!$1:$1048576,MATCH("After allocate to FUESSVFL today",updated_plusgrid!$1:$1,0),0),0)</f>
        <v>47603</v>
      </c>
      <c r="D21" s="28">
        <f>IFERROR(VLOOKUP($A21,updated_plusgrid!$1:$1048576,MATCH("After allocate to FUESSVFL tmr",updated_plusgrid!$1:$1,0),0),0)</f>
        <v>0</v>
      </c>
      <c r="E21" s="28">
        <f>IFERROR(VLOOKUP($A21,updated_plusgrid!$1:$1048576,MATCH("After allocate to FUESSVFL after tmr",updated_plusgrid!$1:$1,0),0),0)</f>
        <v>0</v>
      </c>
      <c r="F21" s="30">
        <f t="shared" si="0"/>
        <v>47.603000000000002</v>
      </c>
      <c r="G21" s="28">
        <f t="shared" si="1"/>
        <v>47</v>
      </c>
      <c r="H21" s="30">
        <f t="shared" si="2"/>
        <v>0</v>
      </c>
      <c r="I21" s="28">
        <f t="shared" si="3"/>
        <v>0</v>
      </c>
      <c r="J21" s="30">
        <f t="shared" si="4"/>
        <v>0</v>
      </c>
      <c r="K21" s="28">
        <f t="shared" si="5"/>
        <v>0</v>
      </c>
      <c r="L21" s="27">
        <f t="shared" si="6"/>
        <v>47</v>
      </c>
      <c r="M21" s="27">
        <f t="shared" si="7"/>
        <v>46603</v>
      </c>
      <c r="N21" s="27">
        <f t="shared" si="8"/>
        <v>-47603</v>
      </c>
      <c r="O21" s="27">
        <f t="shared" si="9"/>
        <v>0</v>
      </c>
    </row>
    <row r="22" spans="1:15" x14ac:dyDescent="0.3">
      <c r="A22" s="29" t="str">
        <f>IF(VN100_bas!D8=1,"",VN100_bas!A8)</f>
        <v>DCM</v>
      </c>
      <c r="B22" s="28">
        <f>IF(A22=0,"",IFERROR(VLOOKUP(A22,VN100_bas!$A:$B,2,0),""))</f>
        <v>100</v>
      </c>
      <c r="C22" s="28">
        <f>IFERROR(VLOOKUP($A22,updated_plusgrid!$1:$1048576,MATCH("After allocate to FUESSVFL today",updated_plusgrid!$1:$1,0),0),0)</f>
        <v>11800</v>
      </c>
      <c r="D22" s="28">
        <f>IFERROR(VLOOKUP($A22,updated_plusgrid!$1:$1048576,MATCH("After allocate to FUESSVFL tmr",updated_plusgrid!$1:$1,0),0),0)</f>
        <v>0</v>
      </c>
      <c r="E22" s="28">
        <f>IFERROR(VLOOKUP($A22,updated_plusgrid!$1:$1048576,MATCH("After allocate to FUESSVFL after tmr",updated_plusgrid!$1:$1,0),0),0)</f>
        <v>0</v>
      </c>
      <c r="F22" s="30">
        <f t="shared" si="0"/>
        <v>118</v>
      </c>
      <c r="G22" s="28">
        <f t="shared" si="1"/>
        <v>118</v>
      </c>
      <c r="H22" s="30">
        <f t="shared" si="2"/>
        <v>0</v>
      </c>
      <c r="I22" s="28">
        <f t="shared" si="3"/>
        <v>0</v>
      </c>
      <c r="J22" s="30">
        <f t="shared" si="4"/>
        <v>0</v>
      </c>
      <c r="K22" s="28">
        <f t="shared" si="5"/>
        <v>0</v>
      </c>
      <c r="L22" s="27">
        <f t="shared" si="6"/>
        <v>118</v>
      </c>
      <c r="M22" s="27">
        <f t="shared" si="7"/>
        <v>11700</v>
      </c>
      <c r="N22" s="27">
        <f t="shared" si="8"/>
        <v>-11800</v>
      </c>
      <c r="O22" s="27">
        <f t="shared" si="9"/>
        <v>0</v>
      </c>
    </row>
    <row r="23" spans="1:15" x14ac:dyDescent="0.3">
      <c r="A23" s="29" t="str">
        <f>IF(VN100_bas!D5=1,"",VN100_bas!A5)</f>
        <v>CTG</v>
      </c>
      <c r="B23" s="28">
        <f>IF(A23=0,"",IFERROR(VLOOKUP(A23,VN100_bas!$A:$B,2,0),""))</f>
        <v>800</v>
      </c>
      <c r="C23" s="28">
        <f>IFERROR(VLOOKUP($A23,updated_plusgrid!$1:$1048576,MATCH("After allocate to FUESSVFL today",updated_plusgrid!$1:$1,0),0),0)</f>
        <v>13706</v>
      </c>
      <c r="D23" s="28">
        <f>IFERROR(VLOOKUP($A23,updated_plusgrid!$1:$1048576,MATCH("After allocate to FUESSVFL tmr",updated_plusgrid!$1:$1,0),0),0)</f>
        <v>1400</v>
      </c>
      <c r="E23" s="28">
        <f>IFERROR(VLOOKUP($A23,updated_plusgrid!$1:$1048576,MATCH("After allocate to FUESSVFL after tmr",updated_plusgrid!$1:$1,0),0),0)</f>
        <v>1400</v>
      </c>
      <c r="F23" s="30">
        <f t="shared" si="0"/>
        <v>17.1325</v>
      </c>
      <c r="G23" s="28">
        <f t="shared" si="1"/>
        <v>17</v>
      </c>
      <c r="H23" s="30">
        <f t="shared" si="2"/>
        <v>1.75</v>
      </c>
      <c r="I23" s="28">
        <f t="shared" si="3"/>
        <v>1</v>
      </c>
      <c r="J23" s="30">
        <f t="shared" si="4"/>
        <v>1.75</v>
      </c>
      <c r="K23" s="28">
        <f t="shared" si="5"/>
        <v>1</v>
      </c>
      <c r="L23" s="27">
        <f t="shared" si="6"/>
        <v>19</v>
      </c>
      <c r="M23" s="27">
        <f t="shared" si="7"/>
        <v>12906</v>
      </c>
      <c r="N23" s="27">
        <f t="shared" si="8"/>
        <v>-12306</v>
      </c>
      <c r="O23" s="27">
        <f t="shared" si="9"/>
        <v>0</v>
      </c>
    </row>
    <row r="24" spans="1:15" x14ac:dyDescent="0.3">
      <c r="A24" s="29" t="str">
        <f>IF(VN100_bas!D26=1,"",VN100_bas!A26)</f>
        <v>HDG</v>
      </c>
      <c r="B24" s="28">
        <f>IF(A24=0,"",IFERROR(VLOOKUP(A24,VN100_bas!$A:$B,2,0),""))</f>
        <v>200</v>
      </c>
      <c r="C24" s="28">
        <f>IFERROR(VLOOKUP($A24,updated_plusgrid!$1:$1048576,MATCH("After allocate to FUESSVFL today",updated_plusgrid!$1:$1,0),0),0)</f>
        <v>15500</v>
      </c>
      <c r="D24" s="28">
        <f>IFERROR(VLOOKUP($A24,updated_plusgrid!$1:$1048576,MATCH("After allocate to FUESSVFL tmr",updated_plusgrid!$1:$1,0),0),0)</f>
        <v>0</v>
      </c>
      <c r="E24" s="28">
        <f>IFERROR(VLOOKUP($A24,updated_plusgrid!$1:$1048576,MATCH("After allocate to FUESSVFL after tmr",updated_plusgrid!$1:$1,0),0),0)</f>
        <v>0</v>
      </c>
      <c r="F24" s="30">
        <f t="shared" si="0"/>
        <v>77.5</v>
      </c>
      <c r="G24" s="28">
        <f t="shared" si="1"/>
        <v>77</v>
      </c>
      <c r="H24" s="30">
        <f t="shared" si="2"/>
        <v>0</v>
      </c>
      <c r="I24" s="28">
        <f t="shared" si="3"/>
        <v>0</v>
      </c>
      <c r="J24" s="30">
        <f t="shared" si="4"/>
        <v>0</v>
      </c>
      <c r="K24" s="28">
        <f t="shared" si="5"/>
        <v>0</v>
      </c>
      <c r="L24" s="27">
        <f t="shared" si="6"/>
        <v>77</v>
      </c>
      <c r="M24" s="27">
        <f t="shared" si="7"/>
        <v>15300</v>
      </c>
      <c r="N24" s="27">
        <f t="shared" si="8"/>
        <v>-15500</v>
      </c>
      <c r="O24" s="27">
        <f t="shared" si="9"/>
        <v>0</v>
      </c>
    </row>
    <row r="25" spans="1:15" x14ac:dyDescent="0.3">
      <c r="A25" s="29" t="str">
        <f>IF(VN100_bas!D60=1,"",VN100_bas!A60)</f>
        <v>VCG</v>
      </c>
      <c r="B25" s="28">
        <f>IF(A25=0,"",IFERROR(VLOOKUP(A25,VN100_bas!$A:$B,2,0),""))</f>
        <v>400</v>
      </c>
      <c r="C25" s="28">
        <f>IFERROR(VLOOKUP($A25,updated_plusgrid!$1:$1048576,MATCH("After allocate to FUESSVFL today",updated_plusgrid!$1:$1,0),0),0)</f>
        <v>31000</v>
      </c>
      <c r="D25" s="28">
        <f>IFERROR(VLOOKUP($A25,updated_plusgrid!$1:$1048576,MATCH("After allocate to FUESSVFL tmr",updated_plusgrid!$1:$1,0),0),0)</f>
        <v>0</v>
      </c>
      <c r="E25" s="28">
        <f>IFERROR(VLOOKUP($A25,updated_plusgrid!$1:$1048576,MATCH("After allocate to FUESSVFL after tmr",updated_plusgrid!$1:$1,0),0),0)</f>
        <v>0</v>
      </c>
      <c r="F25" s="30">
        <f t="shared" si="0"/>
        <v>77.5</v>
      </c>
      <c r="G25" s="28">
        <f t="shared" si="1"/>
        <v>77</v>
      </c>
      <c r="H25" s="30">
        <f t="shared" si="2"/>
        <v>0</v>
      </c>
      <c r="I25" s="28">
        <f t="shared" si="3"/>
        <v>0</v>
      </c>
      <c r="J25" s="30">
        <f t="shared" si="4"/>
        <v>0</v>
      </c>
      <c r="K25" s="28">
        <f t="shared" si="5"/>
        <v>0</v>
      </c>
      <c r="L25" s="27">
        <f t="shared" si="6"/>
        <v>77</v>
      </c>
      <c r="M25" s="27">
        <f t="shared" si="7"/>
        <v>30600</v>
      </c>
      <c r="N25" s="27">
        <f t="shared" si="8"/>
        <v>-31000</v>
      </c>
      <c r="O25" s="27">
        <f t="shared" si="9"/>
        <v>0</v>
      </c>
    </row>
    <row r="26" spans="1:15" x14ac:dyDescent="0.3">
      <c r="A26" s="29" t="str">
        <f>IF(VN100_bas!D57=1,"",VN100_bas!A57)</f>
        <v>TCH</v>
      </c>
      <c r="B26" s="28">
        <f>IF(A26=0,"",IFERROR(VLOOKUP(A26,VN100_bas!$A:$B,2,0),""))</f>
        <v>400</v>
      </c>
      <c r="C26" s="28">
        <f>IFERROR(VLOOKUP($A26,updated_plusgrid!$1:$1048576,MATCH("After allocate to FUESSVFL today",updated_plusgrid!$1:$1,0),0),0)</f>
        <v>48588</v>
      </c>
      <c r="D26" s="28">
        <f>IFERROR(VLOOKUP($A26,updated_plusgrid!$1:$1048576,MATCH("After allocate to FUESSVFL tmr",updated_plusgrid!$1:$1,0),0),0)</f>
        <v>0</v>
      </c>
      <c r="E26" s="28">
        <f>IFERROR(VLOOKUP($A26,updated_plusgrid!$1:$1048576,MATCH("After allocate to FUESSVFL after tmr",updated_plusgrid!$1:$1,0),0),0)</f>
        <v>0</v>
      </c>
      <c r="F26" s="30">
        <f t="shared" si="0"/>
        <v>121.47</v>
      </c>
      <c r="G26" s="28">
        <f t="shared" si="1"/>
        <v>121</v>
      </c>
      <c r="H26" s="30">
        <f t="shared" si="2"/>
        <v>0</v>
      </c>
      <c r="I26" s="28">
        <f t="shared" si="3"/>
        <v>0</v>
      </c>
      <c r="J26" s="30">
        <f t="shared" si="4"/>
        <v>0</v>
      </c>
      <c r="K26" s="28">
        <f t="shared" si="5"/>
        <v>0</v>
      </c>
      <c r="L26" s="27">
        <f t="shared" si="6"/>
        <v>121</v>
      </c>
      <c r="M26" s="27">
        <f t="shared" si="7"/>
        <v>48188</v>
      </c>
      <c r="N26" s="27">
        <f t="shared" si="8"/>
        <v>-48588</v>
      </c>
      <c r="O26" s="27">
        <f t="shared" si="9"/>
        <v>0</v>
      </c>
    </row>
    <row r="27" spans="1:15" x14ac:dyDescent="0.3">
      <c r="A27" s="29" t="str">
        <f>IF(VN100_bas!D28=1,"",VN100_bas!A28)</f>
        <v>HSG</v>
      </c>
      <c r="B27" s="28">
        <f>IF(A27=0,"",IFERROR(VLOOKUP(A27,VN100_bas!$A:$B,2,0),""))</f>
        <v>500</v>
      </c>
      <c r="C27" s="28">
        <f>IFERROR(VLOOKUP($A27,updated_plusgrid!$1:$1048576,MATCH("After allocate to FUESSVFL today",updated_plusgrid!$1:$1,0),0),0)</f>
        <v>61808</v>
      </c>
      <c r="D27" s="28">
        <f>IFERROR(VLOOKUP($A27,updated_plusgrid!$1:$1048576,MATCH("After allocate to FUESSVFL tmr",updated_plusgrid!$1:$1,0),0),0)</f>
        <v>0</v>
      </c>
      <c r="E27" s="28">
        <f>IFERROR(VLOOKUP($A27,updated_plusgrid!$1:$1048576,MATCH("After allocate to FUESSVFL after tmr",updated_plusgrid!$1:$1,0),0),0)</f>
        <v>0</v>
      </c>
      <c r="F27" s="30">
        <f t="shared" si="0"/>
        <v>123.616</v>
      </c>
      <c r="G27" s="28">
        <f t="shared" si="1"/>
        <v>123</v>
      </c>
      <c r="H27" s="30">
        <f t="shared" si="2"/>
        <v>0</v>
      </c>
      <c r="I27" s="28">
        <f t="shared" si="3"/>
        <v>0</v>
      </c>
      <c r="J27" s="30">
        <f t="shared" si="4"/>
        <v>0</v>
      </c>
      <c r="K27" s="28">
        <f t="shared" si="5"/>
        <v>0</v>
      </c>
      <c r="L27" s="27">
        <f t="shared" si="6"/>
        <v>123</v>
      </c>
      <c r="M27" s="27">
        <f t="shared" si="7"/>
        <v>61308</v>
      </c>
      <c r="N27" s="27">
        <f t="shared" si="8"/>
        <v>-61808</v>
      </c>
      <c r="O27" s="27">
        <f t="shared" si="9"/>
        <v>0</v>
      </c>
    </row>
    <row r="28" spans="1:15" x14ac:dyDescent="0.3">
      <c r="A28" s="29" t="str">
        <f>IF(VN100_bas!D18=1,"",VN100_bas!A18)</f>
        <v>FTS</v>
      </c>
      <c r="B28" s="28">
        <f>IF(A28=0,"",IFERROR(VLOOKUP(A28,VN100_bas!$A:$B,2,0),""))</f>
        <v>200</v>
      </c>
      <c r="C28" s="28">
        <f>IFERROR(VLOOKUP($A28,updated_plusgrid!$1:$1048576,MATCH("After allocate to FUESSVFL today",updated_plusgrid!$1:$1,0),0),0)</f>
        <v>11400</v>
      </c>
      <c r="D28" s="28">
        <f>IFERROR(VLOOKUP($A28,updated_plusgrid!$1:$1048576,MATCH("After allocate to FUESSVFL tmr",updated_plusgrid!$1:$1,0),0),0)</f>
        <v>0</v>
      </c>
      <c r="E28" s="28">
        <f>IFERROR(VLOOKUP($A28,updated_plusgrid!$1:$1048576,MATCH("After allocate to FUESSVFL after tmr",updated_plusgrid!$1:$1,0),0),0)</f>
        <v>0</v>
      </c>
      <c r="F28" s="30">
        <f t="shared" si="0"/>
        <v>57</v>
      </c>
      <c r="G28" s="28">
        <f t="shared" si="1"/>
        <v>57</v>
      </c>
      <c r="H28" s="30">
        <f t="shared" si="2"/>
        <v>0</v>
      </c>
      <c r="I28" s="28">
        <f t="shared" si="3"/>
        <v>0</v>
      </c>
      <c r="J28" s="30">
        <f t="shared" si="4"/>
        <v>0</v>
      </c>
      <c r="K28" s="28">
        <f t="shared" si="5"/>
        <v>0</v>
      </c>
      <c r="L28" s="27">
        <f t="shared" si="6"/>
        <v>57</v>
      </c>
      <c r="M28" s="27">
        <f t="shared" si="7"/>
        <v>11200</v>
      </c>
      <c r="N28" s="27">
        <f t="shared" si="8"/>
        <v>-11400</v>
      </c>
      <c r="O28" s="27">
        <f t="shared" si="9"/>
        <v>0</v>
      </c>
    </row>
    <row r="29" spans="1:15" x14ac:dyDescent="0.3">
      <c r="A29" s="29" t="str">
        <f>IF(VN100_bas!D7=1,"",VN100_bas!A7)</f>
        <v>DBC</v>
      </c>
      <c r="B29" s="28">
        <f>IF(A29=0,"",IFERROR(VLOOKUP(A29,VN100_bas!$A:$B,2,0),""))</f>
        <v>300</v>
      </c>
      <c r="C29" s="28">
        <f>IFERROR(VLOOKUP($A29,updated_plusgrid!$1:$1048576,MATCH("After allocate to FUESSVFL today",updated_plusgrid!$1:$1,0),0),0)</f>
        <v>19400</v>
      </c>
      <c r="D29" s="28">
        <f>IFERROR(VLOOKUP($A29,updated_plusgrid!$1:$1048576,MATCH("After allocate to FUESSVFL tmr",updated_plusgrid!$1:$1,0),0),0)</f>
        <v>0</v>
      </c>
      <c r="E29" s="28">
        <f>IFERROR(VLOOKUP($A29,updated_plusgrid!$1:$1048576,MATCH("After allocate to FUESSVFL after tmr",updated_plusgrid!$1:$1,0),0),0)</f>
        <v>0</v>
      </c>
      <c r="F29" s="30">
        <f t="shared" si="0"/>
        <v>64.666666666666671</v>
      </c>
      <c r="G29" s="28">
        <f t="shared" si="1"/>
        <v>64</v>
      </c>
      <c r="H29" s="30">
        <f t="shared" si="2"/>
        <v>0</v>
      </c>
      <c r="I29" s="28">
        <f t="shared" si="3"/>
        <v>0</v>
      </c>
      <c r="J29" s="30">
        <f t="shared" si="4"/>
        <v>0</v>
      </c>
      <c r="K29" s="28">
        <f t="shared" si="5"/>
        <v>0</v>
      </c>
      <c r="L29" s="27">
        <f t="shared" si="6"/>
        <v>64</v>
      </c>
      <c r="M29" s="27">
        <f t="shared" si="7"/>
        <v>19100</v>
      </c>
      <c r="N29" s="27">
        <f t="shared" si="8"/>
        <v>-19400</v>
      </c>
      <c r="O29" s="27">
        <f t="shared" si="9"/>
        <v>0</v>
      </c>
    </row>
    <row r="30" spans="1:15" x14ac:dyDescent="0.3">
      <c r="A30" s="29" t="str">
        <f>IF(VN100_bas!D36=1,"",VN100_bas!A36)</f>
        <v>MWG</v>
      </c>
      <c r="B30" s="28">
        <f>IF(A30=0,"",IFERROR(VLOOKUP(A30,VN100_bas!$A:$B,2,0),""))</f>
        <v>1000</v>
      </c>
      <c r="C30" s="28">
        <f>IFERROR(VLOOKUP($A30,updated_plusgrid!$1:$1048576,MATCH("After allocate to FUESSVFL today",updated_plusgrid!$1:$1,0),0),0)</f>
        <v>2733</v>
      </c>
      <c r="D30" s="28">
        <f>IFERROR(VLOOKUP($A30,updated_plusgrid!$1:$1048576,MATCH("After allocate to FUESSVFL tmr",updated_plusgrid!$1:$1,0),0),0)</f>
        <v>2000</v>
      </c>
      <c r="E30" s="28">
        <f>IFERROR(VLOOKUP($A30,updated_plusgrid!$1:$1048576,MATCH("After allocate to FUESSVFL after tmr",updated_plusgrid!$1:$1,0),0),0)</f>
        <v>2000</v>
      </c>
      <c r="F30" s="30">
        <f t="shared" si="0"/>
        <v>2.7330000000000001</v>
      </c>
      <c r="G30" s="28">
        <f t="shared" si="1"/>
        <v>2</v>
      </c>
      <c r="H30" s="30">
        <f t="shared" si="2"/>
        <v>2</v>
      </c>
      <c r="I30" s="28">
        <f t="shared" si="3"/>
        <v>2</v>
      </c>
      <c r="J30" s="30">
        <f t="shared" si="4"/>
        <v>2</v>
      </c>
      <c r="K30" s="28">
        <f t="shared" si="5"/>
        <v>2</v>
      </c>
      <c r="L30" s="27">
        <f t="shared" si="6"/>
        <v>6</v>
      </c>
      <c r="M30" s="27">
        <f t="shared" si="7"/>
        <v>1733</v>
      </c>
      <c r="N30" s="27">
        <f t="shared" si="8"/>
        <v>-733</v>
      </c>
      <c r="O30" s="27">
        <f t="shared" si="9"/>
        <v>0</v>
      </c>
    </row>
    <row r="31" spans="1:15" x14ac:dyDescent="0.3">
      <c r="A31" s="29" t="str">
        <f>IF(VN100_bas!D21=1,"",VN100_bas!A21)</f>
        <v>GMD</v>
      </c>
      <c r="B31" s="28">
        <f>IF(A31=0,"",IFERROR(VLOOKUP(A31,VN100_bas!$A:$B,2,0),""))</f>
        <v>200</v>
      </c>
      <c r="C31" s="28">
        <f>IFERROR(VLOOKUP($A31,updated_plusgrid!$1:$1048576,MATCH("After allocate to FUESSVFL today",updated_plusgrid!$1:$1,0),0),0)</f>
        <v>92177</v>
      </c>
      <c r="D31" s="28">
        <f>IFERROR(VLOOKUP($A31,updated_plusgrid!$1:$1048576,MATCH("After allocate to FUESSVFL tmr",updated_plusgrid!$1:$1,0),0),0)</f>
        <v>0</v>
      </c>
      <c r="E31" s="28">
        <f>IFERROR(VLOOKUP($A31,updated_plusgrid!$1:$1048576,MATCH("After allocate to FUESSVFL after tmr",updated_plusgrid!$1:$1,0),0),0)</f>
        <v>0</v>
      </c>
      <c r="F31" s="30">
        <f t="shared" si="0"/>
        <v>460.88499999999999</v>
      </c>
      <c r="G31" s="28">
        <f t="shared" si="1"/>
        <v>460</v>
      </c>
      <c r="H31" s="30">
        <f t="shared" si="2"/>
        <v>0</v>
      </c>
      <c r="I31" s="28">
        <f t="shared" si="3"/>
        <v>0</v>
      </c>
      <c r="J31" s="30">
        <f t="shared" si="4"/>
        <v>0</v>
      </c>
      <c r="K31" s="28">
        <f t="shared" si="5"/>
        <v>0</v>
      </c>
      <c r="L31" s="27">
        <f t="shared" si="6"/>
        <v>460</v>
      </c>
      <c r="M31" s="27">
        <f t="shared" si="7"/>
        <v>91977</v>
      </c>
      <c r="N31" s="27">
        <f t="shared" si="8"/>
        <v>-92177</v>
      </c>
      <c r="O31" s="27">
        <f t="shared" si="9"/>
        <v>0</v>
      </c>
    </row>
    <row r="32" spans="1:15" x14ac:dyDescent="0.3">
      <c r="A32" s="29" t="str">
        <f>IF(VN100_bas!D47=1,"",VN100_bas!A47)</f>
        <v>PVT</v>
      </c>
      <c r="B32" s="28">
        <f>IF(A32=0,"",IFERROR(VLOOKUP(A32,VN100_bas!$A:$B,2,0),""))</f>
        <v>200</v>
      </c>
      <c r="C32" s="28">
        <f>IFERROR(VLOOKUP($A32,updated_plusgrid!$1:$1048576,MATCH("After allocate to FUESSVFL today",updated_plusgrid!$1:$1,0),0),0)</f>
        <v>22600</v>
      </c>
      <c r="D32" s="28">
        <f>IFERROR(VLOOKUP($A32,updated_plusgrid!$1:$1048576,MATCH("After allocate to FUESSVFL tmr",updated_plusgrid!$1:$1,0),0),0)</f>
        <v>0</v>
      </c>
      <c r="E32" s="28">
        <f>IFERROR(VLOOKUP($A32,updated_plusgrid!$1:$1048576,MATCH("After allocate to FUESSVFL after tmr",updated_plusgrid!$1:$1,0),0),0)</f>
        <v>0</v>
      </c>
      <c r="F32" s="30">
        <f t="shared" si="0"/>
        <v>113</v>
      </c>
      <c r="G32" s="28">
        <f t="shared" si="1"/>
        <v>113</v>
      </c>
      <c r="H32" s="30">
        <f t="shared" si="2"/>
        <v>0</v>
      </c>
      <c r="I32" s="28">
        <f t="shared" si="3"/>
        <v>0</v>
      </c>
      <c r="J32" s="30">
        <f t="shared" si="4"/>
        <v>0</v>
      </c>
      <c r="K32" s="28">
        <f t="shared" si="5"/>
        <v>0</v>
      </c>
      <c r="L32" s="27">
        <f t="shared" si="6"/>
        <v>113</v>
      </c>
      <c r="M32" s="27">
        <f t="shared" si="7"/>
        <v>22400</v>
      </c>
      <c r="N32" s="27">
        <f t="shared" si="8"/>
        <v>-22600</v>
      </c>
      <c r="O32" s="27">
        <f t="shared" si="9"/>
        <v>0</v>
      </c>
    </row>
    <row r="33" spans="1:16" x14ac:dyDescent="0.3">
      <c r="A33" s="29" t="str">
        <f>IF(VN100_bas!D31=1,"",VN100_bas!A31)</f>
        <v>KDH</v>
      </c>
      <c r="B33" s="28">
        <f>IF(A33=0,"",IFERROR(VLOOKUP(A33,VN100_bas!$A:$B,2,0),""))</f>
        <v>500</v>
      </c>
      <c r="C33" s="28">
        <f>IFERROR(VLOOKUP($A33,updated_plusgrid!$1:$1048576,MATCH("After allocate to FUESSVFL today",updated_plusgrid!$1:$1,0),0),0)</f>
        <v>46568</v>
      </c>
      <c r="D33" s="28">
        <f>IFERROR(VLOOKUP($A33,updated_plusgrid!$1:$1048576,MATCH("After allocate to FUESSVFL tmr",updated_plusgrid!$1:$1,0),0),0)</f>
        <v>0</v>
      </c>
      <c r="E33" s="28">
        <f>IFERROR(VLOOKUP($A33,updated_plusgrid!$1:$1048576,MATCH("After allocate to FUESSVFL after tmr",updated_plusgrid!$1:$1,0),0),0)</f>
        <v>0</v>
      </c>
      <c r="F33" s="30">
        <f t="shared" si="0"/>
        <v>93.135999999999996</v>
      </c>
      <c r="G33" s="28">
        <f t="shared" si="1"/>
        <v>93</v>
      </c>
      <c r="H33" s="30">
        <f t="shared" si="2"/>
        <v>0</v>
      </c>
      <c r="I33" s="28">
        <f t="shared" si="3"/>
        <v>0</v>
      </c>
      <c r="J33" s="30">
        <f t="shared" si="4"/>
        <v>0</v>
      </c>
      <c r="K33" s="28">
        <f t="shared" si="5"/>
        <v>0</v>
      </c>
      <c r="L33" s="27">
        <f t="shared" si="6"/>
        <v>93</v>
      </c>
      <c r="M33" s="27">
        <f t="shared" si="7"/>
        <v>46068</v>
      </c>
      <c r="N33" s="27">
        <f t="shared" si="8"/>
        <v>-46568</v>
      </c>
      <c r="O33" s="27">
        <f t="shared" si="9"/>
        <v>0</v>
      </c>
    </row>
    <row r="34" spans="1:16" x14ac:dyDescent="0.3">
      <c r="A34" s="29" t="str">
        <f>IF(VN100_bas!D20=1,"",VN100_bas!A20)</f>
        <v>GEX</v>
      </c>
      <c r="B34" s="28">
        <f>IF(A34=0,"",IFERROR(VLOOKUP(A34,VN100_bas!$A:$B,2,0),""))</f>
        <v>600</v>
      </c>
      <c r="C34" s="28">
        <f>IFERROR(VLOOKUP($A34,updated_plusgrid!$1:$1048576,MATCH("After allocate to FUESSVFL today",updated_plusgrid!$1:$1,0),0),0)</f>
        <v>74400</v>
      </c>
      <c r="D34" s="28">
        <f>IFERROR(VLOOKUP($A34,updated_plusgrid!$1:$1048576,MATCH("After allocate to FUESSVFL tmr",updated_plusgrid!$1:$1,0),0),0)</f>
        <v>0</v>
      </c>
      <c r="E34" s="28">
        <f>IFERROR(VLOOKUP($A34,updated_plusgrid!$1:$1048576,MATCH("After allocate to FUESSVFL after tmr",updated_plusgrid!$1:$1,0),0),0)</f>
        <v>0</v>
      </c>
      <c r="F34" s="30">
        <f t="shared" ref="F34:F65" si="10">IF(LEN($A34)=3,IFERROR(C34/$B34,0),"")</f>
        <v>124</v>
      </c>
      <c r="G34" s="28">
        <f t="shared" ref="G34:G65" si="11">IFERROR(ROUNDDOWN(F34,-0.1),"")</f>
        <v>124</v>
      </c>
      <c r="H34" s="30">
        <f t="shared" ref="H34:H65" si="12">IF(LEN($A34)=3,IFERROR(D34/$B34,0),"")</f>
        <v>0</v>
      </c>
      <c r="I34" s="28">
        <f t="shared" ref="I34:I65" si="13">IFERROR(ROUNDDOWN(H34,-0.1),"")</f>
        <v>0</v>
      </c>
      <c r="J34" s="30">
        <f t="shared" ref="J34:J65" si="14">IF(LEN($A34)=3,IFERROR(E34/$B34,0),"")</f>
        <v>0</v>
      </c>
      <c r="K34" s="28">
        <f t="shared" ref="K34:K65" si="15">IFERROR(ROUNDDOWN(J34,-0.1),"")</f>
        <v>0</v>
      </c>
      <c r="L34" s="27">
        <f t="shared" ref="L34:L65" si="16">IFERROR(G34+I34+K34,"")</f>
        <v>124</v>
      </c>
      <c r="M34" s="27">
        <f t="shared" ref="M34:M65" si="17">C34-MIN($G$2:$G$31)*B34</f>
        <v>73800</v>
      </c>
      <c r="N34" s="27">
        <f t="shared" ref="N34:N65" si="18">D34-MIN($G$2:$G$31)*C34</f>
        <v>-74400</v>
      </c>
      <c r="O34" s="27">
        <f t="shared" ref="O34:O65" si="19">E34-MIN($G$2:$G$31)*D34</f>
        <v>0</v>
      </c>
    </row>
    <row r="35" spans="1:16" x14ac:dyDescent="0.3">
      <c r="A35" s="29" t="str">
        <f>IF(VN100_bas!D38=1,"",VN100_bas!A38)</f>
        <v>NLG</v>
      </c>
      <c r="B35" s="28">
        <f>IF(A35=0,"",IFERROR(VLOOKUP(A35,VN100_bas!$A:$B,2,0),""))</f>
        <v>300</v>
      </c>
      <c r="C35" s="28">
        <f>IFERROR(VLOOKUP($A35,updated_plusgrid!$1:$1048576,MATCH("After allocate to FUESSVFL today",updated_plusgrid!$1:$1,0),0),0)</f>
        <v>48400</v>
      </c>
      <c r="D35" s="28">
        <f>IFERROR(VLOOKUP($A35,updated_plusgrid!$1:$1048576,MATCH("After allocate to FUESSVFL tmr",updated_plusgrid!$1:$1,0),0),0)</f>
        <v>0</v>
      </c>
      <c r="E35" s="28">
        <f>IFERROR(VLOOKUP($A35,updated_plusgrid!$1:$1048576,MATCH("After allocate to FUESSVFL after tmr",updated_plusgrid!$1:$1,0),0),0)</f>
        <v>0</v>
      </c>
      <c r="F35" s="30">
        <f t="shared" si="10"/>
        <v>161.33333333333334</v>
      </c>
      <c r="G35" s="28">
        <f t="shared" si="11"/>
        <v>161</v>
      </c>
      <c r="H35" s="30">
        <f t="shared" si="12"/>
        <v>0</v>
      </c>
      <c r="I35" s="28">
        <f t="shared" si="13"/>
        <v>0</v>
      </c>
      <c r="J35" s="30">
        <f t="shared" si="14"/>
        <v>0</v>
      </c>
      <c r="K35" s="28">
        <f t="shared" si="15"/>
        <v>0</v>
      </c>
      <c r="L35" s="27">
        <f t="shared" si="16"/>
        <v>161</v>
      </c>
      <c r="M35" s="27">
        <f t="shared" si="17"/>
        <v>48100</v>
      </c>
      <c r="N35" s="27">
        <f t="shared" si="18"/>
        <v>-48400</v>
      </c>
      <c r="O35" s="27">
        <f t="shared" si="19"/>
        <v>0</v>
      </c>
    </row>
    <row r="36" spans="1:16" x14ac:dyDescent="0.3">
      <c r="A36" s="29" t="str">
        <f>IF(VN100_bas!D72=1,"",VN100_bas!A72)</f>
        <v>VRE</v>
      </c>
      <c r="B36" s="28">
        <f>IF(A36=0,"",IFERROR(VLOOKUP(A36,VN100_bas!$A:$B,2,0),""))</f>
        <v>900</v>
      </c>
      <c r="C36" s="28">
        <f>IFERROR(VLOOKUP($A36,updated_plusgrid!$1:$1048576,MATCH("After allocate to FUESSVFL today",updated_plusgrid!$1:$1,0),0),0)</f>
        <v>2000</v>
      </c>
      <c r="D36" s="28">
        <f>IFERROR(VLOOKUP($A36,updated_plusgrid!$1:$1048576,MATCH("After allocate to FUESSVFL tmr",updated_plusgrid!$1:$1,0),0),0)</f>
        <v>1600</v>
      </c>
      <c r="E36" s="28">
        <f>IFERROR(VLOOKUP($A36,updated_plusgrid!$1:$1048576,MATCH("After allocate to FUESSVFL after tmr",updated_plusgrid!$1:$1,0),0),0)</f>
        <v>1600</v>
      </c>
      <c r="F36" s="30">
        <f t="shared" si="10"/>
        <v>2.2222222222222223</v>
      </c>
      <c r="G36" s="28">
        <f t="shared" si="11"/>
        <v>2</v>
      </c>
      <c r="H36" s="30">
        <f t="shared" si="12"/>
        <v>1.7777777777777777</v>
      </c>
      <c r="I36" s="28">
        <f t="shared" si="13"/>
        <v>1</v>
      </c>
      <c r="J36" s="30">
        <f t="shared" si="14"/>
        <v>1.7777777777777777</v>
      </c>
      <c r="K36" s="28">
        <f t="shared" si="15"/>
        <v>1</v>
      </c>
      <c r="L36" s="27">
        <f t="shared" si="16"/>
        <v>4</v>
      </c>
      <c r="M36" s="27">
        <f t="shared" si="17"/>
        <v>1100</v>
      </c>
      <c r="N36" s="27">
        <f t="shared" si="18"/>
        <v>-400</v>
      </c>
      <c r="O36" s="27">
        <f t="shared" si="19"/>
        <v>0</v>
      </c>
    </row>
    <row r="37" spans="1:16" x14ac:dyDescent="0.3">
      <c r="A37" s="29" t="str">
        <f>IF(VN100_bas!D27=1,"",VN100_bas!A27)</f>
        <v>HPG</v>
      </c>
      <c r="B37" s="28">
        <f>IF(A37=0,"",IFERROR(VLOOKUP(A37,VN100_bas!$A:$B,2,0),""))</f>
        <v>3100</v>
      </c>
      <c r="C37" s="28">
        <f>IFERROR(VLOOKUP($A37,updated_plusgrid!$1:$1048576,MATCH("After allocate to FUESSVFL today",updated_plusgrid!$1:$1,0),0),0)</f>
        <v>7828</v>
      </c>
      <c r="D37" s="28">
        <f>IFERROR(VLOOKUP($A37,updated_plusgrid!$1:$1048576,MATCH("After allocate to FUESSVFL tmr",updated_plusgrid!$1:$1,0),0),0)</f>
        <v>6100</v>
      </c>
      <c r="E37" s="28">
        <f>IFERROR(VLOOKUP($A37,updated_plusgrid!$1:$1048576,MATCH("After allocate to FUESSVFL after tmr",updated_plusgrid!$1:$1,0),0),0)</f>
        <v>6100</v>
      </c>
      <c r="F37" s="30">
        <f t="shared" si="10"/>
        <v>2.5251612903225809</v>
      </c>
      <c r="G37" s="28">
        <f t="shared" si="11"/>
        <v>2</v>
      </c>
      <c r="H37" s="30">
        <f t="shared" si="12"/>
        <v>1.967741935483871</v>
      </c>
      <c r="I37" s="28">
        <f t="shared" si="13"/>
        <v>1</v>
      </c>
      <c r="J37" s="30">
        <f t="shared" si="14"/>
        <v>1.967741935483871</v>
      </c>
      <c r="K37" s="28">
        <f t="shared" si="15"/>
        <v>1</v>
      </c>
      <c r="L37" s="27">
        <f t="shared" si="16"/>
        <v>4</v>
      </c>
      <c r="M37" s="27">
        <f t="shared" si="17"/>
        <v>4728</v>
      </c>
      <c r="N37" s="27">
        <f t="shared" si="18"/>
        <v>-1728</v>
      </c>
      <c r="O37" s="27">
        <f t="shared" si="19"/>
        <v>0</v>
      </c>
    </row>
    <row r="38" spans="1:16" x14ac:dyDescent="0.3">
      <c r="A38" s="29" t="str">
        <f>IF(VN100_bas!D50=1,"",VN100_bas!A50)</f>
        <v>SBT</v>
      </c>
      <c r="B38" s="28">
        <f>IF(A38=0,"",IFERROR(VLOOKUP(A38,VN100_bas!$A:$B,2,0),""))</f>
        <v>400</v>
      </c>
      <c r="C38" s="28">
        <f>IFERROR(VLOOKUP($A38,updated_plusgrid!$1:$1048576,MATCH("After allocate to FUESSVFL today",updated_plusgrid!$1:$1,0),0),0)</f>
        <v>48900</v>
      </c>
      <c r="D38" s="28">
        <f>IFERROR(VLOOKUP($A38,updated_plusgrid!$1:$1048576,MATCH("After allocate to FUESSVFL tmr",updated_plusgrid!$1:$1,0),0),0)</f>
        <v>0</v>
      </c>
      <c r="E38" s="28">
        <f>IFERROR(VLOOKUP($A38,updated_plusgrid!$1:$1048576,MATCH("After allocate to FUESSVFL after tmr",updated_plusgrid!$1:$1,0),0),0)</f>
        <v>0</v>
      </c>
      <c r="F38" s="30">
        <f t="shared" si="10"/>
        <v>122.25</v>
      </c>
      <c r="G38" s="28">
        <f t="shared" si="11"/>
        <v>122</v>
      </c>
      <c r="H38" s="30">
        <f t="shared" si="12"/>
        <v>0</v>
      </c>
      <c r="I38" s="28">
        <f t="shared" si="13"/>
        <v>0</v>
      </c>
      <c r="J38" s="30">
        <f t="shared" si="14"/>
        <v>0</v>
      </c>
      <c r="K38" s="28">
        <f t="shared" si="15"/>
        <v>0</v>
      </c>
      <c r="L38" s="27">
        <f t="shared" si="16"/>
        <v>122</v>
      </c>
      <c r="M38" s="27">
        <f t="shared" si="17"/>
        <v>48500</v>
      </c>
      <c r="N38" s="27">
        <f t="shared" si="18"/>
        <v>-48900</v>
      </c>
      <c r="O38" s="27">
        <f t="shared" si="19"/>
        <v>0</v>
      </c>
    </row>
    <row r="39" spans="1:16" x14ac:dyDescent="0.3">
      <c r="A39" s="29" t="str">
        <f>IF(VN100_bas!D46=1,"",VN100_bas!A46)</f>
        <v>PVD</v>
      </c>
      <c r="B39" s="28">
        <f>IF(A39=0,"",IFERROR(VLOOKUP(A39,VN100_bas!$A:$B,2,0),""))</f>
        <v>300</v>
      </c>
      <c r="C39" s="28">
        <f>IFERROR(VLOOKUP($A39,updated_plusgrid!$1:$1048576,MATCH("After allocate to FUESSVFL today",updated_plusgrid!$1:$1,0),0),0)</f>
        <v>33900</v>
      </c>
      <c r="D39" s="28">
        <f>IFERROR(VLOOKUP($A39,updated_plusgrid!$1:$1048576,MATCH("After allocate to FUESSVFL tmr",updated_plusgrid!$1:$1,0),0),0)</f>
        <v>0</v>
      </c>
      <c r="E39" s="28">
        <f>IFERROR(VLOOKUP($A39,updated_plusgrid!$1:$1048576,MATCH("After allocate to FUESSVFL after tmr",updated_plusgrid!$1:$1,0),0),0)</f>
        <v>0</v>
      </c>
      <c r="F39" s="30">
        <f t="shared" si="10"/>
        <v>113</v>
      </c>
      <c r="G39" s="28">
        <f t="shared" si="11"/>
        <v>113</v>
      </c>
      <c r="H39" s="30">
        <f t="shared" si="12"/>
        <v>0</v>
      </c>
      <c r="I39" s="28">
        <f t="shared" si="13"/>
        <v>0</v>
      </c>
      <c r="J39" s="30">
        <f t="shared" si="14"/>
        <v>0</v>
      </c>
      <c r="K39" s="28">
        <f t="shared" si="15"/>
        <v>0</v>
      </c>
      <c r="L39" s="27">
        <f t="shared" si="16"/>
        <v>113</v>
      </c>
      <c r="M39" s="27">
        <f t="shared" si="17"/>
        <v>33600</v>
      </c>
      <c r="N39" s="27">
        <f t="shared" si="18"/>
        <v>-33900</v>
      </c>
      <c r="O39" s="27">
        <f t="shared" si="19"/>
        <v>0</v>
      </c>
    </row>
    <row r="40" spans="1:16" x14ac:dyDescent="0.3">
      <c r="A40" s="29" t="str">
        <f>IF(VN100_bas!D33=1,"",VN100_bas!A33)</f>
        <v/>
      </c>
      <c r="B40" s="28" t="str">
        <f>IF(A40=0,"",IFERROR(VLOOKUP(A40,VN100_bas!$A:$B,2,0),""))</f>
        <v/>
      </c>
      <c r="C40" s="28">
        <f>IFERROR(VLOOKUP($A40,updated_plusgrid!$1:$1048576,MATCH("After allocate to FUESSVFL today",updated_plusgrid!$1:$1,0),0),0)</f>
        <v>0</v>
      </c>
      <c r="D40" s="28">
        <f>IFERROR(VLOOKUP($A40,updated_plusgrid!$1:$1048576,MATCH("After allocate to FUESSVFL tmr",updated_plusgrid!$1:$1,0),0),0)</f>
        <v>0</v>
      </c>
      <c r="E40" s="28">
        <f>IFERROR(VLOOKUP($A40,updated_plusgrid!$1:$1048576,MATCH("After allocate to FUESSVFL after tmr",updated_plusgrid!$1:$1,0),0),0)</f>
        <v>0</v>
      </c>
      <c r="F40" s="30" t="str">
        <f t="shared" si="10"/>
        <v/>
      </c>
      <c r="G40" s="28" t="str">
        <f t="shared" si="11"/>
        <v/>
      </c>
      <c r="H40" s="30" t="str">
        <f t="shared" si="12"/>
        <v/>
      </c>
      <c r="I40" s="28" t="str">
        <f t="shared" si="13"/>
        <v/>
      </c>
      <c r="J40" s="30" t="str">
        <f t="shared" si="14"/>
        <v/>
      </c>
      <c r="K40" s="28" t="str">
        <f t="shared" si="15"/>
        <v/>
      </c>
      <c r="L40" s="27" t="str">
        <f t="shared" si="16"/>
        <v/>
      </c>
      <c r="M40" s="27" t="e">
        <f t="shared" si="17"/>
        <v>#VALUE!</v>
      </c>
      <c r="N40" s="27">
        <f t="shared" si="18"/>
        <v>0</v>
      </c>
      <c r="O40" s="27">
        <f t="shared" si="19"/>
        <v>0</v>
      </c>
    </row>
    <row r="41" spans="1:16" x14ac:dyDescent="0.3">
      <c r="A41" s="29" t="str">
        <f>IF(VN100_bas!D11=1,"",VN100_bas!A11)</f>
        <v>DIG</v>
      </c>
      <c r="B41" s="28">
        <f>IF(A41=0,"",IFERROR(VLOOKUP(A41,VN100_bas!$A:$B,2,0),""))</f>
        <v>500</v>
      </c>
      <c r="C41" s="28">
        <f>IFERROR(VLOOKUP($A41,updated_plusgrid!$1:$1048576,MATCH("After allocate to FUESSVFL today",updated_plusgrid!$1:$1,0),0),0)</f>
        <v>56090</v>
      </c>
      <c r="D41" s="28">
        <f>IFERROR(VLOOKUP($A41,updated_plusgrid!$1:$1048576,MATCH("After allocate to FUESSVFL tmr",updated_plusgrid!$1:$1,0),0),0)</f>
        <v>0</v>
      </c>
      <c r="E41" s="28">
        <f>IFERROR(VLOOKUP($A41,updated_plusgrid!$1:$1048576,MATCH("After allocate to FUESSVFL after tmr",updated_plusgrid!$1:$1,0),0),0)</f>
        <v>0</v>
      </c>
      <c r="F41" s="30">
        <f t="shared" si="10"/>
        <v>112.18</v>
      </c>
      <c r="G41" s="28">
        <f t="shared" si="11"/>
        <v>112</v>
      </c>
      <c r="H41" s="30">
        <f t="shared" si="12"/>
        <v>0</v>
      </c>
      <c r="I41" s="28">
        <f t="shared" si="13"/>
        <v>0</v>
      </c>
      <c r="J41" s="30">
        <f t="shared" si="14"/>
        <v>0</v>
      </c>
      <c r="K41" s="28">
        <f t="shared" si="15"/>
        <v>0</v>
      </c>
      <c r="L41" s="27">
        <f t="shared" si="16"/>
        <v>112</v>
      </c>
      <c r="M41" s="27">
        <f t="shared" si="17"/>
        <v>55590</v>
      </c>
      <c r="N41" s="27">
        <f t="shared" si="18"/>
        <v>-56090</v>
      </c>
      <c r="O41" s="27">
        <f t="shared" si="19"/>
        <v>0</v>
      </c>
    </row>
    <row r="42" spans="1:16" x14ac:dyDescent="0.3">
      <c r="A42" s="29" t="str">
        <f>IF(VN100_bas!D16=1,"",VN100_bas!A16)</f>
        <v>FPT</v>
      </c>
      <c r="B42" s="28">
        <f>IF(A42=0,"",IFERROR(VLOOKUP(A42,VN100_bas!$A:$B,2,0),""))</f>
        <v>1100</v>
      </c>
      <c r="C42" s="28">
        <f>IFERROR(VLOOKUP($A42,updated_plusgrid!$1:$1048576,MATCH("After allocate to FUESSVFL today",updated_plusgrid!$1:$1,0),0),0)</f>
        <v>57736</v>
      </c>
      <c r="D42" s="28">
        <f>IFERROR(VLOOKUP($A42,updated_plusgrid!$1:$1048576,MATCH("After allocate to FUESSVFL tmr",updated_plusgrid!$1:$1,0),0),0)</f>
        <v>1700</v>
      </c>
      <c r="E42" s="28">
        <f>IFERROR(VLOOKUP($A42,updated_plusgrid!$1:$1048576,MATCH("After allocate to FUESSVFL after tmr",updated_plusgrid!$1:$1,0),0),0)</f>
        <v>1700</v>
      </c>
      <c r="F42" s="30">
        <f t="shared" si="10"/>
        <v>52.487272727272725</v>
      </c>
      <c r="G42" s="28">
        <f t="shared" si="11"/>
        <v>52</v>
      </c>
      <c r="H42" s="30">
        <f t="shared" si="12"/>
        <v>1.5454545454545454</v>
      </c>
      <c r="I42" s="28">
        <f t="shared" si="13"/>
        <v>1</v>
      </c>
      <c r="J42" s="30">
        <f t="shared" si="14"/>
        <v>1.5454545454545454</v>
      </c>
      <c r="K42" s="28">
        <f t="shared" si="15"/>
        <v>1</v>
      </c>
      <c r="L42" s="27">
        <f t="shared" si="16"/>
        <v>54</v>
      </c>
      <c r="M42" s="27">
        <f t="shared" si="17"/>
        <v>56636</v>
      </c>
      <c r="N42" s="27">
        <f t="shared" si="18"/>
        <v>-56036</v>
      </c>
      <c r="O42" s="27">
        <f t="shared" si="19"/>
        <v>0</v>
      </c>
    </row>
    <row r="43" spans="1:16" x14ac:dyDescent="0.3">
      <c r="A43" s="29" t="str">
        <f>IF(VN100_bas!D17=1,"",VN100_bas!A17)</f>
        <v>FRT</v>
      </c>
      <c r="B43" s="28">
        <f>IF(A43=0,"",IFERROR(VLOOKUP(A43,VN100_bas!$A:$B,2,0),""))</f>
        <v>100</v>
      </c>
      <c r="C43" s="28">
        <f>IFERROR(VLOOKUP($A43,updated_plusgrid!$1:$1048576,MATCH("After allocate to FUESSVFL today",updated_plusgrid!$1:$1,0),0),0)</f>
        <v>10700</v>
      </c>
      <c r="D43" s="28">
        <f>IFERROR(VLOOKUP($A43,updated_plusgrid!$1:$1048576,MATCH("After allocate to FUESSVFL tmr",updated_plusgrid!$1:$1,0),0),0)</f>
        <v>0</v>
      </c>
      <c r="E43" s="28">
        <f>IFERROR(VLOOKUP($A43,updated_plusgrid!$1:$1048576,MATCH("After allocate to FUESSVFL after tmr",updated_plusgrid!$1:$1,0),0),0)</f>
        <v>0</v>
      </c>
      <c r="F43" s="30">
        <f t="shared" si="10"/>
        <v>107</v>
      </c>
      <c r="G43" s="28">
        <f t="shared" si="11"/>
        <v>107</v>
      </c>
      <c r="H43" s="30">
        <f t="shared" si="12"/>
        <v>0</v>
      </c>
      <c r="I43" s="28">
        <f t="shared" si="13"/>
        <v>0</v>
      </c>
      <c r="J43" s="30">
        <f t="shared" si="14"/>
        <v>0</v>
      </c>
      <c r="K43" s="28">
        <f t="shared" si="15"/>
        <v>0</v>
      </c>
      <c r="L43" s="27">
        <f t="shared" si="16"/>
        <v>107</v>
      </c>
      <c r="M43" s="27">
        <f t="shared" si="17"/>
        <v>10600</v>
      </c>
      <c r="N43" s="27">
        <f t="shared" si="18"/>
        <v>-10700</v>
      </c>
      <c r="O43" s="27">
        <f t="shared" si="19"/>
        <v>0</v>
      </c>
    </row>
    <row r="44" spans="1:16" x14ac:dyDescent="0.3">
      <c r="A44" s="29" t="str">
        <f>IF(VN100_bas!D13=1,"",VN100_bas!A13)</f>
        <v>DXG</v>
      </c>
      <c r="B44" s="28">
        <f>IF(A44=0,"",IFERROR(VLOOKUP(A44,VN100_bas!$A:$B,2,0),""))</f>
        <v>600</v>
      </c>
      <c r="C44" s="28">
        <f>IFERROR(VLOOKUP($A44,updated_plusgrid!$1:$1048576,MATCH("After allocate to FUESSVFL today",updated_plusgrid!$1:$1,0),0),0)</f>
        <v>72083</v>
      </c>
      <c r="D44" s="28">
        <f>IFERROR(VLOOKUP($A44,updated_plusgrid!$1:$1048576,MATCH("After allocate to FUESSVFL tmr",updated_plusgrid!$1:$1,0),0),0)</f>
        <v>0</v>
      </c>
      <c r="E44" s="28">
        <f>IFERROR(VLOOKUP($A44,updated_plusgrid!$1:$1048576,MATCH("After allocate to FUESSVFL after tmr",updated_plusgrid!$1:$1,0),0),0)</f>
        <v>0</v>
      </c>
      <c r="F44" s="30">
        <f t="shared" si="10"/>
        <v>120.13833333333334</v>
      </c>
      <c r="G44" s="28">
        <f t="shared" si="11"/>
        <v>120</v>
      </c>
      <c r="H44" s="30">
        <f t="shared" si="12"/>
        <v>0</v>
      </c>
      <c r="I44" s="28">
        <f t="shared" si="13"/>
        <v>0</v>
      </c>
      <c r="J44" s="30">
        <f t="shared" si="14"/>
        <v>0</v>
      </c>
      <c r="K44" s="28">
        <f t="shared" si="15"/>
        <v>0</v>
      </c>
      <c r="L44" s="27">
        <f t="shared" si="16"/>
        <v>120</v>
      </c>
      <c r="M44" s="27">
        <f t="shared" si="17"/>
        <v>71483</v>
      </c>
      <c r="N44" s="27">
        <f t="shared" si="18"/>
        <v>-72083</v>
      </c>
      <c r="O44" s="27">
        <f t="shared" si="19"/>
        <v>0</v>
      </c>
    </row>
    <row r="45" spans="1:16" x14ac:dyDescent="0.3">
      <c r="A45" s="29" t="str">
        <f>IF(VN100_bas!D32=1,"",VN100_bas!A32)</f>
        <v>LPB</v>
      </c>
      <c r="B45" s="28">
        <f>IF(A45=0,"",IFERROR(VLOOKUP(A45,VN100_bas!$A:$B,2,0),""))</f>
        <v>2100</v>
      </c>
      <c r="C45" s="28">
        <f>IFERROR(VLOOKUP($A45,updated_plusgrid!$1:$1048576,MATCH("After allocate to FUESSVFL today",updated_plusgrid!$1:$1,0),0),0)</f>
        <v>261300</v>
      </c>
      <c r="D45" s="28">
        <f>IFERROR(VLOOKUP($A45,updated_plusgrid!$1:$1048576,MATCH("After allocate to FUESSVFL tmr",updated_plusgrid!$1:$1,0),0),0)</f>
        <v>0</v>
      </c>
      <c r="E45" s="28">
        <f>IFERROR(VLOOKUP($A45,updated_plusgrid!$1:$1048576,MATCH("After allocate to FUESSVFL after tmr",updated_plusgrid!$1:$1,0),0),0)</f>
        <v>0</v>
      </c>
      <c r="F45" s="30">
        <f t="shared" si="10"/>
        <v>124.42857142857143</v>
      </c>
      <c r="G45" s="28">
        <f t="shared" si="11"/>
        <v>124</v>
      </c>
      <c r="H45" s="30">
        <f t="shared" si="12"/>
        <v>0</v>
      </c>
      <c r="I45" s="28">
        <f t="shared" si="13"/>
        <v>0</v>
      </c>
      <c r="J45" s="30">
        <f t="shared" si="14"/>
        <v>0</v>
      </c>
      <c r="K45" s="28">
        <f t="shared" si="15"/>
        <v>0</v>
      </c>
      <c r="L45" s="27">
        <f t="shared" si="16"/>
        <v>124</v>
      </c>
      <c r="M45" s="27">
        <f t="shared" si="17"/>
        <v>259200</v>
      </c>
      <c r="N45" s="27">
        <f t="shared" si="18"/>
        <v>-261300</v>
      </c>
      <c r="O45" s="27">
        <f t="shared" si="19"/>
        <v>0</v>
      </c>
    </row>
    <row r="46" spans="1:16" x14ac:dyDescent="0.3">
      <c r="A46" s="29" t="str">
        <f>IF(VN100_bas!D23=1,"",VN100_bas!A23)</f>
        <v>HAG</v>
      </c>
      <c r="B46" s="28">
        <f>IF(A46=0,"",IFERROR(VLOOKUP(A46,VN100_bas!$A:$B,2,0),""))</f>
        <v>700</v>
      </c>
      <c r="C46" s="28">
        <f>IFERROR(VLOOKUP($A46,updated_plusgrid!$1:$1048576,MATCH("After allocate to FUESSVFL today",updated_plusgrid!$1:$1,0),0),0)</f>
        <v>8600</v>
      </c>
      <c r="D46" s="28">
        <f>IFERROR(VLOOKUP($A46,updated_plusgrid!$1:$1048576,MATCH("After allocate to FUESSVFL tmr",updated_plusgrid!$1:$1,0),0),0)</f>
        <v>0</v>
      </c>
      <c r="E46" s="28">
        <f>IFERROR(VLOOKUP($A46,updated_plusgrid!$1:$1048576,MATCH("After allocate to FUESSVFL after tmr",updated_plusgrid!$1:$1,0),0),0)</f>
        <v>0</v>
      </c>
      <c r="F46" s="30">
        <f t="shared" si="10"/>
        <v>12.285714285714286</v>
      </c>
      <c r="G46" s="28">
        <f t="shared" si="11"/>
        <v>12</v>
      </c>
      <c r="H46" s="30">
        <f t="shared" si="12"/>
        <v>0</v>
      </c>
      <c r="I46" s="28">
        <f t="shared" si="13"/>
        <v>0</v>
      </c>
      <c r="J46" s="30">
        <f t="shared" si="14"/>
        <v>0</v>
      </c>
      <c r="K46" s="28">
        <f t="shared" si="15"/>
        <v>0</v>
      </c>
      <c r="L46" s="27">
        <f t="shared" si="16"/>
        <v>12</v>
      </c>
      <c r="M46" s="27">
        <f t="shared" si="17"/>
        <v>7900</v>
      </c>
      <c r="N46" s="27">
        <f t="shared" si="18"/>
        <v>-8600</v>
      </c>
      <c r="O46" s="27">
        <f t="shared" si="19"/>
        <v>0</v>
      </c>
      <c r="P46" s="27">
        <f>B46*20</f>
        <v>14000</v>
      </c>
    </row>
    <row r="47" spans="1:16" x14ac:dyDescent="0.3">
      <c r="A47" s="29" t="str">
        <f>IF(VN100_bas!D12=1,"",VN100_bas!A12)</f>
        <v>DPM</v>
      </c>
      <c r="B47" s="28">
        <f>IF(A47=0,"",IFERROR(VLOOKUP(A47,VN100_bas!$A:$B,2,0),""))</f>
        <v>200</v>
      </c>
      <c r="C47" s="28">
        <f>IFERROR(VLOOKUP($A47,updated_plusgrid!$1:$1048576,MATCH("After allocate to FUESSVFL today",updated_plusgrid!$1:$1,0),0),0)</f>
        <v>19400</v>
      </c>
      <c r="D47" s="28">
        <f>IFERROR(VLOOKUP($A47,updated_plusgrid!$1:$1048576,MATCH("After allocate to FUESSVFL tmr",updated_plusgrid!$1:$1,0),0),0)</f>
        <v>0</v>
      </c>
      <c r="E47" s="28">
        <f>IFERROR(VLOOKUP($A47,updated_plusgrid!$1:$1048576,MATCH("After allocate to FUESSVFL after tmr",updated_plusgrid!$1:$1,0),0),0)</f>
        <v>0</v>
      </c>
      <c r="F47" s="30">
        <f t="shared" si="10"/>
        <v>97</v>
      </c>
      <c r="G47" s="28">
        <f t="shared" si="11"/>
        <v>97</v>
      </c>
      <c r="H47" s="30">
        <f t="shared" si="12"/>
        <v>0</v>
      </c>
      <c r="I47" s="28">
        <f t="shared" si="13"/>
        <v>0</v>
      </c>
      <c r="J47" s="30">
        <f t="shared" si="14"/>
        <v>0</v>
      </c>
      <c r="K47" s="28">
        <f t="shared" si="15"/>
        <v>0</v>
      </c>
      <c r="L47" s="27">
        <f t="shared" si="16"/>
        <v>97</v>
      </c>
      <c r="M47" s="27">
        <f t="shared" si="17"/>
        <v>19200</v>
      </c>
      <c r="N47" s="27">
        <f t="shared" si="18"/>
        <v>-19400</v>
      </c>
      <c r="O47" s="27">
        <f t="shared" si="19"/>
        <v>0</v>
      </c>
    </row>
    <row r="48" spans="1:16" x14ac:dyDescent="0.3">
      <c r="A48" s="29" t="str">
        <f>IF(VN100_bas!D9=1,"",VN100_bas!A9)</f>
        <v>DGC</v>
      </c>
      <c r="B48" s="28">
        <f>IF(A48=0,"",IFERROR(VLOOKUP(A48,VN100_bas!$A:$B,2,0),""))</f>
        <v>200</v>
      </c>
      <c r="C48" s="28">
        <f>IFERROR(VLOOKUP($A48,updated_plusgrid!$1:$1048576,MATCH("After allocate to FUESSVFL today",updated_plusgrid!$1:$1,0),0),0)</f>
        <v>30500</v>
      </c>
      <c r="D48" s="28">
        <f>IFERROR(VLOOKUP($A48,updated_plusgrid!$1:$1048576,MATCH("After allocate to FUESSVFL tmr",updated_plusgrid!$1:$1,0),0),0)</f>
        <v>0</v>
      </c>
      <c r="E48" s="28">
        <f>IFERROR(VLOOKUP($A48,updated_plusgrid!$1:$1048576,MATCH("After allocate to FUESSVFL after tmr",updated_plusgrid!$1:$1,0),0),0)</f>
        <v>0</v>
      </c>
      <c r="F48" s="30">
        <f t="shared" si="10"/>
        <v>152.5</v>
      </c>
      <c r="G48" s="28">
        <f t="shared" si="11"/>
        <v>152</v>
      </c>
      <c r="H48" s="30">
        <f t="shared" si="12"/>
        <v>0</v>
      </c>
      <c r="I48" s="28">
        <f t="shared" si="13"/>
        <v>0</v>
      </c>
      <c r="J48" s="30">
        <f t="shared" si="14"/>
        <v>0</v>
      </c>
      <c r="K48" s="28">
        <f t="shared" si="15"/>
        <v>0</v>
      </c>
      <c r="L48" s="27">
        <f t="shared" si="16"/>
        <v>152</v>
      </c>
      <c r="M48" s="27">
        <f t="shared" si="17"/>
        <v>30300</v>
      </c>
      <c r="N48" s="27">
        <f t="shared" si="18"/>
        <v>-30500</v>
      </c>
      <c r="O48" s="27">
        <f t="shared" si="19"/>
        <v>0</v>
      </c>
    </row>
    <row r="49" spans="1:15" x14ac:dyDescent="0.3">
      <c r="A49" s="29" t="str">
        <f>IF(VN100_bas!D25=1,"",VN100_bas!A25)</f>
        <v>HDB</v>
      </c>
      <c r="B49" s="28">
        <f>IF(A49=0,"",IFERROR(VLOOKUP(A49,VN100_bas!$A:$B,2,0),""))</f>
        <v>1900</v>
      </c>
      <c r="C49" s="28">
        <f>IFERROR(VLOOKUP($A49,updated_plusgrid!$1:$1048576,MATCH("After allocate to FUESSVFL today",updated_plusgrid!$1:$1,0),0),0)</f>
        <v>29400</v>
      </c>
      <c r="D49" s="28">
        <f>IFERROR(VLOOKUP($A49,updated_plusgrid!$1:$1048576,MATCH("After allocate to FUESSVFL tmr",updated_plusgrid!$1:$1,0),0),0)</f>
        <v>3700</v>
      </c>
      <c r="E49" s="28">
        <f>IFERROR(VLOOKUP($A49,updated_plusgrid!$1:$1048576,MATCH("After allocate to FUESSVFL after tmr",updated_plusgrid!$1:$1,0),0),0)</f>
        <v>3700</v>
      </c>
      <c r="F49" s="30">
        <f t="shared" si="10"/>
        <v>15.473684210526315</v>
      </c>
      <c r="G49" s="28">
        <f t="shared" si="11"/>
        <v>15</v>
      </c>
      <c r="H49" s="30">
        <f t="shared" si="12"/>
        <v>1.9473684210526316</v>
      </c>
      <c r="I49" s="28">
        <f t="shared" si="13"/>
        <v>1</v>
      </c>
      <c r="J49" s="30">
        <f t="shared" si="14"/>
        <v>1.9473684210526316</v>
      </c>
      <c r="K49" s="28">
        <f t="shared" si="15"/>
        <v>1</v>
      </c>
      <c r="L49" s="27">
        <f t="shared" si="16"/>
        <v>17</v>
      </c>
      <c r="M49" s="27">
        <f t="shared" si="17"/>
        <v>27500</v>
      </c>
      <c r="N49" s="27">
        <f t="shared" si="18"/>
        <v>-25700</v>
      </c>
      <c r="O49" s="27">
        <f t="shared" si="19"/>
        <v>0</v>
      </c>
    </row>
    <row r="50" spans="1:15" x14ac:dyDescent="0.3">
      <c r="A50" s="29" t="str">
        <f>IF(VN100_bas!D41=1,"",VN100_bas!A41)</f>
        <v>PC1</v>
      </c>
      <c r="B50" s="28">
        <f>IF(A50=0,"",IFERROR(VLOOKUP(A50,VN100_bas!$A:$B,2,0),""))</f>
        <v>200</v>
      </c>
      <c r="C50" s="28">
        <f>IFERROR(VLOOKUP($A50,updated_plusgrid!$1:$1048576,MATCH("After allocate to FUESSVFL today",updated_plusgrid!$1:$1,0),0),0)</f>
        <v>25932</v>
      </c>
      <c r="D50" s="28">
        <f>IFERROR(VLOOKUP($A50,updated_plusgrid!$1:$1048576,MATCH("After allocate to FUESSVFL tmr",updated_plusgrid!$1:$1,0),0),0)</f>
        <v>0</v>
      </c>
      <c r="E50" s="28">
        <f>IFERROR(VLOOKUP($A50,updated_plusgrid!$1:$1048576,MATCH("After allocate to FUESSVFL after tmr",updated_plusgrid!$1:$1,0),0),0)</f>
        <v>0</v>
      </c>
      <c r="F50" s="30">
        <f t="shared" si="10"/>
        <v>129.66</v>
      </c>
      <c r="G50" s="28">
        <f t="shared" si="11"/>
        <v>129</v>
      </c>
      <c r="H50" s="30">
        <f t="shared" si="12"/>
        <v>0</v>
      </c>
      <c r="I50" s="28">
        <f t="shared" si="13"/>
        <v>0</v>
      </c>
      <c r="J50" s="30">
        <f t="shared" si="14"/>
        <v>0</v>
      </c>
      <c r="K50" s="28">
        <f t="shared" si="15"/>
        <v>0</v>
      </c>
      <c r="L50" s="27">
        <f t="shared" si="16"/>
        <v>129</v>
      </c>
      <c r="M50" s="27">
        <f t="shared" si="17"/>
        <v>25732</v>
      </c>
      <c r="N50" s="27">
        <f t="shared" si="18"/>
        <v>-25932</v>
      </c>
      <c r="O50" s="27">
        <f t="shared" si="19"/>
        <v>0</v>
      </c>
    </row>
    <row r="51" spans="1:15" x14ac:dyDescent="0.3">
      <c r="A51" s="29" t="str">
        <f>IF(VN100_bas!D71=1,"",VN100_bas!A71)</f>
        <v>VPI</v>
      </c>
      <c r="B51" s="28">
        <f>IF(A51=0,"",IFERROR(VLOOKUP(A51,VN100_bas!$A:$B,2,0),""))</f>
        <v>100</v>
      </c>
      <c r="C51" s="28">
        <f>IFERROR(VLOOKUP($A51,updated_plusgrid!$1:$1048576,MATCH("After allocate to FUESSVFL today",updated_plusgrid!$1:$1,0),0),0)</f>
        <v>11800</v>
      </c>
      <c r="D51" s="28">
        <f>IFERROR(VLOOKUP($A51,updated_plusgrid!$1:$1048576,MATCH("After allocate to FUESSVFL tmr",updated_plusgrid!$1:$1,0),0),0)</f>
        <v>0</v>
      </c>
      <c r="E51" s="28">
        <f>IFERROR(VLOOKUP($A51,updated_plusgrid!$1:$1048576,MATCH("After allocate to FUESSVFL after tmr",updated_plusgrid!$1:$1,0),0),0)</f>
        <v>0</v>
      </c>
      <c r="F51" s="30">
        <f t="shared" si="10"/>
        <v>118</v>
      </c>
      <c r="G51" s="28">
        <f t="shared" si="11"/>
        <v>118</v>
      </c>
      <c r="H51" s="30">
        <f t="shared" si="12"/>
        <v>0</v>
      </c>
      <c r="I51" s="28">
        <f t="shared" si="13"/>
        <v>0</v>
      </c>
      <c r="J51" s="30">
        <f t="shared" si="14"/>
        <v>0</v>
      </c>
      <c r="K51" s="28">
        <f t="shared" si="15"/>
        <v>0</v>
      </c>
      <c r="L51" s="27">
        <f t="shared" si="16"/>
        <v>118</v>
      </c>
      <c r="M51" s="27">
        <f t="shared" si="17"/>
        <v>11700</v>
      </c>
      <c r="N51" s="27">
        <f t="shared" si="18"/>
        <v>-11800</v>
      </c>
      <c r="O51" s="27">
        <f t="shared" si="19"/>
        <v>0</v>
      </c>
    </row>
    <row r="52" spans="1:15" x14ac:dyDescent="0.3">
      <c r="A52" s="29" t="str">
        <f>IF(VN100_bas!D62=1,"",VN100_bas!A62)</f>
        <v>VHC</v>
      </c>
      <c r="B52" s="28">
        <f>IF(A52=0,"",IFERROR(VLOOKUP(A52,VN100_bas!$A:$B,2,0),""))</f>
        <v>100</v>
      </c>
      <c r="C52" s="28">
        <f>IFERROR(VLOOKUP($A52,updated_plusgrid!$1:$1048576,MATCH("After allocate to FUESSVFL today",updated_plusgrid!$1:$1,0),0),0)</f>
        <v>11200</v>
      </c>
      <c r="D52" s="28">
        <f>IFERROR(VLOOKUP($A52,updated_plusgrid!$1:$1048576,MATCH("After allocate to FUESSVFL tmr",updated_plusgrid!$1:$1,0),0),0)</f>
        <v>0</v>
      </c>
      <c r="E52" s="28">
        <f>IFERROR(VLOOKUP($A52,updated_plusgrid!$1:$1048576,MATCH("After allocate to FUESSVFL after tmr",updated_plusgrid!$1:$1,0),0),0)</f>
        <v>0</v>
      </c>
      <c r="F52" s="30">
        <f t="shared" si="10"/>
        <v>112</v>
      </c>
      <c r="G52" s="28">
        <f t="shared" si="11"/>
        <v>112</v>
      </c>
      <c r="H52" s="30">
        <f t="shared" si="12"/>
        <v>0</v>
      </c>
      <c r="I52" s="28">
        <f t="shared" si="13"/>
        <v>0</v>
      </c>
      <c r="J52" s="30">
        <f t="shared" si="14"/>
        <v>0</v>
      </c>
      <c r="K52" s="28">
        <f t="shared" si="15"/>
        <v>0</v>
      </c>
      <c r="L52" s="27">
        <f t="shared" si="16"/>
        <v>112</v>
      </c>
      <c r="M52" s="27">
        <f t="shared" si="17"/>
        <v>11100</v>
      </c>
      <c r="N52" s="27">
        <f t="shared" si="18"/>
        <v>-11200</v>
      </c>
      <c r="O52" s="27">
        <f t="shared" si="19"/>
        <v>0</v>
      </c>
    </row>
    <row r="53" spans="1:15" x14ac:dyDescent="0.3">
      <c r="A53" s="29" t="str">
        <f>IF(VN100_bas!D15=1,"",VN100_bas!A15)</f>
        <v>EVF</v>
      </c>
      <c r="B53" s="28">
        <f>IF(A53=0,"",IFERROR(VLOOKUP(A53,VN100_bas!$A:$B,2,0),""))</f>
        <v>500</v>
      </c>
      <c r="C53" s="28">
        <f>IFERROR(VLOOKUP($A53,updated_plusgrid!$1:$1048576,MATCH("After allocate to FUESSVFL today",updated_plusgrid!$1:$1,0),0),0)</f>
        <v>56600</v>
      </c>
      <c r="D53" s="28">
        <f>IFERROR(VLOOKUP($A53,updated_plusgrid!$1:$1048576,MATCH("After allocate to FUESSVFL tmr",updated_plusgrid!$1:$1,0),0),0)</f>
        <v>0</v>
      </c>
      <c r="E53" s="28">
        <f>IFERROR(VLOOKUP($A53,updated_plusgrid!$1:$1048576,MATCH("After allocate to FUESSVFL after tmr",updated_plusgrid!$1:$1,0),0),0)</f>
        <v>0</v>
      </c>
      <c r="F53" s="30">
        <f t="shared" si="10"/>
        <v>113.2</v>
      </c>
      <c r="G53" s="28">
        <f t="shared" si="11"/>
        <v>113</v>
      </c>
      <c r="H53" s="30">
        <f t="shared" si="12"/>
        <v>0</v>
      </c>
      <c r="I53" s="28">
        <f t="shared" si="13"/>
        <v>0</v>
      </c>
      <c r="J53" s="30">
        <f t="shared" si="14"/>
        <v>0</v>
      </c>
      <c r="K53" s="28">
        <f t="shared" si="15"/>
        <v>0</v>
      </c>
      <c r="L53" s="27">
        <f t="shared" si="16"/>
        <v>113</v>
      </c>
      <c r="M53" s="27">
        <f t="shared" si="17"/>
        <v>56100</v>
      </c>
      <c r="N53" s="27">
        <f t="shared" si="18"/>
        <v>-56600</v>
      </c>
      <c r="O53" s="27">
        <f t="shared" si="19"/>
        <v>0</v>
      </c>
    </row>
    <row r="54" spans="1:15" x14ac:dyDescent="0.3">
      <c r="A54" s="29" t="str">
        <f>IF(VN100_bas!D6=1,"",VN100_bas!A6)</f>
        <v>CTR</v>
      </c>
      <c r="B54" s="28">
        <f>IF(A54=0,"",IFERROR(VLOOKUP(A54,VN100_bas!$A:$B,2,0),""))</f>
        <v>100</v>
      </c>
      <c r="C54" s="28">
        <f>IFERROR(VLOOKUP($A54,updated_plusgrid!$1:$1048576,MATCH("After allocate to FUESSVFL today",updated_plusgrid!$1:$1,0),0),0)</f>
        <v>3800</v>
      </c>
      <c r="D54" s="28">
        <f>IFERROR(VLOOKUP($A54,updated_plusgrid!$1:$1048576,MATCH("After allocate to FUESSVFL tmr",updated_plusgrid!$1:$1,0),0),0)</f>
        <v>0</v>
      </c>
      <c r="E54" s="28">
        <f>IFERROR(VLOOKUP($A54,updated_plusgrid!$1:$1048576,MATCH("After allocate to FUESSVFL after tmr",updated_plusgrid!$1:$1,0),0),0)</f>
        <v>0</v>
      </c>
      <c r="F54" s="30">
        <f t="shared" si="10"/>
        <v>38</v>
      </c>
      <c r="G54" s="28">
        <f t="shared" si="11"/>
        <v>38</v>
      </c>
      <c r="H54" s="30">
        <f t="shared" si="12"/>
        <v>0</v>
      </c>
      <c r="I54" s="28">
        <f t="shared" si="13"/>
        <v>0</v>
      </c>
      <c r="J54" s="30">
        <f t="shared" si="14"/>
        <v>0</v>
      </c>
      <c r="K54" s="28">
        <f t="shared" si="15"/>
        <v>0</v>
      </c>
      <c r="L54" s="27">
        <f t="shared" si="16"/>
        <v>38</v>
      </c>
      <c r="M54" s="27">
        <f t="shared" si="17"/>
        <v>3700</v>
      </c>
      <c r="N54" s="27">
        <f t="shared" si="18"/>
        <v>-3800</v>
      </c>
      <c r="O54" s="27">
        <f t="shared" si="19"/>
        <v>0</v>
      </c>
    </row>
    <row r="55" spans="1:15" x14ac:dyDescent="0.3">
      <c r="A55" s="29" t="str">
        <f>IF(VN100_bas!D35=1,"",VN100_bas!A35)</f>
        <v>MSN</v>
      </c>
      <c r="B55" s="28">
        <f>IF(A55=0,"",IFERROR(VLOOKUP(A55,VN100_bas!$A:$B,2,0),""))</f>
        <v>600</v>
      </c>
      <c r="C55" s="28">
        <f>IFERROR(VLOOKUP($A55,updated_plusgrid!$1:$1048576,MATCH("After allocate to FUESSVFL today",updated_plusgrid!$1:$1,0),0),0)</f>
        <v>8900</v>
      </c>
      <c r="D55" s="28">
        <f>IFERROR(VLOOKUP($A55,updated_plusgrid!$1:$1048576,MATCH("After allocate to FUESSVFL tmr",updated_plusgrid!$1:$1,0),0),0)</f>
        <v>1100</v>
      </c>
      <c r="E55" s="28">
        <f>IFERROR(VLOOKUP($A55,updated_plusgrid!$1:$1048576,MATCH("After allocate to FUESSVFL after tmr",updated_plusgrid!$1:$1,0),0),0)</f>
        <v>1100</v>
      </c>
      <c r="F55" s="30">
        <f t="shared" si="10"/>
        <v>14.833333333333334</v>
      </c>
      <c r="G55" s="28">
        <f t="shared" si="11"/>
        <v>14</v>
      </c>
      <c r="H55" s="30">
        <f t="shared" si="12"/>
        <v>1.8333333333333333</v>
      </c>
      <c r="I55" s="28">
        <f t="shared" si="13"/>
        <v>1</v>
      </c>
      <c r="J55" s="30">
        <f t="shared" si="14"/>
        <v>1.8333333333333333</v>
      </c>
      <c r="K55" s="28">
        <f t="shared" si="15"/>
        <v>1</v>
      </c>
      <c r="L55" s="27">
        <f t="shared" si="16"/>
        <v>16</v>
      </c>
      <c r="M55" s="27">
        <f t="shared" si="17"/>
        <v>8300</v>
      </c>
      <c r="N55" s="27">
        <f t="shared" si="18"/>
        <v>-7800</v>
      </c>
      <c r="O55" s="27">
        <f t="shared" si="19"/>
        <v>0</v>
      </c>
    </row>
    <row r="56" spans="1:15" x14ac:dyDescent="0.3">
      <c r="A56" s="29" t="str">
        <f>IF(VN100_bas!D44=1,"",VN100_bas!A44)</f>
        <v/>
      </c>
      <c r="B56" s="28" t="str">
        <f>IF(A56=0,"",IFERROR(VLOOKUP(A56,VN100_bas!$A:$B,2,0),""))</f>
        <v/>
      </c>
      <c r="C56" s="28">
        <f>IFERROR(VLOOKUP($A56,updated_plusgrid!$1:$1048576,MATCH("After allocate to FUESSVFL today",updated_plusgrid!$1:$1,0),0),0)</f>
        <v>0</v>
      </c>
      <c r="D56" s="28">
        <f>IFERROR(VLOOKUP($A56,updated_plusgrid!$1:$1048576,MATCH("After allocate to FUESSVFL tmr",updated_plusgrid!$1:$1,0),0),0)</f>
        <v>0</v>
      </c>
      <c r="E56" s="28">
        <f>IFERROR(VLOOKUP($A56,updated_plusgrid!$1:$1048576,MATCH("After allocate to FUESSVFL after tmr",updated_plusgrid!$1:$1,0),0),0)</f>
        <v>0</v>
      </c>
      <c r="F56" s="30" t="str">
        <f t="shared" si="10"/>
        <v/>
      </c>
      <c r="G56" s="28" t="str">
        <f t="shared" si="11"/>
        <v/>
      </c>
      <c r="H56" s="30" t="str">
        <f t="shared" si="12"/>
        <v/>
      </c>
      <c r="I56" s="28" t="str">
        <f t="shared" si="13"/>
        <v/>
      </c>
      <c r="J56" s="30" t="str">
        <f t="shared" si="14"/>
        <v/>
      </c>
      <c r="K56" s="28" t="str">
        <f t="shared" si="15"/>
        <v/>
      </c>
      <c r="L56" s="27" t="str">
        <f t="shared" si="16"/>
        <v/>
      </c>
      <c r="M56" s="27" t="e">
        <f t="shared" si="17"/>
        <v>#VALUE!</v>
      </c>
      <c r="N56" s="27">
        <f t="shared" si="18"/>
        <v>0</v>
      </c>
      <c r="O56" s="27">
        <f t="shared" si="19"/>
        <v>0</v>
      </c>
    </row>
    <row r="57" spans="1:15" x14ac:dyDescent="0.3">
      <c r="A57" s="29" t="str">
        <f>IF(VN100_bas!D30=1,"",VN100_bas!A30)</f>
        <v>KDC</v>
      </c>
      <c r="B57" s="28">
        <f>IF(A57=0,"",IFERROR(VLOOKUP(A57,VN100_bas!$A:$B,2,0),""))</f>
        <v>200</v>
      </c>
      <c r="C57" s="28">
        <f>IFERROR(VLOOKUP($A57,updated_plusgrid!$1:$1048576,MATCH("After allocate to FUESSVFL today",updated_plusgrid!$1:$1,0),0),0)</f>
        <v>17600</v>
      </c>
      <c r="D57" s="28">
        <f>IFERROR(VLOOKUP($A57,updated_plusgrid!$1:$1048576,MATCH("After allocate to FUESSVFL tmr",updated_plusgrid!$1:$1,0),0),0)</f>
        <v>0</v>
      </c>
      <c r="E57" s="28">
        <f>IFERROR(VLOOKUP($A57,updated_plusgrid!$1:$1048576,MATCH("After allocate to FUESSVFL after tmr",updated_plusgrid!$1:$1,0),0),0)</f>
        <v>0</v>
      </c>
      <c r="F57" s="30">
        <f t="shared" si="10"/>
        <v>88</v>
      </c>
      <c r="G57" s="28">
        <f t="shared" si="11"/>
        <v>88</v>
      </c>
      <c r="H57" s="30">
        <f t="shared" si="12"/>
        <v>0</v>
      </c>
      <c r="I57" s="28">
        <f t="shared" si="13"/>
        <v>0</v>
      </c>
      <c r="J57" s="30">
        <f t="shared" si="14"/>
        <v>0</v>
      </c>
      <c r="K57" s="28">
        <f t="shared" si="15"/>
        <v>0</v>
      </c>
      <c r="L57" s="27">
        <f t="shared" si="16"/>
        <v>88</v>
      </c>
      <c r="M57" s="27">
        <f t="shared" si="17"/>
        <v>17400</v>
      </c>
      <c r="N57" s="27">
        <f t="shared" si="18"/>
        <v>-17600</v>
      </c>
      <c r="O57" s="27">
        <f t="shared" si="19"/>
        <v>0</v>
      </c>
    </row>
    <row r="58" spans="1:15" x14ac:dyDescent="0.3">
      <c r="A58" s="29" t="str">
        <f>IF(VN100_bas!D65=1,"",VN100_bas!A65)</f>
        <v>VIC</v>
      </c>
      <c r="B58" s="28">
        <f>IF(A58=0,"",IFERROR(VLOOKUP(A58,VN100_bas!$A:$B,2,0),""))</f>
        <v>1000</v>
      </c>
      <c r="C58" s="28">
        <f>IFERROR(VLOOKUP($A58,updated_plusgrid!$1:$1048576,MATCH("After allocate to FUESSVFL today",updated_plusgrid!$1:$1,0),0),0)</f>
        <v>4068</v>
      </c>
      <c r="D58" s="28">
        <f>IFERROR(VLOOKUP($A58,updated_plusgrid!$1:$1048576,MATCH("After allocate to FUESSVFL tmr",updated_plusgrid!$1:$1,0),0),"")</f>
        <v>1900</v>
      </c>
      <c r="E58" s="28">
        <f>IFERROR(VLOOKUP($A58,updated_plusgrid!$1:$1048576,MATCH("After allocate to FUESSVFL after tmr",updated_plusgrid!$1:$1,0),0),0)</f>
        <v>1900</v>
      </c>
      <c r="F58" s="30">
        <f t="shared" si="10"/>
        <v>4.0679999999999996</v>
      </c>
      <c r="G58" s="28">
        <f t="shared" si="11"/>
        <v>4</v>
      </c>
      <c r="H58" s="30">
        <f t="shared" si="12"/>
        <v>1.9</v>
      </c>
      <c r="I58" s="28">
        <f t="shared" si="13"/>
        <v>1</v>
      </c>
      <c r="J58" s="30">
        <f t="shared" si="14"/>
        <v>1.9</v>
      </c>
      <c r="K58" s="28">
        <f t="shared" si="15"/>
        <v>1</v>
      </c>
      <c r="L58" s="27">
        <f t="shared" si="16"/>
        <v>6</v>
      </c>
      <c r="M58" s="27">
        <f t="shared" si="17"/>
        <v>3068</v>
      </c>
      <c r="N58" s="27">
        <f t="shared" si="18"/>
        <v>-2168</v>
      </c>
      <c r="O58" s="27">
        <f t="shared" si="19"/>
        <v>0</v>
      </c>
    </row>
    <row r="59" spans="1:15" x14ac:dyDescent="0.3">
      <c r="A59" s="29" t="str">
        <f>IF(VN100_bas!D22=1,"",VN100_bas!A22)</f>
        <v>GVR</v>
      </c>
      <c r="B59" s="28">
        <f>IF(A59=0,"",IFERROR(VLOOKUP(A59,VN100_bas!$A:$B,2,0),""))</f>
        <v>200</v>
      </c>
      <c r="C59" s="28">
        <f>IFERROR(VLOOKUP($A59,updated_plusgrid!$1:$1048576,MATCH("After allocate to FUESSVFL today",updated_plusgrid!$1:$1,0),0),0)</f>
        <v>800</v>
      </c>
      <c r="D59" s="28">
        <f>IFERROR(VLOOKUP($A59,updated_plusgrid!$1:$1048576,MATCH("After allocate to FUESSVFL tmr",updated_plusgrid!$1:$1,0),0),0)</f>
        <v>300</v>
      </c>
      <c r="E59" s="28">
        <f>IFERROR(VLOOKUP($A59,updated_plusgrid!$1:$1048576,MATCH("After allocate to FUESSVFL after tmr",updated_plusgrid!$1:$1,0),0),0)</f>
        <v>300</v>
      </c>
      <c r="F59" s="30">
        <f t="shared" si="10"/>
        <v>4</v>
      </c>
      <c r="G59" s="28">
        <f t="shared" si="11"/>
        <v>4</v>
      </c>
      <c r="H59" s="30">
        <f t="shared" si="12"/>
        <v>1.5</v>
      </c>
      <c r="I59" s="28">
        <f t="shared" si="13"/>
        <v>1</v>
      </c>
      <c r="J59" s="30">
        <f t="shared" si="14"/>
        <v>1.5</v>
      </c>
      <c r="K59" s="28">
        <f t="shared" si="15"/>
        <v>1</v>
      </c>
      <c r="L59" s="27">
        <f t="shared" si="16"/>
        <v>6</v>
      </c>
      <c r="M59" s="27">
        <f t="shared" si="17"/>
        <v>600</v>
      </c>
      <c r="N59" s="27">
        <f t="shared" si="18"/>
        <v>-500</v>
      </c>
      <c r="O59" s="27">
        <f t="shared" si="19"/>
        <v>0</v>
      </c>
    </row>
    <row r="60" spans="1:15" x14ac:dyDescent="0.3">
      <c r="A60" s="29" t="str">
        <f>IF(VN100_bas!D10=1,"",VN100_bas!A10)</f>
        <v>DGW</v>
      </c>
      <c r="B60" s="28">
        <f>IF(A60=0,"",IFERROR(VLOOKUP(A60,VN100_bas!$A:$B,2,0),""))</f>
        <v>100</v>
      </c>
      <c r="C60" s="28">
        <f>IFERROR(VLOOKUP($A60,updated_plusgrid!$1:$1048576,MATCH("After allocate to FUESSVFL today",updated_plusgrid!$1:$1,0),0),0)</f>
        <v>11200</v>
      </c>
      <c r="D60" s="28">
        <f>IFERROR(VLOOKUP($A60,updated_plusgrid!$1:$1048576,MATCH("After allocate to FUESSVFL tmr",updated_plusgrid!$1:$1,0),0),0)</f>
        <v>0</v>
      </c>
      <c r="E60" s="28">
        <f>IFERROR(VLOOKUP($A60,updated_plusgrid!$1:$1048576,MATCH("After allocate to FUESSVFL after tmr",updated_plusgrid!$1:$1,0),0),0)</f>
        <v>0</v>
      </c>
      <c r="F60" s="30">
        <f t="shared" si="10"/>
        <v>112</v>
      </c>
      <c r="G60" s="28">
        <f t="shared" si="11"/>
        <v>112</v>
      </c>
      <c r="H60" s="30">
        <f t="shared" si="12"/>
        <v>0</v>
      </c>
      <c r="I60" s="28">
        <f t="shared" si="13"/>
        <v>0</v>
      </c>
      <c r="J60" s="30">
        <f t="shared" si="14"/>
        <v>0</v>
      </c>
      <c r="K60" s="28">
        <f t="shared" si="15"/>
        <v>0</v>
      </c>
      <c r="L60" s="27">
        <f t="shared" si="16"/>
        <v>112</v>
      </c>
      <c r="M60" s="27">
        <f t="shared" si="17"/>
        <v>11100</v>
      </c>
      <c r="N60" s="27">
        <f t="shared" si="18"/>
        <v>-11200</v>
      </c>
      <c r="O60" s="27">
        <f t="shared" si="19"/>
        <v>0</v>
      </c>
    </row>
    <row r="61" spans="1:15" x14ac:dyDescent="0.3">
      <c r="A61" s="29" t="str">
        <f>IF(VN100_bas!D48=1,"",VN100_bas!A48)</f>
        <v/>
      </c>
      <c r="B61" s="28" t="str">
        <f>IF(A61=0,"",IFERROR(VLOOKUP(A61,VN100_bas!$A:$B,2,0),""))</f>
        <v/>
      </c>
      <c r="C61" s="28">
        <f>IFERROR(VLOOKUP($A61,updated_plusgrid!$1:$1048576,MATCH("After allocate to FUESSVFL today",updated_plusgrid!$1:$1,0),0),0)</f>
        <v>0</v>
      </c>
      <c r="D61" s="28">
        <f>IFERROR(VLOOKUP($A61,updated_plusgrid!$1:$1048576,MATCH("After allocate to FUESSVFL tmr",updated_plusgrid!$1:$1,0),0),0)</f>
        <v>0</v>
      </c>
      <c r="E61" s="28">
        <f>IFERROR(VLOOKUP($A61,updated_plusgrid!$1:$1048576,MATCH("After allocate to FUESSVFL after tmr",updated_plusgrid!$1:$1,0),0),0)</f>
        <v>0</v>
      </c>
      <c r="F61" s="30" t="str">
        <f t="shared" si="10"/>
        <v/>
      </c>
      <c r="G61" s="28" t="str">
        <f t="shared" si="11"/>
        <v/>
      </c>
      <c r="H61" s="30" t="str">
        <f t="shared" si="12"/>
        <v/>
      </c>
      <c r="I61" s="28" t="str">
        <f t="shared" si="13"/>
        <v/>
      </c>
      <c r="J61" s="30" t="str">
        <f t="shared" si="14"/>
        <v/>
      </c>
      <c r="K61" s="28" t="str">
        <f t="shared" si="15"/>
        <v/>
      </c>
      <c r="L61" s="27" t="str">
        <f t="shared" si="16"/>
        <v/>
      </c>
      <c r="M61" s="27" t="e">
        <f t="shared" si="17"/>
        <v>#VALUE!</v>
      </c>
      <c r="N61" s="27">
        <f t="shared" si="18"/>
        <v>0</v>
      </c>
      <c r="O61" s="27">
        <f t="shared" si="19"/>
        <v>0</v>
      </c>
    </row>
    <row r="62" spans="1:15" x14ac:dyDescent="0.3">
      <c r="A62" s="29" t="str">
        <f>IF(VN100_bas!D39=1,"",VN100_bas!A39)</f>
        <v>NVL</v>
      </c>
      <c r="B62" s="28">
        <f>IF(A62=0,"",IFERROR(VLOOKUP(A62,VN100_bas!$A:$B,2,0),""))</f>
        <v>1200</v>
      </c>
      <c r="C62" s="28">
        <f>IFERROR(VLOOKUP($A62,updated_plusgrid!$1:$1048576,MATCH("After allocate to FUESSVFL today",updated_plusgrid!$1:$1,0),0),0)</f>
        <v>96400</v>
      </c>
      <c r="D62" s="28">
        <f>IFERROR(VLOOKUP($A62,updated_plusgrid!$1:$1048576,MATCH("After allocate to FUESSVFL tmr",updated_plusgrid!$1:$1,0),0),0)</f>
        <v>0</v>
      </c>
      <c r="E62" s="28">
        <f>IFERROR(VLOOKUP($A62,updated_plusgrid!$1:$1048576,MATCH("After allocate to FUESSVFL after tmr",updated_plusgrid!$1:$1,0),0),0)</f>
        <v>0</v>
      </c>
      <c r="F62" s="30">
        <f t="shared" si="10"/>
        <v>80.333333333333329</v>
      </c>
      <c r="G62" s="28">
        <f t="shared" si="11"/>
        <v>80</v>
      </c>
      <c r="H62" s="30">
        <f t="shared" si="12"/>
        <v>0</v>
      </c>
      <c r="I62" s="28">
        <f t="shared" si="13"/>
        <v>0</v>
      </c>
      <c r="J62" s="30">
        <f t="shared" si="14"/>
        <v>0</v>
      </c>
      <c r="K62" s="28">
        <f t="shared" si="15"/>
        <v>0</v>
      </c>
      <c r="L62" s="27">
        <f t="shared" si="16"/>
        <v>80</v>
      </c>
      <c r="M62" s="27">
        <f t="shared" si="17"/>
        <v>95200</v>
      </c>
      <c r="N62" s="27">
        <f t="shared" si="18"/>
        <v>-96400</v>
      </c>
      <c r="O62" s="27">
        <f t="shared" si="19"/>
        <v>0</v>
      </c>
    </row>
    <row r="63" spans="1:15" x14ac:dyDescent="0.3">
      <c r="A63" s="29" t="str">
        <f>IF(VN100_bas!D4=1,"",VN100_bas!A4)</f>
        <v>BID</v>
      </c>
      <c r="B63" s="28">
        <f>IF(A63=0,"",IFERROR(VLOOKUP(A63,VN100_bas!$A:$B,2,0),""))</f>
        <v>200</v>
      </c>
      <c r="C63" s="28">
        <f>IFERROR(VLOOKUP($A63,updated_plusgrid!$1:$1048576,MATCH("After allocate to FUESSVFL today",updated_plusgrid!$1:$1,0),0),0)</f>
        <v>5</v>
      </c>
      <c r="D63" s="28">
        <f>IFERROR(VLOOKUP($A63,updated_plusgrid!$1:$1048576,MATCH("After allocate to FUESSVFL tmr",updated_plusgrid!$1:$1,0),0),0)</f>
        <v>400</v>
      </c>
      <c r="E63" s="28">
        <f>IFERROR(VLOOKUP($A63,updated_plusgrid!$1:$1048576,MATCH("After allocate to FUESSVFL after tmr",updated_plusgrid!$1:$1,0),0),0)</f>
        <v>400</v>
      </c>
      <c r="F63" s="30">
        <f t="shared" si="10"/>
        <v>2.5000000000000001E-2</v>
      </c>
      <c r="G63" s="28">
        <f t="shared" si="11"/>
        <v>0</v>
      </c>
      <c r="H63" s="30">
        <f t="shared" si="12"/>
        <v>2</v>
      </c>
      <c r="I63" s="28">
        <f t="shared" si="13"/>
        <v>2</v>
      </c>
      <c r="J63" s="30">
        <f t="shared" si="14"/>
        <v>2</v>
      </c>
      <c r="K63" s="28">
        <f t="shared" si="15"/>
        <v>2</v>
      </c>
      <c r="L63" s="27">
        <f t="shared" si="16"/>
        <v>4</v>
      </c>
      <c r="M63" s="27">
        <f t="shared" si="17"/>
        <v>-195</v>
      </c>
      <c r="N63" s="27">
        <f t="shared" si="18"/>
        <v>395</v>
      </c>
      <c r="O63" s="27">
        <f t="shared" si="19"/>
        <v>0</v>
      </c>
    </row>
    <row r="64" spans="1:15" x14ac:dyDescent="0.3">
      <c r="A64" s="29" t="str">
        <f>IF(VN100_bas!D52=1,"",VN100_bas!A52)</f>
        <v>SIP</v>
      </c>
      <c r="B64" s="28">
        <f>IF(A64=0,"",IFERROR(VLOOKUP(A64,VN100_bas!$A:$B,2,0),""))</f>
        <v>100</v>
      </c>
      <c r="C64" s="28">
        <f>IFERROR(VLOOKUP($A64,updated_plusgrid!$1:$1048576,MATCH("After allocate to FUESSVFL today",updated_plusgrid!$1:$1,0),0),0)</f>
        <v>10100</v>
      </c>
      <c r="D64" s="28">
        <f>IFERROR(VLOOKUP($A64,updated_plusgrid!$1:$1048576,MATCH("After allocate to FUESSVFL tmr",updated_plusgrid!$1:$1,0),0),0)</f>
        <v>0</v>
      </c>
      <c r="E64" s="28">
        <f>IFERROR(VLOOKUP($A64,updated_plusgrid!$1:$1048576,MATCH("After allocate to FUESSVFL after tmr",updated_plusgrid!$1:$1,0),0),0)</f>
        <v>0</v>
      </c>
      <c r="F64" s="30">
        <f t="shared" si="10"/>
        <v>101</v>
      </c>
      <c r="G64" s="28">
        <f t="shared" si="11"/>
        <v>101</v>
      </c>
      <c r="H64" s="30">
        <f t="shared" si="12"/>
        <v>0</v>
      </c>
      <c r="I64" s="28">
        <f t="shared" si="13"/>
        <v>0</v>
      </c>
      <c r="J64" s="30">
        <f t="shared" si="14"/>
        <v>0</v>
      </c>
      <c r="K64" s="28">
        <f t="shared" si="15"/>
        <v>0</v>
      </c>
      <c r="L64" s="27">
        <f t="shared" si="16"/>
        <v>101</v>
      </c>
      <c r="M64" s="27">
        <f t="shared" si="17"/>
        <v>10000</v>
      </c>
      <c r="N64" s="27">
        <f t="shared" si="18"/>
        <v>-10100</v>
      </c>
      <c r="O64" s="27">
        <f t="shared" si="19"/>
        <v>0</v>
      </c>
    </row>
    <row r="65" spans="1:15" x14ac:dyDescent="0.3">
      <c r="A65" s="29" t="str">
        <f>IF(VN100_bas!D3=1,"",VN100_bas!A3)</f>
        <v/>
      </c>
      <c r="B65" s="28" t="str">
        <f>IF(A65=0,"",IFERROR(VLOOKUP(A65,VN100_bas!$A:$B,2,0),""))</f>
        <v/>
      </c>
      <c r="C65" s="28">
        <f>IFERROR(VLOOKUP($A65,updated_plusgrid!$1:$1048576,MATCH("After allocate to FUESSVFL today",updated_plusgrid!$1:$1,0),0),0)</f>
        <v>0</v>
      </c>
      <c r="D65" s="28">
        <f>IFERROR(VLOOKUP($A65,updated_plusgrid!$1:$1048576,MATCH("After allocate to FUESSVFL tmr",updated_plusgrid!$1:$1,0),0),0)</f>
        <v>0</v>
      </c>
      <c r="E65" s="28">
        <f>IFERROR(VLOOKUP($A65,updated_plusgrid!$1:$1048576,MATCH("After allocate to FUESSVFL after tmr",updated_plusgrid!$1:$1,0),0),0)</f>
        <v>0</v>
      </c>
      <c r="F65" s="30" t="str">
        <f t="shared" si="10"/>
        <v/>
      </c>
      <c r="G65" s="28" t="str">
        <f t="shared" si="11"/>
        <v/>
      </c>
      <c r="H65" s="30" t="str">
        <f t="shared" si="12"/>
        <v/>
      </c>
      <c r="I65" s="28" t="str">
        <f t="shared" si="13"/>
        <v/>
      </c>
      <c r="J65" s="30" t="str">
        <f t="shared" si="14"/>
        <v/>
      </c>
      <c r="K65" s="28" t="str">
        <f t="shared" si="15"/>
        <v/>
      </c>
      <c r="L65" s="27" t="str">
        <f t="shared" si="16"/>
        <v/>
      </c>
      <c r="M65" s="27" t="e">
        <f t="shared" si="17"/>
        <v>#VALUE!</v>
      </c>
      <c r="N65" s="27">
        <f t="shared" si="18"/>
        <v>0</v>
      </c>
      <c r="O65" s="27">
        <f t="shared" si="19"/>
        <v>0</v>
      </c>
    </row>
    <row r="66" spans="1:15" x14ac:dyDescent="0.3">
      <c r="A66" s="29" t="str">
        <f>IF(VN100_bas!D43=1,"",VN100_bas!A43)</f>
        <v>PLX</v>
      </c>
      <c r="B66" s="28">
        <f>IF(A66=0,"",IFERROR(VLOOKUP(A66,VN100_bas!$A:$B,2,0),""))</f>
        <v>100</v>
      </c>
      <c r="C66" s="28">
        <f>IFERROR(VLOOKUP($A66,updated_plusgrid!$1:$1048576,MATCH("After allocate to FUESSVFL today",updated_plusgrid!$1:$1,0),0),0)</f>
        <v>650</v>
      </c>
      <c r="D66" s="28">
        <f>IFERROR(VLOOKUP($A66,updated_plusgrid!$1:$1048576,MATCH("After allocate to FUESSVFL tmr",updated_plusgrid!$1:$1,0),0),0)</f>
        <v>200</v>
      </c>
      <c r="E66" s="28">
        <f>IFERROR(VLOOKUP($A66,updated_plusgrid!$1:$1048576,MATCH("After allocate to FUESSVFL after tmr",updated_plusgrid!$1:$1,0),0),0)</f>
        <v>200</v>
      </c>
      <c r="F66" s="30">
        <f t="shared" ref="F66:F98" si="20">IF(LEN($A66)=3,IFERROR(C66/$B66,0),"")</f>
        <v>6.5</v>
      </c>
      <c r="G66" s="28">
        <f t="shared" ref="G66:G97" si="21">IFERROR(ROUNDDOWN(F66,-0.1),"")</f>
        <v>6</v>
      </c>
      <c r="H66" s="30">
        <f t="shared" ref="H66:H98" si="22">IF(LEN($A66)=3,IFERROR(D66/$B66,0),"")</f>
        <v>2</v>
      </c>
      <c r="I66" s="28">
        <f t="shared" ref="I66:I97" si="23">IFERROR(ROUNDDOWN(H66,-0.1),"")</f>
        <v>2</v>
      </c>
      <c r="J66" s="30">
        <f t="shared" ref="J66:J98" si="24">IF(LEN($A66)=3,IFERROR(E66/$B66,0),"")</f>
        <v>2</v>
      </c>
      <c r="K66" s="28">
        <f t="shared" ref="K66:K97" si="25">IFERROR(ROUNDDOWN(J66,-0.1),"")</f>
        <v>2</v>
      </c>
      <c r="L66" s="27">
        <f t="shared" ref="L66:L97" si="26">IFERROR(G66+I66+K66,"")</f>
        <v>10</v>
      </c>
      <c r="M66" s="27">
        <f t="shared" ref="M66:M74" si="27">C66-MIN($G$2:$G$31)*B66</f>
        <v>550</v>
      </c>
      <c r="N66" s="27">
        <f t="shared" ref="N66:N74" si="28">D66-MIN($G$2:$G$31)*C66</f>
        <v>-450</v>
      </c>
      <c r="O66" s="27">
        <f t="shared" ref="O66:O74" si="29">E66-MIN($G$2:$G$31)*D66</f>
        <v>0</v>
      </c>
    </row>
    <row r="67" spans="1:15" x14ac:dyDescent="0.3">
      <c r="A67" s="29" t="str">
        <f>IF(VN100_bas!D70=1,"",VN100_bas!A70)</f>
        <v>VPB</v>
      </c>
      <c r="B67" s="28">
        <f>IF(A67=0,"",IFERROR(VLOOKUP(A67,VN100_bas!$A:$B,2,0),""))</f>
        <v>4300</v>
      </c>
      <c r="C67" s="28">
        <f>IFERROR(VLOOKUP($A67,updated_plusgrid!$1:$1048576,MATCH("After allocate to FUESSVFL today",updated_plusgrid!$1:$1,0),0),0)</f>
        <v>101383</v>
      </c>
      <c r="D67" s="28">
        <f>IFERROR(VLOOKUP($A67,updated_plusgrid!$1:$1048576,MATCH("After allocate to FUESSVFL tmr",updated_plusgrid!$1:$1,0),0),0)</f>
        <v>0</v>
      </c>
      <c r="E67" s="28">
        <f>IFERROR(VLOOKUP($A67,updated_plusgrid!$1:$1048576,MATCH("After allocate to FUESSVFL after tmr",updated_plusgrid!$1:$1,0),0),0)</f>
        <v>8200</v>
      </c>
      <c r="F67" s="30">
        <f t="shared" si="20"/>
        <v>23.577441860465115</v>
      </c>
      <c r="G67" s="28">
        <f t="shared" si="21"/>
        <v>23</v>
      </c>
      <c r="H67" s="30">
        <f t="shared" si="22"/>
        <v>0</v>
      </c>
      <c r="I67" s="28">
        <f t="shared" si="23"/>
        <v>0</v>
      </c>
      <c r="J67" s="30">
        <f t="shared" si="24"/>
        <v>1.9069767441860466</v>
      </c>
      <c r="K67" s="28">
        <f t="shared" si="25"/>
        <v>1</v>
      </c>
      <c r="L67" s="27">
        <f t="shared" si="26"/>
        <v>24</v>
      </c>
      <c r="M67" s="27">
        <f t="shared" si="27"/>
        <v>97083</v>
      </c>
      <c r="N67" s="27">
        <f t="shared" si="28"/>
        <v>-101383</v>
      </c>
      <c r="O67" s="27">
        <f t="shared" si="29"/>
        <v>8200</v>
      </c>
    </row>
    <row r="68" spans="1:15" x14ac:dyDescent="0.3">
      <c r="A68" s="29" t="str">
        <f>IF(VN100_bas!D49=1,"",VN100_bas!A49)</f>
        <v>SAB</v>
      </c>
      <c r="B68" s="28">
        <f>IF(A68=0,"",IFERROR(VLOOKUP(A68,VN100_bas!$A:$B,2,0),""))</f>
        <v>100</v>
      </c>
      <c r="C68" s="28">
        <f>IFERROR(VLOOKUP($A68,updated_plusgrid!$1:$1048576,MATCH("After allocate to FUESSVFL today",updated_plusgrid!$1:$1,0),0),0)</f>
        <v>150</v>
      </c>
      <c r="D68" s="28">
        <f>IFERROR(VLOOKUP($A68,updated_plusgrid!$1:$1048576,MATCH("After allocate to FUESSVFL tmr",updated_plusgrid!$1:$1,0),0),0)</f>
        <v>200</v>
      </c>
      <c r="E68" s="28">
        <f>IFERROR(VLOOKUP($A68,updated_plusgrid!$1:$1048576,MATCH("After allocate to FUESSVFL after tmr",updated_plusgrid!$1:$1,0),0),0)</f>
        <v>200</v>
      </c>
      <c r="F68" s="30">
        <f t="shared" si="20"/>
        <v>1.5</v>
      </c>
      <c r="G68" s="28">
        <f t="shared" si="21"/>
        <v>1</v>
      </c>
      <c r="H68" s="30">
        <f t="shared" si="22"/>
        <v>2</v>
      </c>
      <c r="I68" s="28">
        <f t="shared" si="23"/>
        <v>2</v>
      </c>
      <c r="J68" s="30">
        <f t="shared" si="24"/>
        <v>2</v>
      </c>
      <c r="K68" s="28">
        <f t="shared" si="25"/>
        <v>2</v>
      </c>
      <c r="L68" s="27">
        <f t="shared" si="26"/>
        <v>5</v>
      </c>
      <c r="M68" s="27">
        <f t="shared" si="27"/>
        <v>50</v>
      </c>
      <c r="N68" s="27">
        <f t="shared" si="28"/>
        <v>50</v>
      </c>
      <c r="O68" s="27">
        <f t="shared" si="29"/>
        <v>0</v>
      </c>
    </row>
    <row r="69" spans="1:15" x14ac:dyDescent="0.3">
      <c r="A69" s="29" t="str">
        <f>IF(VN100_bas!D54=1,"",VN100_bas!A54)</f>
        <v>SSI</v>
      </c>
      <c r="B69" s="28">
        <f>IF(A69=0,"",IFERROR(VLOOKUP(A69,VN100_bas!$A:$B,2,0),""))</f>
        <v>1000</v>
      </c>
      <c r="C69" s="28">
        <f>IFERROR(VLOOKUP($A69,updated_plusgrid!$1:$1048576,MATCH("After allocate to FUESSVFL today",updated_plusgrid!$1:$1,0),0),0)</f>
        <v>76970</v>
      </c>
      <c r="D69" s="28">
        <f>IFERROR(VLOOKUP($A69,updated_plusgrid!$1:$1048576,MATCH("After allocate to FUESSVFL tmr",updated_plusgrid!$1:$1,0),0),0)</f>
        <v>1800</v>
      </c>
      <c r="E69" s="28">
        <f>IFERROR(VLOOKUP($A69,updated_plusgrid!$1:$1048576,MATCH("After allocate to FUESSVFL after tmr",updated_plusgrid!$1:$1,0),0),0)</f>
        <v>1800</v>
      </c>
      <c r="F69" s="30">
        <f t="shared" si="20"/>
        <v>76.97</v>
      </c>
      <c r="G69" s="28">
        <f t="shared" si="21"/>
        <v>76</v>
      </c>
      <c r="H69" s="30">
        <f t="shared" si="22"/>
        <v>1.8</v>
      </c>
      <c r="I69" s="28">
        <f t="shared" si="23"/>
        <v>1</v>
      </c>
      <c r="J69" s="30">
        <f t="shared" si="24"/>
        <v>1.8</v>
      </c>
      <c r="K69" s="28">
        <f t="shared" si="25"/>
        <v>1</v>
      </c>
      <c r="L69" s="27">
        <f t="shared" si="26"/>
        <v>78</v>
      </c>
      <c r="M69" s="27">
        <f t="shared" si="27"/>
        <v>75970</v>
      </c>
      <c r="N69" s="27">
        <f t="shared" si="28"/>
        <v>-75170</v>
      </c>
      <c r="O69" s="27">
        <f t="shared" si="29"/>
        <v>0</v>
      </c>
    </row>
    <row r="70" spans="1:15" x14ac:dyDescent="0.3">
      <c r="A70" s="29" t="str">
        <f>IF(VN100_bas!D66=1,"",VN100_bas!A66)</f>
        <v>VIX</v>
      </c>
      <c r="B70" s="28">
        <f>IF(A70=0,"",IFERROR(VLOOKUP(A70,VN100_bas!$A:$B,2,0),""))</f>
        <v>1200</v>
      </c>
      <c r="C70" s="28">
        <f>IFERROR(VLOOKUP($A70,updated_plusgrid!$1:$1048576,MATCH("After allocate to FUESSVFL today",updated_plusgrid!$1:$1,0),0),0)</f>
        <v>117800</v>
      </c>
      <c r="D70" s="28">
        <f>IFERROR(VLOOKUP($A70,updated_plusgrid!$1:$1048576,MATCH("After allocate to FUESSVFL tmr",updated_plusgrid!$1:$1,0),0),0)</f>
        <v>0</v>
      </c>
      <c r="E70" s="28">
        <f>IFERROR(VLOOKUP($A70,updated_plusgrid!$1:$1048576,MATCH("After allocate to FUESSVFL after tmr",updated_plusgrid!$1:$1,0),0),0)</f>
        <v>0</v>
      </c>
      <c r="F70" s="30">
        <f t="shared" si="20"/>
        <v>98.166666666666671</v>
      </c>
      <c r="G70" s="28">
        <f t="shared" si="21"/>
        <v>98</v>
      </c>
      <c r="H70" s="30">
        <f t="shared" si="22"/>
        <v>0</v>
      </c>
      <c r="I70" s="28">
        <f t="shared" si="23"/>
        <v>0</v>
      </c>
      <c r="J70" s="30">
        <f t="shared" si="24"/>
        <v>0</v>
      </c>
      <c r="K70" s="28">
        <f t="shared" si="25"/>
        <v>0</v>
      </c>
      <c r="L70" s="27">
        <f t="shared" si="26"/>
        <v>98</v>
      </c>
      <c r="M70" s="27">
        <f t="shared" si="27"/>
        <v>116600</v>
      </c>
      <c r="N70" s="27">
        <f t="shared" si="28"/>
        <v>-117800</v>
      </c>
      <c r="O70" s="27">
        <f t="shared" si="29"/>
        <v>0</v>
      </c>
    </row>
    <row r="71" spans="1:15" x14ac:dyDescent="0.3">
      <c r="A71" s="29" t="str">
        <f>IF(VN100_bas!D37=1,"",VN100_bas!A37)</f>
        <v>NKG</v>
      </c>
      <c r="B71" s="28">
        <f>IF(A71=0,"",IFERROR(VLOOKUP(A71,VN100_bas!$A:$B,2,0),""))</f>
        <v>100</v>
      </c>
      <c r="C71" s="28">
        <f>IFERROR(VLOOKUP($A71,updated_plusgrid!$1:$1048576,MATCH("After allocate to FUESSVFL today",updated_plusgrid!$1:$1,0),0),0)</f>
        <v>17600</v>
      </c>
      <c r="D71" s="28">
        <f>IFERROR(VLOOKUP($A71,updated_plusgrid!$1:$1048576,MATCH("After allocate to FUESSVFL tmr",updated_plusgrid!$1:$1,0),0),0)</f>
        <v>0</v>
      </c>
      <c r="E71" s="28">
        <f>IFERROR(VLOOKUP($A71,updated_plusgrid!$1:$1048576,MATCH("After allocate to FUESSVFL after tmr",updated_plusgrid!$1:$1,0),0),0)</f>
        <v>0</v>
      </c>
      <c r="F71" s="30">
        <f t="shared" si="20"/>
        <v>176</v>
      </c>
      <c r="G71" s="28">
        <f t="shared" si="21"/>
        <v>176</v>
      </c>
      <c r="H71" s="30">
        <f t="shared" si="22"/>
        <v>0</v>
      </c>
      <c r="I71" s="28">
        <f t="shared" si="23"/>
        <v>0</v>
      </c>
      <c r="J71" s="30">
        <f t="shared" si="24"/>
        <v>0</v>
      </c>
      <c r="K71" s="28">
        <f t="shared" si="25"/>
        <v>0</v>
      </c>
      <c r="L71" s="27">
        <f t="shared" si="26"/>
        <v>176</v>
      </c>
      <c r="M71" s="27">
        <f t="shared" si="27"/>
        <v>17500</v>
      </c>
      <c r="N71" s="27">
        <f t="shared" si="28"/>
        <v>-17600</v>
      </c>
      <c r="O71" s="27">
        <f t="shared" si="29"/>
        <v>0</v>
      </c>
    </row>
    <row r="72" spans="1:15" x14ac:dyDescent="0.3">
      <c r="A72" s="29">
        <f>IF(VN100_bas!D73=1,"",VN100_bas!A73)</f>
        <v>0</v>
      </c>
      <c r="B72" s="28" t="str">
        <f>IF(A72=0,"",IFERROR(VLOOKUP(A72,VN100_bas!$A:$B,2,0),""))</f>
        <v/>
      </c>
      <c r="C72" s="28">
        <f>IFERROR(VLOOKUP($A72,updated_plusgrid!$1:$1048576,MATCH("After allocate to FUESSVFL today",updated_plusgrid!$1:$1,0),0),0)</f>
        <v>0</v>
      </c>
      <c r="D72" s="28">
        <f>IFERROR(VLOOKUP($A72,updated_plusgrid!$1:$1048576,MATCH("After allocate to FUESSVFL tmr",updated_plusgrid!$1:$1,0),0),0)</f>
        <v>0</v>
      </c>
      <c r="E72" s="28">
        <f>IFERROR(VLOOKUP($A72,updated_plusgrid!$1:$1048576,MATCH("After allocate to FUESSVFL after tmr",updated_plusgrid!$1:$1,0),0),0)</f>
        <v>0</v>
      </c>
      <c r="F72" s="30" t="str">
        <f t="shared" si="20"/>
        <v/>
      </c>
      <c r="G72" s="28" t="str">
        <f t="shared" si="21"/>
        <v/>
      </c>
      <c r="H72" s="30" t="str">
        <f t="shared" si="22"/>
        <v/>
      </c>
      <c r="I72" s="28" t="str">
        <f t="shared" si="23"/>
        <v/>
      </c>
      <c r="J72" s="30" t="str">
        <f t="shared" si="24"/>
        <v/>
      </c>
      <c r="K72" s="28" t="str">
        <f t="shared" si="25"/>
        <v/>
      </c>
      <c r="L72" s="27" t="str">
        <f t="shared" si="26"/>
        <v/>
      </c>
      <c r="M72" s="27" t="e">
        <f t="shared" si="27"/>
        <v>#VALUE!</v>
      </c>
      <c r="N72" s="27">
        <f t="shared" si="28"/>
        <v>0</v>
      </c>
      <c r="O72" s="27">
        <f t="shared" si="29"/>
        <v>0</v>
      </c>
    </row>
    <row r="73" spans="1:15" x14ac:dyDescent="0.3">
      <c r="A73" s="29">
        <f>IF(VN100_bas!D74=1,"",VN100_bas!A74)</f>
        <v>0</v>
      </c>
      <c r="B73" s="28" t="str">
        <f>IF(A73=0,"",IFERROR(VLOOKUP(A73,VN100_bas!$A:$B,2,0),""))</f>
        <v/>
      </c>
      <c r="C73" s="28">
        <f>IFERROR(VLOOKUP($A73,updated_plusgrid!$1:$1048576,MATCH("After allocate to FUESSVFL today",updated_plusgrid!$1:$1,0),0),0)</f>
        <v>0</v>
      </c>
      <c r="D73" s="28">
        <f>IFERROR(VLOOKUP($A73,updated_plusgrid!$1:$1048576,MATCH("After allocate to FUESSVFL tmr",updated_plusgrid!$1:$1,0),0),0)</f>
        <v>0</v>
      </c>
      <c r="E73" s="28">
        <f>IFERROR(VLOOKUP($A73,updated_plusgrid!$1:$1048576,MATCH("After allocate to FUESSVFL after tmr",updated_plusgrid!$1:$1,0),0),0)</f>
        <v>0</v>
      </c>
      <c r="F73" s="30" t="str">
        <f t="shared" si="20"/>
        <v/>
      </c>
      <c r="G73" s="28" t="str">
        <f t="shared" si="21"/>
        <v/>
      </c>
      <c r="H73" s="30" t="str">
        <f t="shared" si="22"/>
        <v/>
      </c>
      <c r="I73" s="28" t="str">
        <f t="shared" si="23"/>
        <v/>
      </c>
      <c r="J73" s="30" t="str">
        <f t="shared" si="24"/>
        <v/>
      </c>
      <c r="K73" s="28" t="str">
        <f t="shared" si="25"/>
        <v/>
      </c>
      <c r="L73" s="27" t="str">
        <f t="shared" si="26"/>
        <v/>
      </c>
      <c r="M73" s="27" t="e">
        <f t="shared" si="27"/>
        <v>#VALUE!</v>
      </c>
      <c r="N73" s="27">
        <f t="shared" si="28"/>
        <v>0</v>
      </c>
      <c r="O73" s="27">
        <f t="shared" si="29"/>
        <v>0</v>
      </c>
    </row>
    <row r="74" spans="1:15" x14ac:dyDescent="0.3">
      <c r="A74" s="29">
        <f>IF(VN100_bas!D75=1,"",VN100_bas!A75)</f>
        <v>0</v>
      </c>
      <c r="B74" s="28" t="str">
        <f>IF(A74=0,"",IFERROR(VLOOKUP(A74,VN100_bas!$A:$B,2,0),""))</f>
        <v/>
      </c>
      <c r="C74" s="28">
        <f>IFERROR(VLOOKUP($A74,updated_plusgrid!$1:$1048576,MATCH("After allocate to FUESSVFL today",updated_plusgrid!$1:$1,0),0),0)</f>
        <v>0</v>
      </c>
      <c r="D74" s="28">
        <f>IFERROR(VLOOKUP($A74,updated_plusgrid!$1:$1048576,MATCH("After allocate to FUESSVFL tmr",updated_plusgrid!$1:$1,0),0),0)</f>
        <v>0</v>
      </c>
      <c r="E74" s="28">
        <f>IFERROR(VLOOKUP($A74,updated_plusgrid!$1:$1048576,MATCH("After allocate to FUESSVFL after tmr",updated_plusgrid!$1:$1,0),0),0)</f>
        <v>0</v>
      </c>
      <c r="F74" s="30" t="str">
        <f t="shared" si="20"/>
        <v/>
      </c>
      <c r="G74" s="28" t="str">
        <f t="shared" si="21"/>
        <v/>
      </c>
      <c r="H74" s="30" t="str">
        <f t="shared" si="22"/>
        <v/>
      </c>
      <c r="I74" s="28" t="str">
        <f t="shared" si="23"/>
        <v/>
      </c>
      <c r="J74" s="30" t="str">
        <f t="shared" si="24"/>
        <v/>
      </c>
      <c r="K74" s="28" t="str">
        <f t="shared" si="25"/>
        <v/>
      </c>
      <c r="L74" s="27" t="str">
        <f t="shared" si="26"/>
        <v/>
      </c>
      <c r="M74" s="27" t="e">
        <f t="shared" si="27"/>
        <v>#VALUE!</v>
      </c>
      <c r="N74" s="27">
        <f t="shared" si="28"/>
        <v>0</v>
      </c>
      <c r="O74" s="27">
        <f t="shared" si="29"/>
        <v>0</v>
      </c>
    </row>
    <row r="75" spans="1:15" x14ac:dyDescent="0.3">
      <c r="A75" s="29">
        <f>IF(VN100_bas!D76=1,"",VN100_bas!A76)</f>
        <v>0</v>
      </c>
      <c r="B75" s="28" t="str">
        <f>IF(A75=0,"",IFERROR(VLOOKUP(A75,VN100_bas!$A:$B,2,0),""))</f>
        <v/>
      </c>
      <c r="C75" s="28">
        <f>IFERROR(VLOOKUP($A75,updated_plusgrid!$1:$1048576,MATCH("After allocate to FUESSVFL today",updated_plusgrid!$1:$1,0),0),0)</f>
        <v>0</v>
      </c>
      <c r="D75" s="28">
        <f>IFERROR(VLOOKUP($A75,updated_plusgrid!$1:$1048576,MATCH("After allocate to FUESSVFL tmr",updated_plusgrid!$1:$1,0),0),0)</f>
        <v>0</v>
      </c>
      <c r="E75" s="28">
        <f>IFERROR(VLOOKUP($A75,updated_plusgrid!$1:$1048576,MATCH("After allocate to FUESSVFL after tmr",updated_plusgrid!$1:$1,0),0),0)</f>
        <v>0</v>
      </c>
      <c r="F75" s="30" t="str">
        <f t="shared" si="20"/>
        <v/>
      </c>
      <c r="G75" s="28" t="str">
        <f t="shared" si="21"/>
        <v/>
      </c>
      <c r="H75" s="30" t="str">
        <f t="shared" si="22"/>
        <v/>
      </c>
      <c r="I75" s="28" t="str">
        <f t="shared" si="23"/>
        <v/>
      </c>
      <c r="J75" s="30" t="str">
        <f t="shared" si="24"/>
        <v/>
      </c>
      <c r="K75" s="28" t="str">
        <f t="shared" si="25"/>
        <v/>
      </c>
      <c r="L75" s="27" t="str">
        <f t="shared" si="26"/>
        <v/>
      </c>
    </row>
    <row r="76" spans="1:15" x14ac:dyDescent="0.3">
      <c r="A76" s="29">
        <f>IF(VN100_bas!D77=1,"",VN100_bas!A77)</f>
        <v>0</v>
      </c>
      <c r="B76" s="28" t="str">
        <f>IF(A76=0,"",IFERROR(VLOOKUP(A76,VN100_bas!$A:$B,2,0),""))</f>
        <v/>
      </c>
      <c r="C76" s="28">
        <f>IFERROR(VLOOKUP($A76,updated_plusgrid!$1:$1048576,MATCH("After allocate to FUESSVFL today",updated_plusgrid!$1:$1,0),0),0)</f>
        <v>0</v>
      </c>
      <c r="D76" s="28">
        <f>IFERROR(VLOOKUP($A76,updated_plusgrid!$1:$1048576,MATCH("After allocate to FUESSVFL tmr",updated_plusgrid!$1:$1,0),0),0)</f>
        <v>0</v>
      </c>
      <c r="E76" s="28">
        <f>IFERROR(VLOOKUP($A76,updated_plusgrid!$1:$1048576,MATCH("After allocate to FUESSVFL after tmr",updated_plusgrid!$1:$1,0),0),0)</f>
        <v>0</v>
      </c>
      <c r="F76" s="30" t="str">
        <f t="shared" si="20"/>
        <v/>
      </c>
      <c r="G76" s="28" t="str">
        <f t="shared" si="21"/>
        <v/>
      </c>
      <c r="H76" s="30" t="str">
        <f t="shared" si="22"/>
        <v/>
      </c>
      <c r="I76" s="28" t="str">
        <f t="shared" si="23"/>
        <v/>
      </c>
      <c r="J76" s="30" t="str">
        <f t="shared" si="24"/>
        <v/>
      </c>
      <c r="K76" s="28" t="str">
        <f t="shared" si="25"/>
        <v/>
      </c>
      <c r="L76" s="27" t="str">
        <f t="shared" si="26"/>
        <v/>
      </c>
    </row>
    <row r="77" spans="1:15" x14ac:dyDescent="0.3">
      <c r="A77" s="29">
        <f>IF(VN100_bas!D78=1,"",VN100_bas!A78)</f>
        <v>0</v>
      </c>
      <c r="B77" s="28" t="str">
        <f>IF(A77=0,"",IFERROR(VLOOKUP(A77,VN100_bas!$A:$B,2,0),""))</f>
        <v/>
      </c>
      <c r="C77" s="28">
        <f>IFERROR(VLOOKUP($A77,updated_plusgrid!$1:$1048576,MATCH("After allocate to FUESSVFL today",updated_plusgrid!$1:$1,0),0),0)</f>
        <v>0</v>
      </c>
      <c r="D77" s="28">
        <f>IFERROR(VLOOKUP($A77,updated_plusgrid!$1:$1048576,MATCH("After allocate to FUESSVFL tmr",updated_plusgrid!$1:$1,0),0),0)</f>
        <v>0</v>
      </c>
      <c r="E77" s="28">
        <f>IFERROR(VLOOKUP($A77,updated_plusgrid!$1:$1048576,MATCH("After allocate to FUESSVFL after tmr",updated_plusgrid!$1:$1,0),0),0)</f>
        <v>0</v>
      </c>
      <c r="F77" s="30" t="str">
        <f t="shared" si="20"/>
        <v/>
      </c>
      <c r="G77" s="28" t="str">
        <f t="shared" si="21"/>
        <v/>
      </c>
      <c r="H77" s="30" t="str">
        <f t="shared" si="22"/>
        <v/>
      </c>
      <c r="I77" s="28" t="str">
        <f t="shared" si="23"/>
        <v/>
      </c>
      <c r="J77" s="30" t="str">
        <f t="shared" si="24"/>
        <v/>
      </c>
      <c r="K77" s="28" t="str">
        <f t="shared" si="25"/>
        <v/>
      </c>
      <c r="L77" s="27" t="str">
        <f t="shared" si="26"/>
        <v/>
      </c>
    </row>
    <row r="78" spans="1:15" x14ac:dyDescent="0.3">
      <c r="A78" s="29">
        <f>IF(VN100_bas!D79=1,"",VN100_bas!A79)</f>
        <v>0</v>
      </c>
      <c r="B78" s="28" t="str">
        <f>IF(A78=0,"",IFERROR(VLOOKUP(A78,VN100_bas!$A:$B,2,0),""))</f>
        <v/>
      </c>
      <c r="C78" s="28">
        <f>IFERROR(VLOOKUP($A78,updated_plusgrid!$1:$1048576,MATCH("After allocate to FUESSVFL today",updated_plusgrid!$1:$1,0),0),0)</f>
        <v>0</v>
      </c>
      <c r="D78" s="28">
        <f>IFERROR(VLOOKUP($A78,updated_plusgrid!$1:$1048576,MATCH("After allocate to FUESSVFL tmr",updated_plusgrid!$1:$1,0),0),0)</f>
        <v>0</v>
      </c>
      <c r="E78" s="28">
        <f>IFERROR(VLOOKUP($A78,updated_plusgrid!$1:$1048576,MATCH("After allocate to FUESSVFL after tmr",updated_plusgrid!$1:$1,0),0),0)</f>
        <v>0</v>
      </c>
      <c r="F78" s="30" t="str">
        <f t="shared" si="20"/>
        <v/>
      </c>
      <c r="G78" s="28" t="str">
        <f t="shared" si="21"/>
        <v/>
      </c>
      <c r="H78" s="30" t="str">
        <f t="shared" si="22"/>
        <v/>
      </c>
      <c r="I78" s="28" t="str">
        <f t="shared" si="23"/>
        <v/>
      </c>
      <c r="J78" s="30" t="str">
        <f t="shared" si="24"/>
        <v/>
      </c>
      <c r="K78" s="28" t="str">
        <f t="shared" si="25"/>
        <v/>
      </c>
      <c r="L78" s="27" t="str">
        <f t="shared" si="26"/>
        <v/>
      </c>
    </row>
    <row r="79" spans="1:15" x14ac:dyDescent="0.3">
      <c r="A79" s="29">
        <f>IF(VN100_bas!D80=1,"",VN100_bas!A80)</f>
        <v>0</v>
      </c>
      <c r="B79" s="28" t="str">
        <f>IF(A79=0,"",IFERROR(VLOOKUP(A79,VN100_bas!$A:$B,2,0),""))</f>
        <v/>
      </c>
      <c r="C79" s="28">
        <f>IFERROR(VLOOKUP($A79,updated_plusgrid!$1:$1048576,MATCH("After allocate to FUESSVFL today",updated_plusgrid!$1:$1,0),0),0)</f>
        <v>0</v>
      </c>
      <c r="D79" s="28">
        <f>IFERROR(VLOOKUP($A79,updated_plusgrid!$1:$1048576,MATCH("After allocate to FUESSVFL tmr",updated_plusgrid!$1:$1,0),0),0)</f>
        <v>0</v>
      </c>
      <c r="E79" s="28">
        <f>IFERROR(VLOOKUP($A79,updated_plusgrid!$1:$1048576,MATCH("After allocate to FUESSVFL after tmr",updated_plusgrid!$1:$1,0),0),0)</f>
        <v>0</v>
      </c>
      <c r="F79" s="30" t="str">
        <f t="shared" si="20"/>
        <v/>
      </c>
      <c r="G79" s="28" t="str">
        <f t="shared" si="21"/>
        <v/>
      </c>
      <c r="H79" s="30" t="str">
        <f t="shared" si="22"/>
        <v/>
      </c>
      <c r="I79" s="28" t="str">
        <f t="shared" si="23"/>
        <v/>
      </c>
      <c r="J79" s="30" t="str">
        <f t="shared" si="24"/>
        <v/>
      </c>
      <c r="K79" s="28" t="str">
        <f t="shared" si="25"/>
        <v/>
      </c>
      <c r="L79" s="27" t="str">
        <f t="shared" si="26"/>
        <v/>
      </c>
    </row>
    <row r="80" spans="1:15" x14ac:dyDescent="0.3">
      <c r="A80" s="29">
        <f>IF(VN100_bas!D81=1,"",VN100_bas!A81)</f>
        <v>0</v>
      </c>
      <c r="B80" s="28" t="str">
        <f>IF(A80=0,"",IFERROR(VLOOKUP(A80,VN100_bas!$A:$B,2,0),""))</f>
        <v/>
      </c>
      <c r="C80" s="28">
        <f>IFERROR(VLOOKUP($A80,updated_plusgrid!$1:$1048576,MATCH("After allocate to FUESSVFL today",updated_plusgrid!$1:$1,0),0),0)</f>
        <v>0</v>
      </c>
      <c r="D80" s="28">
        <f>IFERROR(VLOOKUP($A80,updated_plusgrid!$1:$1048576,MATCH("After allocate to FUESSVFL tmr",updated_plusgrid!$1:$1,0),0),0)</f>
        <v>0</v>
      </c>
      <c r="E80" s="28">
        <f>IFERROR(VLOOKUP($A80,updated_plusgrid!$1:$1048576,MATCH("After allocate to FUESSVFL after tmr",updated_plusgrid!$1:$1,0),0),0)</f>
        <v>0</v>
      </c>
      <c r="F80" s="30" t="str">
        <f t="shared" si="20"/>
        <v/>
      </c>
      <c r="G80" s="28" t="str">
        <f t="shared" si="21"/>
        <v/>
      </c>
      <c r="H80" s="30" t="str">
        <f t="shared" si="22"/>
        <v/>
      </c>
      <c r="I80" s="28" t="str">
        <f t="shared" si="23"/>
        <v/>
      </c>
      <c r="J80" s="30" t="str">
        <f t="shared" si="24"/>
        <v/>
      </c>
      <c r="K80" s="28" t="str">
        <f t="shared" si="25"/>
        <v/>
      </c>
      <c r="L80" s="27" t="str">
        <f t="shared" si="26"/>
        <v/>
      </c>
    </row>
    <row r="81" spans="1:12" x14ac:dyDescent="0.3">
      <c r="A81" s="29">
        <f>IF(VN100_bas!D82=1,"",VN100_bas!A82)</f>
        <v>0</v>
      </c>
      <c r="B81" s="28" t="str">
        <f>IF(A81=0,"",IFERROR(VLOOKUP(A81,VN100_bas!$A:$B,2,0),""))</f>
        <v/>
      </c>
      <c r="C81" s="28">
        <f>IFERROR(VLOOKUP($A81,updated_plusgrid!$1:$1048576,MATCH("After allocate to FUESSVFL today",updated_plusgrid!$1:$1,0),0),0)</f>
        <v>0</v>
      </c>
      <c r="D81" s="28">
        <f>IFERROR(VLOOKUP($A81,updated_plusgrid!$1:$1048576,MATCH("After allocate to FUESSVFL tmr",updated_plusgrid!$1:$1,0),0),0)</f>
        <v>0</v>
      </c>
      <c r="E81" s="28">
        <f>IFERROR(VLOOKUP($A81,updated_plusgrid!$1:$1048576,MATCH("After allocate to FUESSVFL after tmr",updated_plusgrid!$1:$1,0),0),0)</f>
        <v>0</v>
      </c>
      <c r="F81" s="30" t="str">
        <f t="shared" si="20"/>
        <v/>
      </c>
      <c r="G81" s="28" t="str">
        <f t="shared" si="21"/>
        <v/>
      </c>
      <c r="H81" s="30" t="str">
        <f t="shared" si="22"/>
        <v/>
      </c>
      <c r="I81" s="28" t="str">
        <f t="shared" si="23"/>
        <v/>
      </c>
      <c r="J81" s="30" t="str">
        <f t="shared" si="24"/>
        <v/>
      </c>
      <c r="K81" s="28" t="str">
        <f t="shared" si="25"/>
        <v/>
      </c>
      <c r="L81" s="27" t="str">
        <f t="shared" si="26"/>
        <v/>
      </c>
    </row>
    <row r="82" spans="1:12" x14ac:dyDescent="0.3">
      <c r="A82" s="29">
        <f>IF(VN100_bas!D83=1,"",VN100_bas!A83)</f>
        <v>0</v>
      </c>
      <c r="B82" s="28" t="str">
        <f>IF(A82=0,"",IFERROR(VLOOKUP(A82,VN100_bas!$A:$B,2,0),""))</f>
        <v/>
      </c>
      <c r="C82" s="28">
        <f>IFERROR(VLOOKUP($A82,updated_plusgrid!$1:$1048576,MATCH("After allocate to FUESSVFL today",updated_plusgrid!$1:$1,0),0),0)</f>
        <v>0</v>
      </c>
      <c r="D82" s="28">
        <f>IFERROR(VLOOKUP($A82,updated_plusgrid!$1:$1048576,MATCH("After allocate to FUESSVFL tmr",updated_plusgrid!$1:$1,0),0),0)</f>
        <v>0</v>
      </c>
      <c r="E82" s="28">
        <f>IFERROR(VLOOKUP($A82,updated_plusgrid!$1:$1048576,MATCH("After allocate to FUESSVFL after tmr",updated_plusgrid!$1:$1,0),0),0)</f>
        <v>0</v>
      </c>
      <c r="F82" s="30" t="str">
        <f t="shared" si="20"/>
        <v/>
      </c>
      <c r="G82" s="28" t="str">
        <f t="shared" si="21"/>
        <v/>
      </c>
      <c r="H82" s="30" t="str">
        <f t="shared" si="22"/>
        <v/>
      </c>
      <c r="I82" s="28" t="str">
        <f t="shared" si="23"/>
        <v/>
      </c>
      <c r="J82" s="30" t="str">
        <f t="shared" si="24"/>
        <v/>
      </c>
      <c r="K82" s="28" t="str">
        <f t="shared" si="25"/>
        <v/>
      </c>
      <c r="L82" s="27" t="str">
        <f t="shared" si="26"/>
        <v/>
      </c>
    </row>
    <row r="83" spans="1:12" x14ac:dyDescent="0.3">
      <c r="A83" s="29">
        <f>IF(VN100_bas!D84=1,"",VN100_bas!A84)</f>
        <v>0</v>
      </c>
      <c r="B83" s="28" t="str">
        <f>IF(A83=0,"",IFERROR(VLOOKUP(A83,VN100_bas!$A:$B,2,0),""))</f>
        <v/>
      </c>
      <c r="C83" s="28">
        <f>IFERROR(VLOOKUP($A83,updated_plusgrid!$1:$1048576,MATCH("After allocate to FUESSVFL today",updated_plusgrid!$1:$1,0),0),0)</f>
        <v>0</v>
      </c>
      <c r="D83" s="28">
        <f>IFERROR(VLOOKUP($A83,updated_plusgrid!$1:$1048576,MATCH("After allocate to FUESSVFL tmr",updated_plusgrid!$1:$1,0),0),0)</f>
        <v>0</v>
      </c>
      <c r="E83" s="28">
        <f>IFERROR(VLOOKUP($A83,updated_plusgrid!$1:$1048576,MATCH("After allocate to FUESSVFL after tmr",updated_plusgrid!$1:$1,0),0),0)</f>
        <v>0</v>
      </c>
      <c r="F83" s="30" t="str">
        <f t="shared" si="20"/>
        <v/>
      </c>
      <c r="G83" s="28" t="str">
        <f t="shared" si="21"/>
        <v/>
      </c>
      <c r="H83" s="30" t="str">
        <f t="shared" si="22"/>
        <v/>
      </c>
      <c r="I83" s="28" t="str">
        <f t="shared" si="23"/>
        <v/>
      </c>
      <c r="J83" s="30" t="str">
        <f t="shared" si="24"/>
        <v/>
      </c>
      <c r="K83" s="28" t="str">
        <f t="shared" si="25"/>
        <v/>
      </c>
      <c r="L83" s="27" t="str">
        <f t="shared" si="26"/>
        <v/>
      </c>
    </row>
    <row r="84" spans="1:12" x14ac:dyDescent="0.3">
      <c r="A84" s="29">
        <f>IF(VN100_bas!D85=1,"",VN100_bas!A85)</f>
        <v>0</v>
      </c>
      <c r="B84" s="28" t="str">
        <f>IF(A84=0,"",IFERROR(VLOOKUP(A84,VN100_bas!$A:$B,2,0),""))</f>
        <v/>
      </c>
      <c r="C84" s="28">
        <f>IFERROR(VLOOKUP($A84,updated_plusgrid!$1:$1048576,MATCH("After allocate to FUESSVFL today",updated_plusgrid!$1:$1,0),0),0)</f>
        <v>0</v>
      </c>
      <c r="D84" s="28">
        <f>IFERROR(VLOOKUP($A84,updated_plusgrid!$1:$1048576,MATCH("After allocate to FUESSVFL tmr",updated_plusgrid!$1:$1,0),0),0)</f>
        <v>0</v>
      </c>
      <c r="E84" s="28">
        <f>IFERROR(VLOOKUP($A84,updated_plusgrid!$1:$1048576,MATCH("After allocate to FUESSVFL after tmr",updated_plusgrid!$1:$1,0),0),0)</f>
        <v>0</v>
      </c>
      <c r="F84" s="30" t="str">
        <f t="shared" si="20"/>
        <v/>
      </c>
      <c r="G84" s="28" t="str">
        <f t="shared" si="21"/>
        <v/>
      </c>
      <c r="H84" s="30" t="str">
        <f t="shared" si="22"/>
        <v/>
      </c>
      <c r="I84" s="28" t="str">
        <f t="shared" si="23"/>
        <v/>
      </c>
      <c r="J84" s="30" t="str">
        <f t="shared" si="24"/>
        <v/>
      </c>
      <c r="K84" s="28" t="str">
        <f t="shared" si="25"/>
        <v/>
      </c>
      <c r="L84" s="27" t="str">
        <f t="shared" si="26"/>
        <v/>
      </c>
    </row>
    <row r="85" spans="1:12" x14ac:dyDescent="0.3">
      <c r="A85" s="29">
        <f>IF(VN100_bas!D86=1,"",VN100_bas!A86)</f>
        <v>0</v>
      </c>
      <c r="B85" s="28" t="str">
        <f>IF(A85=0,"",IFERROR(VLOOKUP(A85,VN100_bas!$A:$B,2,0),""))</f>
        <v/>
      </c>
      <c r="C85" s="28">
        <f>IFERROR(VLOOKUP($A85,updated_plusgrid!$1:$1048576,MATCH("After allocate to FUESSVFL today",updated_plusgrid!$1:$1,0),0),0)</f>
        <v>0</v>
      </c>
      <c r="D85" s="28">
        <f>IFERROR(VLOOKUP($A85,updated_plusgrid!$1:$1048576,MATCH("After allocate to FUESSVFL tmr",updated_plusgrid!$1:$1,0),0),0)</f>
        <v>0</v>
      </c>
      <c r="E85" s="28">
        <f>IFERROR(VLOOKUP($A85,updated_plusgrid!$1:$1048576,MATCH("After allocate to FUESSVFL after tmr",updated_plusgrid!$1:$1,0),0),0)</f>
        <v>0</v>
      </c>
      <c r="F85" s="30" t="str">
        <f t="shared" si="20"/>
        <v/>
      </c>
      <c r="G85" s="28" t="str">
        <f t="shared" si="21"/>
        <v/>
      </c>
      <c r="H85" s="30" t="str">
        <f t="shared" si="22"/>
        <v/>
      </c>
      <c r="I85" s="28" t="str">
        <f t="shared" si="23"/>
        <v/>
      </c>
      <c r="J85" s="30" t="str">
        <f t="shared" si="24"/>
        <v/>
      </c>
      <c r="K85" s="28" t="str">
        <f t="shared" si="25"/>
        <v/>
      </c>
      <c r="L85" s="27" t="str">
        <f t="shared" si="26"/>
        <v/>
      </c>
    </row>
    <row r="86" spans="1:12" x14ac:dyDescent="0.3">
      <c r="A86" s="29">
        <f>IF(VN100_bas!D87=1,"",VN100_bas!A87)</f>
        <v>0</v>
      </c>
      <c r="B86" s="28" t="str">
        <f>IF(A86=0,"",IFERROR(VLOOKUP(A86,VN100_bas!$A:$B,2,0),""))</f>
        <v/>
      </c>
      <c r="C86" s="28">
        <f>IFERROR(VLOOKUP($A86,updated_plusgrid!$1:$1048576,MATCH("After allocate to FUESSVFL today",updated_plusgrid!$1:$1,0),0),0)</f>
        <v>0</v>
      </c>
      <c r="D86" s="28">
        <f>IFERROR(VLOOKUP($A86,updated_plusgrid!$1:$1048576,MATCH("After allocate to FUESSVFL tmr",updated_plusgrid!$1:$1,0),0),0)</f>
        <v>0</v>
      </c>
      <c r="E86" s="28">
        <f>IFERROR(VLOOKUP($A86,updated_plusgrid!$1:$1048576,MATCH("After allocate to FUESSVFL after tmr",updated_plusgrid!$1:$1,0),0),0)</f>
        <v>0</v>
      </c>
      <c r="F86" s="30" t="str">
        <f t="shared" si="20"/>
        <v/>
      </c>
      <c r="G86" s="28" t="str">
        <f t="shared" si="21"/>
        <v/>
      </c>
      <c r="H86" s="30" t="str">
        <f t="shared" si="22"/>
        <v/>
      </c>
      <c r="I86" s="28" t="str">
        <f t="shared" si="23"/>
        <v/>
      </c>
      <c r="J86" s="30" t="str">
        <f t="shared" si="24"/>
        <v/>
      </c>
      <c r="K86" s="28" t="str">
        <f t="shared" si="25"/>
        <v/>
      </c>
      <c r="L86" s="27" t="str">
        <f t="shared" si="26"/>
        <v/>
      </c>
    </row>
    <row r="87" spans="1:12" x14ac:dyDescent="0.3">
      <c r="A87" s="29">
        <f>IF(VN100_bas!D88=1,"",VN100_bas!A88)</f>
        <v>0</v>
      </c>
      <c r="B87" s="28" t="str">
        <f>IF(A87=0,"",IFERROR(VLOOKUP(A87,VN100_bas!$A:$B,2,0),""))</f>
        <v/>
      </c>
      <c r="C87" s="28">
        <f>IFERROR(VLOOKUP($A87,updated_plusgrid!$1:$1048576,MATCH("After allocate to FUESSVFL today",updated_plusgrid!$1:$1,0),0),0)</f>
        <v>0</v>
      </c>
      <c r="D87" s="28">
        <f>IFERROR(VLOOKUP($A87,updated_plusgrid!$1:$1048576,MATCH("After allocate to FUESSVFL tmr",updated_plusgrid!$1:$1,0),0),0)</f>
        <v>0</v>
      </c>
      <c r="E87" s="28">
        <f>IFERROR(VLOOKUP($A87,updated_plusgrid!$1:$1048576,MATCH("After allocate to FUESSVFL after tmr",updated_plusgrid!$1:$1,0),0),0)</f>
        <v>0</v>
      </c>
      <c r="F87" s="30" t="str">
        <f t="shared" si="20"/>
        <v/>
      </c>
      <c r="G87" s="28" t="str">
        <f t="shared" si="21"/>
        <v/>
      </c>
      <c r="H87" s="30" t="str">
        <f t="shared" si="22"/>
        <v/>
      </c>
      <c r="I87" s="28" t="str">
        <f t="shared" si="23"/>
        <v/>
      </c>
      <c r="J87" s="30" t="str">
        <f t="shared" si="24"/>
        <v/>
      </c>
      <c r="K87" s="28" t="str">
        <f t="shared" si="25"/>
        <v/>
      </c>
      <c r="L87" s="27" t="str">
        <f t="shared" si="26"/>
        <v/>
      </c>
    </row>
    <row r="88" spans="1:12" x14ac:dyDescent="0.3">
      <c r="A88" s="29">
        <f>IF(VN100_bas!D89=1,"",VN100_bas!A89)</f>
        <v>0</v>
      </c>
      <c r="B88" s="28" t="str">
        <f>IF(A88=0,"",IFERROR(VLOOKUP(A88,VN100_bas!$A:$B,2,0),""))</f>
        <v/>
      </c>
      <c r="C88" s="28">
        <f>IFERROR(VLOOKUP($A88,updated_plusgrid!$1:$1048576,MATCH("After allocate to FUESSVFL today",updated_plusgrid!$1:$1,0),0),0)</f>
        <v>0</v>
      </c>
      <c r="D88" s="28">
        <f>IFERROR(VLOOKUP($A88,updated_plusgrid!$1:$1048576,MATCH("After allocate to FUESSVFL tmr",updated_plusgrid!$1:$1,0),0),0)</f>
        <v>0</v>
      </c>
      <c r="E88" s="28">
        <f>IFERROR(VLOOKUP($A88,updated_plusgrid!$1:$1048576,MATCH("After allocate to FUESSVFL after tmr",updated_plusgrid!$1:$1,0),0),0)</f>
        <v>0</v>
      </c>
      <c r="F88" s="30" t="str">
        <f t="shared" si="20"/>
        <v/>
      </c>
      <c r="G88" s="28" t="str">
        <f t="shared" si="21"/>
        <v/>
      </c>
      <c r="H88" s="30" t="str">
        <f t="shared" si="22"/>
        <v/>
      </c>
      <c r="I88" s="28" t="str">
        <f t="shared" si="23"/>
        <v/>
      </c>
      <c r="J88" s="30" t="str">
        <f t="shared" si="24"/>
        <v/>
      </c>
      <c r="K88" s="28" t="str">
        <f t="shared" si="25"/>
        <v/>
      </c>
      <c r="L88" s="27" t="str">
        <f t="shared" si="26"/>
        <v/>
      </c>
    </row>
    <row r="89" spans="1:12" x14ac:dyDescent="0.3">
      <c r="A89" s="29">
        <f>IF(VN100_bas!D90=1,"",VN100_bas!A90)</f>
        <v>0</v>
      </c>
      <c r="B89" s="28" t="str">
        <f>IF(A89=0,"",IFERROR(VLOOKUP(A89,VN100_bas!$A:$B,2,0),""))</f>
        <v/>
      </c>
      <c r="C89" s="28">
        <f>IFERROR(VLOOKUP($A89,updated_plusgrid!$1:$1048576,MATCH("After allocate to FUESSVFL today",updated_plusgrid!$1:$1,0),0),0)</f>
        <v>0</v>
      </c>
      <c r="D89" s="28">
        <f>IFERROR(VLOOKUP($A89,updated_plusgrid!$1:$1048576,MATCH("After allocate to FUESSVFL tmr",updated_plusgrid!$1:$1,0),0),0)</f>
        <v>0</v>
      </c>
      <c r="E89" s="28">
        <f>IFERROR(VLOOKUP($A89,updated_plusgrid!$1:$1048576,MATCH("After allocate to FUESSVFL after tmr",updated_plusgrid!$1:$1,0),0),0)</f>
        <v>0</v>
      </c>
      <c r="F89" s="30" t="str">
        <f t="shared" si="20"/>
        <v/>
      </c>
      <c r="G89" s="28" t="str">
        <f t="shared" si="21"/>
        <v/>
      </c>
      <c r="H89" s="30" t="str">
        <f t="shared" si="22"/>
        <v/>
      </c>
      <c r="I89" s="28" t="str">
        <f t="shared" si="23"/>
        <v/>
      </c>
      <c r="J89" s="30" t="str">
        <f t="shared" si="24"/>
        <v/>
      </c>
      <c r="K89" s="28" t="str">
        <f t="shared" si="25"/>
        <v/>
      </c>
      <c r="L89" s="27" t="str">
        <f t="shared" si="26"/>
        <v/>
      </c>
    </row>
    <row r="90" spans="1:12" x14ac:dyDescent="0.3">
      <c r="A90" s="29">
        <f>IF(VN100_bas!D91=1,"",VN100_bas!A91)</f>
        <v>0</v>
      </c>
      <c r="B90" s="28" t="str">
        <f>IF(A90=0,"",IFERROR(VLOOKUP(A90,VN100_bas!$A:$B,2,0),""))</f>
        <v/>
      </c>
      <c r="C90" s="28">
        <f>IFERROR(VLOOKUP($A90,updated_plusgrid!$1:$1048576,MATCH("After allocate to FUESSVFL today",updated_plusgrid!$1:$1,0),0),0)</f>
        <v>0</v>
      </c>
      <c r="D90" s="28">
        <f>IFERROR(VLOOKUP($A90,updated_plusgrid!$1:$1048576,MATCH("After allocate to FUESSVFL tmr",updated_plusgrid!$1:$1,0),0),0)</f>
        <v>0</v>
      </c>
      <c r="E90" s="28">
        <f>IFERROR(VLOOKUP($A90,updated_plusgrid!$1:$1048576,MATCH("After allocate to FUESSVFL after tmr",updated_plusgrid!$1:$1,0),0),0)</f>
        <v>0</v>
      </c>
      <c r="F90" s="30" t="str">
        <f t="shared" si="20"/>
        <v/>
      </c>
      <c r="G90" s="28" t="str">
        <f t="shared" si="21"/>
        <v/>
      </c>
      <c r="H90" s="30" t="str">
        <f t="shared" si="22"/>
        <v/>
      </c>
      <c r="I90" s="28" t="str">
        <f t="shared" si="23"/>
        <v/>
      </c>
      <c r="J90" s="30" t="str">
        <f t="shared" si="24"/>
        <v/>
      </c>
      <c r="K90" s="28" t="str">
        <f t="shared" si="25"/>
        <v/>
      </c>
      <c r="L90" s="27" t="str">
        <f t="shared" si="26"/>
        <v/>
      </c>
    </row>
    <row r="91" spans="1:12" x14ac:dyDescent="0.3">
      <c r="A91" s="29">
        <f>IF(VN100_bas!D92=1,"",VN100_bas!A92)</f>
        <v>0</v>
      </c>
      <c r="B91" s="28" t="str">
        <f>IF(A91=0,"",IFERROR(VLOOKUP(A91,VN100_bas!$A:$B,2,0),""))</f>
        <v/>
      </c>
      <c r="C91" s="28">
        <f>IFERROR(VLOOKUP($A91,updated_plusgrid!$1:$1048576,MATCH("After allocate to FUESSVFL today",updated_plusgrid!$1:$1,0),0),0)</f>
        <v>0</v>
      </c>
      <c r="D91" s="28">
        <f>IFERROR(VLOOKUP($A91,updated_plusgrid!$1:$1048576,MATCH("After allocate to FUESSVFL tmr",updated_plusgrid!$1:$1,0),0),0)</f>
        <v>0</v>
      </c>
      <c r="E91" s="28">
        <f>IFERROR(VLOOKUP($A91,updated_plusgrid!$1:$1048576,MATCH("After allocate to FUESSVFL after tmr",updated_plusgrid!$1:$1,0),0),0)</f>
        <v>0</v>
      </c>
      <c r="F91" s="30" t="str">
        <f t="shared" si="20"/>
        <v/>
      </c>
      <c r="G91" s="28" t="str">
        <f t="shared" si="21"/>
        <v/>
      </c>
      <c r="H91" s="30" t="str">
        <f t="shared" si="22"/>
        <v/>
      </c>
      <c r="I91" s="28" t="str">
        <f t="shared" si="23"/>
        <v/>
      </c>
      <c r="J91" s="30" t="str">
        <f t="shared" si="24"/>
        <v/>
      </c>
      <c r="K91" s="28" t="str">
        <f t="shared" si="25"/>
        <v/>
      </c>
      <c r="L91" s="27" t="str">
        <f t="shared" si="26"/>
        <v/>
      </c>
    </row>
    <row r="92" spans="1:12" x14ac:dyDescent="0.3">
      <c r="A92" s="29">
        <f>IF(VN100_bas!D93=1,"",VN100_bas!A93)</f>
        <v>0</v>
      </c>
      <c r="B92" s="28" t="str">
        <f>IF(A92=0,"",IFERROR(VLOOKUP(A92,VN100_bas!$A:$B,2,0),""))</f>
        <v/>
      </c>
      <c r="C92" s="28">
        <f>IFERROR(VLOOKUP($A92,updated_plusgrid!$1:$1048576,MATCH("After allocate to FUESSVFL today",updated_plusgrid!$1:$1,0),0),0)</f>
        <v>0</v>
      </c>
      <c r="D92" s="28">
        <f>IFERROR(VLOOKUP($A92,updated_plusgrid!$1:$1048576,MATCH("After allocate to FUESSVFL tmr",updated_plusgrid!$1:$1,0),0),0)</f>
        <v>0</v>
      </c>
      <c r="E92" s="28">
        <f>IFERROR(VLOOKUP($A92,updated_plusgrid!$1:$1048576,MATCH("After allocate to FUESSVFL after tmr",updated_plusgrid!$1:$1,0),0),0)</f>
        <v>0</v>
      </c>
      <c r="F92" s="30" t="str">
        <f t="shared" si="20"/>
        <v/>
      </c>
      <c r="G92" s="28" t="str">
        <f t="shared" si="21"/>
        <v/>
      </c>
      <c r="H92" s="30" t="str">
        <f t="shared" si="22"/>
        <v/>
      </c>
      <c r="I92" s="28" t="str">
        <f t="shared" si="23"/>
        <v/>
      </c>
      <c r="J92" s="30" t="str">
        <f t="shared" si="24"/>
        <v/>
      </c>
      <c r="K92" s="28" t="str">
        <f t="shared" si="25"/>
        <v/>
      </c>
      <c r="L92" s="27" t="str">
        <f t="shared" si="26"/>
        <v/>
      </c>
    </row>
    <row r="93" spans="1:12" x14ac:dyDescent="0.3">
      <c r="A93" s="29">
        <f>IF(VN100_bas!D94=1,"",VN100_bas!A94)</f>
        <v>0</v>
      </c>
      <c r="B93" s="28" t="str">
        <f>IF(A93=0,"",IFERROR(VLOOKUP(A93,VN100_bas!$A:$B,2,0),""))</f>
        <v/>
      </c>
      <c r="C93" s="28">
        <f>IFERROR(VLOOKUP($A93,updated_plusgrid!$1:$1048576,MATCH("After allocate to FUESSVFL today",updated_plusgrid!$1:$1,0),0),0)</f>
        <v>0</v>
      </c>
      <c r="D93" s="28">
        <f>IFERROR(VLOOKUP($A93,updated_plusgrid!$1:$1048576,MATCH("After allocate to FUESSVFL tmr",updated_plusgrid!$1:$1,0),0),0)</f>
        <v>0</v>
      </c>
      <c r="E93" s="28">
        <f>IFERROR(VLOOKUP($A93,updated_plusgrid!$1:$1048576,MATCH("After allocate to FUESSVFL after tmr",updated_plusgrid!$1:$1,0),0),0)</f>
        <v>0</v>
      </c>
      <c r="F93" s="30" t="str">
        <f t="shared" si="20"/>
        <v/>
      </c>
      <c r="G93" s="28" t="str">
        <f t="shared" si="21"/>
        <v/>
      </c>
      <c r="H93" s="30" t="str">
        <f t="shared" si="22"/>
        <v/>
      </c>
      <c r="I93" s="28" t="str">
        <f t="shared" si="23"/>
        <v/>
      </c>
      <c r="J93" s="30" t="str">
        <f t="shared" si="24"/>
        <v/>
      </c>
      <c r="K93" s="28" t="str">
        <f t="shared" si="25"/>
        <v/>
      </c>
      <c r="L93" s="27" t="str">
        <f t="shared" si="26"/>
        <v/>
      </c>
    </row>
    <row r="94" spans="1:12" x14ac:dyDescent="0.3">
      <c r="A94" s="29">
        <f>IF(VN100_bas!D95=1,"",VN100_bas!A95)</f>
        <v>0</v>
      </c>
      <c r="B94" s="28" t="str">
        <f>IF(A94=0,"",IFERROR(VLOOKUP(A94,VN100_bas!$A:$B,2,0),""))</f>
        <v/>
      </c>
      <c r="C94" s="28">
        <f>IFERROR(VLOOKUP($A94,updated_plusgrid!$1:$1048576,MATCH("After allocate to FUESSVFL today",updated_plusgrid!$1:$1,0),0),0)</f>
        <v>0</v>
      </c>
      <c r="D94" s="28">
        <f>IFERROR(VLOOKUP($A94,updated_plusgrid!$1:$1048576,MATCH("After allocate to FUESSVFL tmr",updated_plusgrid!$1:$1,0),0),0)</f>
        <v>0</v>
      </c>
      <c r="E94" s="28">
        <f>IFERROR(VLOOKUP($A94,updated_plusgrid!$1:$1048576,MATCH("After allocate to FUESSVFL after tmr",updated_plusgrid!$1:$1,0),0),0)</f>
        <v>0</v>
      </c>
      <c r="F94" s="30" t="str">
        <f t="shared" si="20"/>
        <v/>
      </c>
      <c r="G94" s="28" t="str">
        <f t="shared" si="21"/>
        <v/>
      </c>
      <c r="H94" s="30" t="str">
        <f t="shared" si="22"/>
        <v/>
      </c>
      <c r="I94" s="28" t="str">
        <f t="shared" si="23"/>
        <v/>
      </c>
      <c r="J94" s="30" t="str">
        <f t="shared" si="24"/>
        <v/>
      </c>
      <c r="K94" s="28" t="str">
        <f t="shared" si="25"/>
        <v/>
      </c>
      <c r="L94" s="27" t="str">
        <f t="shared" si="26"/>
        <v/>
      </c>
    </row>
    <row r="95" spans="1:12" x14ac:dyDescent="0.3">
      <c r="A95" s="29">
        <f>IF(VN100_bas!D96=1,"",VN100_bas!A96)</f>
        <v>0</v>
      </c>
      <c r="B95" s="28" t="str">
        <f>IF(A95=0,"",IFERROR(VLOOKUP(A95,VN100_bas!$A:$B,2,0),""))</f>
        <v/>
      </c>
      <c r="C95" s="28">
        <f>IFERROR(VLOOKUP($A95,updated_plusgrid!$1:$1048576,MATCH("After allocate to FUESSVFL today",updated_plusgrid!$1:$1,0),0),0)</f>
        <v>0</v>
      </c>
      <c r="D95" s="28">
        <f>IFERROR(VLOOKUP($A95,updated_plusgrid!$1:$1048576,MATCH("After allocate to FUESSVFL tmr",updated_plusgrid!$1:$1,0),0),0)</f>
        <v>0</v>
      </c>
      <c r="E95" s="28">
        <f>IFERROR(VLOOKUP($A95,updated_plusgrid!$1:$1048576,MATCH("After allocate to FUESSVFL after tmr",updated_plusgrid!$1:$1,0),0),0)</f>
        <v>0</v>
      </c>
      <c r="F95" s="30" t="str">
        <f t="shared" si="20"/>
        <v/>
      </c>
      <c r="G95" s="28" t="str">
        <f t="shared" si="21"/>
        <v/>
      </c>
      <c r="H95" s="30" t="str">
        <f t="shared" si="22"/>
        <v/>
      </c>
      <c r="I95" s="28" t="str">
        <f t="shared" si="23"/>
        <v/>
      </c>
      <c r="J95" s="30" t="str">
        <f t="shared" si="24"/>
        <v/>
      </c>
      <c r="K95" s="28" t="str">
        <f t="shared" si="25"/>
        <v/>
      </c>
      <c r="L95" s="27" t="str">
        <f t="shared" si="26"/>
        <v/>
      </c>
    </row>
    <row r="96" spans="1:12" x14ac:dyDescent="0.3">
      <c r="A96" s="29">
        <f>IF(VN100_bas!D97=1,"",VN100_bas!A97)</f>
        <v>0</v>
      </c>
      <c r="B96" s="28" t="str">
        <f>IF(A96=0,"",IFERROR(VLOOKUP(A96,VN100_bas!$A:$B,2,0),""))</f>
        <v/>
      </c>
      <c r="C96" s="28">
        <f>IFERROR(VLOOKUP($A96,updated_plusgrid!$1:$1048576,MATCH("After allocate to FUESSVFL today",updated_plusgrid!$1:$1,0),0),0)</f>
        <v>0</v>
      </c>
      <c r="D96" s="28">
        <f>IFERROR(VLOOKUP($A96,updated_plusgrid!$1:$1048576,MATCH("After allocate to FUESSVFL tmr",updated_plusgrid!$1:$1,0),0),0)</f>
        <v>0</v>
      </c>
      <c r="E96" s="28">
        <f>IFERROR(VLOOKUP($A96,updated_plusgrid!$1:$1048576,MATCH("After allocate to FUESSVFL after tmr",updated_plusgrid!$1:$1,0),0),0)</f>
        <v>0</v>
      </c>
      <c r="F96" s="30" t="str">
        <f t="shared" si="20"/>
        <v/>
      </c>
      <c r="G96" s="28" t="str">
        <f t="shared" si="21"/>
        <v/>
      </c>
      <c r="H96" s="30" t="str">
        <f t="shared" si="22"/>
        <v/>
      </c>
      <c r="I96" s="28" t="str">
        <f t="shared" si="23"/>
        <v/>
      </c>
      <c r="J96" s="30" t="str">
        <f t="shared" si="24"/>
        <v/>
      </c>
      <c r="K96" s="28" t="str">
        <f t="shared" si="25"/>
        <v/>
      </c>
      <c r="L96" s="27" t="str">
        <f t="shared" si="26"/>
        <v/>
      </c>
    </row>
    <row r="97" spans="1:12" x14ac:dyDescent="0.3">
      <c r="A97" s="29">
        <f>IF(VN100_bas!D98=1,"",VN100_bas!A98)</f>
        <v>0</v>
      </c>
      <c r="B97" s="28" t="str">
        <f>IF(A97=0,"",IFERROR(VLOOKUP(A97,VN100_bas!$A:$B,2,0),""))</f>
        <v/>
      </c>
      <c r="C97" s="28">
        <f>IFERROR(VLOOKUP($A97,updated_plusgrid!$1:$1048576,MATCH("After allocate to FUESSVFL today",updated_plusgrid!$1:$1,0),0),0)</f>
        <v>0</v>
      </c>
      <c r="D97" s="28">
        <f>IFERROR(VLOOKUP($A97,updated_plusgrid!$1:$1048576,MATCH("After allocate to FUESSVFL tmr",updated_plusgrid!$1:$1,0),0),0)</f>
        <v>0</v>
      </c>
      <c r="E97" s="28">
        <f>IFERROR(VLOOKUP($A97,updated_plusgrid!$1:$1048576,MATCH("After allocate to FUESSVFL after tmr",updated_plusgrid!$1:$1,0),0),0)</f>
        <v>0</v>
      </c>
      <c r="F97" s="30" t="str">
        <f t="shared" si="20"/>
        <v/>
      </c>
      <c r="G97" s="28" t="str">
        <f t="shared" si="21"/>
        <v/>
      </c>
      <c r="H97" s="30" t="str">
        <f t="shared" si="22"/>
        <v/>
      </c>
      <c r="I97" s="28" t="str">
        <f t="shared" si="23"/>
        <v/>
      </c>
      <c r="J97" s="30" t="str">
        <f t="shared" si="24"/>
        <v/>
      </c>
      <c r="K97" s="28" t="str">
        <f t="shared" si="25"/>
        <v/>
      </c>
      <c r="L97" s="27" t="str">
        <f t="shared" si="26"/>
        <v/>
      </c>
    </row>
    <row r="98" spans="1:12" x14ac:dyDescent="0.3">
      <c r="A98" s="29">
        <f>IF(VN100_bas!D99=1,"",VN100_bas!A99)</f>
        <v>0</v>
      </c>
      <c r="B98" s="28" t="str">
        <f>IF(A98=0,"",IFERROR(VLOOKUP(A98,VN100_bas!$A:$B,2,0),""))</f>
        <v/>
      </c>
      <c r="C98" s="28">
        <f>IFERROR(VLOOKUP($A98,updated_plusgrid!$1:$1048576,MATCH("After allocate to FUESSVFL today",updated_plusgrid!$1:$1,0),0),0)</f>
        <v>0</v>
      </c>
      <c r="D98" s="28">
        <f>IFERROR(VLOOKUP($A98,updated_plusgrid!$1:$1048576,MATCH("After allocate to FUESSVFL tmr",updated_plusgrid!$1:$1,0),0),0)</f>
        <v>0</v>
      </c>
      <c r="E98" s="28">
        <f>IFERROR(VLOOKUP($A98,updated_plusgrid!$1:$1048576,MATCH("After allocate to FUESSVFL after tmr",updated_plusgrid!$1:$1,0),0),0)</f>
        <v>0</v>
      </c>
      <c r="F98" s="30" t="str">
        <f t="shared" si="20"/>
        <v/>
      </c>
      <c r="G98" s="28" t="str">
        <f t="shared" ref="G98:G129" si="30">IFERROR(ROUNDDOWN(F98,-0.1),"")</f>
        <v/>
      </c>
      <c r="H98" s="30" t="str">
        <f t="shared" si="22"/>
        <v/>
      </c>
      <c r="I98" s="28" t="str">
        <f t="shared" ref="I98:I129" si="31">IFERROR(ROUNDDOWN(H98,-0.1),"")</f>
        <v/>
      </c>
      <c r="J98" s="30" t="str">
        <f t="shared" si="24"/>
        <v/>
      </c>
      <c r="K98" s="28" t="str">
        <f t="shared" ref="K98:K129" si="32">IFERROR(ROUNDDOWN(J98,-0.1),"")</f>
        <v/>
      </c>
      <c r="L98" s="27" t="str">
        <f t="shared" ref="L98:L129" si="33">IFERROR(G98+I98+K98,"")</f>
        <v/>
      </c>
    </row>
  </sheetData>
  <sortState xmlns:xlrd2="http://schemas.microsoft.com/office/spreadsheetml/2017/richdata2" ref="A2:P98">
    <sortCondition ref="L1:L98"/>
  </sortState>
  <conditionalFormatting sqref="G2:G98">
    <cfRule type="colorScale" priority="3">
      <colorScale>
        <cfvo type="min"/>
        <cfvo type="max"/>
        <color rgb="FFF8696B"/>
        <color rgb="FFFCFCFF"/>
      </colorScale>
    </cfRule>
  </conditionalFormatting>
  <conditionalFormatting sqref="I2:I98">
    <cfRule type="colorScale" priority="5">
      <colorScale>
        <cfvo type="min"/>
        <cfvo type="max"/>
        <color rgb="FFF8696B"/>
        <color rgb="FFFCFCFF"/>
      </colorScale>
    </cfRule>
  </conditionalFormatting>
  <conditionalFormatting sqref="K2:K98">
    <cfRule type="colorScale" priority="4">
      <colorScale>
        <cfvo type="min"/>
        <cfvo type="max"/>
        <color rgb="FFF8696B"/>
        <color rgb="FFFCFCFF"/>
      </colorScale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78"/>
  <sheetViews>
    <sheetView workbookViewId="0">
      <selection activeCell="A3" sqref="A3"/>
    </sheetView>
  </sheetViews>
  <sheetFormatPr defaultRowHeight="14.4" x14ac:dyDescent="0.3"/>
  <cols>
    <col min="1" max="1" width="10.109375" bestFit="1" customWidth="1"/>
  </cols>
  <sheetData>
    <row r="1" spans="1:4" x14ac:dyDescent="0.3">
      <c r="A1" s="22" t="s">
        <v>78</v>
      </c>
    </row>
    <row r="2" spans="1:4" x14ac:dyDescent="0.3">
      <c r="A2" s="22" t="s">
        <v>3</v>
      </c>
      <c r="B2" t="s">
        <v>40</v>
      </c>
      <c r="C2" t="s">
        <v>41</v>
      </c>
      <c r="D2" t="s">
        <v>39</v>
      </c>
    </row>
    <row r="3" spans="1:4" x14ac:dyDescent="0.3">
      <c r="A3" t="str">
        <f>[5]FUEVN100!C2</f>
        <v>ACB</v>
      </c>
      <c r="B3" s="1">
        <f>[5]FUEVN100!E2</f>
        <v>3600</v>
      </c>
      <c r="C3" t="str">
        <f>[5]FUEVN100!G2</f>
        <v>KIS (***)</v>
      </c>
      <c r="D3" s="1">
        <f>IF(C3="KIS (***)",1,0)</f>
        <v>1</v>
      </c>
    </row>
    <row r="4" spans="1:4" x14ac:dyDescent="0.3">
      <c r="A4" t="str">
        <f>[5]FUEVN100!C3</f>
        <v>BID</v>
      </c>
      <c r="B4" s="1">
        <f>[5]FUEVN100!E3</f>
        <v>200</v>
      </c>
      <c r="C4" t="str">
        <f>[5]FUEVN100!G3</f>
        <v>BSC (*)</v>
      </c>
      <c r="D4" s="1">
        <f t="shared" ref="D4:D67" si="0">IF(C4="KIS (***)",1,0)</f>
        <v>0</v>
      </c>
    </row>
    <row r="5" spans="1:4" x14ac:dyDescent="0.3">
      <c r="A5" t="str">
        <f>[5]FUEVN100!C4</f>
        <v>CTG</v>
      </c>
      <c r="B5" s="1">
        <f>[5]FUEVN100!E4</f>
        <v>800</v>
      </c>
      <c r="C5">
        <f>[5]FUEVN100!G4</f>
        <v>0</v>
      </c>
      <c r="D5" s="1">
        <f t="shared" si="0"/>
        <v>0</v>
      </c>
    </row>
    <row r="6" spans="1:4" x14ac:dyDescent="0.3">
      <c r="A6" t="str">
        <f>[5]FUEVN100!C5</f>
        <v>CTR</v>
      </c>
      <c r="B6" s="1">
        <f>[5]FUEVN100!E5</f>
        <v>100</v>
      </c>
      <c r="C6">
        <f>[5]FUEVN100!G5</f>
        <v>0</v>
      </c>
      <c r="D6" s="1">
        <f t="shared" si="0"/>
        <v>0</v>
      </c>
    </row>
    <row r="7" spans="1:4" x14ac:dyDescent="0.3">
      <c r="A7" t="str">
        <f>[5]FUEVN100!C6</f>
        <v>DBC</v>
      </c>
      <c r="B7" s="1">
        <f>[5]FUEVN100!E6</f>
        <v>300</v>
      </c>
      <c r="C7">
        <f>[5]FUEVN100!G6</f>
        <v>0</v>
      </c>
      <c r="D7" s="1">
        <f t="shared" si="0"/>
        <v>0</v>
      </c>
    </row>
    <row r="8" spans="1:4" x14ac:dyDescent="0.3">
      <c r="A8" t="str">
        <f>[5]FUEVN100!C7</f>
        <v>DCM</v>
      </c>
      <c r="B8" s="1">
        <f>[5]FUEVN100!E7</f>
        <v>100</v>
      </c>
      <c r="C8">
        <f>[5]FUEVN100!G7</f>
        <v>0</v>
      </c>
      <c r="D8" s="1">
        <f t="shared" si="0"/>
        <v>0</v>
      </c>
    </row>
    <row r="9" spans="1:4" x14ac:dyDescent="0.3">
      <c r="A9" t="str">
        <f>[5]FUEVN100!C8</f>
        <v>DGC</v>
      </c>
      <c r="B9" s="1">
        <f>[5]FUEVN100!E8</f>
        <v>200</v>
      </c>
      <c r="C9">
        <f>[5]FUEVN100!G8</f>
        <v>0</v>
      </c>
      <c r="D9" s="1">
        <f t="shared" si="0"/>
        <v>0</v>
      </c>
    </row>
    <row r="10" spans="1:4" x14ac:dyDescent="0.3">
      <c r="A10" t="str">
        <f>[5]FUEVN100!C9</f>
        <v>DGW</v>
      </c>
      <c r="B10" s="1">
        <f>[5]FUEVN100!E9</f>
        <v>100</v>
      </c>
      <c r="C10">
        <f>[5]FUEVN100!G9</f>
        <v>0</v>
      </c>
      <c r="D10" s="1">
        <f t="shared" si="0"/>
        <v>0</v>
      </c>
    </row>
    <row r="11" spans="1:4" x14ac:dyDescent="0.3">
      <c r="A11" t="str">
        <f>[5]FUEVN100!C10</f>
        <v>DIG</v>
      </c>
      <c r="B11" s="1">
        <f>[5]FUEVN100!E10</f>
        <v>500</v>
      </c>
      <c r="C11">
        <f>[5]FUEVN100!G10</f>
        <v>0</v>
      </c>
      <c r="D11" s="1">
        <f t="shared" si="0"/>
        <v>0</v>
      </c>
    </row>
    <row r="12" spans="1:4" x14ac:dyDescent="0.3">
      <c r="A12" t="str">
        <f>[5]FUEVN100!C11</f>
        <v>DPM</v>
      </c>
      <c r="B12" s="1">
        <f>[5]FUEVN100!E11</f>
        <v>200</v>
      </c>
      <c r="C12">
        <f>[5]FUEVN100!G11</f>
        <v>0</v>
      </c>
      <c r="D12" s="1">
        <f t="shared" si="0"/>
        <v>0</v>
      </c>
    </row>
    <row r="13" spans="1:4" x14ac:dyDescent="0.3">
      <c r="A13" t="str">
        <f>[5]FUEVN100!C12</f>
        <v>DXG</v>
      </c>
      <c r="B13" s="1">
        <f>[5]FUEVN100!E12</f>
        <v>600</v>
      </c>
      <c r="C13">
        <f>[5]FUEVN100!G12</f>
        <v>0</v>
      </c>
      <c r="D13" s="1">
        <f t="shared" si="0"/>
        <v>0</v>
      </c>
    </row>
    <row r="14" spans="1:4" x14ac:dyDescent="0.3">
      <c r="A14" t="str">
        <f>[5]FUEVN100!C13</f>
        <v>EIB</v>
      </c>
      <c r="B14" s="1">
        <f>[5]FUEVN100!E13</f>
        <v>1400</v>
      </c>
      <c r="C14">
        <f>[5]FUEVN100!G13</f>
        <v>0</v>
      </c>
      <c r="D14" s="1">
        <f t="shared" si="0"/>
        <v>0</v>
      </c>
    </row>
    <row r="15" spans="1:4" x14ac:dyDescent="0.3">
      <c r="A15" t="str">
        <f>[5]FUEVN100!C14</f>
        <v>EVF</v>
      </c>
      <c r="B15" s="1">
        <f>[5]FUEVN100!E14</f>
        <v>500</v>
      </c>
      <c r="C15">
        <f>[5]FUEVN100!G14</f>
        <v>0</v>
      </c>
      <c r="D15" s="1">
        <f t="shared" si="0"/>
        <v>0</v>
      </c>
    </row>
    <row r="16" spans="1:4" x14ac:dyDescent="0.3">
      <c r="A16" t="str">
        <f>[5]FUEVN100!C15</f>
        <v>FPT</v>
      </c>
      <c r="B16" s="1">
        <f>[5]FUEVN100!E15</f>
        <v>1100</v>
      </c>
      <c r="C16">
        <f>[5]FUEVN100!G15</f>
        <v>0</v>
      </c>
      <c r="D16" s="1">
        <f t="shared" si="0"/>
        <v>0</v>
      </c>
    </row>
    <row r="17" spans="1:4" x14ac:dyDescent="0.3">
      <c r="A17" t="str">
        <f>[5]FUEVN100!C16</f>
        <v>FRT</v>
      </c>
      <c r="B17" s="1">
        <f>[5]FUEVN100!E16</f>
        <v>100</v>
      </c>
      <c r="C17">
        <f>[5]FUEVN100!G16</f>
        <v>0</v>
      </c>
      <c r="D17" s="1">
        <f t="shared" si="0"/>
        <v>0</v>
      </c>
    </row>
    <row r="18" spans="1:4" x14ac:dyDescent="0.3">
      <c r="A18" t="str">
        <f>[5]FUEVN100!C17</f>
        <v>FTS</v>
      </c>
      <c r="B18" s="1">
        <f>[5]FUEVN100!E17</f>
        <v>200</v>
      </c>
      <c r="C18">
        <f>[5]FUEVN100!G17</f>
        <v>0</v>
      </c>
      <c r="D18" s="1">
        <f t="shared" si="0"/>
        <v>0</v>
      </c>
    </row>
    <row r="19" spans="1:4" x14ac:dyDescent="0.3">
      <c r="A19" t="str">
        <f>[5]FUEVN100!C18</f>
        <v>GAS</v>
      </c>
      <c r="B19" s="1">
        <f>[5]FUEVN100!E18</f>
        <v>100</v>
      </c>
      <c r="C19">
        <f>[5]FUEVN100!G18</f>
        <v>0</v>
      </c>
      <c r="D19" s="1">
        <f t="shared" si="0"/>
        <v>0</v>
      </c>
    </row>
    <row r="20" spans="1:4" x14ac:dyDescent="0.3">
      <c r="A20" t="str">
        <f>[5]FUEVN100!C19</f>
        <v>GEX</v>
      </c>
      <c r="B20" s="1">
        <f>[5]FUEVN100!E19</f>
        <v>600</v>
      </c>
      <c r="C20">
        <f>[5]FUEVN100!G19</f>
        <v>0</v>
      </c>
      <c r="D20" s="1">
        <f t="shared" si="0"/>
        <v>0</v>
      </c>
    </row>
    <row r="21" spans="1:4" x14ac:dyDescent="0.3">
      <c r="A21" t="str">
        <f>[5]FUEVN100!C20</f>
        <v>GMD</v>
      </c>
      <c r="B21" s="1">
        <f>[5]FUEVN100!E20</f>
        <v>200</v>
      </c>
      <c r="C21">
        <f>[5]FUEVN100!G20</f>
        <v>0</v>
      </c>
      <c r="D21" s="1">
        <f t="shared" si="0"/>
        <v>0</v>
      </c>
    </row>
    <row r="22" spans="1:4" x14ac:dyDescent="0.3">
      <c r="A22" t="str">
        <f>[5]FUEVN100!C21</f>
        <v>GVR</v>
      </c>
      <c r="B22" s="1">
        <f>[5]FUEVN100!E21</f>
        <v>200</v>
      </c>
      <c r="C22">
        <f>[5]FUEVN100!G21</f>
        <v>0</v>
      </c>
      <c r="D22" s="1">
        <f t="shared" si="0"/>
        <v>0</v>
      </c>
    </row>
    <row r="23" spans="1:4" x14ac:dyDescent="0.3">
      <c r="A23" t="str">
        <f>[5]FUEVN100!C22</f>
        <v>HAG</v>
      </c>
      <c r="B23" s="1">
        <f>[5]FUEVN100!E22</f>
        <v>700</v>
      </c>
      <c r="C23">
        <f>[5]FUEVN100!G22</f>
        <v>0</v>
      </c>
      <c r="D23" s="1">
        <f t="shared" si="0"/>
        <v>0</v>
      </c>
    </row>
    <row r="24" spans="1:4" x14ac:dyDescent="0.3">
      <c r="A24" t="str">
        <f>[5]FUEVN100!C23</f>
        <v>HCM</v>
      </c>
      <c r="B24" s="1">
        <f>[5]FUEVN100!E23</f>
        <v>300</v>
      </c>
      <c r="C24">
        <f>[5]FUEVN100!G23</f>
        <v>0</v>
      </c>
      <c r="D24" s="1">
        <f t="shared" si="0"/>
        <v>0</v>
      </c>
    </row>
    <row r="25" spans="1:4" x14ac:dyDescent="0.3">
      <c r="A25" t="str">
        <f>[5]FUEVN100!C24</f>
        <v>HDB</v>
      </c>
      <c r="B25" s="1">
        <f>[5]FUEVN100!E24</f>
        <v>1900</v>
      </c>
      <c r="C25">
        <f>[5]FUEVN100!G24</f>
        <v>0</v>
      </c>
      <c r="D25" s="1">
        <f t="shared" si="0"/>
        <v>0</v>
      </c>
    </row>
    <row r="26" spans="1:4" x14ac:dyDescent="0.3">
      <c r="A26" t="str">
        <f>[5]FUEVN100!C25</f>
        <v>HDG</v>
      </c>
      <c r="B26" s="1">
        <f>[5]FUEVN100!E25</f>
        <v>200</v>
      </c>
      <c r="C26">
        <f>[5]FUEVN100!G25</f>
        <v>0</v>
      </c>
      <c r="D26" s="1">
        <f t="shared" si="0"/>
        <v>0</v>
      </c>
    </row>
    <row r="27" spans="1:4" x14ac:dyDescent="0.3">
      <c r="A27" t="str">
        <f>[5]FUEVN100!C26</f>
        <v>HPG</v>
      </c>
      <c r="B27" s="1">
        <f>[5]FUEVN100!E26</f>
        <v>3100</v>
      </c>
      <c r="C27">
        <f>[5]FUEVN100!G26</f>
        <v>0</v>
      </c>
      <c r="D27" s="1">
        <f t="shared" si="0"/>
        <v>0</v>
      </c>
    </row>
    <row r="28" spans="1:4" x14ac:dyDescent="0.3">
      <c r="A28" t="str">
        <f>[5]FUEVN100!C27</f>
        <v>HSG</v>
      </c>
      <c r="B28" s="1">
        <f>[5]FUEVN100!E27</f>
        <v>500</v>
      </c>
      <c r="C28">
        <f>[5]FUEVN100!G27</f>
        <v>0</v>
      </c>
      <c r="D28" s="1">
        <f t="shared" si="0"/>
        <v>0</v>
      </c>
    </row>
    <row r="29" spans="1:4" x14ac:dyDescent="0.3">
      <c r="A29" t="str">
        <f>[5]FUEVN100!C28</f>
        <v>KBC</v>
      </c>
      <c r="B29" s="1">
        <f>[5]FUEVN100!E28</f>
        <v>600</v>
      </c>
      <c r="C29">
        <f>[5]FUEVN100!G28</f>
        <v>0</v>
      </c>
      <c r="D29" s="1">
        <f t="shared" si="0"/>
        <v>0</v>
      </c>
    </row>
    <row r="30" spans="1:4" x14ac:dyDescent="0.3">
      <c r="A30" t="str">
        <f>[5]FUEVN100!C29</f>
        <v>KDC</v>
      </c>
      <c r="B30" s="1">
        <f>[5]FUEVN100!E29</f>
        <v>200</v>
      </c>
      <c r="C30">
        <f>[5]FUEVN100!G29</f>
        <v>0</v>
      </c>
      <c r="D30" s="1">
        <f t="shared" si="0"/>
        <v>0</v>
      </c>
    </row>
    <row r="31" spans="1:4" x14ac:dyDescent="0.3">
      <c r="A31" t="str">
        <f>[5]FUEVN100!C30</f>
        <v>KDH</v>
      </c>
      <c r="B31" s="1">
        <f>[5]FUEVN100!E30</f>
        <v>500</v>
      </c>
      <c r="C31">
        <f>[5]FUEVN100!G30</f>
        <v>0</v>
      </c>
      <c r="D31" s="1">
        <f t="shared" si="0"/>
        <v>0</v>
      </c>
    </row>
    <row r="32" spans="1:4" x14ac:dyDescent="0.3">
      <c r="A32" t="str">
        <f>[5]FUEVN100!C31</f>
        <v>LPB</v>
      </c>
      <c r="B32" s="1">
        <f>[5]FUEVN100!E31</f>
        <v>2100</v>
      </c>
      <c r="C32">
        <f>[5]FUEVN100!G31</f>
        <v>0</v>
      </c>
      <c r="D32" s="1">
        <f t="shared" si="0"/>
        <v>0</v>
      </c>
    </row>
    <row r="33" spans="1:4" x14ac:dyDescent="0.3">
      <c r="A33" t="str">
        <f>[5]FUEVN100!C32</f>
        <v>MBB</v>
      </c>
      <c r="B33" s="1">
        <f>[5]FUEVN100!E32</f>
        <v>2600</v>
      </c>
      <c r="C33" t="str">
        <f>[5]FUEVN100!G32</f>
        <v>KIS (***)</v>
      </c>
      <c r="D33" s="1">
        <f t="shared" si="0"/>
        <v>1</v>
      </c>
    </row>
    <row r="34" spans="1:4" x14ac:dyDescent="0.3">
      <c r="A34" t="str">
        <f>[5]FUEVN100!C33</f>
        <v>MSB</v>
      </c>
      <c r="B34" s="1">
        <f>[5]FUEVN100!E33</f>
        <v>1700</v>
      </c>
      <c r="C34">
        <f>[5]FUEVN100!G33</f>
        <v>0</v>
      </c>
      <c r="D34" s="1">
        <f t="shared" si="0"/>
        <v>0</v>
      </c>
    </row>
    <row r="35" spans="1:4" x14ac:dyDescent="0.3">
      <c r="A35" t="str">
        <f>[5]FUEVN100!C34</f>
        <v>MSN</v>
      </c>
      <c r="B35" s="1">
        <f>[5]FUEVN100!E34</f>
        <v>600</v>
      </c>
      <c r="C35">
        <f>[5]FUEVN100!G34</f>
        <v>0</v>
      </c>
      <c r="D35" s="1">
        <f t="shared" si="0"/>
        <v>0</v>
      </c>
    </row>
    <row r="36" spans="1:4" x14ac:dyDescent="0.3">
      <c r="A36" t="str">
        <f>[5]FUEVN100!C35</f>
        <v>MWG</v>
      </c>
      <c r="B36" s="1">
        <f>[5]FUEVN100!E35</f>
        <v>1000</v>
      </c>
      <c r="C36">
        <f>[5]FUEVN100!G35</f>
        <v>0</v>
      </c>
      <c r="D36" s="1">
        <f t="shared" si="0"/>
        <v>0</v>
      </c>
    </row>
    <row r="37" spans="1:4" x14ac:dyDescent="0.3">
      <c r="A37" t="str">
        <f>[5]FUEVN100!C36</f>
        <v>NKG</v>
      </c>
      <c r="B37" s="1">
        <f>[5]FUEVN100!E36</f>
        <v>100</v>
      </c>
      <c r="C37">
        <f>[5]FUEVN100!G36</f>
        <v>0</v>
      </c>
      <c r="D37" s="1">
        <f t="shared" si="0"/>
        <v>0</v>
      </c>
    </row>
    <row r="38" spans="1:4" x14ac:dyDescent="0.3">
      <c r="A38" t="str">
        <f>[5]FUEVN100!C37</f>
        <v>NLG</v>
      </c>
      <c r="B38" s="1">
        <f>[5]FUEVN100!E37</f>
        <v>300</v>
      </c>
      <c r="C38">
        <f>[5]FUEVN100!G37</f>
        <v>0</v>
      </c>
      <c r="D38" s="1">
        <f t="shared" si="0"/>
        <v>0</v>
      </c>
    </row>
    <row r="39" spans="1:4" x14ac:dyDescent="0.3">
      <c r="A39" t="str">
        <f>[5]FUEVN100!C38</f>
        <v>NVL</v>
      </c>
      <c r="B39" s="1">
        <f>[5]FUEVN100!E38</f>
        <v>1200</v>
      </c>
      <c r="C39">
        <f>[5]FUEVN100!G38</f>
        <v>0</v>
      </c>
      <c r="D39" s="1">
        <f t="shared" si="0"/>
        <v>0</v>
      </c>
    </row>
    <row r="40" spans="1:4" x14ac:dyDescent="0.3">
      <c r="A40" t="str">
        <f>[5]FUEVN100!C39</f>
        <v>OCB</v>
      </c>
      <c r="B40" s="1">
        <f>[5]FUEVN100!E39</f>
        <v>1000</v>
      </c>
      <c r="C40">
        <f>[5]FUEVN100!G39</f>
        <v>0</v>
      </c>
      <c r="D40" s="1">
        <f t="shared" si="0"/>
        <v>0</v>
      </c>
    </row>
    <row r="41" spans="1:4" x14ac:dyDescent="0.3">
      <c r="A41" t="str">
        <f>[5]FUEVN100!C40</f>
        <v>PC1</v>
      </c>
      <c r="B41" s="1">
        <f>[5]FUEVN100!E40</f>
        <v>200</v>
      </c>
      <c r="C41">
        <f>[5]FUEVN100!G40</f>
        <v>0</v>
      </c>
      <c r="D41" s="1">
        <f t="shared" si="0"/>
        <v>0</v>
      </c>
    </row>
    <row r="42" spans="1:4" x14ac:dyDescent="0.3">
      <c r="A42" t="str">
        <f>[5]FUEVN100!C41</f>
        <v>PDR</v>
      </c>
      <c r="B42" s="1">
        <f>[5]FUEVN100!E41</f>
        <v>400</v>
      </c>
      <c r="C42">
        <f>[5]FUEVN100!G41</f>
        <v>0</v>
      </c>
      <c r="D42" s="1">
        <f t="shared" si="0"/>
        <v>0</v>
      </c>
    </row>
    <row r="43" spans="1:4" x14ac:dyDescent="0.3">
      <c r="A43" t="str">
        <f>[5]FUEVN100!C42</f>
        <v>PLX</v>
      </c>
      <c r="B43" s="1">
        <f>[5]FUEVN100!E42</f>
        <v>100</v>
      </c>
      <c r="C43">
        <f>[5]FUEVN100!G42</f>
        <v>0</v>
      </c>
      <c r="D43" s="1">
        <f t="shared" si="0"/>
        <v>0</v>
      </c>
    </row>
    <row r="44" spans="1:4" x14ac:dyDescent="0.3">
      <c r="A44" t="str">
        <f>[5]FUEVN100!C43</f>
        <v>PNJ</v>
      </c>
      <c r="B44" s="1">
        <f>[5]FUEVN100!E43</f>
        <v>300</v>
      </c>
      <c r="C44" t="str">
        <f>[5]FUEVN100!G43</f>
        <v>KIS (***)</v>
      </c>
      <c r="D44" s="1">
        <f t="shared" si="0"/>
        <v>1</v>
      </c>
    </row>
    <row r="45" spans="1:4" x14ac:dyDescent="0.3">
      <c r="A45" t="str">
        <f>[5]FUEVN100!C44</f>
        <v>POW</v>
      </c>
      <c r="B45" s="1">
        <f>[5]FUEVN100!E44</f>
        <v>600</v>
      </c>
      <c r="C45">
        <f>[5]FUEVN100!G44</f>
        <v>0</v>
      </c>
      <c r="D45" s="1">
        <f t="shared" si="0"/>
        <v>0</v>
      </c>
    </row>
    <row r="46" spans="1:4" x14ac:dyDescent="0.3">
      <c r="A46" t="str">
        <f>[5]FUEVN100!C45</f>
        <v>PVD</v>
      </c>
      <c r="B46" s="1">
        <f>[5]FUEVN100!E45</f>
        <v>300</v>
      </c>
      <c r="C46">
        <f>[5]FUEVN100!G45</f>
        <v>0</v>
      </c>
      <c r="D46" s="1">
        <f t="shared" si="0"/>
        <v>0</v>
      </c>
    </row>
    <row r="47" spans="1:4" x14ac:dyDescent="0.3">
      <c r="A47" t="str">
        <f>[5]FUEVN100!C46</f>
        <v>PVT</v>
      </c>
      <c r="B47" s="1">
        <f>[5]FUEVN100!E46</f>
        <v>200</v>
      </c>
      <c r="C47">
        <f>[5]FUEVN100!G46</f>
        <v>0</v>
      </c>
      <c r="D47" s="1">
        <f t="shared" si="0"/>
        <v>0</v>
      </c>
    </row>
    <row r="48" spans="1:4" x14ac:dyDescent="0.3">
      <c r="A48" t="str">
        <f>[5]FUEVN100!C47</f>
        <v>REE</v>
      </c>
      <c r="B48" s="1">
        <f>[5]FUEVN100!E47</f>
        <v>200</v>
      </c>
      <c r="C48" t="str">
        <f>[5]FUEVN100!G47</f>
        <v>KIS (***)</v>
      </c>
      <c r="D48" s="1">
        <f t="shared" si="0"/>
        <v>1</v>
      </c>
    </row>
    <row r="49" spans="1:4" x14ac:dyDescent="0.3">
      <c r="A49" t="str">
        <f>[5]FUEVN100!C48</f>
        <v>SAB</v>
      </c>
      <c r="B49" s="1">
        <f>[5]FUEVN100!E48</f>
        <v>100</v>
      </c>
      <c r="C49">
        <f>[5]FUEVN100!G48</f>
        <v>0</v>
      </c>
      <c r="D49" s="1">
        <f t="shared" si="0"/>
        <v>0</v>
      </c>
    </row>
    <row r="50" spans="1:4" x14ac:dyDescent="0.3">
      <c r="A50" t="str">
        <f>[5]FUEVN100!C49</f>
        <v>SBT</v>
      </c>
      <c r="B50" s="1">
        <f>[5]FUEVN100!E49</f>
        <v>400</v>
      </c>
      <c r="C50">
        <f>[5]FUEVN100!G49</f>
        <v>0</v>
      </c>
      <c r="D50" s="1">
        <f t="shared" si="0"/>
        <v>0</v>
      </c>
    </row>
    <row r="51" spans="1:4" x14ac:dyDescent="0.3">
      <c r="A51" t="str">
        <f>[5]FUEVN100!C50</f>
        <v>SHB</v>
      </c>
      <c r="B51" s="1">
        <f>[5]FUEVN100!E50</f>
        <v>2800</v>
      </c>
      <c r="C51">
        <f>[5]FUEVN100!G50</f>
        <v>0</v>
      </c>
      <c r="D51" s="1">
        <f t="shared" si="0"/>
        <v>0</v>
      </c>
    </row>
    <row r="52" spans="1:4" x14ac:dyDescent="0.3">
      <c r="A52" t="str">
        <f>[5]FUEVN100!C51</f>
        <v>SIP</v>
      </c>
      <c r="B52" s="1">
        <f>[5]FUEVN100!E51</f>
        <v>100</v>
      </c>
      <c r="C52">
        <f>[5]FUEVN100!G51</f>
        <v>0</v>
      </c>
      <c r="D52" s="1">
        <f t="shared" si="0"/>
        <v>0</v>
      </c>
    </row>
    <row r="53" spans="1:4" x14ac:dyDescent="0.3">
      <c r="A53" t="str">
        <f>[5]FUEVN100!C52</f>
        <v>SSB</v>
      </c>
      <c r="B53" s="1">
        <f>[5]FUEVN100!E52</f>
        <v>1500</v>
      </c>
      <c r="C53">
        <f>[5]FUEVN100!G52</f>
        <v>0</v>
      </c>
      <c r="D53" s="1">
        <f t="shared" si="0"/>
        <v>0</v>
      </c>
    </row>
    <row r="54" spans="1:4" x14ac:dyDescent="0.3">
      <c r="A54" t="str">
        <f>[5]FUEVN100!C53</f>
        <v>SSI</v>
      </c>
      <c r="B54" s="1">
        <f>[5]FUEVN100!E53</f>
        <v>1000</v>
      </c>
      <c r="C54">
        <f>[5]FUEVN100!G53</f>
        <v>0</v>
      </c>
      <c r="D54" s="1">
        <f t="shared" si="0"/>
        <v>0</v>
      </c>
    </row>
    <row r="55" spans="1:4" x14ac:dyDescent="0.3">
      <c r="A55" t="str">
        <f>[5]FUEVN100!C54</f>
        <v>STB</v>
      </c>
      <c r="B55" s="1">
        <f>[5]FUEVN100!E54</f>
        <v>1700</v>
      </c>
      <c r="C55">
        <f>[5]FUEVN100!G54</f>
        <v>0</v>
      </c>
      <c r="D55" s="1">
        <f t="shared" si="0"/>
        <v>0</v>
      </c>
    </row>
    <row r="56" spans="1:4" x14ac:dyDescent="0.3">
      <c r="A56" t="str">
        <f>[5]FUEVN100!C55</f>
        <v>TCB</v>
      </c>
      <c r="B56" s="1">
        <f>[5]FUEVN100!E55</f>
        <v>4100</v>
      </c>
      <c r="C56">
        <f>[5]FUEVN100!G55</f>
        <v>0</v>
      </c>
      <c r="D56" s="1">
        <f t="shared" si="0"/>
        <v>0</v>
      </c>
    </row>
    <row r="57" spans="1:4" x14ac:dyDescent="0.3">
      <c r="A57" t="str">
        <f>[5]FUEVN100!C56</f>
        <v>TCH</v>
      </c>
      <c r="B57" s="1">
        <f>[5]FUEVN100!E56</f>
        <v>400</v>
      </c>
      <c r="C57">
        <f>[5]FUEVN100!G56</f>
        <v>0</v>
      </c>
      <c r="D57" s="1">
        <f t="shared" si="0"/>
        <v>0</v>
      </c>
    </row>
    <row r="58" spans="1:4" x14ac:dyDescent="0.3">
      <c r="A58" t="str">
        <f>[5]FUEVN100!C57</f>
        <v>TPB</v>
      </c>
      <c r="B58" s="1">
        <f>[5]FUEVN100!E57</f>
        <v>1000</v>
      </c>
      <c r="C58">
        <f>[5]FUEVN100!G57</f>
        <v>0</v>
      </c>
      <c r="D58" s="1">
        <f t="shared" si="0"/>
        <v>0</v>
      </c>
    </row>
    <row r="59" spans="1:4" x14ac:dyDescent="0.3">
      <c r="A59" t="str">
        <f>[5]FUEVN100!C58</f>
        <v>VCB</v>
      </c>
      <c r="B59" s="1">
        <f>[5]FUEVN100!E58</f>
        <v>600</v>
      </c>
      <c r="C59">
        <f>[5]FUEVN100!G58</f>
        <v>0</v>
      </c>
      <c r="D59" s="1">
        <f t="shared" si="0"/>
        <v>0</v>
      </c>
    </row>
    <row r="60" spans="1:4" x14ac:dyDescent="0.3">
      <c r="A60" t="str">
        <f>[5]FUEVN100!C59</f>
        <v>VCG</v>
      </c>
      <c r="B60" s="1">
        <f>[5]FUEVN100!E59</f>
        <v>400</v>
      </c>
      <c r="C60">
        <f>[5]FUEVN100!G59</f>
        <v>0</v>
      </c>
      <c r="D60" s="1">
        <f t="shared" si="0"/>
        <v>0</v>
      </c>
    </row>
    <row r="61" spans="1:4" x14ac:dyDescent="0.3">
      <c r="A61" t="str">
        <f>[5]FUEVN100!C60</f>
        <v>VCI</v>
      </c>
      <c r="B61" s="1">
        <f>[5]FUEVN100!E60</f>
        <v>300</v>
      </c>
      <c r="C61" t="str">
        <f>[5]FUEVN100!G60</f>
        <v>VCSC (*)</v>
      </c>
      <c r="D61" s="1">
        <f t="shared" si="0"/>
        <v>0</v>
      </c>
    </row>
    <row r="62" spans="1:4" x14ac:dyDescent="0.3">
      <c r="A62" t="str">
        <f>[5]FUEVN100!C61</f>
        <v>VHC</v>
      </c>
      <c r="B62" s="1">
        <f>[5]FUEVN100!E61</f>
        <v>100</v>
      </c>
      <c r="C62">
        <f>[5]FUEVN100!G61</f>
        <v>0</v>
      </c>
      <c r="D62" s="1">
        <f t="shared" si="0"/>
        <v>0</v>
      </c>
    </row>
    <row r="63" spans="1:4" x14ac:dyDescent="0.3">
      <c r="A63" t="str">
        <f>[5]FUEVN100!C62</f>
        <v>VHM</v>
      </c>
      <c r="B63" s="1">
        <f>[5]FUEVN100!E62</f>
        <v>1200</v>
      </c>
      <c r="C63">
        <f>[5]FUEVN100!G62</f>
        <v>0</v>
      </c>
      <c r="D63" s="1">
        <f t="shared" si="0"/>
        <v>0</v>
      </c>
    </row>
    <row r="64" spans="1:4" x14ac:dyDescent="0.3">
      <c r="A64" t="str">
        <f>[5]FUEVN100!C63</f>
        <v>VIB</v>
      </c>
      <c r="B64" s="1">
        <f>[5]FUEVN100!E63</f>
        <v>1200</v>
      </c>
      <c r="C64" t="str">
        <f>[5]FUEVN100!G63</f>
        <v>KIS (***)</v>
      </c>
      <c r="D64" s="1">
        <f t="shared" si="0"/>
        <v>1</v>
      </c>
    </row>
    <row r="65" spans="1:4" x14ac:dyDescent="0.3">
      <c r="A65" t="str">
        <f>[5]FUEVN100!C64</f>
        <v>VIC</v>
      </c>
      <c r="B65" s="1">
        <f>[5]FUEVN100!E64</f>
        <v>1000</v>
      </c>
      <c r="C65">
        <f>[5]FUEVN100!G64</f>
        <v>0</v>
      </c>
      <c r="D65" s="1">
        <f t="shared" si="0"/>
        <v>0</v>
      </c>
    </row>
    <row r="66" spans="1:4" x14ac:dyDescent="0.3">
      <c r="A66" t="str">
        <f>[5]FUEVN100!C65</f>
        <v>VIX</v>
      </c>
      <c r="B66" s="1">
        <f>[5]FUEVN100!E65</f>
        <v>1200</v>
      </c>
      <c r="C66">
        <f>[5]FUEVN100!G65</f>
        <v>0</v>
      </c>
      <c r="D66" s="1">
        <f t="shared" si="0"/>
        <v>0</v>
      </c>
    </row>
    <row r="67" spans="1:4" x14ac:dyDescent="0.3">
      <c r="A67" t="str">
        <f>[5]FUEVN100!C66</f>
        <v>VJC</v>
      </c>
      <c r="B67" s="1">
        <f>[5]FUEVN100!E66</f>
        <v>300</v>
      </c>
      <c r="C67">
        <f>[5]FUEVN100!G66</f>
        <v>0</v>
      </c>
      <c r="D67" s="1">
        <f t="shared" si="0"/>
        <v>0</v>
      </c>
    </row>
    <row r="68" spans="1:4" x14ac:dyDescent="0.3">
      <c r="A68" t="str">
        <f>[5]FUEVN100!C67</f>
        <v>VND</v>
      </c>
      <c r="B68" s="1">
        <f>[5]FUEVN100!E67</f>
        <v>1100</v>
      </c>
      <c r="C68">
        <f>[5]FUEVN100!G67</f>
        <v>0</v>
      </c>
      <c r="D68" s="1">
        <f t="shared" ref="D68:D78" si="1">IF(C68="KIS (***)",1,0)</f>
        <v>0</v>
      </c>
    </row>
    <row r="69" spans="1:4" x14ac:dyDescent="0.3">
      <c r="A69" t="str">
        <f>[5]FUEVN100!C68</f>
        <v>VNM</v>
      </c>
      <c r="B69" s="1">
        <f>[5]FUEVN100!E68</f>
        <v>800</v>
      </c>
      <c r="C69">
        <f>[5]FUEVN100!G68</f>
        <v>0</v>
      </c>
      <c r="D69" s="1">
        <f t="shared" si="1"/>
        <v>0</v>
      </c>
    </row>
    <row r="70" spans="1:4" x14ac:dyDescent="0.3">
      <c r="A70" t="str">
        <f>[5]FUEVN100!C69</f>
        <v>VPB</v>
      </c>
      <c r="B70" s="1">
        <f>[5]FUEVN100!E69</f>
        <v>4300</v>
      </c>
      <c r="C70">
        <f>[5]FUEVN100!G69</f>
        <v>0</v>
      </c>
      <c r="D70" s="1">
        <f t="shared" si="1"/>
        <v>0</v>
      </c>
    </row>
    <row r="71" spans="1:4" x14ac:dyDescent="0.3">
      <c r="A71" t="str">
        <f>[5]FUEVN100!C70</f>
        <v>VPI</v>
      </c>
      <c r="B71" s="1">
        <f>[5]FUEVN100!E70</f>
        <v>100</v>
      </c>
      <c r="C71">
        <f>[5]FUEVN100!G70</f>
        <v>0</v>
      </c>
      <c r="D71" s="1">
        <f t="shared" si="1"/>
        <v>0</v>
      </c>
    </row>
    <row r="72" spans="1:4" x14ac:dyDescent="0.3">
      <c r="A72" t="str">
        <f>[5]FUEVN100!C71</f>
        <v>VRE</v>
      </c>
      <c r="B72" s="1">
        <f>[5]FUEVN100!E71</f>
        <v>900</v>
      </c>
      <c r="C72">
        <f>[5]FUEVN100!G71</f>
        <v>0</v>
      </c>
      <c r="D72" s="1">
        <f t="shared" si="1"/>
        <v>0</v>
      </c>
    </row>
    <row r="73" spans="1:4" x14ac:dyDescent="0.3">
      <c r="A73">
        <f>[5]FUEVN100!C72</f>
        <v>0</v>
      </c>
      <c r="B73" s="1">
        <f>[5]FUEVN100!E72</f>
        <v>0</v>
      </c>
      <c r="C73">
        <f>[5]FUEVN100!G72</f>
        <v>0</v>
      </c>
      <c r="D73" s="1">
        <f t="shared" si="1"/>
        <v>0</v>
      </c>
    </row>
    <row r="74" spans="1:4" x14ac:dyDescent="0.3">
      <c r="A74">
        <f>[5]FUEVN100!C73</f>
        <v>0</v>
      </c>
      <c r="B74" s="1">
        <f>[5]FUEVN100!E73</f>
        <v>0</v>
      </c>
      <c r="C74">
        <f>[5]FUEVN100!G73</f>
        <v>0</v>
      </c>
      <c r="D74" s="1">
        <f t="shared" si="1"/>
        <v>0</v>
      </c>
    </row>
    <row r="75" spans="1:4" x14ac:dyDescent="0.3">
      <c r="A75">
        <f>[5]FUEVN100!C74</f>
        <v>0</v>
      </c>
      <c r="B75" s="1">
        <f>[5]FUEVN100!E74</f>
        <v>0</v>
      </c>
      <c r="C75">
        <f>[5]FUEVN100!G74</f>
        <v>0</v>
      </c>
      <c r="D75" s="1">
        <f t="shared" si="1"/>
        <v>0</v>
      </c>
    </row>
    <row r="76" spans="1:4" x14ac:dyDescent="0.3">
      <c r="A76">
        <f>[5]FUEVN100!C75</f>
        <v>0</v>
      </c>
      <c r="B76" s="1">
        <f>[5]FUEVN100!E75</f>
        <v>0</v>
      </c>
      <c r="C76">
        <f>[5]FUEVN100!G75</f>
        <v>0</v>
      </c>
      <c r="D76" s="1">
        <f t="shared" si="1"/>
        <v>0</v>
      </c>
    </row>
    <row r="77" spans="1:4" x14ac:dyDescent="0.3">
      <c r="A77">
        <f>[5]FUEVN100!C76</f>
        <v>0</v>
      </c>
      <c r="B77" s="1">
        <f>[5]FUEVN100!E76</f>
        <v>0</v>
      </c>
      <c r="C77">
        <f>[5]FUEVN100!G76</f>
        <v>1774050000</v>
      </c>
      <c r="D77" s="1">
        <f t="shared" si="1"/>
        <v>0</v>
      </c>
    </row>
    <row r="78" spans="1:4" x14ac:dyDescent="0.3">
      <c r="A78">
        <f>[5]FUEVN100!C77</f>
        <v>0</v>
      </c>
      <c r="B78" s="1">
        <f>[5]FUEVN100!E77</f>
        <v>0</v>
      </c>
      <c r="C78">
        <f>[5]FUEVN100!G77</f>
        <v>1777264282</v>
      </c>
      <c r="D78" s="1">
        <f t="shared" si="1"/>
        <v>0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4" tint="0.59999389629810485"/>
  </sheetPr>
  <dimension ref="A1:O98"/>
  <sheetViews>
    <sheetView workbookViewId="0">
      <selection activeCell="C53" sqref="C53"/>
    </sheetView>
  </sheetViews>
  <sheetFormatPr defaultColWidth="8.88671875" defaultRowHeight="14.4" x14ac:dyDescent="0.3"/>
  <cols>
    <col min="1" max="1" width="7.5546875" style="27" bestFit="1" customWidth="1"/>
    <col min="2" max="2" width="10.88671875" style="27" bestFit="1" customWidth="1"/>
    <col min="3" max="3" width="7.5546875" style="27" bestFit="1" customWidth="1"/>
    <col min="4" max="4" width="15.6640625" style="27" bestFit="1" customWidth="1"/>
    <col min="5" max="5" width="27.6640625" style="27" bestFit="1" customWidth="1"/>
    <col min="6" max="6" width="6.6640625" style="27" bestFit="1" customWidth="1"/>
    <col min="7" max="7" width="12.88671875" style="27" bestFit="1" customWidth="1"/>
    <col min="8" max="8" width="12.5546875" style="27" bestFit="1" customWidth="1"/>
    <col min="9" max="9" width="16.6640625" style="27" bestFit="1" customWidth="1"/>
    <col min="10" max="10" width="24.44140625" style="27" bestFit="1" customWidth="1"/>
    <col min="11" max="11" width="28.5546875" style="27" bestFit="1" customWidth="1"/>
    <col min="12" max="12" width="8.109375" style="27" bestFit="1" customWidth="1"/>
    <col min="13" max="15" width="9.5546875" style="27" bestFit="1" customWidth="1"/>
    <col min="16" max="16384" width="8.88671875" style="27"/>
  </cols>
  <sheetData>
    <row r="1" spans="1:15" x14ac:dyDescent="0.3">
      <c r="B1" s="28" t="s">
        <v>9</v>
      </c>
      <c r="C1" s="28" t="s">
        <v>10</v>
      </c>
      <c r="D1" s="28" t="s">
        <v>11</v>
      </c>
      <c r="E1" s="28" t="s">
        <v>12</v>
      </c>
      <c r="F1" s="28" t="s">
        <v>13</v>
      </c>
      <c r="G1" s="28" t="s">
        <v>17</v>
      </c>
      <c r="H1" s="28" t="s">
        <v>14</v>
      </c>
      <c r="I1" s="28" t="s">
        <v>18</v>
      </c>
      <c r="J1" s="28" t="s">
        <v>15</v>
      </c>
      <c r="K1" s="28" t="s">
        <v>19</v>
      </c>
      <c r="L1" s="27" t="s">
        <v>6</v>
      </c>
      <c r="M1" s="28" t="s">
        <v>27</v>
      </c>
      <c r="N1" s="28" t="s">
        <v>26</v>
      </c>
      <c r="O1" s="28" t="s">
        <v>28</v>
      </c>
    </row>
    <row r="2" spans="1:15" x14ac:dyDescent="0.3">
      <c r="A2" s="29" t="str">
        <f>IF(MIDCAP_bas!D22=1,"",MIDCAP_bas!A22)</f>
        <v>FRT</v>
      </c>
      <c r="B2" s="28">
        <f>IF(A2=0,"",IFERROR(VLOOKUP(A2,MIDCAP_bas!$A:$B,2,0),""))</f>
        <v>100</v>
      </c>
      <c r="C2" s="28">
        <f>IFERROR(VLOOKUP($A2,updated_plusgrid!$1:$1048576,MATCH("After allocate to FUEVN100 today",updated_plusgrid!$1:$1,0),0),0)</f>
        <v>10700</v>
      </c>
      <c r="D2" s="28">
        <f>IFERROR(VLOOKUP($A2,updated_plusgrid!$1:$1048576,MATCH("After allocate to FUEVN100 tmr",updated_plusgrid!$1:$1,0),0),0)</f>
        <v>0</v>
      </c>
      <c r="E2" s="28">
        <f>IFERROR(VLOOKUP($A2,updated_plusgrid!$1:$1048576,MATCH("After allocate to FUEVN100 after tmr",updated_plusgrid!$1:$1,0),0),0)</f>
        <v>0</v>
      </c>
      <c r="F2" s="30">
        <f t="shared" ref="F2:F33" si="0">IF(LEN($A2)=3,IFERROR(C2/$B2,0),"")</f>
        <v>107</v>
      </c>
      <c r="G2" s="28">
        <f t="shared" ref="G2:G33" si="1">IFERROR(ROUNDDOWN(F2,-0.1),"")</f>
        <v>107</v>
      </c>
      <c r="H2" s="30">
        <f t="shared" ref="H2:H33" si="2">IF(LEN($A2)=3,IFERROR(D2/$B2,0),"")</f>
        <v>0</v>
      </c>
      <c r="I2" s="28">
        <f t="shared" ref="I2:I33" si="3">IFERROR(ROUNDDOWN(H2,-0.1),"")</f>
        <v>0</v>
      </c>
      <c r="J2" s="30">
        <f t="shared" ref="J2:J33" si="4">IF(LEN($A2)=3,IFERROR(E2/$B2,0),"")</f>
        <v>0</v>
      </c>
      <c r="K2" s="28">
        <f t="shared" ref="K2:K33" si="5">IFERROR(ROUNDDOWN(J2,-0.1),"")</f>
        <v>0</v>
      </c>
      <c r="L2" s="27">
        <f t="shared" ref="L2:L33" si="6">IFERROR(G2+I2+K2,"")</f>
        <v>107</v>
      </c>
      <c r="M2" s="27">
        <f t="shared" ref="M2:M36" si="7">C2-MIN($G$2:$G$31)*B2</f>
        <v>7500</v>
      </c>
      <c r="N2" s="27">
        <f t="shared" ref="N2:N33" si="8">D2-MIN($I:$I)*B2</f>
        <v>0</v>
      </c>
      <c r="O2" s="27">
        <f t="shared" ref="O2:O33" si="9">E2-MIN($K:$K)*B2</f>
        <v>0</v>
      </c>
    </row>
    <row r="3" spans="1:15" x14ac:dyDescent="0.3">
      <c r="A3" s="29" t="str">
        <f>IF(MIDCAP_bas!D49=1,"",MIDCAP_bas!A49)</f>
        <v/>
      </c>
      <c r="B3" s="28" t="str">
        <f>IF(A3=0,"",IFERROR(VLOOKUP(A3,MIDCAP_bas!$A:$B,2,0),""))</f>
        <v/>
      </c>
      <c r="C3" s="28">
        <f>IFERROR(VLOOKUP($A3,updated_plusgrid!$1:$1048576,MATCH("After allocate to FUEVN100 today",updated_plusgrid!$1:$1,0),0),0)</f>
        <v>0</v>
      </c>
      <c r="D3" s="28">
        <f>IFERROR(VLOOKUP($A3,updated_plusgrid!$1:$1048576,MATCH("After allocate to FUEVN100 tmr",updated_plusgrid!$1:$1,0),0),0)</f>
        <v>0</v>
      </c>
      <c r="E3" s="28">
        <f>IFERROR(VLOOKUP($A3,updated_plusgrid!$1:$1048576,MATCH("After allocate to FUEVN100 after tmr",updated_plusgrid!$1:$1,0),0),0)</f>
        <v>0</v>
      </c>
      <c r="F3" s="30" t="str">
        <f t="shared" si="0"/>
        <v/>
      </c>
      <c r="G3" s="28" t="str">
        <f t="shared" si="1"/>
        <v/>
      </c>
      <c r="H3" s="30" t="str">
        <f t="shared" si="2"/>
        <v/>
      </c>
      <c r="I3" s="28" t="str">
        <f t="shared" si="3"/>
        <v/>
      </c>
      <c r="J3" s="30" t="str">
        <f t="shared" si="4"/>
        <v/>
      </c>
      <c r="K3" s="28" t="str">
        <f t="shared" si="5"/>
        <v/>
      </c>
      <c r="L3" s="27" t="str">
        <f t="shared" si="6"/>
        <v/>
      </c>
      <c r="M3" s="27" t="e">
        <f t="shared" si="7"/>
        <v>#VALUE!</v>
      </c>
      <c r="N3" s="27" t="e">
        <f t="shared" si="8"/>
        <v>#VALUE!</v>
      </c>
      <c r="O3" s="27" t="e">
        <f t="shared" si="9"/>
        <v>#VALUE!</v>
      </c>
    </row>
    <row r="4" spans="1:15" x14ac:dyDescent="0.3">
      <c r="A4" s="29" t="str">
        <f>IF(MIDCAP_bas!D24=1,"",MIDCAP_bas!A24)</f>
        <v>GEX</v>
      </c>
      <c r="B4" s="28">
        <f>IF(A4=0,"",IFERROR(VLOOKUP(A4,MIDCAP_bas!$A:$B,2,0),""))</f>
        <v>1300</v>
      </c>
      <c r="C4" s="28">
        <f>IFERROR(VLOOKUP($A4,updated_plusgrid!$1:$1048576,MATCH("After allocate to FUEVN100 today",updated_plusgrid!$1:$1,0),0),0)</f>
        <v>74400</v>
      </c>
      <c r="D4" s="28">
        <f>IFERROR(VLOOKUP($A4,updated_plusgrid!$1:$1048576,MATCH("After allocate to FUEVN100 tmr",updated_plusgrid!$1:$1,0),0),0)</f>
        <v>0</v>
      </c>
      <c r="E4" s="28">
        <f>IFERROR(VLOOKUP($A4,updated_plusgrid!$1:$1048576,MATCH("After allocate to FUEVN100 after tmr",updated_plusgrid!$1:$1,0),0),0)</f>
        <v>0</v>
      </c>
      <c r="F4" s="30">
        <f t="shared" si="0"/>
        <v>57.230769230769234</v>
      </c>
      <c r="G4" s="28">
        <f t="shared" si="1"/>
        <v>57</v>
      </c>
      <c r="H4" s="30">
        <f t="shared" si="2"/>
        <v>0</v>
      </c>
      <c r="I4" s="28">
        <f t="shared" si="3"/>
        <v>0</v>
      </c>
      <c r="J4" s="30">
        <f t="shared" si="4"/>
        <v>0</v>
      </c>
      <c r="K4" s="28">
        <f t="shared" si="5"/>
        <v>0</v>
      </c>
      <c r="L4" s="27">
        <f t="shared" si="6"/>
        <v>57</v>
      </c>
      <c r="M4" s="27">
        <f t="shared" si="7"/>
        <v>32800</v>
      </c>
      <c r="N4" s="27">
        <f t="shared" si="8"/>
        <v>0</v>
      </c>
      <c r="O4" s="27">
        <f t="shared" si="9"/>
        <v>0</v>
      </c>
    </row>
    <row r="5" spans="1:15" x14ac:dyDescent="0.3">
      <c r="A5" s="29" t="str">
        <f>IF(MIDCAP_bas!D9=1,"",MIDCAP_bas!A9)</f>
        <v>CII</v>
      </c>
      <c r="B5" s="28">
        <f>IF(A5=0,"",IFERROR(VLOOKUP(A5,MIDCAP_bas!$A:$B,2,0),""))</f>
        <v>600</v>
      </c>
      <c r="C5" s="28">
        <f>IFERROR(VLOOKUP($A5,updated_plusgrid!$1:$1048576,MATCH("After allocate to FUEVN100 today",updated_plusgrid!$1:$1,0),0),0)</f>
        <v>34800</v>
      </c>
      <c r="D5" s="28">
        <f>IFERROR(VLOOKUP($A5,updated_plusgrid!$1:$1048576,MATCH("After allocate to FUEVN100 tmr",updated_plusgrid!$1:$1,0),0),0)</f>
        <v>0</v>
      </c>
      <c r="E5" s="28">
        <f>IFERROR(VLOOKUP($A5,updated_plusgrid!$1:$1048576,MATCH("After allocate to FUEVN100 after tmr",updated_plusgrid!$1:$1,0),0),0)</f>
        <v>0</v>
      </c>
      <c r="F5" s="30">
        <f t="shared" si="0"/>
        <v>58</v>
      </c>
      <c r="G5" s="28">
        <f t="shared" si="1"/>
        <v>58</v>
      </c>
      <c r="H5" s="30">
        <f t="shared" si="2"/>
        <v>0</v>
      </c>
      <c r="I5" s="28">
        <f t="shared" si="3"/>
        <v>0</v>
      </c>
      <c r="J5" s="30">
        <f t="shared" si="4"/>
        <v>0</v>
      </c>
      <c r="K5" s="28">
        <f t="shared" si="5"/>
        <v>0</v>
      </c>
      <c r="L5" s="27">
        <f t="shared" si="6"/>
        <v>58</v>
      </c>
      <c r="M5" s="27">
        <f t="shared" si="7"/>
        <v>15600</v>
      </c>
      <c r="N5" s="27">
        <f t="shared" si="8"/>
        <v>0</v>
      </c>
      <c r="O5" s="27">
        <f t="shared" si="9"/>
        <v>0</v>
      </c>
    </row>
    <row r="6" spans="1:15" x14ac:dyDescent="0.3">
      <c r="A6" s="29" t="str">
        <f>IF(MIDCAP_bas!D31=1,"",MIDCAP_bas!A31)</f>
        <v>KBC</v>
      </c>
      <c r="B6" s="28">
        <f>IF(A6=0,"",IFERROR(VLOOKUP(A6,MIDCAP_bas!$A:$B,2,0),""))</f>
        <v>1100</v>
      </c>
      <c r="C6" s="28">
        <f>IFERROR(VLOOKUP($A6,updated_plusgrid!$1:$1048576,MATCH("After allocate to FUEVN100 today",updated_plusgrid!$1:$1,0),0),0)</f>
        <v>70200</v>
      </c>
      <c r="D6" s="28">
        <f>IFERROR(VLOOKUP($A6,updated_plusgrid!$1:$1048576,MATCH("After allocate to FUEVN100 tmr",updated_plusgrid!$1:$1,0),0),0)</f>
        <v>0</v>
      </c>
      <c r="E6" s="28">
        <f>IFERROR(VLOOKUP($A6,updated_plusgrid!$1:$1048576,MATCH("After allocate to FUEVN100 after tmr",updated_plusgrid!$1:$1,0),0),0)</f>
        <v>0</v>
      </c>
      <c r="F6" s="30">
        <f t="shared" si="0"/>
        <v>63.81818181818182</v>
      </c>
      <c r="G6" s="28">
        <f t="shared" si="1"/>
        <v>63</v>
      </c>
      <c r="H6" s="30">
        <f t="shared" si="2"/>
        <v>0</v>
      </c>
      <c r="I6" s="28">
        <f t="shared" si="3"/>
        <v>0</v>
      </c>
      <c r="J6" s="30">
        <f t="shared" si="4"/>
        <v>0</v>
      </c>
      <c r="K6" s="28">
        <f t="shared" si="5"/>
        <v>0</v>
      </c>
      <c r="L6" s="27">
        <f t="shared" si="6"/>
        <v>63</v>
      </c>
      <c r="M6" s="27">
        <f t="shared" si="7"/>
        <v>35000</v>
      </c>
      <c r="N6" s="27">
        <f t="shared" si="8"/>
        <v>0</v>
      </c>
      <c r="O6" s="27">
        <f t="shared" si="9"/>
        <v>0</v>
      </c>
    </row>
    <row r="7" spans="1:15" x14ac:dyDescent="0.3">
      <c r="A7" s="29" t="str">
        <f>IF(MIDCAP_bas!D55=1,"",MIDCAP_bas!A55)</f>
        <v>TCH</v>
      </c>
      <c r="B7" s="28">
        <f>IF(A7=0,"",IFERROR(VLOOKUP(A7,MIDCAP_bas!$A:$B,2,0),""))</f>
        <v>700</v>
      </c>
      <c r="C7" s="28">
        <f>IFERROR(VLOOKUP($A7,updated_plusgrid!$1:$1048576,MATCH("After allocate to FUEVN100 today",updated_plusgrid!$1:$1,0),0),0)</f>
        <v>48588</v>
      </c>
      <c r="D7" s="28">
        <f>IFERROR(VLOOKUP($A7,updated_plusgrid!$1:$1048576,MATCH("After allocate to FUEVN100 tmr",updated_plusgrid!$1:$1,0),0),0)</f>
        <v>0</v>
      </c>
      <c r="E7" s="28">
        <f>IFERROR(VLOOKUP($A7,updated_plusgrid!$1:$1048576,MATCH("After allocate to FUEVN100 after tmr",updated_plusgrid!$1:$1,0),0),0)</f>
        <v>0</v>
      </c>
      <c r="F7" s="30">
        <f t="shared" si="0"/>
        <v>69.411428571428573</v>
      </c>
      <c r="G7" s="28">
        <f t="shared" si="1"/>
        <v>69</v>
      </c>
      <c r="H7" s="30">
        <f t="shared" si="2"/>
        <v>0</v>
      </c>
      <c r="I7" s="28">
        <f t="shared" si="3"/>
        <v>0</v>
      </c>
      <c r="J7" s="30">
        <f t="shared" si="4"/>
        <v>0</v>
      </c>
      <c r="K7" s="28">
        <f t="shared" si="5"/>
        <v>0</v>
      </c>
      <c r="L7" s="27">
        <f t="shared" si="6"/>
        <v>69</v>
      </c>
      <c r="M7" s="27">
        <f t="shared" si="7"/>
        <v>26188</v>
      </c>
      <c r="N7" s="27">
        <f t="shared" si="8"/>
        <v>0</v>
      </c>
      <c r="O7" s="27">
        <f t="shared" si="9"/>
        <v>0</v>
      </c>
    </row>
    <row r="8" spans="1:15" x14ac:dyDescent="0.3">
      <c r="A8" s="29" t="str">
        <f>IF(MIDCAP_bas!D56=1,"",MIDCAP_bas!A56)</f>
        <v>VCG</v>
      </c>
      <c r="B8" s="28">
        <f>IF(A8=0,"",IFERROR(VLOOKUP(A8,MIDCAP_bas!$A:$B,2,0),""))</f>
        <v>700</v>
      </c>
      <c r="C8" s="28">
        <f>IFERROR(VLOOKUP($A8,updated_plusgrid!$1:$1048576,MATCH("After allocate to FUEVN100 today",updated_plusgrid!$1:$1,0),0),0)</f>
        <v>31000</v>
      </c>
      <c r="D8" s="28">
        <f>IFERROR(VLOOKUP($A8,updated_plusgrid!$1:$1048576,MATCH("After allocate to FUEVN100 tmr",updated_plusgrid!$1:$1,0),0),0)</f>
        <v>0</v>
      </c>
      <c r="E8" s="28">
        <f>IFERROR(VLOOKUP($A8,updated_plusgrid!$1:$1048576,MATCH("After allocate to FUEVN100 after tmr",updated_plusgrid!$1:$1,0),0),0)</f>
        <v>0</v>
      </c>
      <c r="F8" s="30">
        <f t="shared" si="0"/>
        <v>44.285714285714285</v>
      </c>
      <c r="G8" s="28">
        <f t="shared" si="1"/>
        <v>44</v>
      </c>
      <c r="H8" s="30">
        <f t="shared" si="2"/>
        <v>0</v>
      </c>
      <c r="I8" s="28">
        <f t="shared" si="3"/>
        <v>0</v>
      </c>
      <c r="J8" s="30">
        <f t="shared" si="4"/>
        <v>0</v>
      </c>
      <c r="K8" s="28">
        <f t="shared" si="5"/>
        <v>0</v>
      </c>
      <c r="L8" s="27">
        <f t="shared" si="6"/>
        <v>44</v>
      </c>
      <c r="M8" s="27">
        <f t="shared" si="7"/>
        <v>8600</v>
      </c>
      <c r="N8" s="27">
        <f t="shared" si="8"/>
        <v>0</v>
      </c>
      <c r="O8" s="27">
        <f t="shared" si="9"/>
        <v>0</v>
      </c>
    </row>
    <row r="9" spans="1:15" x14ac:dyDescent="0.3">
      <c r="A9" s="29" t="str">
        <f>IF(MIDCAP_bas!D16=1,"",MIDCAP_bas!A16)</f>
        <v>DGW</v>
      </c>
      <c r="B9" s="28">
        <f>IF(A9=0,"",IFERROR(VLOOKUP(A9,MIDCAP_bas!$A:$B,2,0),""))</f>
        <v>200</v>
      </c>
      <c r="C9" s="28">
        <f>IFERROR(VLOOKUP($A9,updated_plusgrid!$1:$1048576,MATCH("After allocate to FUEVN100 today",updated_plusgrid!$1:$1,0),0),0)</f>
        <v>11200</v>
      </c>
      <c r="D9" s="28">
        <f>IFERROR(VLOOKUP($A9,updated_plusgrid!$1:$1048576,MATCH("After allocate to FUEVN100 tmr",updated_plusgrid!$1:$1,0),0),0)</f>
        <v>0</v>
      </c>
      <c r="E9" s="28">
        <f>IFERROR(VLOOKUP($A9,updated_plusgrid!$1:$1048576,MATCH("After allocate to FUEVN100 after tmr",updated_plusgrid!$1:$1,0),0),0)</f>
        <v>0</v>
      </c>
      <c r="F9" s="30">
        <f t="shared" si="0"/>
        <v>56</v>
      </c>
      <c r="G9" s="28">
        <f t="shared" si="1"/>
        <v>56</v>
      </c>
      <c r="H9" s="30">
        <f t="shared" si="2"/>
        <v>0</v>
      </c>
      <c r="I9" s="28">
        <f t="shared" si="3"/>
        <v>0</v>
      </c>
      <c r="J9" s="30">
        <f t="shared" si="4"/>
        <v>0</v>
      </c>
      <c r="K9" s="28">
        <f t="shared" si="5"/>
        <v>0</v>
      </c>
      <c r="L9" s="27">
        <f t="shared" si="6"/>
        <v>56</v>
      </c>
      <c r="M9" s="27">
        <f t="shared" si="7"/>
        <v>4800</v>
      </c>
      <c r="N9" s="27">
        <f t="shared" si="8"/>
        <v>0</v>
      </c>
      <c r="O9" s="27">
        <f t="shared" si="9"/>
        <v>0</v>
      </c>
    </row>
    <row r="10" spans="1:15" x14ac:dyDescent="0.3">
      <c r="A10" s="29" t="str">
        <f>IF(MIDCAP_bas!D18=1,"",MIDCAP_bas!A18)</f>
        <v>DPM</v>
      </c>
      <c r="B10" s="28">
        <f>IF(A10=0,"",IFERROR(VLOOKUP(A10,MIDCAP_bas!$A:$B,2,0),""))</f>
        <v>300</v>
      </c>
      <c r="C10" s="28">
        <f>IFERROR(VLOOKUP($A10,updated_plusgrid!$1:$1048576,MATCH("After allocate to FUEVN100 today",updated_plusgrid!$1:$1,0),0),0)</f>
        <v>19400</v>
      </c>
      <c r="D10" s="28">
        <f>IFERROR(VLOOKUP($A10,updated_plusgrid!$1:$1048576,MATCH("After allocate to FUEVN100 tmr",updated_plusgrid!$1:$1,0),0),0)</f>
        <v>0</v>
      </c>
      <c r="E10" s="28">
        <f>IFERROR(VLOOKUP($A10,updated_plusgrid!$1:$1048576,MATCH("After allocate to FUEVN100 after tmr",updated_plusgrid!$1:$1,0),0),0)</f>
        <v>0</v>
      </c>
      <c r="F10" s="30">
        <f t="shared" si="0"/>
        <v>64.666666666666671</v>
      </c>
      <c r="G10" s="28">
        <f t="shared" si="1"/>
        <v>64</v>
      </c>
      <c r="H10" s="30">
        <f t="shared" si="2"/>
        <v>0</v>
      </c>
      <c r="I10" s="28">
        <f t="shared" si="3"/>
        <v>0</v>
      </c>
      <c r="J10" s="30">
        <f t="shared" si="4"/>
        <v>0</v>
      </c>
      <c r="K10" s="28">
        <f t="shared" si="5"/>
        <v>0</v>
      </c>
      <c r="L10" s="27">
        <f t="shared" si="6"/>
        <v>64</v>
      </c>
      <c r="M10" s="27">
        <f t="shared" si="7"/>
        <v>9800</v>
      </c>
      <c r="N10" s="27">
        <f t="shared" si="8"/>
        <v>0</v>
      </c>
      <c r="O10" s="27">
        <f t="shared" si="9"/>
        <v>0</v>
      </c>
    </row>
    <row r="11" spans="1:15" x14ac:dyDescent="0.3">
      <c r="A11" s="29" t="str">
        <f>IF(MIDCAP_bas!D48=1,"",MIDCAP_bas!A48)</f>
        <v>PVT</v>
      </c>
      <c r="B11" s="28">
        <f>IF(A11=0,"",IFERROR(VLOOKUP(A11,MIDCAP_bas!$A:$B,2,0),""))</f>
        <v>400</v>
      </c>
      <c r="C11" s="28">
        <f>IFERROR(VLOOKUP($A11,updated_plusgrid!$1:$1048576,MATCH("After allocate to FUEVN100 today",updated_plusgrid!$1:$1,0),0),0)</f>
        <v>22600</v>
      </c>
      <c r="D11" s="28">
        <f>IFERROR(VLOOKUP($A11,updated_plusgrid!$1:$1048576,MATCH("After allocate to FUEVN100 tmr",updated_plusgrid!$1:$1,0),0),0)</f>
        <v>0</v>
      </c>
      <c r="E11" s="28">
        <f>IFERROR(VLOOKUP($A11,updated_plusgrid!$1:$1048576,MATCH("After allocate to FUEVN100 after tmr",updated_plusgrid!$1:$1,0),0),0)</f>
        <v>0</v>
      </c>
      <c r="F11" s="30">
        <f t="shared" si="0"/>
        <v>56.5</v>
      </c>
      <c r="G11" s="28">
        <f t="shared" si="1"/>
        <v>56</v>
      </c>
      <c r="H11" s="30">
        <f t="shared" si="2"/>
        <v>0</v>
      </c>
      <c r="I11" s="28">
        <f t="shared" si="3"/>
        <v>0</v>
      </c>
      <c r="J11" s="30">
        <f t="shared" si="4"/>
        <v>0</v>
      </c>
      <c r="K11" s="28">
        <f t="shared" si="5"/>
        <v>0</v>
      </c>
      <c r="L11" s="27">
        <f t="shared" si="6"/>
        <v>56</v>
      </c>
      <c r="M11" s="27">
        <f t="shared" si="7"/>
        <v>9800</v>
      </c>
      <c r="N11" s="27">
        <f t="shared" si="8"/>
        <v>0</v>
      </c>
      <c r="O11" s="27">
        <f t="shared" si="9"/>
        <v>0</v>
      </c>
    </row>
    <row r="12" spans="1:15" x14ac:dyDescent="0.3">
      <c r="A12" s="29" t="str">
        <f>IF(MIDCAP_bas!D51=1,"",MIDCAP_bas!A51)</f>
        <v>SCS</v>
      </c>
      <c r="B12" s="28">
        <f>IF(A12=0,"",IFERROR(VLOOKUP(A12,MIDCAP_bas!$A:$B,2,0),""))</f>
        <v>100</v>
      </c>
      <c r="C12" s="28">
        <f>IFERROR(VLOOKUP($A12,updated_plusgrid!$1:$1048576,MATCH("After allocate to FUEVN100 today",updated_plusgrid!$1:$1,0),0),0)</f>
        <v>7000</v>
      </c>
      <c r="D12" s="28">
        <f>IFERROR(VLOOKUP($A12,updated_plusgrid!$1:$1048576,MATCH("After allocate to FUEVN100 tmr",updated_plusgrid!$1:$1,0),0),0)</f>
        <v>0</v>
      </c>
      <c r="E12" s="28">
        <f>IFERROR(VLOOKUP($A12,updated_plusgrid!$1:$1048576,MATCH("After allocate to FUEVN100 after tmr",updated_plusgrid!$1:$1,0),0),0)</f>
        <v>0</v>
      </c>
      <c r="F12" s="30">
        <f t="shared" si="0"/>
        <v>70</v>
      </c>
      <c r="G12" s="28">
        <f t="shared" si="1"/>
        <v>70</v>
      </c>
      <c r="H12" s="30">
        <f t="shared" si="2"/>
        <v>0</v>
      </c>
      <c r="I12" s="28">
        <f t="shared" si="3"/>
        <v>0</v>
      </c>
      <c r="J12" s="30">
        <f t="shared" si="4"/>
        <v>0</v>
      </c>
      <c r="K12" s="28">
        <f t="shared" si="5"/>
        <v>0</v>
      </c>
      <c r="L12" s="27">
        <f t="shared" si="6"/>
        <v>70</v>
      </c>
      <c r="M12" s="27">
        <f t="shared" si="7"/>
        <v>3800</v>
      </c>
      <c r="N12" s="27">
        <f t="shared" si="8"/>
        <v>0</v>
      </c>
      <c r="O12" s="27">
        <f t="shared" si="9"/>
        <v>0</v>
      </c>
    </row>
    <row r="13" spans="1:15" x14ac:dyDescent="0.3">
      <c r="A13" s="29" t="str">
        <f>IF(MIDCAP_bas!D38=1,"",MIDCAP_bas!A38)</f>
        <v>NT2</v>
      </c>
      <c r="B13" s="28">
        <f>IF(A13=0,"",IFERROR(VLOOKUP(A13,MIDCAP_bas!$A:$B,2,0),""))</f>
        <v>200</v>
      </c>
      <c r="C13" s="28">
        <f>IFERROR(VLOOKUP($A13,updated_plusgrid!$1:$1048576,MATCH("After allocate to FUEVN100 today",updated_plusgrid!$1:$1,0),0),0)</f>
        <v>14200</v>
      </c>
      <c r="D13" s="28">
        <f>IFERROR(VLOOKUP($A13,updated_plusgrid!$1:$1048576,MATCH("After allocate to FUEVN100 tmr",updated_plusgrid!$1:$1,0),0),0)</f>
        <v>0</v>
      </c>
      <c r="E13" s="28">
        <f>IFERROR(VLOOKUP($A13,updated_plusgrid!$1:$1048576,MATCH("After allocate to FUEVN100 after tmr",updated_plusgrid!$1:$1,0),0),0)</f>
        <v>0</v>
      </c>
      <c r="F13" s="30">
        <f t="shared" si="0"/>
        <v>71</v>
      </c>
      <c r="G13" s="28">
        <f t="shared" si="1"/>
        <v>71</v>
      </c>
      <c r="H13" s="30">
        <f t="shared" si="2"/>
        <v>0</v>
      </c>
      <c r="I13" s="28">
        <f t="shared" si="3"/>
        <v>0</v>
      </c>
      <c r="J13" s="30">
        <f t="shared" si="4"/>
        <v>0</v>
      </c>
      <c r="K13" s="28">
        <f t="shared" si="5"/>
        <v>0</v>
      </c>
      <c r="L13" s="27">
        <f t="shared" si="6"/>
        <v>71</v>
      </c>
      <c r="M13" s="27">
        <f t="shared" si="7"/>
        <v>7800</v>
      </c>
      <c r="N13" s="27">
        <f t="shared" si="8"/>
        <v>0</v>
      </c>
      <c r="O13" s="27">
        <f t="shared" si="9"/>
        <v>0</v>
      </c>
    </row>
    <row r="14" spans="1:15" x14ac:dyDescent="0.3">
      <c r="A14" s="29" t="str">
        <f>IF(MIDCAP_bas!D25=1,"",MIDCAP_bas!A25)</f>
        <v>GMD</v>
      </c>
      <c r="B14" s="28">
        <f>IF(A14=0,"",IFERROR(VLOOKUP(A14,MIDCAP_bas!$A:$B,2,0),""))</f>
        <v>500</v>
      </c>
      <c r="C14" s="28">
        <f>IFERROR(VLOOKUP($A14,updated_plusgrid!$1:$1048576,MATCH("After allocate to FUEVN100 today",updated_plusgrid!$1:$1,0),0),0)</f>
        <v>92177</v>
      </c>
      <c r="D14" s="28">
        <f>IFERROR(VLOOKUP($A14,updated_plusgrid!$1:$1048576,MATCH("After allocate to FUEVN100 tmr",updated_plusgrid!$1:$1,0),0),0)</f>
        <v>0</v>
      </c>
      <c r="E14" s="28">
        <f>IFERROR(VLOOKUP($A14,updated_plusgrid!$1:$1048576,MATCH("After allocate to FUEVN100 after tmr",updated_plusgrid!$1:$1,0),0),0)</f>
        <v>0</v>
      </c>
      <c r="F14" s="30">
        <f t="shared" si="0"/>
        <v>184.35400000000001</v>
      </c>
      <c r="G14" s="28">
        <f t="shared" si="1"/>
        <v>184</v>
      </c>
      <c r="H14" s="30">
        <f t="shared" si="2"/>
        <v>0</v>
      </c>
      <c r="I14" s="28">
        <f t="shared" si="3"/>
        <v>0</v>
      </c>
      <c r="J14" s="30">
        <f t="shared" si="4"/>
        <v>0</v>
      </c>
      <c r="K14" s="28">
        <f t="shared" si="5"/>
        <v>0</v>
      </c>
      <c r="L14" s="27">
        <f t="shared" si="6"/>
        <v>184</v>
      </c>
      <c r="M14" s="27">
        <f t="shared" si="7"/>
        <v>76177</v>
      </c>
      <c r="N14" s="27">
        <f t="shared" si="8"/>
        <v>0</v>
      </c>
      <c r="O14" s="27">
        <f t="shared" si="9"/>
        <v>0</v>
      </c>
    </row>
    <row r="15" spans="1:15" x14ac:dyDescent="0.3">
      <c r="A15" s="29" t="str">
        <f>IF(MIDCAP_bas!D43=1,"",MIDCAP_bas!A43)</f>
        <v>PDR</v>
      </c>
      <c r="B15" s="28">
        <f>IF(A15=0,"",IFERROR(VLOOKUP(A15,MIDCAP_bas!$A:$B,2,0),""))</f>
        <v>800</v>
      </c>
      <c r="C15" s="28">
        <f>IFERROR(VLOOKUP($A15,updated_plusgrid!$1:$1048576,MATCH("After allocate to FUEVN100 today",updated_plusgrid!$1:$1,0),0),0)</f>
        <v>31158</v>
      </c>
      <c r="D15" s="28">
        <f>IFERROR(VLOOKUP($A15,updated_plusgrid!$1:$1048576,MATCH("After allocate to FUEVN100 tmr",updated_plusgrid!$1:$1,0),0),0)</f>
        <v>0</v>
      </c>
      <c r="E15" s="28">
        <f>IFERROR(VLOOKUP($A15,updated_plusgrid!$1:$1048576,MATCH("After allocate to FUEVN100 after tmr",updated_plusgrid!$1:$1,0),0),0)</f>
        <v>0</v>
      </c>
      <c r="F15" s="30">
        <f t="shared" si="0"/>
        <v>38.947499999999998</v>
      </c>
      <c r="G15" s="28">
        <f t="shared" si="1"/>
        <v>38</v>
      </c>
      <c r="H15" s="30">
        <f t="shared" si="2"/>
        <v>0</v>
      </c>
      <c r="I15" s="28">
        <f t="shared" si="3"/>
        <v>0</v>
      </c>
      <c r="J15" s="30">
        <f t="shared" si="4"/>
        <v>0</v>
      </c>
      <c r="K15" s="28">
        <f t="shared" si="5"/>
        <v>0</v>
      </c>
      <c r="L15" s="27">
        <f t="shared" si="6"/>
        <v>38</v>
      </c>
      <c r="M15" s="27">
        <f t="shared" si="7"/>
        <v>5558</v>
      </c>
      <c r="N15" s="27">
        <f t="shared" si="8"/>
        <v>0</v>
      </c>
      <c r="O15" s="27">
        <f t="shared" si="9"/>
        <v>0</v>
      </c>
    </row>
    <row r="16" spans="1:15" x14ac:dyDescent="0.3">
      <c r="A16" s="29" t="str">
        <f>IF(MIDCAP_bas!D60=1,"",MIDCAP_bas!A60)</f>
        <v>VIX</v>
      </c>
      <c r="B16" s="28">
        <f>IF(A16=0,"",IFERROR(VLOOKUP(A16,MIDCAP_bas!$A:$B,2,0),""))</f>
        <v>2700</v>
      </c>
      <c r="C16" s="28">
        <f>IFERROR(VLOOKUP($A16,updated_plusgrid!$1:$1048576,MATCH("After allocate to FUEVN100 today",updated_plusgrid!$1:$1,0),0),0)</f>
        <v>117800</v>
      </c>
      <c r="D16" s="28">
        <f>IFERROR(VLOOKUP($A16,updated_plusgrid!$1:$1048576,MATCH("After allocate to FUEVN100 tmr",updated_plusgrid!$1:$1,0),0),0)</f>
        <v>0</v>
      </c>
      <c r="E16" s="28">
        <f>IFERROR(VLOOKUP($A16,updated_plusgrid!$1:$1048576,MATCH("After allocate to FUEVN100 after tmr",updated_plusgrid!$1:$1,0),0),0)</f>
        <v>0</v>
      </c>
      <c r="F16" s="30">
        <f t="shared" si="0"/>
        <v>43.629629629629626</v>
      </c>
      <c r="G16" s="28">
        <f t="shared" si="1"/>
        <v>43</v>
      </c>
      <c r="H16" s="30">
        <f t="shared" si="2"/>
        <v>0</v>
      </c>
      <c r="I16" s="28">
        <f t="shared" si="3"/>
        <v>0</v>
      </c>
      <c r="J16" s="30">
        <f t="shared" si="4"/>
        <v>0</v>
      </c>
      <c r="K16" s="28">
        <f t="shared" si="5"/>
        <v>0</v>
      </c>
      <c r="L16" s="27">
        <f t="shared" si="6"/>
        <v>43</v>
      </c>
      <c r="M16" s="27">
        <f t="shared" si="7"/>
        <v>31400</v>
      </c>
      <c r="N16" s="27">
        <f t="shared" si="8"/>
        <v>0</v>
      </c>
      <c r="O16" s="27">
        <f t="shared" si="9"/>
        <v>0</v>
      </c>
    </row>
    <row r="17" spans="1:15" x14ac:dyDescent="0.3">
      <c r="A17" s="29" t="str">
        <f>IF(MIDCAP_bas!D30=1,"",MIDCAP_bas!A30)</f>
        <v>HSG</v>
      </c>
      <c r="B17" s="28">
        <f>IF(A17=0,"",IFERROR(VLOOKUP(A17,MIDCAP_bas!$A:$B,2,0),""))</f>
        <v>1000</v>
      </c>
      <c r="C17" s="28">
        <f>IFERROR(VLOOKUP($A17,updated_plusgrid!$1:$1048576,MATCH("After allocate to FUEVN100 today",updated_plusgrid!$1:$1,0),0),0)</f>
        <v>61808</v>
      </c>
      <c r="D17" s="28">
        <f>IFERROR(VLOOKUP($A17,updated_plusgrid!$1:$1048576,MATCH("After allocate to FUEVN100 tmr",updated_plusgrid!$1:$1,0),0),0)</f>
        <v>0</v>
      </c>
      <c r="E17" s="28">
        <f>IFERROR(VLOOKUP($A17,updated_plusgrid!$1:$1048576,MATCH("After allocate to FUEVN100 after tmr",updated_plusgrid!$1:$1,0),0),0)</f>
        <v>0</v>
      </c>
      <c r="F17" s="30">
        <f t="shared" si="0"/>
        <v>61.808</v>
      </c>
      <c r="G17" s="28">
        <f t="shared" si="1"/>
        <v>61</v>
      </c>
      <c r="H17" s="30">
        <f t="shared" si="2"/>
        <v>0</v>
      </c>
      <c r="I17" s="28">
        <f t="shared" si="3"/>
        <v>0</v>
      </c>
      <c r="J17" s="30">
        <f t="shared" si="4"/>
        <v>0</v>
      </c>
      <c r="K17" s="28">
        <f t="shared" si="5"/>
        <v>0</v>
      </c>
      <c r="L17" s="27">
        <f t="shared" si="6"/>
        <v>61</v>
      </c>
      <c r="M17" s="27">
        <f t="shared" si="7"/>
        <v>29808</v>
      </c>
      <c r="N17" s="27">
        <f t="shared" si="8"/>
        <v>0</v>
      </c>
      <c r="O17" s="27">
        <f t="shared" si="9"/>
        <v>0</v>
      </c>
    </row>
    <row r="18" spans="1:15" x14ac:dyDescent="0.3">
      <c r="A18" s="29" t="str">
        <f>IF(MIDCAP_bas!D29=1,"",MIDCAP_bas!A29)</f>
        <v>HHV</v>
      </c>
      <c r="B18" s="28">
        <f>IF(A18=0,"",IFERROR(VLOOKUP(A18,MIDCAP_bas!$A:$B,2,0),""))</f>
        <v>700</v>
      </c>
      <c r="C18" s="28">
        <f>IFERROR(VLOOKUP($A18,updated_plusgrid!$1:$1048576,MATCH("After allocate to FUEVN100 today",updated_plusgrid!$1:$1,0),0),0)</f>
        <v>41300</v>
      </c>
      <c r="D18" s="28">
        <f>IFERROR(VLOOKUP($A18,updated_plusgrid!$1:$1048576,MATCH("After allocate to FUEVN100 tmr",updated_plusgrid!$1:$1,0),0),0)</f>
        <v>0</v>
      </c>
      <c r="E18" s="28">
        <f>IFERROR(VLOOKUP($A18,updated_plusgrid!$1:$1048576,MATCH("After allocate to FUEVN100 after tmr",updated_plusgrid!$1:$1,0),0),0)</f>
        <v>0</v>
      </c>
      <c r="F18" s="30">
        <f t="shared" si="0"/>
        <v>59</v>
      </c>
      <c r="G18" s="28">
        <f t="shared" si="1"/>
        <v>59</v>
      </c>
      <c r="H18" s="30">
        <f t="shared" si="2"/>
        <v>0</v>
      </c>
      <c r="I18" s="28">
        <f t="shared" si="3"/>
        <v>0</v>
      </c>
      <c r="J18" s="30">
        <f t="shared" si="4"/>
        <v>0</v>
      </c>
      <c r="K18" s="28">
        <f t="shared" si="5"/>
        <v>0</v>
      </c>
      <c r="L18" s="27">
        <f t="shared" si="6"/>
        <v>59</v>
      </c>
      <c r="M18" s="27">
        <f t="shared" si="7"/>
        <v>18900</v>
      </c>
      <c r="N18" s="27">
        <f t="shared" si="8"/>
        <v>0</v>
      </c>
      <c r="O18" s="27">
        <f t="shared" si="9"/>
        <v>0</v>
      </c>
    </row>
    <row r="19" spans="1:15" x14ac:dyDescent="0.3">
      <c r="A19" s="29" t="str">
        <f>IF(MIDCAP_bas!D23=1,"",MIDCAP_bas!A23)</f>
        <v>FTS</v>
      </c>
      <c r="B19" s="28">
        <f>IF(A19=0,"",IFERROR(VLOOKUP(A19,MIDCAP_bas!$A:$B,2,0),""))</f>
        <v>300</v>
      </c>
      <c r="C19" s="28">
        <f>IFERROR(VLOOKUP($A19,updated_plusgrid!$1:$1048576,MATCH("After allocate to FUEVN100 today",updated_plusgrid!$1:$1,0),0),0)</f>
        <v>11400</v>
      </c>
      <c r="D19" s="28">
        <f>IFERROR(VLOOKUP($A19,updated_plusgrid!$1:$1048576,MATCH("After allocate to FUEVN100 tmr",updated_plusgrid!$1:$1,0),0),0)</f>
        <v>0</v>
      </c>
      <c r="E19" s="28">
        <f>IFERROR(VLOOKUP($A19,updated_plusgrid!$1:$1048576,MATCH("After allocate to FUEVN100 after tmr",updated_plusgrid!$1:$1,0),0),0)</f>
        <v>0</v>
      </c>
      <c r="F19" s="30">
        <f t="shared" si="0"/>
        <v>38</v>
      </c>
      <c r="G19" s="28">
        <f t="shared" si="1"/>
        <v>38</v>
      </c>
      <c r="H19" s="30">
        <f t="shared" si="2"/>
        <v>0</v>
      </c>
      <c r="I19" s="28">
        <f t="shared" si="3"/>
        <v>0</v>
      </c>
      <c r="J19" s="30">
        <f t="shared" si="4"/>
        <v>0</v>
      </c>
      <c r="K19" s="28">
        <f t="shared" si="5"/>
        <v>0</v>
      </c>
      <c r="L19" s="27">
        <f t="shared" si="6"/>
        <v>38</v>
      </c>
      <c r="M19" s="27">
        <f t="shared" si="7"/>
        <v>1800</v>
      </c>
      <c r="N19" s="27">
        <f t="shared" si="8"/>
        <v>0</v>
      </c>
      <c r="O19" s="27">
        <f t="shared" si="9"/>
        <v>0</v>
      </c>
    </row>
    <row r="20" spans="1:15" x14ac:dyDescent="0.3">
      <c r="A20" s="29" t="str">
        <f>IF(MIDCAP_bas!D59=1,"",MIDCAP_bas!A59)</f>
        <v>VHC</v>
      </c>
      <c r="B20" s="28">
        <f>IF(A20=0,"",IFERROR(VLOOKUP(A20,MIDCAP_bas!$A:$B,2,0),""))</f>
        <v>200</v>
      </c>
      <c r="C20" s="28">
        <f>IFERROR(VLOOKUP($A20,updated_plusgrid!$1:$1048576,MATCH("After allocate to FUEVN100 today",updated_plusgrid!$1:$1,0),0),0)</f>
        <v>11200</v>
      </c>
      <c r="D20" s="28">
        <f>IFERROR(VLOOKUP($A20,updated_plusgrid!$1:$1048576,MATCH("After allocate to FUEVN100 tmr",updated_plusgrid!$1:$1,0),0),0)</f>
        <v>0</v>
      </c>
      <c r="E20" s="28">
        <f>IFERROR(VLOOKUP($A20,updated_plusgrid!$1:$1048576,MATCH("After allocate to FUEVN100 after tmr",updated_plusgrid!$1:$1,0),0),0)</f>
        <v>0</v>
      </c>
      <c r="F20" s="30">
        <f t="shared" si="0"/>
        <v>56</v>
      </c>
      <c r="G20" s="28">
        <f t="shared" si="1"/>
        <v>56</v>
      </c>
      <c r="H20" s="30">
        <f t="shared" si="2"/>
        <v>0</v>
      </c>
      <c r="I20" s="28">
        <f t="shared" si="3"/>
        <v>0</v>
      </c>
      <c r="J20" s="30">
        <f t="shared" si="4"/>
        <v>0</v>
      </c>
      <c r="K20" s="28">
        <f t="shared" si="5"/>
        <v>0</v>
      </c>
      <c r="L20" s="27">
        <f t="shared" si="6"/>
        <v>56</v>
      </c>
      <c r="M20" s="27">
        <f t="shared" si="7"/>
        <v>4800</v>
      </c>
      <c r="N20" s="27">
        <f t="shared" si="8"/>
        <v>0</v>
      </c>
      <c r="O20" s="27">
        <f t="shared" si="9"/>
        <v>0</v>
      </c>
    </row>
    <row r="21" spans="1:15" x14ac:dyDescent="0.3">
      <c r="A21" s="29" t="str">
        <f>IF(MIDCAP_bas!D62=1,"",MIDCAP_bas!A62)</f>
        <v>VPI</v>
      </c>
      <c r="B21" s="28">
        <f>IF(A21=0,"",IFERROR(VLOOKUP(A21,MIDCAP_bas!$A:$B,2,0),""))</f>
        <v>300</v>
      </c>
      <c r="C21" s="28">
        <f>IFERROR(VLOOKUP($A21,updated_plusgrid!$1:$1048576,MATCH("After allocate to FUEVN100 today",updated_plusgrid!$1:$1,0),0),0)</f>
        <v>11800</v>
      </c>
      <c r="D21" s="28">
        <f>IFERROR(VLOOKUP($A21,updated_plusgrid!$1:$1048576,MATCH("After allocate to FUEVN100 tmr",updated_plusgrid!$1:$1,0),0),0)</f>
        <v>0</v>
      </c>
      <c r="E21" s="28">
        <f>IFERROR(VLOOKUP($A21,updated_plusgrid!$1:$1048576,MATCH("After allocate to FUEVN100 after tmr",updated_plusgrid!$1:$1,0),0),0)</f>
        <v>0</v>
      </c>
      <c r="F21" s="30">
        <f t="shared" si="0"/>
        <v>39.333333333333336</v>
      </c>
      <c r="G21" s="28">
        <f t="shared" si="1"/>
        <v>39</v>
      </c>
      <c r="H21" s="30">
        <f t="shared" si="2"/>
        <v>0</v>
      </c>
      <c r="I21" s="28">
        <f t="shared" si="3"/>
        <v>0</v>
      </c>
      <c r="J21" s="30">
        <f t="shared" si="4"/>
        <v>0</v>
      </c>
      <c r="K21" s="28">
        <f t="shared" si="5"/>
        <v>0</v>
      </c>
      <c r="L21" s="27">
        <f t="shared" si="6"/>
        <v>39</v>
      </c>
      <c r="M21" s="27">
        <f t="shared" si="7"/>
        <v>2200</v>
      </c>
      <c r="N21" s="27">
        <f t="shared" si="8"/>
        <v>0</v>
      </c>
      <c r="O21" s="27">
        <f t="shared" si="9"/>
        <v>0</v>
      </c>
    </row>
    <row r="22" spans="1:15" x14ac:dyDescent="0.3">
      <c r="A22" s="29" t="str">
        <f>IF(MIDCAP_bas!D19=1,"",MIDCAP_bas!A19)</f>
        <v>DXG</v>
      </c>
      <c r="B22" s="28">
        <f>IF(A22=0,"",IFERROR(VLOOKUP(A22,MIDCAP_bas!$A:$B,2,0),""))</f>
        <v>1100</v>
      </c>
      <c r="C22" s="28">
        <f>IFERROR(VLOOKUP($A22,updated_plusgrid!$1:$1048576,MATCH("After allocate to FUEVN100 today",updated_plusgrid!$1:$1,0),0),0)</f>
        <v>72083</v>
      </c>
      <c r="D22" s="28">
        <f>IFERROR(VLOOKUP($A22,updated_plusgrid!$1:$1048576,MATCH("After allocate to FUEVN100 tmr",updated_plusgrid!$1:$1,0),0),0)</f>
        <v>0</v>
      </c>
      <c r="E22" s="28">
        <f>IFERROR(VLOOKUP($A22,updated_plusgrid!$1:$1048576,MATCH("After allocate to FUEVN100 after tmr",updated_plusgrid!$1:$1,0),0),0)</f>
        <v>0</v>
      </c>
      <c r="F22" s="30">
        <f t="shared" si="0"/>
        <v>65.53</v>
      </c>
      <c r="G22" s="28">
        <f t="shared" si="1"/>
        <v>65</v>
      </c>
      <c r="H22" s="30">
        <f t="shared" si="2"/>
        <v>0</v>
      </c>
      <c r="I22" s="28">
        <f t="shared" si="3"/>
        <v>0</v>
      </c>
      <c r="J22" s="30">
        <f t="shared" si="4"/>
        <v>0</v>
      </c>
      <c r="K22" s="28">
        <f t="shared" si="5"/>
        <v>0</v>
      </c>
      <c r="L22" s="27">
        <f t="shared" si="6"/>
        <v>65</v>
      </c>
      <c r="M22" s="27">
        <f t="shared" si="7"/>
        <v>36883</v>
      </c>
      <c r="N22" s="27">
        <f t="shared" si="8"/>
        <v>0</v>
      </c>
      <c r="O22" s="27">
        <f t="shared" si="9"/>
        <v>0</v>
      </c>
    </row>
    <row r="23" spans="1:15" x14ac:dyDescent="0.3">
      <c r="A23" s="29" t="str">
        <f>IF(MIDCAP_bas!D32=1,"",MIDCAP_bas!A32)</f>
        <v>KDC</v>
      </c>
      <c r="B23" s="28">
        <f>IF(A23=0,"",IFERROR(VLOOKUP(A23,MIDCAP_bas!$A:$B,2,0),""))</f>
        <v>300</v>
      </c>
      <c r="C23" s="28">
        <f>IFERROR(VLOOKUP($A23,updated_plusgrid!$1:$1048576,MATCH("After allocate to FUEVN100 today",updated_plusgrid!$1:$1,0),0),0)</f>
        <v>17600</v>
      </c>
      <c r="D23" s="28">
        <f>IFERROR(VLOOKUP($A23,updated_plusgrid!$1:$1048576,MATCH("After allocate to FUEVN100 tmr",updated_plusgrid!$1:$1,0),0),0)</f>
        <v>0</v>
      </c>
      <c r="E23" s="28">
        <f>IFERROR(VLOOKUP($A23,updated_plusgrid!$1:$1048576,MATCH("After allocate to FUEVN100 after tmr",updated_plusgrid!$1:$1,0),0),0)</f>
        <v>0</v>
      </c>
      <c r="F23" s="30">
        <f t="shared" si="0"/>
        <v>58.666666666666664</v>
      </c>
      <c r="G23" s="28">
        <f t="shared" si="1"/>
        <v>58</v>
      </c>
      <c r="H23" s="30">
        <f t="shared" si="2"/>
        <v>0</v>
      </c>
      <c r="I23" s="28">
        <f t="shared" si="3"/>
        <v>0</v>
      </c>
      <c r="J23" s="30">
        <f t="shared" si="4"/>
        <v>0</v>
      </c>
      <c r="K23" s="28">
        <f t="shared" si="5"/>
        <v>0</v>
      </c>
      <c r="L23" s="27">
        <f t="shared" si="6"/>
        <v>58</v>
      </c>
      <c r="M23" s="27">
        <f t="shared" si="7"/>
        <v>8000</v>
      </c>
      <c r="N23" s="27">
        <f t="shared" si="8"/>
        <v>0</v>
      </c>
      <c r="O23" s="27">
        <f t="shared" si="9"/>
        <v>0</v>
      </c>
    </row>
    <row r="24" spans="1:15" x14ac:dyDescent="0.3">
      <c r="A24" s="29" t="str">
        <f>IF(MIDCAP_bas!D13=1,"",MIDCAP_bas!A13)</f>
        <v>DBC</v>
      </c>
      <c r="B24" s="28">
        <f>IF(A24=0,"",IFERROR(VLOOKUP(A24,MIDCAP_bas!$A:$B,2,0),""))</f>
        <v>500</v>
      </c>
      <c r="C24" s="28">
        <f>IFERROR(VLOOKUP($A24,updated_plusgrid!$1:$1048576,MATCH("After allocate to FUEVN100 today",updated_plusgrid!$1:$1,0),0),0)</f>
        <v>19400</v>
      </c>
      <c r="D24" s="28">
        <f>IFERROR(VLOOKUP($A24,updated_plusgrid!$1:$1048576,MATCH("After allocate to FUEVN100 tmr",updated_plusgrid!$1:$1,0),0),0)</f>
        <v>0</v>
      </c>
      <c r="E24" s="28">
        <f>IFERROR(VLOOKUP($A24,updated_plusgrid!$1:$1048576,MATCH("After allocate to FUEVN100 after tmr",updated_plusgrid!$1:$1,0),0),0)</f>
        <v>0</v>
      </c>
      <c r="F24" s="30">
        <f t="shared" si="0"/>
        <v>38.799999999999997</v>
      </c>
      <c r="G24" s="28">
        <f t="shared" si="1"/>
        <v>38</v>
      </c>
      <c r="H24" s="30">
        <f t="shared" si="2"/>
        <v>0</v>
      </c>
      <c r="I24" s="28">
        <f t="shared" si="3"/>
        <v>0</v>
      </c>
      <c r="J24" s="30">
        <f t="shared" si="4"/>
        <v>0</v>
      </c>
      <c r="K24" s="28">
        <f t="shared" si="5"/>
        <v>0</v>
      </c>
      <c r="L24" s="27">
        <f t="shared" si="6"/>
        <v>38</v>
      </c>
      <c r="M24" s="27">
        <f t="shared" si="7"/>
        <v>3400</v>
      </c>
      <c r="N24" s="27">
        <f t="shared" si="8"/>
        <v>0</v>
      </c>
      <c r="O24" s="27">
        <f t="shared" si="9"/>
        <v>0</v>
      </c>
    </row>
    <row r="25" spans="1:15" x14ac:dyDescent="0.3">
      <c r="A25" s="29" t="str">
        <f>IF(MIDCAP_bas!D7=1,"",MIDCAP_bas!A7)</f>
        <v>BMP</v>
      </c>
      <c r="B25" s="28">
        <f>IF(A25=0,"",IFERROR(VLOOKUP(A25,MIDCAP_bas!$A:$B,2,0),""))</f>
        <v>100</v>
      </c>
      <c r="C25" s="28">
        <f>IFERROR(VLOOKUP($A25,updated_plusgrid!$1:$1048576,MATCH("After allocate to FUEVN100 today",updated_plusgrid!$1:$1,0),0),0)</f>
        <v>3200</v>
      </c>
      <c r="D25" s="28">
        <f>IFERROR(VLOOKUP($A25,updated_plusgrid!$1:$1048576,MATCH("After allocate to FUEVN100 tmr",updated_plusgrid!$1:$1,0),0),0)</f>
        <v>0</v>
      </c>
      <c r="E25" s="28">
        <f>IFERROR(VLOOKUP($A25,updated_plusgrid!$1:$1048576,MATCH("After allocate to FUEVN100 after tmr",updated_plusgrid!$1:$1,0),0),0)</f>
        <v>100</v>
      </c>
      <c r="F25" s="30">
        <f t="shared" si="0"/>
        <v>32</v>
      </c>
      <c r="G25" s="28">
        <f t="shared" si="1"/>
        <v>32</v>
      </c>
      <c r="H25" s="30">
        <f t="shared" si="2"/>
        <v>0</v>
      </c>
      <c r="I25" s="28">
        <f t="shared" si="3"/>
        <v>0</v>
      </c>
      <c r="J25" s="30">
        <f t="shared" si="4"/>
        <v>1</v>
      </c>
      <c r="K25" s="28">
        <f t="shared" si="5"/>
        <v>1</v>
      </c>
      <c r="L25" s="27">
        <f t="shared" si="6"/>
        <v>33</v>
      </c>
      <c r="M25" s="27">
        <f t="shared" si="7"/>
        <v>0</v>
      </c>
      <c r="N25" s="27">
        <f t="shared" si="8"/>
        <v>0</v>
      </c>
      <c r="O25" s="27">
        <f t="shared" si="9"/>
        <v>100</v>
      </c>
    </row>
    <row r="26" spans="1:15" x14ac:dyDescent="0.3">
      <c r="A26" s="29" t="str">
        <f>IF(MIDCAP_bas!D44=1,"",MIDCAP_bas!A44)</f>
        <v>PHR</v>
      </c>
      <c r="B26" s="28">
        <f>IF(A26=0,"",IFERROR(VLOOKUP(A26,MIDCAP_bas!$A:$B,2,0),""))</f>
        <v>100</v>
      </c>
      <c r="C26" s="28">
        <f>IFERROR(VLOOKUP($A26,updated_plusgrid!$1:$1048576,MATCH("After allocate to FUEVN100 today",updated_plusgrid!$1:$1,0),0),0)</f>
        <v>6100</v>
      </c>
      <c r="D26" s="28">
        <f>IFERROR(VLOOKUP($A26,updated_plusgrid!$1:$1048576,MATCH("After allocate to FUEVN100 tmr",updated_plusgrid!$1:$1,0),0),0)</f>
        <v>0</v>
      </c>
      <c r="E26" s="28">
        <f>IFERROR(VLOOKUP($A26,updated_plusgrid!$1:$1048576,MATCH("After allocate to FUEVN100 after tmr",updated_plusgrid!$1:$1,0),0),0)</f>
        <v>0</v>
      </c>
      <c r="F26" s="30">
        <f t="shared" si="0"/>
        <v>61</v>
      </c>
      <c r="G26" s="28">
        <f t="shared" si="1"/>
        <v>61</v>
      </c>
      <c r="H26" s="30">
        <f t="shared" si="2"/>
        <v>0</v>
      </c>
      <c r="I26" s="28">
        <f t="shared" si="3"/>
        <v>0</v>
      </c>
      <c r="J26" s="30">
        <f t="shared" si="4"/>
        <v>0</v>
      </c>
      <c r="K26" s="28">
        <f t="shared" si="5"/>
        <v>0</v>
      </c>
      <c r="L26" s="27">
        <f t="shared" si="6"/>
        <v>61</v>
      </c>
      <c r="M26" s="27">
        <f t="shared" si="7"/>
        <v>2900</v>
      </c>
      <c r="N26" s="27">
        <f t="shared" si="8"/>
        <v>0</v>
      </c>
      <c r="O26" s="27">
        <f t="shared" si="9"/>
        <v>0</v>
      </c>
    </row>
    <row r="27" spans="1:15" x14ac:dyDescent="0.3">
      <c r="A27" s="29" t="str">
        <f>IF(MIDCAP_bas!D33=1,"",MIDCAP_bas!A33)</f>
        <v>KDH</v>
      </c>
      <c r="B27" s="28">
        <f>IF(A27=0,"",IFERROR(VLOOKUP(A27,MIDCAP_bas!$A:$B,2,0),""))</f>
        <v>1000</v>
      </c>
      <c r="C27" s="28">
        <f>IFERROR(VLOOKUP($A27,updated_plusgrid!$1:$1048576,MATCH("After allocate to FUEVN100 today",updated_plusgrid!$1:$1,0),0),0)</f>
        <v>46568</v>
      </c>
      <c r="D27" s="28">
        <f>IFERROR(VLOOKUP($A27,updated_plusgrid!$1:$1048576,MATCH("After allocate to FUEVN100 tmr",updated_plusgrid!$1:$1,0),0),0)</f>
        <v>0</v>
      </c>
      <c r="E27" s="28">
        <f>IFERROR(VLOOKUP($A27,updated_plusgrid!$1:$1048576,MATCH("After allocate to FUEVN100 after tmr",updated_plusgrid!$1:$1,0),0),0)</f>
        <v>0</v>
      </c>
      <c r="F27" s="30">
        <f t="shared" si="0"/>
        <v>46.567999999999998</v>
      </c>
      <c r="G27" s="28">
        <f t="shared" si="1"/>
        <v>46</v>
      </c>
      <c r="H27" s="30">
        <f t="shared" si="2"/>
        <v>0</v>
      </c>
      <c r="I27" s="28">
        <f t="shared" si="3"/>
        <v>0</v>
      </c>
      <c r="J27" s="30">
        <f t="shared" si="4"/>
        <v>0</v>
      </c>
      <c r="K27" s="28">
        <f t="shared" si="5"/>
        <v>0</v>
      </c>
      <c r="L27" s="27">
        <f t="shared" si="6"/>
        <v>46</v>
      </c>
      <c r="M27" s="27">
        <f t="shared" si="7"/>
        <v>14568</v>
      </c>
      <c r="N27" s="27">
        <f t="shared" si="8"/>
        <v>0</v>
      </c>
      <c r="O27" s="27">
        <f t="shared" si="9"/>
        <v>0</v>
      </c>
    </row>
    <row r="28" spans="1:15" x14ac:dyDescent="0.3">
      <c r="A28" s="29" t="str">
        <f>IF(MIDCAP_bas!D3=1,"",MIDCAP_bas!A3)</f>
        <v>AAA</v>
      </c>
      <c r="B28" s="28">
        <f>IF(A28=0,"",IFERROR(VLOOKUP(A28,MIDCAP_bas!$A:$B,2,0),""))</f>
        <v>400</v>
      </c>
      <c r="C28" s="28">
        <f>IFERROR(VLOOKUP($A28,updated_plusgrid!$1:$1048576,MATCH("After allocate to FUEVN100 today",updated_plusgrid!$1:$1,0),0),0)</f>
        <v>24400</v>
      </c>
      <c r="D28" s="28">
        <f>IFERROR(VLOOKUP($A28,updated_plusgrid!$1:$1048576,MATCH("After allocate to FUEVN100 tmr",updated_plusgrid!$1:$1,0),0),0)</f>
        <v>0</v>
      </c>
      <c r="E28" s="28">
        <f>IFERROR(VLOOKUP($A28,updated_plusgrid!$1:$1048576,MATCH("After allocate to FUEVN100 after tmr",updated_plusgrid!$1:$1,0),0),0)</f>
        <v>0</v>
      </c>
      <c r="F28" s="30">
        <f t="shared" si="0"/>
        <v>61</v>
      </c>
      <c r="G28" s="28">
        <f t="shared" si="1"/>
        <v>61</v>
      </c>
      <c r="H28" s="30">
        <f t="shared" si="2"/>
        <v>0</v>
      </c>
      <c r="I28" s="28">
        <f t="shared" si="3"/>
        <v>0</v>
      </c>
      <c r="J28" s="30">
        <f t="shared" si="4"/>
        <v>0</v>
      </c>
      <c r="K28" s="28">
        <f t="shared" si="5"/>
        <v>0</v>
      </c>
      <c r="L28" s="27">
        <f t="shared" si="6"/>
        <v>61</v>
      </c>
      <c r="M28" s="27">
        <f t="shared" si="7"/>
        <v>11600</v>
      </c>
      <c r="N28" s="27">
        <f t="shared" si="8"/>
        <v>0</v>
      </c>
      <c r="O28" s="27">
        <f t="shared" si="9"/>
        <v>0</v>
      </c>
    </row>
    <row r="29" spans="1:15" x14ac:dyDescent="0.3">
      <c r="A29" s="29" t="str">
        <f>IF(MIDCAP_bas!D52=1,"",MIDCAP_bas!A52)</f>
        <v>SIP</v>
      </c>
      <c r="B29" s="28">
        <f>IF(A29=0,"",IFERROR(VLOOKUP(A29,MIDCAP_bas!$A:$B,2,0),""))</f>
        <v>200</v>
      </c>
      <c r="C29" s="28">
        <f>IFERROR(VLOOKUP($A29,updated_plusgrid!$1:$1048576,MATCH("After allocate to FUEVN100 today",updated_plusgrid!$1:$1,0),0),0)</f>
        <v>10100</v>
      </c>
      <c r="D29" s="28">
        <f>IFERROR(VLOOKUP($A29,updated_plusgrid!$1:$1048576,MATCH("After allocate to FUEVN100 tmr",updated_plusgrid!$1:$1,0),0),0)</f>
        <v>0</v>
      </c>
      <c r="E29" s="28">
        <f>IFERROR(VLOOKUP($A29,updated_plusgrid!$1:$1048576,MATCH("After allocate to FUEVN100 after tmr",updated_plusgrid!$1:$1,0),0),0)</f>
        <v>0</v>
      </c>
      <c r="F29" s="30">
        <f t="shared" si="0"/>
        <v>50.5</v>
      </c>
      <c r="G29" s="28">
        <f t="shared" si="1"/>
        <v>50</v>
      </c>
      <c r="H29" s="30">
        <f t="shared" si="2"/>
        <v>0</v>
      </c>
      <c r="I29" s="28">
        <f t="shared" si="3"/>
        <v>0</v>
      </c>
      <c r="J29" s="30">
        <f t="shared" si="4"/>
        <v>0</v>
      </c>
      <c r="K29" s="28">
        <f t="shared" si="5"/>
        <v>0</v>
      </c>
      <c r="L29" s="27">
        <f t="shared" si="6"/>
        <v>50</v>
      </c>
      <c r="M29" s="27">
        <f t="shared" si="7"/>
        <v>3700</v>
      </c>
      <c r="N29" s="27">
        <f t="shared" si="8"/>
        <v>0</v>
      </c>
      <c r="O29" s="27">
        <f t="shared" si="9"/>
        <v>0</v>
      </c>
    </row>
    <row r="30" spans="1:15" x14ac:dyDescent="0.3">
      <c r="A30" s="29" t="str">
        <f>IF(MIDCAP_bas!D54=1,"",MIDCAP_bas!A54)</f>
        <v>SZC</v>
      </c>
      <c r="B30" s="28">
        <f>IF(A30=0,"",IFERROR(VLOOKUP(A30,MIDCAP_bas!$A:$B,2,0),""))</f>
        <v>100</v>
      </c>
      <c r="C30" s="28">
        <f>IFERROR(VLOOKUP($A30,updated_plusgrid!$1:$1048576,MATCH("After allocate to FUEVN100 today",updated_plusgrid!$1:$1,0),0),0)</f>
        <v>6100</v>
      </c>
      <c r="D30" s="28">
        <f>IFERROR(VLOOKUP($A30,updated_plusgrid!$1:$1048576,MATCH("After allocate to FUEVN100 tmr",updated_plusgrid!$1:$1,0),0),0)</f>
        <v>0</v>
      </c>
      <c r="E30" s="28">
        <f>IFERROR(VLOOKUP($A30,updated_plusgrid!$1:$1048576,MATCH("After allocate to FUEVN100 after tmr",updated_plusgrid!$1:$1,0),0),0)</f>
        <v>0</v>
      </c>
      <c r="F30" s="30">
        <f t="shared" si="0"/>
        <v>61</v>
      </c>
      <c r="G30" s="28">
        <f t="shared" si="1"/>
        <v>61</v>
      </c>
      <c r="H30" s="30">
        <f t="shared" si="2"/>
        <v>0</v>
      </c>
      <c r="I30" s="28">
        <f t="shared" si="3"/>
        <v>0</v>
      </c>
      <c r="J30" s="30">
        <f t="shared" si="4"/>
        <v>0</v>
      </c>
      <c r="K30" s="28">
        <f t="shared" si="5"/>
        <v>0</v>
      </c>
      <c r="L30" s="27">
        <f t="shared" si="6"/>
        <v>61</v>
      </c>
      <c r="M30" s="27">
        <f t="shared" si="7"/>
        <v>2900</v>
      </c>
      <c r="N30" s="27">
        <f t="shared" si="8"/>
        <v>0</v>
      </c>
      <c r="O30" s="27">
        <f t="shared" si="9"/>
        <v>0</v>
      </c>
    </row>
    <row r="31" spans="1:15" x14ac:dyDescent="0.3">
      <c r="A31" s="29" t="str">
        <f>IF(MIDCAP_bas!D10=1,"",MIDCAP_bas!A10)</f>
        <v>CMG</v>
      </c>
      <c r="B31" s="28">
        <f>IF(A31=0,"",IFERROR(VLOOKUP(A31,MIDCAP_bas!$A:$B,2,0),""))</f>
        <v>200</v>
      </c>
      <c r="C31" s="28">
        <f>IFERROR(VLOOKUP($A31,updated_plusgrid!$1:$1048576,MATCH("After allocate to FUEVN100 today",updated_plusgrid!$1:$1,0),0),0)</f>
        <v>14100</v>
      </c>
      <c r="D31" s="28">
        <f>IFERROR(VLOOKUP($A31,updated_plusgrid!$1:$1048576,MATCH("After allocate to FUEVN100 tmr",updated_plusgrid!$1:$1,0),0),0)</f>
        <v>0</v>
      </c>
      <c r="E31" s="28">
        <f>IFERROR(VLOOKUP($A31,updated_plusgrid!$1:$1048576,MATCH("After allocate to FUEVN100 after tmr",updated_plusgrid!$1:$1,0),0),0)</f>
        <v>0</v>
      </c>
      <c r="F31" s="30">
        <f t="shared" si="0"/>
        <v>70.5</v>
      </c>
      <c r="G31" s="28">
        <f t="shared" si="1"/>
        <v>70</v>
      </c>
      <c r="H31" s="30">
        <f t="shared" si="2"/>
        <v>0</v>
      </c>
      <c r="I31" s="28">
        <f t="shared" si="3"/>
        <v>0</v>
      </c>
      <c r="J31" s="30">
        <f t="shared" si="4"/>
        <v>0</v>
      </c>
      <c r="K31" s="28">
        <f t="shared" si="5"/>
        <v>0</v>
      </c>
      <c r="L31" s="27">
        <f t="shared" si="6"/>
        <v>70</v>
      </c>
      <c r="M31" s="27">
        <f t="shared" si="7"/>
        <v>7700</v>
      </c>
      <c r="N31" s="27">
        <f t="shared" si="8"/>
        <v>0</v>
      </c>
      <c r="O31" s="27">
        <f t="shared" si="9"/>
        <v>0</v>
      </c>
    </row>
    <row r="32" spans="1:15" x14ac:dyDescent="0.3">
      <c r="A32" s="29" t="str">
        <f>IF(MIDCAP_bas!D14=1,"",MIDCAP_bas!A14)</f>
        <v>DCM</v>
      </c>
      <c r="B32" s="28">
        <f>IF(A32=0,"",IFERROR(VLOOKUP(A32,MIDCAP_bas!$A:$B,2,0),""))</f>
        <v>300</v>
      </c>
      <c r="C32" s="28">
        <f>IFERROR(VLOOKUP($A32,updated_plusgrid!$1:$1048576,MATCH("After allocate to FUEVN100 today",updated_plusgrid!$1:$1,0),0),0)</f>
        <v>11800</v>
      </c>
      <c r="D32" s="28">
        <f>IFERROR(VLOOKUP($A32,updated_plusgrid!$1:$1048576,MATCH("After allocate to FUEVN100 tmr",updated_plusgrid!$1:$1,0),0),0)</f>
        <v>0</v>
      </c>
      <c r="E32" s="28">
        <f>IFERROR(VLOOKUP($A32,updated_plusgrid!$1:$1048576,MATCH("After allocate to FUEVN100 after tmr",updated_plusgrid!$1:$1,0),0),0)</f>
        <v>0</v>
      </c>
      <c r="F32" s="30">
        <f t="shared" si="0"/>
        <v>39.333333333333336</v>
      </c>
      <c r="G32" s="28">
        <f t="shared" si="1"/>
        <v>39</v>
      </c>
      <c r="H32" s="30">
        <f t="shared" si="2"/>
        <v>0</v>
      </c>
      <c r="I32" s="28">
        <f t="shared" si="3"/>
        <v>0</v>
      </c>
      <c r="J32" s="30">
        <f t="shared" si="4"/>
        <v>0</v>
      </c>
      <c r="K32" s="28">
        <f t="shared" si="5"/>
        <v>0</v>
      </c>
      <c r="L32" s="27">
        <f t="shared" si="6"/>
        <v>39</v>
      </c>
      <c r="M32" s="27">
        <f t="shared" si="7"/>
        <v>2200</v>
      </c>
      <c r="N32" s="27">
        <f t="shared" si="8"/>
        <v>0</v>
      </c>
      <c r="O32" s="27">
        <f t="shared" si="9"/>
        <v>0</v>
      </c>
    </row>
    <row r="33" spans="1:15" x14ac:dyDescent="0.3">
      <c r="A33" s="29" t="str">
        <f>IF(MIDCAP_bas!D42=1,"",MIDCAP_bas!A42)</f>
        <v>PC1</v>
      </c>
      <c r="B33" s="28">
        <f>IF(A33=0,"",IFERROR(VLOOKUP(A33,MIDCAP_bas!$A:$B,2,0),""))</f>
        <v>500</v>
      </c>
      <c r="C33" s="28">
        <f>IFERROR(VLOOKUP($A33,updated_plusgrid!$1:$1048576,MATCH("After allocate to FUEVN100 today",updated_plusgrid!$1:$1,0),0),0)</f>
        <v>25932</v>
      </c>
      <c r="D33" s="28">
        <f>IFERROR(VLOOKUP($A33,updated_plusgrid!$1:$1048576,MATCH("After allocate to FUEVN100 tmr",updated_plusgrid!$1:$1,0),0),0)</f>
        <v>0</v>
      </c>
      <c r="E33" s="28">
        <f>IFERROR(VLOOKUP($A33,updated_plusgrid!$1:$1048576,MATCH("After allocate to FUEVN100 after tmr",updated_plusgrid!$1:$1,0),0),0)</f>
        <v>0</v>
      </c>
      <c r="F33" s="30">
        <f t="shared" si="0"/>
        <v>51.863999999999997</v>
      </c>
      <c r="G33" s="28">
        <f t="shared" si="1"/>
        <v>51</v>
      </c>
      <c r="H33" s="30">
        <f t="shared" si="2"/>
        <v>0</v>
      </c>
      <c r="I33" s="28">
        <f t="shared" si="3"/>
        <v>0</v>
      </c>
      <c r="J33" s="30">
        <f t="shared" si="4"/>
        <v>0</v>
      </c>
      <c r="K33" s="28">
        <f t="shared" si="5"/>
        <v>0</v>
      </c>
      <c r="L33" s="27">
        <f t="shared" si="6"/>
        <v>51</v>
      </c>
      <c r="M33" s="27">
        <f t="shared" si="7"/>
        <v>9932</v>
      </c>
      <c r="N33" s="27">
        <f t="shared" si="8"/>
        <v>0</v>
      </c>
      <c r="O33" s="27">
        <f t="shared" si="9"/>
        <v>0</v>
      </c>
    </row>
    <row r="34" spans="1:15" x14ac:dyDescent="0.3">
      <c r="A34" s="29" t="str">
        <f>IF(MIDCAP_bas!D58=1,"",MIDCAP_bas!A58)</f>
        <v>VGC</v>
      </c>
      <c r="B34" s="28">
        <f>IF(A34=0,"",IFERROR(VLOOKUP(A34,MIDCAP_bas!$A:$B,2,0),""))</f>
        <v>100</v>
      </c>
      <c r="C34" s="28">
        <f>IFERROR(VLOOKUP($A34,updated_plusgrid!$1:$1048576,MATCH("After allocate to FUEVN100 today",updated_plusgrid!$1:$1,0),0),0)</f>
        <v>7000</v>
      </c>
      <c r="D34" s="28">
        <f>IFERROR(VLOOKUP($A34,updated_plusgrid!$1:$1048576,MATCH("After allocate to FUEVN100 tmr",updated_plusgrid!$1:$1,0),0),0)</f>
        <v>0</v>
      </c>
      <c r="E34" s="28">
        <f>IFERROR(VLOOKUP($A34,updated_plusgrid!$1:$1048576,MATCH("After allocate to FUEVN100 after tmr",updated_plusgrid!$1:$1,0),0),0)</f>
        <v>0</v>
      </c>
      <c r="F34" s="30">
        <f t="shared" ref="F34:F65" si="10">IF(LEN($A34)=3,IFERROR(C34/$B34,0),"")</f>
        <v>70</v>
      </c>
      <c r="G34" s="28">
        <f t="shared" ref="G34:G65" si="11">IFERROR(ROUNDDOWN(F34,-0.1),"")</f>
        <v>70</v>
      </c>
      <c r="H34" s="30">
        <f t="shared" ref="H34:H65" si="12">IF(LEN($A34)=3,IFERROR(D34/$B34,0),"")</f>
        <v>0</v>
      </c>
      <c r="I34" s="28">
        <f t="shared" ref="I34:I65" si="13">IFERROR(ROUNDDOWN(H34,-0.1),"")</f>
        <v>0</v>
      </c>
      <c r="J34" s="30">
        <f t="shared" ref="J34:J65" si="14">IF(LEN($A34)=3,IFERROR(E34/$B34,0),"")</f>
        <v>0</v>
      </c>
      <c r="K34" s="28">
        <f t="shared" ref="K34:K65" si="15">IFERROR(ROUNDDOWN(J34,-0.1),"")</f>
        <v>0</v>
      </c>
      <c r="L34" s="27">
        <f t="shared" ref="L34:L65" si="16">IFERROR(G34+I34+K34,"")</f>
        <v>70</v>
      </c>
      <c r="M34" s="27">
        <f t="shared" si="7"/>
        <v>3800</v>
      </c>
      <c r="N34" s="27">
        <f t="shared" ref="N34:N65" si="17">D34-MIN($I:$I)*B34</f>
        <v>0</v>
      </c>
      <c r="O34" s="27">
        <f t="shared" ref="O34:O65" si="18">E34-MIN($K:$K)*B34</f>
        <v>0</v>
      </c>
    </row>
    <row r="35" spans="1:15" x14ac:dyDescent="0.3">
      <c r="A35" s="29" t="str">
        <f>IF(MIDCAP_bas!D5=1,"",MIDCAP_bas!A5)</f>
        <v>ASM</v>
      </c>
      <c r="B35" s="28">
        <f>IF(A35=0,"",IFERROR(VLOOKUP(A35,MIDCAP_bas!$A:$B,2,0),""))</f>
        <v>400</v>
      </c>
      <c r="C35" s="28">
        <f>IFERROR(VLOOKUP($A35,updated_plusgrid!$1:$1048576,MATCH("After allocate to FUEVN100 today",updated_plusgrid!$1:$1,0),0),0)</f>
        <v>24500</v>
      </c>
      <c r="D35" s="28">
        <f>IFERROR(VLOOKUP($A35,updated_plusgrid!$1:$1048576,MATCH("After allocate to FUEVN100 tmr",updated_plusgrid!$1:$1,0),0),0)</f>
        <v>0</v>
      </c>
      <c r="E35" s="28">
        <f>IFERROR(VLOOKUP($A35,updated_plusgrid!$1:$1048576,MATCH("After allocate to FUEVN100 after tmr",updated_plusgrid!$1:$1,0),0),0)</f>
        <v>0</v>
      </c>
      <c r="F35" s="30">
        <f t="shared" si="10"/>
        <v>61.25</v>
      </c>
      <c r="G35" s="28">
        <f t="shared" si="11"/>
        <v>61</v>
      </c>
      <c r="H35" s="30">
        <f t="shared" si="12"/>
        <v>0</v>
      </c>
      <c r="I35" s="28">
        <f t="shared" si="13"/>
        <v>0</v>
      </c>
      <c r="J35" s="30">
        <f t="shared" si="14"/>
        <v>0</v>
      </c>
      <c r="K35" s="28">
        <f t="shared" si="15"/>
        <v>0</v>
      </c>
      <c r="L35" s="27">
        <f t="shared" si="16"/>
        <v>61</v>
      </c>
      <c r="M35" s="27">
        <f t="shared" si="7"/>
        <v>11700</v>
      </c>
      <c r="N35" s="27">
        <f t="shared" si="17"/>
        <v>0</v>
      </c>
      <c r="O35" s="27">
        <f t="shared" si="18"/>
        <v>0</v>
      </c>
    </row>
    <row r="36" spans="1:15" x14ac:dyDescent="0.3">
      <c r="A36" s="29" t="str">
        <f>IF(MIDCAP_bas!D47=1,"",MIDCAP_bas!A47)</f>
        <v>PVD</v>
      </c>
      <c r="B36" s="28">
        <f>IF(A36=0,"",IFERROR(VLOOKUP(A36,MIDCAP_bas!$A:$B,2,0),""))</f>
        <v>600</v>
      </c>
      <c r="C36" s="28">
        <f>IFERROR(VLOOKUP($A36,updated_plusgrid!$1:$1048576,MATCH("After allocate to FUEVN100 today",updated_plusgrid!$1:$1,0),0),0)</f>
        <v>33900</v>
      </c>
      <c r="D36" s="28">
        <f>IFERROR(VLOOKUP($A36,updated_plusgrid!$1:$1048576,MATCH("After allocate to FUEVN100 tmr",updated_plusgrid!$1:$1,0),0),0)</f>
        <v>0</v>
      </c>
      <c r="E36" s="28">
        <f>IFERROR(VLOOKUP($A36,updated_plusgrid!$1:$1048576,MATCH("After allocate to FUEVN100 after tmr",updated_plusgrid!$1:$1,0),0),0)</f>
        <v>0</v>
      </c>
      <c r="F36" s="30">
        <f t="shared" si="10"/>
        <v>56.5</v>
      </c>
      <c r="G36" s="28">
        <f t="shared" si="11"/>
        <v>56</v>
      </c>
      <c r="H36" s="30">
        <f t="shared" si="12"/>
        <v>0</v>
      </c>
      <c r="I36" s="28">
        <f t="shared" si="13"/>
        <v>0</v>
      </c>
      <c r="J36" s="30">
        <f t="shared" si="14"/>
        <v>0</v>
      </c>
      <c r="K36" s="28">
        <f t="shared" si="15"/>
        <v>0</v>
      </c>
      <c r="L36" s="27">
        <f t="shared" si="16"/>
        <v>56</v>
      </c>
      <c r="M36" s="27">
        <f t="shared" si="7"/>
        <v>14700</v>
      </c>
      <c r="N36" s="27">
        <f t="shared" si="17"/>
        <v>0</v>
      </c>
      <c r="O36" s="27">
        <f t="shared" si="18"/>
        <v>0</v>
      </c>
    </row>
    <row r="37" spans="1:15" x14ac:dyDescent="0.3">
      <c r="A37" s="29" t="str">
        <f>IF(MIDCAP_bas!D11=1,"",MIDCAP_bas!A11)</f>
        <v>CTD</v>
      </c>
      <c r="B37" s="28">
        <f>IF(A37=0,"",IFERROR(VLOOKUP(A37,MIDCAP_bas!$A:$B,2,0),""))</f>
        <v>100</v>
      </c>
      <c r="C37" s="28">
        <f>IFERROR(VLOOKUP($A37,updated_plusgrid!$1:$1048576,MATCH("After allocate to FUEVN100 today",updated_plusgrid!$1:$1,0),0),0)</f>
        <v>6900</v>
      </c>
      <c r="D37" s="28">
        <f>IFERROR(VLOOKUP($A37,updated_plusgrid!$1:$1048576,MATCH("After allocate to FUEVN100 tmr",updated_plusgrid!$1:$1,0),0),0)</f>
        <v>0</v>
      </c>
      <c r="E37" s="28">
        <f>IFERROR(VLOOKUP($A37,updated_plusgrid!$1:$1048576,MATCH("After allocate to FUEVN100 after tmr",updated_plusgrid!$1:$1,0),0),0)</f>
        <v>0</v>
      </c>
      <c r="F37" s="30">
        <f t="shared" si="10"/>
        <v>69</v>
      </c>
      <c r="G37" s="28">
        <f t="shared" si="11"/>
        <v>69</v>
      </c>
      <c r="H37" s="30">
        <f t="shared" si="12"/>
        <v>0</v>
      </c>
      <c r="I37" s="28">
        <f t="shared" si="13"/>
        <v>0</v>
      </c>
      <c r="J37" s="30">
        <f t="shared" si="14"/>
        <v>0</v>
      </c>
      <c r="K37" s="28">
        <f t="shared" si="15"/>
        <v>0</v>
      </c>
      <c r="L37" s="27">
        <f t="shared" si="16"/>
        <v>69</v>
      </c>
      <c r="M37" s="27">
        <f>C37-MIN($G:$G)*B37</f>
        <v>3700</v>
      </c>
      <c r="N37" s="27">
        <f t="shared" si="17"/>
        <v>0</v>
      </c>
      <c r="O37" s="27">
        <f t="shared" si="18"/>
        <v>0</v>
      </c>
    </row>
    <row r="38" spans="1:15" x14ac:dyDescent="0.3">
      <c r="A38" s="29" t="str">
        <f>IF(MIDCAP_bas!D45=1,"",MIDCAP_bas!A45)</f>
        <v/>
      </c>
      <c r="B38" s="28" t="str">
        <f>IF(A38=0,"",IFERROR(VLOOKUP(A38,MIDCAP_bas!$A:$B,2,0),""))</f>
        <v/>
      </c>
      <c r="C38" s="28">
        <f>IFERROR(VLOOKUP($A38,updated_plusgrid!$1:$1048576,MATCH("After allocate to FUEVN100 today",updated_plusgrid!$1:$1,0),0),0)</f>
        <v>0</v>
      </c>
      <c r="D38" s="28">
        <f>IFERROR(VLOOKUP($A38,updated_plusgrid!$1:$1048576,MATCH("After allocate to FUEVN100 tmr",updated_plusgrid!$1:$1,0),0),0)</f>
        <v>0</v>
      </c>
      <c r="E38" s="28">
        <f>IFERROR(VLOOKUP($A38,updated_plusgrid!$1:$1048576,MATCH("After allocate to FUEVN100 after tmr",updated_plusgrid!$1:$1,0),0),0)</f>
        <v>0</v>
      </c>
      <c r="F38" s="30" t="str">
        <f t="shared" si="10"/>
        <v/>
      </c>
      <c r="G38" s="28" t="str">
        <f t="shared" si="11"/>
        <v/>
      </c>
      <c r="H38" s="30" t="str">
        <f t="shared" si="12"/>
        <v/>
      </c>
      <c r="I38" s="28" t="str">
        <f t="shared" si="13"/>
        <v/>
      </c>
      <c r="J38" s="30" t="str">
        <f t="shared" si="14"/>
        <v/>
      </c>
      <c r="K38" s="28" t="str">
        <f t="shared" si="15"/>
        <v/>
      </c>
      <c r="L38" s="27" t="str">
        <f t="shared" si="16"/>
        <v/>
      </c>
      <c r="M38" s="27" t="e">
        <f t="shared" ref="M38:M69" si="19">C38-MIN($G$2:$G$31)*B38</f>
        <v>#VALUE!</v>
      </c>
      <c r="N38" s="27" t="e">
        <f t="shared" si="17"/>
        <v>#VALUE!</v>
      </c>
      <c r="O38" s="27" t="e">
        <f t="shared" si="18"/>
        <v>#VALUE!</v>
      </c>
    </row>
    <row r="39" spans="1:15" x14ac:dyDescent="0.3">
      <c r="A39" s="29" t="str">
        <f>IF(MIDCAP_bas!D15=1,"",MIDCAP_bas!A15)</f>
        <v>DGC</v>
      </c>
      <c r="B39" s="28">
        <f>IF(A39=0,"",IFERROR(VLOOKUP(A39,MIDCAP_bas!$A:$B,2,0),""))</f>
        <v>500</v>
      </c>
      <c r="C39" s="28">
        <f>IFERROR(VLOOKUP($A39,updated_plusgrid!$1:$1048576,MATCH("After allocate to FUEVN100 today",updated_plusgrid!$1:$1,0),0),0)</f>
        <v>30500</v>
      </c>
      <c r="D39" s="28">
        <f>IFERROR(VLOOKUP($A39,updated_plusgrid!$1:$1048576,MATCH("After allocate to FUEVN100 tmr",updated_plusgrid!$1:$1,0),0),0)</f>
        <v>0</v>
      </c>
      <c r="E39" s="28">
        <f>IFERROR(VLOOKUP($A39,updated_plusgrid!$1:$1048576,MATCH("After allocate to FUEVN100 after tmr",updated_plusgrid!$1:$1,0),0),0)</f>
        <v>0</v>
      </c>
      <c r="F39" s="30">
        <f t="shared" si="10"/>
        <v>61</v>
      </c>
      <c r="G39" s="28">
        <f t="shared" si="11"/>
        <v>61</v>
      </c>
      <c r="H39" s="30">
        <f t="shared" si="12"/>
        <v>0</v>
      </c>
      <c r="I39" s="28">
        <f t="shared" si="13"/>
        <v>0</v>
      </c>
      <c r="J39" s="30">
        <f t="shared" si="14"/>
        <v>0</v>
      </c>
      <c r="K39" s="28">
        <f t="shared" si="15"/>
        <v>0</v>
      </c>
      <c r="L39" s="27">
        <f t="shared" si="16"/>
        <v>61</v>
      </c>
      <c r="M39" s="27">
        <f t="shared" si="19"/>
        <v>14500</v>
      </c>
      <c r="N39" s="27">
        <f t="shared" si="17"/>
        <v>0</v>
      </c>
      <c r="O39" s="27">
        <f t="shared" si="18"/>
        <v>0</v>
      </c>
    </row>
    <row r="40" spans="1:15" x14ac:dyDescent="0.3">
      <c r="A40" s="29" t="str">
        <f>IF(MIDCAP_bas!D17=1,"",MIDCAP_bas!A17)</f>
        <v>DIG</v>
      </c>
      <c r="B40" s="28">
        <f>IF(A40=0,"",IFERROR(VLOOKUP(A40,MIDCAP_bas!$A:$B,2,0),""))</f>
        <v>1000</v>
      </c>
      <c r="C40" s="28">
        <f>IFERROR(VLOOKUP($A40,updated_plusgrid!$1:$1048576,MATCH("After allocate to FUEVN100 today",updated_plusgrid!$1:$1,0),0),0)</f>
        <v>56090</v>
      </c>
      <c r="D40" s="28">
        <f>IFERROR(VLOOKUP($A40,updated_plusgrid!$1:$1048576,MATCH("After allocate to FUEVN100 tmr",updated_plusgrid!$1:$1,0),0),0)</f>
        <v>0</v>
      </c>
      <c r="E40" s="28">
        <f>IFERROR(VLOOKUP($A40,updated_plusgrid!$1:$1048576,MATCH("After allocate to FUEVN100 after tmr",updated_plusgrid!$1:$1,0),0),0)</f>
        <v>0</v>
      </c>
      <c r="F40" s="30">
        <f t="shared" si="10"/>
        <v>56.09</v>
      </c>
      <c r="G40" s="28">
        <f t="shared" si="11"/>
        <v>56</v>
      </c>
      <c r="H40" s="30">
        <f t="shared" si="12"/>
        <v>0</v>
      </c>
      <c r="I40" s="28">
        <f t="shared" si="13"/>
        <v>0</v>
      </c>
      <c r="J40" s="30">
        <f t="shared" si="14"/>
        <v>0</v>
      </c>
      <c r="K40" s="28">
        <f t="shared" si="15"/>
        <v>0</v>
      </c>
      <c r="L40" s="27">
        <f t="shared" si="16"/>
        <v>56</v>
      </c>
      <c r="M40" s="27">
        <f t="shared" si="19"/>
        <v>24090</v>
      </c>
      <c r="N40" s="27">
        <f t="shared" si="17"/>
        <v>0</v>
      </c>
      <c r="O40" s="27">
        <f t="shared" si="18"/>
        <v>0</v>
      </c>
    </row>
    <row r="41" spans="1:15" x14ac:dyDescent="0.3">
      <c r="A41" s="29" t="str">
        <f>IF(MIDCAP_bas!D8=1,"",MIDCAP_bas!A8)</f>
        <v>BWE</v>
      </c>
      <c r="B41" s="28">
        <f>IF(A41=0,"",IFERROR(VLOOKUP(A41,MIDCAP_bas!$A:$B,2,0),""))</f>
        <v>200</v>
      </c>
      <c r="C41" s="28">
        <f>IFERROR(VLOOKUP($A41,updated_plusgrid!$1:$1048576,MATCH("After allocate to FUEVN100 today",updated_plusgrid!$1:$1,0),0),0)</f>
        <v>7900</v>
      </c>
      <c r="D41" s="28">
        <f>IFERROR(VLOOKUP($A41,updated_plusgrid!$1:$1048576,MATCH("After allocate to FUEVN100 tmr",updated_plusgrid!$1:$1,0),0),0)</f>
        <v>0</v>
      </c>
      <c r="E41" s="28">
        <f>IFERROR(VLOOKUP($A41,updated_plusgrid!$1:$1048576,MATCH("After allocate to FUEVN100 after tmr",updated_plusgrid!$1:$1,0),0),0)</f>
        <v>0</v>
      </c>
      <c r="F41" s="30">
        <f t="shared" si="10"/>
        <v>39.5</v>
      </c>
      <c r="G41" s="28">
        <f t="shared" si="11"/>
        <v>39</v>
      </c>
      <c r="H41" s="30">
        <f t="shared" si="12"/>
        <v>0</v>
      </c>
      <c r="I41" s="28">
        <f t="shared" si="13"/>
        <v>0</v>
      </c>
      <c r="J41" s="30">
        <f t="shared" si="14"/>
        <v>0</v>
      </c>
      <c r="K41" s="28">
        <f t="shared" si="15"/>
        <v>0</v>
      </c>
      <c r="L41" s="27">
        <f t="shared" si="16"/>
        <v>39</v>
      </c>
      <c r="M41" s="27">
        <f t="shared" si="19"/>
        <v>1500</v>
      </c>
      <c r="N41" s="27">
        <f t="shared" si="17"/>
        <v>0</v>
      </c>
      <c r="O41" s="27">
        <f t="shared" si="18"/>
        <v>0</v>
      </c>
    </row>
    <row r="42" spans="1:15" x14ac:dyDescent="0.3">
      <c r="A42" s="29" t="str">
        <f>IF(MIDCAP_bas!D40=1,"",MIDCAP_bas!A40)</f>
        <v/>
      </c>
      <c r="B42" s="28" t="str">
        <f>IF(A42=0,"",IFERROR(VLOOKUP(A42,MIDCAP_bas!$A:$B,2,0),""))</f>
        <v/>
      </c>
      <c r="C42" s="28">
        <f>IFERROR(VLOOKUP($A42,updated_plusgrid!$1:$1048576,MATCH("After allocate to FUEVN100 today",updated_plusgrid!$1:$1,0),0),0)</f>
        <v>0</v>
      </c>
      <c r="D42" s="28">
        <f>IFERROR(VLOOKUP($A42,updated_plusgrid!$1:$1048576,MATCH("After allocate to FUEVN100 tmr",updated_plusgrid!$1:$1,0),0),0)</f>
        <v>0</v>
      </c>
      <c r="E42" s="28">
        <f>IFERROR(VLOOKUP($A42,updated_plusgrid!$1:$1048576,MATCH("After allocate to FUEVN100 after tmr",updated_plusgrid!$1:$1,0),0),0)</f>
        <v>0</v>
      </c>
      <c r="F42" s="30" t="str">
        <f t="shared" si="10"/>
        <v/>
      </c>
      <c r="G42" s="28" t="str">
        <f t="shared" si="11"/>
        <v/>
      </c>
      <c r="H42" s="30" t="str">
        <f t="shared" si="12"/>
        <v/>
      </c>
      <c r="I42" s="28" t="str">
        <f t="shared" si="13"/>
        <v/>
      </c>
      <c r="J42" s="30" t="str">
        <f t="shared" si="14"/>
        <v/>
      </c>
      <c r="K42" s="28" t="str">
        <f t="shared" si="15"/>
        <v/>
      </c>
      <c r="L42" s="27" t="str">
        <f t="shared" si="16"/>
        <v/>
      </c>
      <c r="M42" s="27" t="e">
        <f t="shared" si="19"/>
        <v>#VALUE!</v>
      </c>
      <c r="N42" s="27" t="e">
        <f t="shared" si="17"/>
        <v>#VALUE!</v>
      </c>
      <c r="O42" s="27" t="e">
        <f t="shared" si="18"/>
        <v>#VALUE!</v>
      </c>
    </row>
    <row r="43" spans="1:15" x14ac:dyDescent="0.3">
      <c r="A43" s="29" t="str">
        <f>IF(MIDCAP_bas!D53=1,"",MIDCAP_bas!A53)</f>
        <v>SJS</v>
      </c>
      <c r="B43" s="28">
        <f>IF(A43=0,"",IFERROR(VLOOKUP(A43,MIDCAP_bas!$A:$B,2,0),""))</f>
        <v>100</v>
      </c>
      <c r="C43" s="28">
        <f>IFERROR(VLOOKUP($A43,updated_plusgrid!$1:$1048576,MATCH("After allocate to FUEVN100 today",updated_plusgrid!$1:$1,0),0),0)</f>
        <v>6900</v>
      </c>
      <c r="D43" s="28">
        <f>IFERROR(VLOOKUP($A43,updated_plusgrid!$1:$1048576,MATCH("After allocate to FUEVN100 tmr",updated_plusgrid!$1:$1,0),0),0)</f>
        <v>0</v>
      </c>
      <c r="E43" s="28">
        <f>IFERROR(VLOOKUP($A43,updated_plusgrid!$1:$1048576,MATCH("After allocate to FUEVN100 after tmr",updated_plusgrid!$1:$1,0),0),0)</f>
        <v>0</v>
      </c>
      <c r="F43" s="30">
        <f t="shared" si="10"/>
        <v>69</v>
      </c>
      <c r="G43" s="28">
        <f t="shared" si="11"/>
        <v>69</v>
      </c>
      <c r="H43" s="30">
        <f t="shared" si="12"/>
        <v>0</v>
      </c>
      <c r="I43" s="28">
        <f t="shared" si="13"/>
        <v>0</v>
      </c>
      <c r="J43" s="30">
        <f t="shared" si="14"/>
        <v>0</v>
      </c>
      <c r="K43" s="28">
        <f t="shared" si="15"/>
        <v>0</v>
      </c>
      <c r="L43" s="27">
        <f t="shared" si="16"/>
        <v>69</v>
      </c>
      <c r="M43" s="27">
        <f t="shared" si="19"/>
        <v>3700</v>
      </c>
      <c r="N43" s="27">
        <f t="shared" si="17"/>
        <v>0</v>
      </c>
      <c r="O43" s="27">
        <f t="shared" si="18"/>
        <v>0</v>
      </c>
    </row>
    <row r="44" spans="1:15" x14ac:dyDescent="0.3">
      <c r="A44" s="29" t="str">
        <f>IF(MIDCAP_bas!D12=1,"",MIDCAP_bas!A12)</f>
        <v>CTR</v>
      </c>
      <c r="B44" s="28">
        <f>IF(A44=0,"",IFERROR(VLOOKUP(A44,MIDCAP_bas!$A:$B,2,0),""))</f>
        <v>100</v>
      </c>
      <c r="C44" s="28">
        <f>IFERROR(VLOOKUP($A44,updated_plusgrid!$1:$1048576,MATCH("After allocate to FUEVN100 today",updated_plusgrid!$1:$1,0),0),0)</f>
        <v>3800</v>
      </c>
      <c r="D44" s="28">
        <f>IFERROR(VLOOKUP($A44,updated_plusgrid!$1:$1048576,MATCH("After allocate to FUEVN100 tmr",updated_plusgrid!$1:$1,0),0),0)</f>
        <v>0</v>
      </c>
      <c r="E44" s="28">
        <f>IFERROR(VLOOKUP($A44,updated_plusgrid!$1:$1048576,MATCH("After allocate to FUEVN100 after tmr",updated_plusgrid!$1:$1,0),0),0)</f>
        <v>0</v>
      </c>
      <c r="F44" s="30">
        <f t="shared" si="10"/>
        <v>38</v>
      </c>
      <c r="G44" s="28">
        <f t="shared" si="11"/>
        <v>38</v>
      </c>
      <c r="H44" s="30">
        <f t="shared" si="12"/>
        <v>0</v>
      </c>
      <c r="I44" s="28">
        <f t="shared" si="13"/>
        <v>0</v>
      </c>
      <c r="J44" s="30">
        <f t="shared" si="14"/>
        <v>0</v>
      </c>
      <c r="K44" s="28">
        <f t="shared" si="15"/>
        <v>0</v>
      </c>
      <c r="L44" s="27">
        <f t="shared" si="16"/>
        <v>38</v>
      </c>
      <c r="M44" s="27">
        <f t="shared" si="19"/>
        <v>600</v>
      </c>
      <c r="N44" s="27">
        <f t="shared" si="17"/>
        <v>0</v>
      </c>
      <c r="O44" s="27">
        <f t="shared" si="18"/>
        <v>0</v>
      </c>
    </row>
    <row r="45" spans="1:15" x14ac:dyDescent="0.3">
      <c r="A45" s="29" t="str">
        <f>IF(MIDCAP_bas!D20=1,"",MIDCAP_bas!A20)</f>
        <v>EIB</v>
      </c>
      <c r="B45" s="28">
        <f>IF(A45=0,"",IFERROR(VLOOKUP(A45,MIDCAP_bas!$A:$B,2,0),""))</f>
        <v>3100</v>
      </c>
      <c r="C45" s="28">
        <f>IFERROR(VLOOKUP($A45,updated_plusgrid!$1:$1048576,MATCH("After allocate to FUEVN100 today",updated_plusgrid!$1:$1,0),0),0)</f>
        <v>264427</v>
      </c>
      <c r="D45" s="28">
        <f>IFERROR(VLOOKUP($A45,updated_plusgrid!$1:$1048576,MATCH("After allocate to FUEVN100 tmr",updated_plusgrid!$1:$1,0),0),0)</f>
        <v>0</v>
      </c>
      <c r="E45" s="28">
        <f>IFERROR(VLOOKUP($A45,updated_plusgrid!$1:$1048576,MATCH("After allocate to FUEVN100 after tmr",updated_plusgrid!$1:$1,0),0),0)</f>
        <v>0</v>
      </c>
      <c r="F45" s="30">
        <f t="shared" si="10"/>
        <v>85.299032258064514</v>
      </c>
      <c r="G45" s="28">
        <f t="shared" si="11"/>
        <v>85</v>
      </c>
      <c r="H45" s="30">
        <f t="shared" si="12"/>
        <v>0</v>
      </c>
      <c r="I45" s="28">
        <f t="shared" si="13"/>
        <v>0</v>
      </c>
      <c r="J45" s="30">
        <f t="shared" si="14"/>
        <v>0</v>
      </c>
      <c r="K45" s="28">
        <f t="shared" si="15"/>
        <v>0</v>
      </c>
      <c r="L45" s="27">
        <f t="shared" si="16"/>
        <v>85</v>
      </c>
      <c r="M45" s="27">
        <f t="shared" si="19"/>
        <v>165227</v>
      </c>
      <c r="N45" s="27">
        <f t="shared" si="17"/>
        <v>0</v>
      </c>
      <c r="O45" s="27">
        <f t="shared" si="18"/>
        <v>0</v>
      </c>
    </row>
    <row r="46" spans="1:15" x14ac:dyDescent="0.3">
      <c r="A46" s="29" t="str">
        <f>IF(MIDCAP_bas!D28=1,"",MIDCAP_bas!A28)</f>
        <v>HDG</v>
      </c>
      <c r="B46" s="28">
        <f>IF(A46=0,"",IFERROR(VLOOKUP(A46,MIDCAP_bas!$A:$B,2,0),""))</f>
        <v>400</v>
      </c>
      <c r="C46" s="28">
        <f>IFERROR(VLOOKUP($A46,updated_plusgrid!$1:$1048576,MATCH("After allocate to FUEVN100 today",updated_plusgrid!$1:$1,0),0),0)</f>
        <v>15500</v>
      </c>
      <c r="D46" s="28">
        <f>IFERROR(VLOOKUP($A46,updated_plusgrid!$1:$1048576,MATCH("After allocate to FUEVN100 tmr",updated_plusgrid!$1:$1,0),0),0)</f>
        <v>0</v>
      </c>
      <c r="E46" s="28">
        <f>IFERROR(VLOOKUP($A46,updated_plusgrid!$1:$1048576,MATCH("After allocate to FUEVN100 after tmr",updated_plusgrid!$1:$1,0),0),0)</f>
        <v>0</v>
      </c>
      <c r="F46" s="30">
        <f t="shared" si="10"/>
        <v>38.75</v>
      </c>
      <c r="G46" s="28">
        <f t="shared" si="11"/>
        <v>38</v>
      </c>
      <c r="H46" s="30">
        <f t="shared" si="12"/>
        <v>0</v>
      </c>
      <c r="I46" s="28">
        <f t="shared" si="13"/>
        <v>0</v>
      </c>
      <c r="J46" s="30">
        <f t="shared" si="14"/>
        <v>0</v>
      </c>
      <c r="K46" s="28">
        <f t="shared" si="15"/>
        <v>0</v>
      </c>
      <c r="L46" s="27">
        <f t="shared" si="16"/>
        <v>38</v>
      </c>
      <c r="M46" s="27">
        <f t="shared" si="19"/>
        <v>2700</v>
      </c>
      <c r="N46" s="27">
        <f t="shared" si="17"/>
        <v>0</v>
      </c>
      <c r="O46" s="27">
        <f t="shared" si="18"/>
        <v>0</v>
      </c>
    </row>
    <row r="47" spans="1:15" x14ac:dyDescent="0.3">
      <c r="A47" s="29" t="str">
        <f>IF(MIDCAP_bas!D35=1,"",MIDCAP_bas!A35)</f>
        <v>MSB</v>
      </c>
      <c r="B47" s="28">
        <f>IF(A47=0,"",IFERROR(VLOOKUP(A47,MIDCAP_bas!$A:$B,2,0),""))</f>
        <v>3600</v>
      </c>
      <c r="C47" s="28">
        <f>IFERROR(VLOOKUP($A47,updated_plusgrid!$1:$1048576,MATCH("After allocate to FUEVN100 today",updated_plusgrid!$1:$1,0),0),0)</f>
        <v>156754</v>
      </c>
      <c r="D47" s="28">
        <f>IFERROR(VLOOKUP($A47,updated_plusgrid!$1:$1048576,MATCH("After allocate to FUEVN100 tmr",updated_plusgrid!$1:$1,0),0),0)</f>
        <v>0</v>
      </c>
      <c r="E47" s="28">
        <f>IFERROR(VLOOKUP($A47,updated_plusgrid!$1:$1048576,MATCH("After allocate to FUEVN100 after tmr",updated_plusgrid!$1:$1,0),0),0)</f>
        <v>0</v>
      </c>
      <c r="F47" s="30">
        <f t="shared" si="10"/>
        <v>43.542777777777779</v>
      </c>
      <c r="G47" s="28">
        <f t="shared" si="11"/>
        <v>43</v>
      </c>
      <c r="H47" s="30">
        <f t="shared" si="12"/>
        <v>0</v>
      </c>
      <c r="I47" s="28">
        <f t="shared" si="13"/>
        <v>0</v>
      </c>
      <c r="J47" s="30">
        <f t="shared" si="14"/>
        <v>0</v>
      </c>
      <c r="K47" s="28">
        <f t="shared" si="15"/>
        <v>0</v>
      </c>
      <c r="L47" s="27">
        <f t="shared" si="16"/>
        <v>43</v>
      </c>
      <c r="M47" s="27">
        <f t="shared" si="19"/>
        <v>41554</v>
      </c>
      <c r="N47" s="27">
        <f t="shared" si="17"/>
        <v>0</v>
      </c>
      <c r="O47" s="27">
        <f t="shared" si="18"/>
        <v>0</v>
      </c>
    </row>
    <row r="48" spans="1:15" x14ac:dyDescent="0.3">
      <c r="A48" s="29" t="str">
        <f>IF(MIDCAP_bas!D37=1,"",MIDCAP_bas!A37)</f>
        <v>NLG</v>
      </c>
      <c r="B48" s="28">
        <f>IF(A48=0,"",IFERROR(VLOOKUP(A48,MIDCAP_bas!$A:$B,2,0),""))</f>
        <v>500</v>
      </c>
      <c r="C48" s="28">
        <f>IFERROR(VLOOKUP($A48,updated_plusgrid!$1:$1048576,MATCH("After allocate to FUEVN100 today",updated_plusgrid!$1:$1,0),0),0)</f>
        <v>48400</v>
      </c>
      <c r="D48" s="28">
        <f>IFERROR(VLOOKUP($A48,updated_plusgrid!$1:$1048576,MATCH("After allocate to FUEVN100 tmr",updated_plusgrid!$1:$1,0),0),0)</f>
        <v>0</v>
      </c>
      <c r="E48" s="28">
        <f>IFERROR(VLOOKUP($A48,updated_plusgrid!$1:$1048576,MATCH("After allocate to FUEVN100 after tmr",updated_plusgrid!$1:$1,0),0),0)</f>
        <v>0</v>
      </c>
      <c r="F48" s="30">
        <f t="shared" si="10"/>
        <v>96.8</v>
      </c>
      <c r="G48" s="28">
        <f t="shared" si="11"/>
        <v>96</v>
      </c>
      <c r="H48" s="30">
        <f t="shared" si="12"/>
        <v>0</v>
      </c>
      <c r="I48" s="28">
        <f t="shared" si="13"/>
        <v>0</v>
      </c>
      <c r="J48" s="30">
        <f t="shared" si="14"/>
        <v>0</v>
      </c>
      <c r="K48" s="28">
        <f t="shared" si="15"/>
        <v>0</v>
      </c>
      <c r="L48" s="27">
        <f t="shared" si="16"/>
        <v>96</v>
      </c>
      <c r="M48" s="27">
        <f t="shared" si="19"/>
        <v>32400</v>
      </c>
      <c r="N48" s="27">
        <f t="shared" si="17"/>
        <v>0</v>
      </c>
      <c r="O48" s="27">
        <f t="shared" si="18"/>
        <v>0</v>
      </c>
    </row>
    <row r="49" spans="1:15" x14ac:dyDescent="0.3">
      <c r="A49" s="29" t="str">
        <f>IF(MIDCAP_bas!D6=1,"",MIDCAP_bas!A6)</f>
        <v>BCG</v>
      </c>
      <c r="B49" s="28">
        <f>IF(A49=0,"",IFERROR(VLOOKUP(A49,MIDCAP_bas!$A:$B,2,0),""))</f>
        <v>1200</v>
      </c>
      <c r="C49" s="28">
        <f>IFERROR(VLOOKUP($A49,updated_plusgrid!$1:$1048576,MATCH("After allocate to FUEVN100 today",updated_plusgrid!$1:$1,0),0),0)</f>
        <v>56700</v>
      </c>
      <c r="D49" s="28">
        <f>IFERROR(VLOOKUP($A49,updated_plusgrid!$1:$1048576,MATCH("After allocate to FUEVN100 tmr",updated_plusgrid!$1:$1,0),0),0)</f>
        <v>0</v>
      </c>
      <c r="E49" s="28">
        <f>IFERROR(VLOOKUP($A49,updated_plusgrid!$1:$1048576,MATCH("After allocate to FUEVN100 after tmr",updated_plusgrid!$1:$1,0),0),0)</f>
        <v>0</v>
      </c>
      <c r="F49" s="30">
        <f t="shared" si="10"/>
        <v>47.25</v>
      </c>
      <c r="G49" s="28">
        <f t="shared" si="11"/>
        <v>47</v>
      </c>
      <c r="H49" s="30">
        <f t="shared" si="12"/>
        <v>0</v>
      </c>
      <c r="I49" s="28">
        <f t="shared" si="13"/>
        <v>0</v>
      </c>
      <c r="J49" s="30">
        <f t="shared" si="14"/>
        <v>0</v>
      </c>
      <c r="K49" s="28">
        <f t="shared" si="15"/>
        <v>0</v>
      </c>
      <c r="L49" s="27">
        <f t="shared" si="16"/>
        <v>47</v>
      </c>
      <c r="M49" s="27">
        <f t="shared" si="19"/>
        <v>18300</v>
      </c>
      <c r="N49" s="27">
        <f t="shared" si="17"/>
        <v>0</v>
      </c>
      <c r="O49" s="27">
        <f t="shared" si="18"/>
        <v>0</v>
      </c>
    </row>
    <row r="50" spans="1:15" x14ac:dyDescent="0.3">
      <c r="A50" s="29" t="str">
        <f>IF(MIDCAP_bas!D4=1,"",MIDCAP_bas!A4)</f>
        <v>ANV</v>
      </c>
      <c r="B50" s="28">
        <f>IF(A50=0,"",IFERROR(VLOOKUP(A50,MIDCAP_bas!$A:$B,2,0),""))</f>
        <v>100</v>
      </c>
      <c r="C50" s="28">
        <f>IFERROR(VLOOKUP($A50,updated_plusgrid!$1:$1048576,MATCH("After allocate to FUEVN100 today",updated_plusgrid!$1:$1,0),0),0)</f>
        <v>3800</v>
      </c>
      <c r="D50" s="28">
        <f>IFERROR(VLOOKUP($A50,updated_plusgrid!$1:$1048576,MATCH("After allocate to FUEVN100 tmr",updated_plusgrid!$1:$1,0),0),0)</f>
        <v>0</v>
      </c>
      <c r="E50" s="28">
        <f>IFERROR(VLOOKUP($A50,updated_plusgrid!$1:$1048576,MATCH("After allocate to FUEVN100 after tmr",updated_plusgrid!$1:$1,0),0),0)</f>
        <v>0</v>
      </c>
      <c r="F50" s="30">
        <f t="shared" si="10"/>
        <v>38</v>
      </c>
      <c r="G50" s="28">
        <f t="shared" si="11"/>
        <v>38</v>
      </c>
      <c r="H50" s="30">
        <f t="shared" si="12"/>
        <v>0</v>
      </c>
      <c r="I50" s="28">
        <f t="shared" si="13"/>
        <v>0</v>
      </c>
      <c r="J50" s="30">
        <f t="shared" si="14"/>
        <v>0</v>
      </c>
      <c r="K50" s="28">
        <f t="shared" si="15"/>
        <v>0</v>
      </c>
      <c r="L50" s="27">
        <f t="shared" si="16"/>
        <v>38</v>
      </c>
      <c r="M50" s="27">
        <f t="shared" si="19"/>
        <v>600</v>
      </c>
      <c r="N50" s="27">
        <f t="shared" si="17"/>
        <v>0</v>
      </c>
      <c r="O50" s="27">
        <f t="shared" si="18"/>
        <v>0</v>
      </c>
    </row>
    <row r="51" spans="1:15" x14ac:dyDescent="0.3">
      <c r="A51" s="29" t="str">
        <f>IF(MIDCAP_bas!D36=1,"",MIDCAP_bas!A36)</f>
        <v>NKG</v>
      </c>
      <c r="B51" s="28">
        <f>IF(A51=0,"",IFERROR(VLOOKUP(A51,MIDCAP_bas!$A:$B,2,0),""))</f>
        <v>400</v>
      </c>
      <c r="C51" s="28">
        <f>IFERROR(VLOOKUP($A51,updated_plusgrid!$1:$1048576,MATCH("After allocate to FUEVN100 today",updated_plusgrid!$1:$1,0),0),0)</f>
        <v>17600</v>
      </c>
      <c r="D51" s="28">
        <f>IFERROR(VLOOKUP($A51,updated_plusgrid!$1:$1048576,MATCH("After allocate to FUEVN100 tmr",updated_plusgrid!$1:$1,0),0),0)</f>
        <v>0</v>
      </c>
      <c r="E51" s="28">
        <f>IFERROR(VLOOKUP($A51,updated_plusgrid!$1:$1048576,MATCH("After allocate to FUEVN100 after tmr",updated_plusgrid!$1:$1,0),0),0)</f>
        <v>0</v>
      </c>
      <c r="F51" s="30">
        <f t="shared" si="10"/>
        <v>44</v>
      </c>
      <c r="G51" s="28">
        <f t="shared" si="11"/>
        <v>44</v>
      </c>
      <c r="H51" s="30">
        <f t="shared" si="12"/>
        <v>0</v>
      </c>
      <c r="I51" s="28">
        <f t="shared" si="13"/>
        <v>0</v>
      </c>
      <c r="J51" s="30">
        <f t="shared" si="14"/>
        <v>0</v>
      </c>
      <c r="K51" s="28">
        <f t="shared" si="15"/>
        <v>0</v>
      </c>
      <c r="L51" s="27">
        <f t="shared" si="16"/>
        <v>44</v>
      </c>
      <c r="M51" s="27">
        <f t="shared" si="19"/>
        <v>4800</v>
      </c>
      <c r="N51" s="27">
        <f t="shared" si="17"/>
        <v>0</v>
      </c>
      <c r="O51" s="27">
        <f t="shared" si="18"/>
        <v>0</v>
      </c>
    </row>
    <row r="52" spans="1:15" x14ac:dyDescent="0.3">
      <c r="A52" s="29" t="str">
        <f>IF(MIDCAP_bas!D27=1,"",MIDCAP_bas!A27)</f>
        <v>HDC</v>
      </c>
      <c r="B52" s="28">
        <f>IF(A52=0,"",IFERROR(VLOOKUP(A52,MIDCAP_bas!$A:$B,2,0),""))</f>
        <v>200</v>
      </c>
      <c r="C52" s="28">
        <f>IFERROR(VLOOKUP($A52,updated_plusgrid!$1:$1048576,MATCH("After allocate to FUEVN100 today",updated_plusgrid!$1:$1,0),0),0)</f>
        <v>13219</v>
      </c>
      <c r="D52" s="28">
        <f>IFERROR(VLOOKUP($A52,updated_plusgrid!$1:$1048576,MATCH("After allocate to FUEVN100 tmr",updated_plusgrid!$1:$1,0),0),0)</f>
        <v>0</v>
      </c>
      <c r="E52" s="28">
        <f>IFERROR(VLOOKUP($A52,updated_plusgrid!$1:$1048576,MATCH("After allocate to FUEVN100 after tmr",updated_plusgrid!$1:$1,0),0),0)</f>
        <v>0</v>
      </c>
      <c r="F52" s="30">
        <f t="shared" si="10"/>
        <v>66.094999999999999</v>
      </c>
      <c r="G52" s="28">
        <f t="shared" si="11"/>
        <v>66</v>
      </c>
      <c r="H52" s="30">
        <f t="shared" si="12"/>
        <v>0</v>
      </c>
      <c r="I52" s="28">
        <f t="shared" si="13"/>
        <v>0</v>
      </c>
      <c r="J52" s="30">
        <f t="shared" si="14"/>
        <v>0</v>
      </c>
      <c r="K52" s="28">
        <f t="shared" si="15"/>
        <v>0</v>
      </c>
      <c r="L52" s="27">
        <f t="shared" si="16"/>
        <v>66</v>
      </c>
      <c r="M52" s="27">
        <f t="shared" si="19"/>
        <v>6819</v>
      </c>
      <c r="N52" s="27">
        <f t="shared" si="17"/>
        <v>0</v>
      </c>
      <c r="O52" s="27">
        <f t="shared" si="18"/>
        <v>0</v>
      </c>
    </row>
    <row r="53" spans="1:15" x14ac:dyDescent="0.3">
      <c r="A53" s="29" t="str">
        <f>IF(MIDCAP_bas!D57=1,"",MIDCAP_bas!A57)</f>
        <v>VCI</v>
      </c>
      <c r="B53" s="28">
        <f>IF(A53=0,"",IFERROR(VLOOKUP(A53,MIDCAP_bas!$A:$B,2,0),""))</f>
        <v>600</v>
      </c>
      <c r="C53" s="28">
        <f>IFERROR(VLOOKUP($A53,updated_plusgrid!$1:$1048576,MATCH("After allocate to FUEVN100 today",updated_plusgrid!$1:$1,0),0),0)</f>
        <v>44200</v>
      </c>
      <c r="D53" s="28">
        <f>IFERROR(VLOOKUP($A53,updated_plusgrid!$1:$1048576,MATCH("After allocate to FUEVN100 tmr",updated_plusgrid!$1:$1,0),0),0)</f>
        <v>0</v>
      </c>
      <c r="E53" s="28">
        <f>IFERROR(VLOOKUP($A53,updated_plusgrid!$1:$1048576,MATCH("After allocate to FUEVN100 after tmr",updated_plusgrid!$1:$1,0),0),0)</f>
        <v>0</v>
      </c>
      <c r="F53" s="30">
        <f t="shared" si="10"/>
        <v>73.666666666666671</v>
      </c>
      <c r="G53" s="28">
        <f t="shared" si="11"/>
        <v>73</v>
      </c>
      <c r="H53" s="30">
        <f t="shared" si="12"/>
        <v>0</v>
      </c>
      <c r="I53" s="28">
        <f t="shared" si="13"/>
        <v>0</v>
      </c>
      <c r="J53" s="30">
        <f t="shared" si="14"/>
        <v>0</v>
      </c>
      <c r="K53" s="28">
        <f t="shared" si="15"/>
        <v>0</v>
      </c>
      <c r="L53" s="27">
        <f t="shared" si="16"/>
        <v>73</v>
      </c>
      <c r="M53" s="27">
        <f t="shared" si="19"/>
        <v>25000</v>
      </c>
      <c r="N53" s="27">
        <f t="shared" si="17"/>
        <v>0</v>
      </c>
      <c r="O53" s="27">
        <f t="shared" si="18"/>
        <v>0</v>
      </c>
    </row>
    <row r="54" spans="1:15" x14ac:dyDescent="0.3">
      <c r="A54" s="29" t="str">
        <f>IF(MIDCAP_bas!D34=1,"",MIDCAP_bas!A34)</f>
        <v>LPB</v>
      </c>
      <c r="B54" s="28">
        <f>IF(A54=0,"",IFERROR(VLOOKUP(A54,MIDCAP_bas!$A:$B,2,0),""))</f>
        <v>4000</v>
      </c>
      <c r="C54" s="28">
        <f>IFERROR(VLOOKUP($A54,updated_plusgrid!$1:$1048576,MATCH("After allocate to FUEVN100 today",updated_plusgrid!$1:$1,0),0),0)</f>
        <v>261300</v>
      </c>
      <c r="D54" s="28">
        <f>IFERROR(VLOOKUP($A54,updated_plusgrid!$1:$1048576,MATCH("After allocate to FUEVN100 tmr",updated_plusgrid!$1:$1,0),0),0)</f>
        <v>0</v>
      </c>
      <c r="E54" s="28">
        <f>IFERROR(VLOOKUP($A54,updated_plusgrid!$1:$1048576,MATCH("After allocate to FUEVN100 after tmr",updated_plusgrid!$1:$1,0),0),0)</f>
        <v>0</v>
      </c>
      <c r="F54" s="30">
        <f t="shared" si="10"/>
        <v>65.325000000000003</v>
      </c>
      <c r="G54" s="28">
        <f t="shared" si="11"/>
        <v>65</v>
      </c>
      <c r="H54" s="30">
        <f t="shared" si="12"/>
        <v>0</v>
      </c>
      <c r="I54" s="28">
        <f t="shared" si="13"/>
        <v>0</v>
      </c>
      <c r="J54" s="30">
        <f t="shared" si="14"/>
        <v>0</v>
      </c>
      <c r="K54" s="28">
        <f t="shared" si="15"/>
        <v>0</v>
      </c>
      <c r="L54" s="27">
        <f t="shared" si="16"/>
        <v>65</v>
      </c>
      <c r="M54" s="27">
        <f t="shared" si="19"/>
        <v>133300</v>
      </c>
      <c r="N54" s="27">
        <f t="shared" si="17"/>
        <v>0</v>
      </c>
      <c r="O54" s="27">
        <f t="shared" si="18"/>
        <v>0</v>
      </c>
    </row>
    <row r="55" spans="1:15" x14ac:dyDescent="0.3">
      <c r="A55" s="29" t="str">
        <f>IF(MIDCAP_bas!D21=1,"",MIDCAP_bas!A21)</f>
        <v>EVF</v>
      </c>
      <c r="B55" s="28">
        <f>IF(A55=0,"",IFERROR(VLOOKUP(A55,MIDCAP_bas!$A:$B,2,0),""))</f>
        <v>1000</v>
      </c>
      <c r="C55" s="28">
        <f>IFERROR(VLOOKUP($A55,updated_plusgrid!$1:$1048576,MATCH("After allocate to FUEVN100 today",updated_plusgrid!$1:$1,0),0),0)</f>
        <v>56600</v>
      </c>
      <c r="D55" s="28">
        <f>IFERROR(VLOOKUP($A55,updated_plusgrid!$1:$1048576,MATCH("After allocate to FUEVN100 tmr",updated_plusgrid!$1:$1,0),0),0)</f>
        <v>0</v>
      </c>
      <c r="E55" s="28">
        <f>IFERROR(VLOOKUP($A55,updated_plusgrid!$1:$1048576,MATCH("After allocate to FUEVN100 after tmr",updated_plusgrid!$1:$1,0),0),0)</f>
        <v>0</v>
      </c>
      <c r="F55" s="30">
        <f t="shared" si="10"/>
        <v>56.6</v>
      </c>
      <c r="G55" s="28">
        <f t="shared" si="11"/>
        <v>56</v>
      </c>
      <c r="H55" s="30">
        <f t="shared" si="12"/>
        <v>0</v>
      </c>
      <c r="I55" s="28">
        <f t="shared" si="13"/>
        <v>0</v>
      </c>
      <c r="J55" s="30">
        <f t="shared" si="14"/>
        <v>0</v>
      </c>
      <c r="K55" s="28">
        <f t="shared" si="15"/>
        <v>0</v>
      </c>
      <c r="L55" s="27">
        <f t="shared" si="16"/>
        <v>56</v>
      </c>
      <c r="M55" s="27">
        <f t="shared" si="19"/>
        <v>24600</v>
      </c>
      <c r="N55" s="27">
        <f t="shared" si="17"/>
        <v>0</v>
      </c>
      <c r="O55" s="27">
        <f t="shared" si="18"/>
        <v>0</v>
      </c>
    </row>
    <row r="56" spans="1:15" x14ac:dyDescent="0.3">
      <c r="A56" s="29" t="str">
        <f>IF(MIDCAP_bas!D39=1,"",MIDCAP_bas!A39)</f>
        <v>NVL</v>
      </c>
      <c r="B56" s="28">
        <f>IF(A56=0,"",IFERROR(VLOOKUP(A56,MIDCAP_bas!$A:$B,2,0),""))</f>
        <v>2500</v>
      </c>
      <c r="C56" s="28">
        <f>IFERROR(VLOOKUP($A56,updated_plusgrid!$1:$1048576,MATCH("After allocate to FUEVN100 today",updated_plusgrid!$1:$1,0),0),0)</f>
        <v>96400</v>
      </c>
      <c r="D56" s="28">
        <f>IFERROR(VLOOKUP($A56,updated_plusgrid!$1:$1048576,MATCH("After allocate to FUEVN100 tmr",updated_plusgrid!$1:$1,0),0),0)</f>
        <v>0</v>
      </c>
      <c r="E56" s="28">
        <f>IFERROR(VLOOKUP($A56,updated_plusgrid!$1:$1048576,MATCH("After allocate to FUEVN100 after tmr",updated_plusgrid!$1:$1,0),0),0)</f>
        <v>0</v>
      </c>
      <c r="F56" s="30">
        <f t="shared" si="10"/>
        <v>38.56</v>
      </c>
      <c r="G56" s="28">
        <f t="shared" si="11"/>
        <v>38</v>
      </c>
      <c r="H56" s="30">
        <f t="shared" si="12"/>
        <v>0</v>
      </c>
      <c r="I56" s="28">
        <f t="shared" si="13"/>
        <v>0</v>
      </c>
      <c r="J56" s="30">
        <f t="shared" si="14"/>
        <v>0</v>
      </c>
      <c r="K56" s="28">
        <f t="shared" si="15"/>
        <v>0</v>
      </c>
      <c r="L56" s="27">
        <f t="shared" si="16"/>
        <v>38</v>
      </c>
      <c r="M56" s="27">
        <f t="shared" si="19"/>
        <v>16400</v>
      </c>
      <c r="N56" s="27">
        <f t="shared" si="17"/>
        <v>0</v>
      </c>
      <c r="O56" s="27">
        <f t="shared" si="18"/>
        <v>0</v>
      </c>
    </row>
    <row r="57" spans="1:15" x14ac:dyDescent="0.3">
      <c r="A57" s="29" t="str">
        <f>IF(MIDCAP_bas!D61=1,"",MIDCAP_bas!A61)</f>
        <v>VND</v>
      </c>
      <c r="B57" s="28">
        <f>IF(A57=0,"",IFERROR(VLOOKUP(A57,MIDCAP_bas!$A:$B,2,0),""))</f>
        <v>2300</v>
      </c>
      <c r="C57" s="28">
        <f>IFERROR(VLOOKUP($A57,updated_plusgrid!$1:$1048576,MATCH("After allocate to FUEVN100 today",updated_plusgrid!$1:$1,0),0),0)</f>
        <v>174900</v>
      </c>
      <c r="D57" s="28">
        <f>IFERROR(VLOOKUP($A57,updated_plusgrid!$1:$1048576,MATCH("After allocate to FUEVN100 tmr",updated_plusgrid!$1:$1,0),0),0)</f>
        <v>0</v>
      </c>
      <c r="E57" s="28">
        <f>IFERROR(VLOOKUP($A57,updated_plusgrid!$1:$1048576,MATCH("After allocate to FUEVN100 after tmr",updated_plusgrid!$1:$1,0),0),0)</f>
        <v>0</v>
      </c>
      <c r="F57" s="30">
        <f t="shared" si="10"/>
        <v>76.043478260869563</v>
      </c>
      <c r="G57" s="28">
        <f t="shared" si="11"/>
        <v>76</v>
      </c>
      <c r="H57" s="30">
        <f t="shared" si="12"/>
        <v>0</v>
      </c>
      <c r="I57" s="28">
        <f t="shared" si="13"/>
        <v>0</v>
      </c>
      <c r="J57" s="30">
        <f t="shared" si="14"/>
        <v>0</v>
      </c>
      <c r="K57" s="28">
        <f t="shared" si="15"/>
        <v>0</v>
      </c>
      <c r="L57" s="27">
        <f t="shared" si="16"/>
        <v>76</v>
      </c>
      <c r="M57" s="27">
        <f t="shared" si="19"/>
        <v>101300</v>
      </c>
      <c r="N57" s="27">
        <f t="shared" si="17"/>
        <v>0</v>
      </c>
      <c r="O57" s="27">
        <f t="shared" si="18"/>
        <v>0</v>
      </c>
    </row>
    <row r="58" spans="1:15" x14ac:dyDescent="0.3">
      <c r="A58" s="29" t="str">
        <f>IF(MIDCAP_bas!D26=1,"",MIDCAP_bas!A26)</f>
        <v>HCM</v>
      </c>
      <c r="B58" s="28">
        <f>IF(A58=0,"",IFERROR(VLOOKUP(A58,MIDCAP_bas!$A:$B,2,0),""))</f>
        <v>700</v>
      </c>
      <c r="C58" s="28">
        <f>IFERROR(VLOOKUP($A58,updated_plusgrid!$1:$1048576,MATCH("After allocate to FUEVN100 today",updated_plusgrid!$1:$1,0),0),0)</f>
        <v>48930</v>
      </c>
      <c r="D58" s="28">
        <f>IFERROR(VLOOKUP($A58,updated_plusgrid!$1:$1048576,MATCH("After allocate to FUEVN100 tmr",updated_plusgrid!$1:$1,0),0),0)</f>
        <v>0</v>
      </c>
      <c r="E58" s="28">
        <f>IFERROR(VLOOKUP($A58,updated_plusgrid!$1:$1048576,MATCH("After allocate to FUEVN100 after tmr",updated_plusgrid!$1:$1,0),0),0)</f>
        <v>0</v>
      </c>
      <c r="F58" s="30">
        <f t="shared" si="10"/>
        <v>69.900000000000006</v>
      </c>
      <c r="G58" s="28">
        <f t="shared" si="11"/>
        <v>69</v>
      </c>
      <c r="H58" s="30">
        <f t="shared" si="12"/>
        <v>0</v>
      </c>
      <c r="I58" s="28">
        <f t="shared" si="13"/>
        <v>0</v>
      </c>
      <c r="J58" s="30">
        <f t="shared" si="14"/>
        <v>0</v>
      </c>
      <c r="K58" s="28">
        <f t="shared" si="15"/>
        <v>0</v>
      </c>
      <c r="L58" s="27">
        <f t="shared" si="16"/>
        <v>69</v>
      </c>
      <c r="M58" s="27">
        <f t="shared" si="19"/>
        <v>26530</v>
      </c>
      <c r="N58" s="27">
        <f t="shared" si="17"/>
        <v>0</v>
      </c>
      <c r="O58" s="27">
        <f t="shared" si="18"/>
        <v>0</v>
      </c>
    </row>
    <row r="59" spans="1:15" x14ac:dyDescent="0.3">
      <c r="A59" s="29" t="str">
        <f>IF(MIDCAP_bas!D41=1,"",MIDCAP_bas!A41)</f>
        <v>PAN</v>
      </c>
      <c r="B59" s="28">
        <f>IF(A59=0,"",IFERROR(VLOOKUP(A59,MIDCAP_bas!$A:$B,2,0),""))</f>
        <v>300</v>
      </c>
      <c r="C59" s="28">
        <f>IFERROR(VLOOKUP($A59,updated_plusgrid!$1:$1048576,MATCH("After allocate to FUEVN100 today",updated_plusgrid!$1:$1,0),0),0)</f>
        <v>20400</v>
      </c>
      <c r="D59" s="28">
        <f>IFERROR(VLOOKUP($A59,updated_plusgrid!$1:$1048576,MATCH("After allocate to FUEVN100 tmr",updated_plusgrid!$1:$1,0),0),0)</f>
        <v>0</v>
      </c>
      <c r="E59" s="28">
        <f>IFERROR(VLOOKUP($A59,updated_plusgrid!$1:$1048576,MATCH("After allocate to FUEVN100 after tmr",updated_plusgrid!$1:$1,0),0),0)</f>
        <v>0</v>
      </c>
      <c r="F59" s="30">
        <f t="shared" si="10"/>
        <v>68</v>
      </c>
      <c r="G59" s="28">
        <f t="shared" si="11"/>
        <v>68</v>
      </c>
      <c r="H59" s="30">
        <f t="shared" si="12"/>
        <v>0</v>
      </c>
      <c r="I59" s="28">
        <f t="shared" si="13"/>
        <v>0</v>
      </c>
      <c r="J59" s="30">
        <f t="shared" si="14"/>
        <v>0</v>
      </c>
      <c r="K59" s="28">
        <f t="shared" si="15"/>
        <v>0</v>
      </c>
      <c r="L59" s="27">
        <f t="shared" si="16"/>
        <v>68</v>
      </c>
      <c r="M59" s="27">
        <f t="shared" si="19"/>
        <v>10800</v>
      </c>
      <c r="N59" s="27">
        <f t="shared" si="17"/>
        <v>0</v>
      </c>
      <c r="O59" s="27">
        <f t="shared" si="18"/>
        <v>0</v>
      </c>
    </row>
    <row r="60" spans="1:15" x14ac:dyDescent="0.3">
      <c r="A60" s="29" t="str">
        <f>IF(MIDCAP_bas!D46=1,"",MIDCAP_bas!A46)</f>
        <v>PTB</v>
      </c>
      <c r="B60" s="28">
        <f>IF(A60=0,"",IFERROR(VLOOKUP(A60,MIDCAP_bas!$A:$B,2,0),""))</f>
        <v>100</v>
      </c>
      <c r="C60" s="28">
        <f>IFERROR(VLOOKUP($A60,updated_plusgrid!$1:$1048576,MATCH("After allocate to FUEVN100 today",updated_plusgrid!$1:$1,0),0),0)</f>
        <v>4500</v>
      </c>
      <c r="D60" s="28">
        <f>IFERROR(VLOOKUP($A60,updated_plusgrid!$1:$1048576,MATCH("After allocate to FUEVN100 tmr",updated_plusgrid!$1:$1,0),0),0)</f>
        <v>0</v>
      </c>
      <c r="E60" s="28">
        <f>IFERROR(VLOOKUP($A60,updated_plusgrid!$1:$1048576,MATCH("After allocate to FUEVN100 after tmr",updated_plusgrid!$1:$1,0),0),0)</f>
        <v>0</v>
      </c>
      <c r="F60" s="30">
        <f t="shared" si="10"/>
        <v>45</v>
      </c>
      <c r="G60" s="28">
        <f t="shared" si="11"/>
        <v>45</v>
      </c>
      <c r="H60" s="30">
        <f t="shared" si="12"/>
        <v>0</v>
      </c>
      <c r="I60" s="28">
        <f t="shared" si="13"/>
        <v>0</v>
      </c>
      <c r="J60" s="30">
        <f t="shared" si="14"/>
        <v>0</v>
      </c>
      <c r="K60" s="28">
        <f t="shared" si="15"/>
        <v>0</v>
      </c>
      <c r="L60" s="27">
        <f t="shared" si="16"/>
        <v>45</v>
      </c>
      <c r="M60" s="27">
        <f t="shared" si="19"/>
        <v>1300</v>
      </c>
      <c r="N60" s="27">
        <f t="shared" si="17"/>
        <v>0</v>
      </c>
      <c r="O60" s="27">
        <f t="shared" si="18"/>
        <v>0</v>
      </c>
    </row>
    <row r="61" spans="1:15" x14ac:dyDescent="0.3">
      <c r="A61" s="29" t="str">
        <f>IF(MIDCAP_bas!D50=1,"",MIDCAP_bas!A50)</f>
        <v>SBT</v>
      </c>
      <c r="B61" s="28">
        <f>IF(A61=0,"",IFERROR(VLOOKUP(A61,MIDCAP_bas!$A:$B,2,0),""))</f>
        <v>700</v>
      </c>
      <c r="C61" s="28">
        <f>IFERROR(VLOOKUP($A61,updated_plusgrid!$1:$1048576,MATCH("After allocate to FUEVN100 today",updated_plusgrid!$1:$1,0),0),0)</f>
        <v>48900</v>
      </c>
      <c r="D61" s="28">
        <f>IFERROR(VLOOKUP($A61,updated_plusgrid!$1:$1048576,MATCH("After allocate to FUEVN100 tmr",updated_plusgrid!$1:$1,0),0),0)</f>
        <v>0</v>
      </c>
      <c r="E61" s="28">
        <f>IFERROR(VLOOKUP($A61,updated_plusgrid!$1:$1048576,MATCH("After allocate to FUEVN100 after tmr",updated_plusgrid!$1:$1,0),0),0)</f>
        <v>0</v>
      </c>
      <c r="F61" s="30">
        <f t="shared" si="10"/>
        <v>69.857142857142861</v>
      </c>
      <c r="G61" s="28">
        <f t="shared" si="11"/>
        <v>69</v>
      </c>
      <c r="H61" s="30">
        <f t="shared" si="12"/>
        <v>0</v>
      </c>
      <c r="I61" s="28">
        <f t="shared" si="13"/>
        <v>0</v>
      </c>
      <c r="J61" s="30">
        <f t="shared" si="14"/>
        <v>0</v>
      </c>
      <c r="K61" s="28">
        <f t="shared" si="15"/>
        <v>0</v>
      </c>
      <c r="L61" s="27">
        <f t="shared" si="16"/>
        <v>69</v>
      </c>
      <c r="M61" s="27">
        <f t="shared" si="19"/>
        <v>26500</v>
      </c>
      <c r="N61" s="27">
        <f t="shared" si="17"/>
        <v>0</v>
      </c>
      <c r="O61" s="27">
        <f t="shared" si="18"/>
        <v>0</v>
      </c>
    </row>
    <row r="62" spans="1:15" x14ac:dyDescent="0.3">
      <c r="A62" s="29">
        <f>IF(MIDCAP_bas!D63=1,"",MIDCAP_bas!A63)</f>
        <v>0</v>
      </c>
      <c r="B62" s="28" t="str">
        <f>IF(A62=0,"",IFERROR(VLOOKUP(A62,MIDCAP_bas!$A:$B,2,0),""))</f>
        <v/>
      </c>
      <c r="C62" s="28">
        <f>IFERROR(VLOOKUP($A62,updated_plusgrid!$1:$1048576,MATCH("After allocate to FUEVN100 today",updated_plusgrid!$1:$1,0),0),0)</f>
        <v>0</v>
      </c>
      <c r="D62" s="28">
        <f>IFERROR(VLOOKUP($A62,updated_plusgrid!$1:$1048576,MATCH("After allocate to FUEVN100 tmr",updated_plusgrid!$1:$1,0),0),0)</f>
        <v>0</v>
      </c>
      <c r="E62" s="28">
        <f>IFERROR(VLOOKUP($A62,updated_plusgrid!$1:$1048576,MATCH("After allocate to FUEVN100 after tmr",updated_plusgrid!$1:$1,0),0),0)</f>
        <v>0</v>
      </c>
      <c r="F62" s="30" t="str">
        <f t="shared" si="10"/>
        <v/>
      </c>
      <c r="G62" s="28" t="str">
        <f t="shared" si="11"/>
        <v/>
      </c>
      <c r="H62" s="30" t="str">
        <f t="shared" si="12"/>
        <v/>
      </c>
      <c r="I62" s="28" t="str">
        <f t="shared" si="13"/>
        <v/>
      </c>
      <c r="J62" s="30" t="str">
        <f t="shared" si="14"/>
        <v/>
      </c>
      <c r="K62" s="28" t="str">
        <f t="shared" si="15"/>
        <v/>
      </c>
      <c r="L62" s="27" t="str">
        <f t="shared" si="16"/>
        <v/>
      </c>
      <c r="M62" s="27" t="e">
        <f t="shared" si="19"/>
        <v>#VALUE!</v>
      </c>
      <c r="N62" s="27" t="e">
        <f t="shared" si="17"/>
        <v>#VALUE!</v>
      </c>
      <c r="O62" s="27" t="e">
        <f t="shared" si="18"/>
        <v>#VALUE!</v>
      </c>
    </row>
    <row r="63" spans="1:15" x14ac:dyDescent="0.3">
      <c r="A63" s="29">
        <f>IF(MIDCAP_bas!D64=1,"",MIDCAP_bas!A64)</f>
        <v>0</v>
      </c>
      <c r="B63" s="28" t="str">
        <f>IF(A63=0,"",IFERROR(VLOOKUP(A63,MIDCAP_bas!$A:$B,2,0),""))</f>
        <v/>
      </c>
      <c r="C63" s="28">
        <f>IFERROR(VLOOKUP($A63,updated_plusgrid!$1:$1048576,MATCH("After allocate to FUEVN100 today",updated_plusgrid!$1:$1,0),0),0)</f>
        <v>0</v>
      </c>
      <c r="D63" s="28">
        <f>IFERROR(VLOOKUP($A63,updated_plusgrid!$1:$1048576,MATCH("After allocate to FUEVN100 tmr",updated_plusgrid!$1:$1,0),0),0)</f>
        <v>0</v>
      </c>
      <c r="E63" s="28">
        <f>IFERROR(VLOOKUP($A63,updated_plusgrid!$1:$1048576,MATCH("After allocate to FUEVN100 after tmr",updated_plusgrid!$1:$1,0),0),0)</f>
        <v>0</v>
      </c>
      <c r="F63" s="30" t="str">
        <f t="shared" si="10"/>
        <v/>
      </c>
      <c r="G63" s="28" t="str">
        <f t="shared" si="11"/>
        <v/>
      </c>
      <c r="H63" s="30" t="str">
        <f t="shared" si="12"/>
        <v/>
      </c>
      <c r="I63" s="28" t="str">
        <f t="shared" si="13"/>
        <v/>
      </c>
      <c r="J63" s="30" t="str">
        <f t="shared" si="14"/>
        <v/>
      </c>
      <c r="K63" s="28" t="str">
        <f t="shared" si="15"/>
        <v/>
      </c>
      <c r="L63" s="27" t="str">
        <f t="shared" si="16"/>
        <v/>
      </c>
      <c r="M63" s="27" t="e">
        <f t="shared" si="19"/>
        <v>#VALUE!</v>
      </c>
      <c r="N63" s="27" t="e">
        <f t="shared" si="17"/>
        <v>#VALUE!</v>
      </c>
      <c r="O63" s="27" t="e">
        <f t="shared" si="18"/>
        <v>#VALUE!</v>
      </c>
    </row>
    <row r="64" spans="1:15" x14ac:dyDescent="0.3">
      <c r="A64" s="29">
        <f>IF(MIDCAP_bas!D65=1,"",MIDCAP_bas!A65)</f>
        <v>0</v>
      </c>
      <c r="B64" s="28" t="str">
        <f>IF(A64=0,"",IFERROR(VLOOKUP(A64,MIDCAP_bas!$A:$B,2,0),""))</f>
        <v/>
      </c>
      <c r="C64" s="28">
        <f>IFERROR(VLOOKUP($A64,updated_plusgrid!$1:$1048576,MATCH("After allocate to FUEVN100 today",updated_plusgrid!$1:$1,0),0),0)</f>
        <v>0</v>
      </c>
      <c r="D64" s="28">
        <f>IFERROR(VLOOKUP($A64,updated_plusgrid!$1:$1048576,MATCH("After allocate to FUEVN100 tmr",updated_plusgrid!$1:$1,0),0),0)</f>
        <v>0</v>
      </c>
      <c r="E64" s="28">
        <f>IFERROR(VLOOKUP($A64,updated_plusgrid!$1:$1048576,MATCH("After allocate to FUEVN100 after tmr",updated_plusgrid!$1:$1,0),0),0)</f>
        <v>0</v>
      </c>
      <c r="F64" s="30" t="str">
        <f t="shared" si="10"/>
        <v/>
      </c>
      <c r="G64" s="28" t="str">
        <f t="shared" si="11"/>
        <v/>
      </c>
      <c r="H64" s="30" t="str">
        <f t="shared" si="12"/>
        <v/>
      </c>
      <c r="I64" s="28" t="str">
        <f t="shared" si="13"/>
        <v/>
      </c>
      <c r="J64" s="30" t="str">
        <f t="shared" si="14"/>
        <v/>
      </c>
      <c r="K64" s="28" t="str">
        <f t="shared" si="15"/>
        <v/>
      </c>
      <c r="L64" s="27" t="str">
        <f t="shared" si="16"/>
        <v/>
      </c>
      <c r="M64" s="27" t="e">
        <f t="shared" si="19"/>
        <v>#VALUE!</v>
      </c>
      <c r="N64" s="27" t="e">
        <f t="shared" si="17"/>
        <v>#VALUE!</v>
      </c>
      <c r="O64" s="27" t="e">
        <f t="shared" si="18"/>
        <v>#VALUE!</v>
      </c>
    </row>
    <row r="65" spans="1:15" x14ac:dyDescent="0.3">
      <c r="A65" s="29">
        <f>IF(MIDCAP_bas!D66=1,"",MIDCAP_bas!A66)</f>
        <v>0</v>
      </c>
      <c r="B65" s="28" t="str">
        <f>IF(A65=0,"",IFERROR(VLOOKUP(A65,MIDCAP_bas!$A:$B,2,0),""))</f>
        <v/>
      </c>
      <c r="C65" s="28">
        <f>IFERROR(VLOOKUP($A65,updated_plusgrid!$1:$1048576,MATCH("After allocate to FUEVN100 today",updated_plusgrid!$1:$1,0),0),0)</f>
        <v>0</v>
      </c>
      <c r="D65" s="28">
        <f>IFERROR(VLOOKUP($A65,updated_plusgrid!$1:$1048576,MATCH("After allocate to FUEVN100 tmr",updated_plusgrid!$1:$1,0),0),0)</f>
        <v>0</v>
      </c>
      <c r="E65" s="28">
        <f>IFERROR(VLOOKUP($A65,updated_plusgrid!$1:$1048576,MATCH("After allocate to FUEVN100 after tmr",updated_plusgrid!$1:$1,0),0),0)</f>
        <v>0</v>
      </c>
      <c r="F65" s="30" t="str">
        <f t="shared" si="10"/>
        <v/>
      </c>
      <c r="G65" s="28" t="str">
        <f t="shared" si="11"/>
        <v/>
      </c>
      <c r="H65" s="30" t="str">
        <f t="shared" si="12"/>
        <v/>
      </c>
      <c r="I65" s="28" t="str">
        <f t="shared" si="13"/>
        <v/>
      </c>
      <c r="J65" s="30" t="str">
        <f t="shared" si="14"/>
        <v/>
      </c>
      <c r="K65" s="28" t="str">
        <f t="shared" si="15"/>
        <v/>
      </c>
      <c r="L65" s="27" t="str">
        <f t="shared" si="16"/>
        <v/>
      </c>
      <c r="M65" s="27" t="e">
        <f t="shared" si="19"/>
        <v>#VALUE!</v>
      </c>
      <c r="N65" s="27" t="e">
        <f t="shared" si="17"/>
        <v>#VALUE!</v>
      </c>
      <c r="O65" s="27" t="e">
        <f t="shared" si="18"/>
        <v>#VALUE!</v>
      </c>
    </row>
    <row r="66" spans="1:15" x14ac:dyDescent="0.3">
      <c r="A66" s="29">
        <f>IF(MIDCAP_bas!D67=1,"",MIDCAP_bas!A67)</f>
        <v>0</v>
      </c>
      <c r="B66" s="28" t="str">
        <f>IF(A66=0,"",IFERROR(VLOOKUP(A66,MIDCAP_bas!$A:$B,2,0),""))</f>
        <v/>
      </c>
      <c r="C66" s="28">
        <f>IFERROR(VLOOKUP($A66,updated_plusgrid!$1:$1048576,MATCH("After allocate to FUEVN100 today",updated_plusgrid!$1:$1,0),0),0)</f>
        <v>0</v>
      </c>
      <c r="D66" s="28">
        <f>IFERROR(VLOOKUP($A66,updated_plusgrid!$1:$1048576,MATCH("After allocate to FUEVN100 tmr",updated_plusgrid!$1:$1,0),0),0)</f>
        <v>0</v>
      </c>
      <c r="E66" s="28">
        <f>IFERROR(VLOOKUP($A66,updated_plusgrid!$1:$1048576,MATCH("After allocate to FUEVN100 after tmr",updated_plusgrid!$1:$1,0),0),0)</f>
        <v>0</v>
      </c>
      <c r="F66" s="30" t="str">
        <f t="shared" ref="F66:F98" si="20">IF(LEN($A66)=3,IFERROR(C66/$B66,0),"")</f>
        <v/>
      </c>
      <c r="G66" s="28" t="str">
        <f t="shared" ref="G66:G97" si="21">IFERROR(ROUNDDOWN(F66,-0.1),"")</f>
        <v/>
      </c>
      <c r="H66" s="30" t="str">
        <f t="shared" ref="H66:H98" si="22">IF(LEN($A66)=3,IFERROR(D66/$B66,0),"")</f>
        <v/>
      </c>
      <c r="I66" s="28" t="str">
        <f t="shared" ref="I66:I97" si="23">IFERROR(ROUNDDOWN(H66,-0.1),"")</f>
        <v/>
      </c>
      <c r="J66" s="30" t="str">
        <f t="shared" ref="J66:J98" si="24">IF(LEN($A66)=3,IFERROR(E66/$B66,0),"")</f>
        <v/>
      </c>
      <c r="K66" s="28" t="str">
        <f t="shared" ref="K66:K97" si="25">IFERROR(ROUNDDOWN(J66,-0.1),"")</f>
        <v/>
      </c>
      <c r="L66" s="27" t="str">
        <f t="shared" ref="L66:L97" si="26">IFERROR(G66+I66+K66,"")</f>
        <v/>
      </c>
      <c r="M66" s="27" t="e">
        <f t="shared" si="19"/>
        <v>#VALUE!</v>
      </c>
      <c r="N66" s="27" t="e">
        <f t="shared" ref="N66:N98" si="27">D66-MIN($I:$I)*B66</f>
        <v>#VALUE!</v>
      </c>
      <c r="O66" s="27" t="e">
        <f t="shared" ref="O66:O98" si="28">E66-MIN($K:$K)*B66</f>
        <v>#VALUE!</v>
      </c>
    </row>
    <row r="67" spans="1:15" x14ac:dyDescent="0.3">
      <c r="A67" s="29">
        <f>IF(MIDCAP_bas!D68=1,"",MIDCAP_bas!A68)</f>
        <v>0</v>
      </c>
      <c r="B67" s="28" t="str">
        <f>IF(A67=0,"",IFERROR(VLOOKUP(A67,MIDCAP_bas!$A:$B,2,0),""))</f>
        <v/>
      </c>
      <c r="C67" s="28">
        <f>IFERROR(VLOOKUP($A67,updated_plusgrid!$1:$1048576,MATCH("After allocate to FUEVN100 today",updated_plusgrid!$1:$1,0),0),0)</f>
        <v>0</v>
      </c>
      <c r="D67" s="28">
        <f>IFERROR(VLOOKUP($A67,updated_plusgrid!$1:$1048576,MATCH("After allocate to FUEVN100 tmr",updated_plusgrid!$1:$1,0),0),0)</f>
        <v>0</v>
      </c>
      <c r="E67" s="28">
        <f>IFERROR(VLOOKUP($A67,updated_plusgrid!$1:$1048576,MATCH("After allocate to FUEVN100 after tmr",updated_plusgrid!$1:$1,0),0),0)</f>
        <v>0</v>
      </c>
      <c r="F67" s="30" t="str">
        <f t="shared" si="20"/>
        <v/>
      </c>
      <c r="G67" s="28" t="str">
        <f t="shared" si="21"/>
        <v/>
      </c>
      <c r="H67" s="30" t="str">
        <f t="shared" si="22"/>
        <v/>
      </c>
      <c r="I67" s="28" t="str">
        <f t="shared" si="23"/>
        <v/>
      </c>
      <c r="J67" s="30" t="str">
        <f t="shared" si="24"/>
        <v/>
      </c>
      <c r="K67" s="28" t="str">
        <f t="shared" si="25"/>
        <v/>
      </c>
      <c r="L67" s="27" t="str">
        <f t="shared" si="26"/>
        <v/>
      </c>
      <c r="M67" s="27" t="e">
        <f t="shared" si="19"/>
        <v>#VALUE!</v>
      </c>
      <c r="N67" s="27" t="e">
        <f t="shared" si="27"/>
        <v>#VALUE!</v>
      </c>
      <c r="O67" s="27" t="e">
        <f t="shared" si="28"/>
        <v>#VALUE!</v>
      </c>
    </row>
    <row r="68" spans="1:15" x14ac:dyDescent="0.3">
      <c r="A68" s="29">
        <f>IF(MIDCAP_bas!D69=1,"",MIDCAP_bas!A69)</f>
        <v>0</v>
      </c>
      <c r="B68" s="28" t="str">
        <f>IF(A68=0,"",IFERROR(VLOOKUP(A68,MIDCAP_bas!$A:$B,2,0),""))</f>
        <v/>
      </c>
      <c r="C68" s="28">
        <f>IFERROR(VLOOKUP($A68,updated_plusgrid!$1:$1048576,MATCH("After allocate to FUEVN100 today",updated_plusgrid!$1:$1,0),0),0)</f>
        <v>0</v>
      </c>
      <c r="D68" s="28">
        <f>IFERROR(VLOOKUP($A68,updated_plusgrid!$1:$1048576,MATCH("After allocate to FUEVN100 tmr",updated_plusgrid!$1:$1,0),0),0)</f>
        <v>0</v>
      </c>
      <c r="E68" s="28">
        <f>IFERROR(VLOOKUP($A68,updated_plusgrid!$1:$1048576,MATCH("After allocate to FUEVN100 after tmr",updated_plusgrid!$1:$1,0),0),0)</f>
        <v>0</v>
      </c>
      <c r="F68" s="30" t="str">
        <f t="shared" si="20"/>
        <v/>
      </c>
      <c r="G68" s="28" t="str">
        <f t="shared" si="21"/>
        <v/>
      </c>
      <c r="H68" s="30" t="str">
        <f t="shared" si="22"/>
        <v/>
      </c>
      <c r="I68" s="28" t="str">
        <f t="shared" si="23"/>
        <v/>
      </c>
      <c r="J68" s="30" t="str">
        <f t="shared" si="24"/>
        <v/>
      </c>
      <c r="K68" s="28" t="str">
        <f t="shared" si="25"/>
        <v/>
      </c>
      <c r="L68" s="27" t="str">
        <f t="shared" si="26"/>
        <v/>
      </c>
      <c r="M68" s="27" t="e">
        <f t="shared" si="19"/>
        <v>#VALUE!</v>
      </c>
      <c r="N68" s="27" t="e">
        <f t="shared" si="27"/>
        <v>#VALUE!</v>
      </c>
      <c r="O68" s="27" t="e">
        <f t="shared" si="28"/>
        <v>#VALUE!</v>
      </c>
    </row>
    <row r="69" spans="1:15" x14ac:dyDescent="0.3">
      <c r="A69" s="29">
        <f>IF(MIDCAP_bas!D70=1,"",MIDCAP_bas!A70)</f>
        <v>0</v>
      </c>
      <c r="B69" s="28" t="str">
        <f>IF(A69=0,"",IFERROR(VLOOKUP(A69,MIDCAP_bas!$A:$B,2,0),""))</f>
        <v/>
      </c>
      <c r="C69" s="28">
        <f>IFERROR(VLOOKUP($A69,updated_plusgrid!$1:$1048576,MATCH("After allocate to FUEVN100 today",updated_plusgrid!$1:$1,0),0),0)</f>
        <v>0</v>
      </c>
      <c r="D69" s="28">
        <f>IFERROR(VLOOKUP($A69,updated_plusgrid!$1:$1048576,MATCH("After allocate to FUEVN100 tmr",updated_plusgrid!$1:$1,0),0),0)</f>
        <v>0</v>
      </c>
      <c r="E69" s="28">
        <f>IFERROR(VLOOKUP($A69,updated_plusgrid!$1:$1048576,MATCH("After allocate to FUEVN100 after tmr",updated_plusgrid!$1:$1,0),0),0)</f>
        <v>0</v>
      </c>
      <c r="F69" s="30" t="str">
        <f t="shared" si="20"/>
        <v/>
      </c>
      <c r="G69" s="28" t="str">
        <f t="shared" si="21"/>
        <v/>
      </c>
      <c r="H69" s="30" t="str">
        <f t="shared" si="22"/>
        <v/>
      </c>
      <c r="I69" s="28" t="str">
        <f t="shared" si="23"/>
        <v/>
      </c>
      <c r="J69" s="30" t="str">
        <f t="shared" si="24"/>
        <v/>
      </c>
      <c r="K69" s="28" t="str">
        <f t="shared" si="25"/>
        <v/>
      </c>
      <c r="L69" s="27" t="str">
        <f t="shared" si="26"/>
        <v/>
      </c>
      <c r="M69" s="27" t="e">
        <f t="shared" si="19"/>
        <v>#VALUE!</v>
      </c>
      <c r="N69" s="27" t="e">
        <f t="shared" si="27"/>
        <v>#VALUE!</v>
      </c>
      <c r="O69" s="27" t="e">
        <f t="shared" si="28"/>
        <v>#VALUE!</v>
      </c>
    </row>
    <row r="70" spans="1:15" x14ac:dyDescent="0.3">
      <c r="A70" s="29">
        <f>IF(MIDCAP_bas!D71=1,"",MIDCAP_bas!A71)</f>
        <v>0</v>
      </c>
      <c r="B70" s="28" t="str">
        <f>IF(A70=0,"",IFERROR(VLOOKUP(A70,MIDCAP_bas!$A:$B,2,0),""))</f>
        <v/>
      </c>
      <c r="C70" s="28">
        <f>IFERROR(VLOOKUP($A70,updated_plusgrid!$1:$1048576,MATCH("After allocate to FUEVN100 today",updated_plusgrid!$1:$1,0),0),0)</f>
        <v>0</v>
      </c>
      <c r="D70" s="28">
        <f>IFERROR(VLOOKUP($A70,updated_plusgrid!$1:$1048576,MATCH("After allocate to FUEVN100 tmr",updated_plusgrid!$1:$1,0),0),0)</f>
        <v>0</v>
      </c>
      <c r="E70" s="28">
        <f>IFERROR(VLOOKUP($A70,updated_plusgrid!$1:$1048576,MATCH("After allocate to FUEVN100 after tmr",updated_plusgrid!$1:$1,0),0),0)</f>
        <v>0</v>
      </c>
      <c r="F70" s="30" t="str">
        <f t="shared" si="20"/>
        <v/>
      </c>
      <c r="G70" s="28" t="str">
        <f t="shared" si="21"/>
        <v/>
      </c>
      <c r="H70" s="30" t="str">
        <f t="shared" si="22"/>
        <v/>
      </c>
      <c r="I70" s="28" t="str">
        <f t="shared" si="23"/>
        <v/>
      </c>
      <c r="J70" s="30" t="str">
        <f t="shared" si="24"/>
        <v/>
      </c>
      <c r="K70" s="28" t="str">
        <f t="shared" si="25"/>
        <v/>
      </c>
      <c r="L70" s="27" t="str">
        <f t="shared" si="26"/>
        <v/>
      </c>
      <c r="M70" s="27" t="e">
        <f t="shared" ref="M70:M98" si="29">C70-MIN($G$2:$G$31)*B70</f>
        <v>#VALUE!</v>
      </c>
      <c r="N70" s="27" t="e">
        <f t="shared" si="27"/>
        <v>#VALUE!</v>
      </c>
      <c r="O70" s="27" t="e">
        <f t="shared" si="28"/>
        <v>#VALUE!</v>
      </c>
    </row>
    <row r="71" spans="1:15" x14ac:dyDescent="0.3">
      <c r="A71" s="29">
        <f>IF(MIDCAP_bas!D72=1,"",MIDCAP_bas!A72)</f>
        <v>0</v>
      </c>
      <c r="B71" s="28" t="str">
        <f>IF(A71=0,"",IFERROR(VLOOKUP(A71,MIDCAP_bas!$A:$B,2,0),""))</f>
        <v/>
      </c>
      <c r="C71" s="28">
        <f>IFERROR(VLOOKUP($A71,updated_plusgrid!$1:$1048576,MATCH("After allocate to FUEVN100 today",updated_plusgrid!$1:$1,0),0),0)</f>
        <v>0</v>
      </c>
      <c r="D71" s="28">
        <f>IFERROR(VLOOKUP($A71,updated_plusgrid!$1:$1048576,MATCH("After allocate to FUEVN100 tmr",updated_plusgrid!$1:$1,0),0),0)</f>
        <v>0</v>
      </c>
      <c r="E71" s="28">
        <f>IFERROR(VLOOKUP($A71,updated_plusgrid!$1:$1048576,MATCH("After allocate to FUEVN100 after tmr",updated_plusgrid!$1:$1,0),0),0)</f>
        <v>0</v>
      </c>
      <c r="F71" s="30" t="str">
        <f t="shared" si="20"/>
        <v/>
      </c>
      <c r="G71" s="28" t="str">
        <f t="shared" si="21"/>
        <v/>
      </c>
      <c r="H71" s="30" t="str">
        <f t="shared" si="22"/>
        <v/>
      </c>
      <c r="I71" s="28" t="str">
        <f t="shared" si="23"/>
        <v/>
      </c>
      <c r="J71" s="30" t="str">
        <f t="shared" si="24"/>
        <v/>
      </c>
      <c r="K71" s="28" t="str">
        <f t="shared" si="25"/>
        <v/>
      </c>
      <c r="L71" s="27" t="str">
        <f t="shared" si="26"/>
        <v/>
      </c>
      <c r="M71" s="27" t="e">
        <f t="shared" si="29"/>
        <v>#VALUE!</v>
      </c>
      <c r="N71" s="27" t="e">
        <f t="shared" si="27"/>
        <v>#VALUE!</v>
      </c>
      <c r="O71" s="27" t="e">
        <f t="shared" si="28"/>
        <v>#VALUE!</v>
      </c>
    </row>
    <row r="72" spans="1:15" x14ac:dyDescent="0.3">
      <c r="A72" s="29">
        <f>IF(MIDCAP_bas!D73=1,"",MIDCAP_bas!A73)</f>
        <v>0</v>
      </c>
      <c r="B72" s="28" t="str">
        <f>IF(A72=0,"",IFERROR(VLOOKUP(A72,MIDCAP_bas!$A:$B,2,0),""))</f>
        <v/>
      </c>
      <c r="C72" s="28">
        <f>IFERROR(VLOOKUP($A72,updated_plusgrid!$1:$1048576,MATCH("After allocate to FUEVN100 today",updated_plusgrid!$1:$1,0),0),0)</f>
        <v>0</v>
      </c>
      <c r="D72" s="28">
        <f>IFERROR(VLOOKUP($A72,updated_plusgrid!$1:$1048576,MATCH("After allocate to FUEVN100 tmr",updated_plusgrid!$1:$1,0),0),0)</f>
        <v>0</v>
      </c>
      <c r="E72" s="28">
        <f>IFERROR(VLOOKUP($A72,updated_plusgrid!$1:$1048576,MATCH("After allocate to FUEVN100 after tmr",updated_plusgrid!$1:$1,0),0),0)</f>
        <v>0</v>
      </c>
      <c r="F72" s="30" t="str">
        <f t="shared" si="20"/>
        <v/>
      </c>
      <c r="G72" s="28" t="str">
        <f t="shared" si="21"/>
        <v/>
      </c>
      <c r="H72" s="30" t="str">
        <f t="shared" si="22"/>
        <v/>
      </c>
      <c r="I72" s="28" t="str">
        <f t="shared" si="23"/>
        <v/>
      </c>
      <c r="J72" s="30" t="str">
        <f t="shared" si="24"/>
        <v/>
      </c>
      <c r="K72" s="28" t="str">
        <f t="shared" si="25"/>
        <v/>
      </c>
      <c r="L72" s="27" t="str">
        <f t="shared" si="26"/>
        <v/>
      </c>
      <c r="M72" s="27" t="e">
        <f t="shared" si="29"/>
        <v>#VALUE!</v>
      </c>
      <c r="N72" s="27" t="e">
        <f t="shared" si="27"/>
        <v>#VALUE!</v>
      </c>
      <c r="O72" s="27" t="e">
        <f t="shared" si="28"/>
        <v>#VALUE!</v>
      </c>
    </row>
    <row r="73" spans="1:15" x14ac:dyDescent="0.3">
      <c r="A73" s="29">
        <f>IF(MIDCAP_bas!D74=1,"",MIDCAP_bas!A74)</f>
        <v>0</v>
      </c>
      <c r="B73" s="28" t="str">
        <f>IF(A73=0,"",IFERROR(VLOOKUP(A73,MIDCAP_bas!$A:$B,2,0),""))</f>
        <v/>
      </c>
      <c r="C73" s="28">
        <f>IFERROR(VLOOKUP($A73,updated_plusgrid!$1:$1048576,MATCH("After allocate to FUEVN100 today",updated_plusgrid!$1:$1,0),0),0)</f>
        <v>0</v>
      </c>
      <c r="D73" s="28">
        <f>IFERROR(VLOOKUP($A73,updated_plusgrid!$1:$1048576,MATCH("After allocate to FUEVN100 tmr",updated_plusgrid!$1:$1,0),0),0)</f>
        <v>0</v>
      </c>
      <c r="E73" s="28">
        <f>IFERROR(VLOOKUP($A73,updated_plusgrid!$1:$1048576,MATCH("After allocate to FUEVN100 after tmr",updated_plusgrid!$1:$1,0),0),0)</f>
        <v>0</v>
      </c>
      <c r="F73" s="30" t="str">
        <f t="shared" si="20"/>
        <v/>
      </c>
      <c r="G73" s="28" t="str">
        <f t="shared" si="21"/>
        <v/>
      </c>
      <c r="H73" s="30" t="str">
        <f t="shared" si="22"/>
        <v/>
      </c>
      <c r="I73" s="28" t="str">
        <f t="shared" si="23"/>
        <v/>
      </c>
      <c r="J73" s="30" t="str">
        <f t="shared" si="24"/>
        <v/>
      </c>
      <c r="K73" s="28" t="str">
        <f t="shared" si="25"/>
        <v/>
      </c>
      <c r="L73" s="27" t="str">
        <f t="shared" si="26"/>
        <v/>
      </c>
      <c r="M73" s="27" t="e">
        <f t="shared" si="29"/>
        <v>#VALUE!</v>
      </c>
      <c r="N73" s="27" t="e">
        <f t="shared" si="27"/>
        <v>#VALUE!</v>
      </c>
      <c r="O73" s="27" t="e">
        <f t="shared" si="28"/>
        <v>#VALUE!</v>
      </c>
    </row>
    <row r="74" spans="1:15" x14ac:dyDescent="0.3">
      <c r="A74" s="29">
        <f>IF(MIDCAP_bas!D75=1,"",MIDCAP_bas!A75)</f>
        <v>0</v>
      </c>
      <c r="B74" s="28" t="str">
        <f>IF(A74=0,"",IFERROR(VLOOKUP(A74,MIDCAP_bas!$A:$B,2,0),""))</f>
        <v/>
      </c>
      <c r="C74" s="28">
        <f>IFERROR(VLOOKUP($A74,updated_plusgrid!$1:$1048576,MATCH("After allocate to FUEVN100 today",updated_plusgrid!$1:$1,0),0),0)</f>
        <v>0</v>
      </c>
      <c r="D74" s="28">
        <f>IFERROR(VLOOKUP($A74,updated_plusgrid!$1:$1048576,MATCH("After allocate to FUEVN100 tmr",updated_plusgrid!$1:$1,0),0),0)</f>
        <v>0</v>
      </c>
      <c r="E74" s="28">
        <f>IFERROR(VLOOKUP($A74,updated_plusgrid!$1:$1048576,MATCH("After allocate to FUEVN100 after tmr",updated_plusgrid!$1:$1,0),0),0)</f>
        <v>0</v>
      </c>
      <c r="F74" s="30" t="str">
        <f t="shared" si="20"/>
        <v/>
      </c>
      <c r="G74" s="28" t="str">
        <f t="shared" si="21"/>
        <v/>
      </c>
      <c r="H74" s="30" t="str">
        <f t="shared" si="22"/>
        <v/>
      </c>
      <c r="I74" s="28" t="str">
        <f t="shared" si="23"/>
        <v/>
      </c>
      <c r="J74" s="30" t="str">
        <f t="shared" si="24"/>
        <v/>
      </c>
      <c r="K74" s="28" t="str">
        <f t="shared" si="25"/>
        <v/>
      </c>
      <c r="L74" s="27" t="str">
        <f t="shared" si="26"/>
        <v/>
      </c>
      <c r="M74" s="27" t="e">
        <f t="shared" si="29"/>
        <v>#VALUE!</v>
      </c>
      <c r="N74" s="27" t="e">
        <f t="shared" si="27"/>
        <v>#VALUE!</v>
      </c>
      <c r="O74" s="27" t="e">
        <f t="shared" si="28"/>
        <v>#VALUE!</v>
      </c>
    </row>
    <row r="75" spans="1:15" x14ac:dyDescent="0.3">
      <c r="A75" s="29">
        <f>IF(MIDCAP_bas!D76=1,"",MIDCAP_bas!A76)</f>
        <v>0</v>
      </c>
      <c r="B75" s="28" t="str">
        <f>IF(A75=0,"",IFERROR(VLOOKUP(A75,MIDCAP_bas!$A:$B,2,0),""))</f>
        <v/>
      </c>
      <c r="C75" s="28">
        <f>IFERROR(VLOOKUP($A75,updated_plusgrid!$1:$1048576,MATCH("After allocate to FUEVN100 today",updated_plusgrid!$1:$1,0),0),0)</f>
        <v>0</v>
      </c>
      <c r="D75" s="28">
        <f>IFERROR(VLOOKUP($A75,updated_plusgrid!$1:$1048576,MATCH("After allocate to FUEVN100 tmr",updated_plusgrid!$1:$1,0),0),0)</f>
        <v>0</v>
      </c>
      <c r="E75" s="28">
        <f>IFERROR(VLOOKUP($A75,updated_plusgrid!$1:$1048576,MATCH("After allocate to FUEVN100 after tmr",updated_plusgrid!$1:$1,0),0),0)</f>
        <v>0</v>
      </c>
      <c r="F75" s="30" t="str">
        <f t="shared" si="20"/>
        <v/>
      </c>
      <c r="G75" s="28" t="str">
        <f t="shared" si="21"/>
        <v/>
      </c>
      <c r="H75" s="30" t="str">
        <f t="shared" si="22"/>
        <v/>
      </c>
      <c r="I75" s="28" t="str">
        <f t="shared" si="23"/>
        <v/>
      </c>
      <c r="J75" s="30" t="str">
        <f t="shared" si="24"/>
        <v/>
      </c>
      <c r="K75" s="28" t="str">
        <f t="shared" si="25"/>
        <v/>
      </c>
      <c r="L75" s="27" t="str">
        <f t="shared" si="26"/>
        <v/>
      </c>
      <c r="M75" s="27" t="e">
        <f t="shared" si="29"/>
        <v>#VALUE!</v>
      </c>
      <c r="N75" s="27" t="e">
        <f t="shared" si="27"/>
        <v>#VALUE!</v>
      </c>
      <c r="O75" s="27" t="e">
        <f t="shared" si="28"/>
        <v>#VALUE!</v>
      </c>
    </row>
    <row r="76" spans="1:15" x14ac:dyDescent="0.3">
      <c r="A76" s="29">
        <f>IF(MIDCAP_bas!D77=1,"",MIDCAP_bas!A77)</f>
        <v>0</v>
      </c>
      <c r="B76" s="28" t="str">
        <f>IF(A76=0,"",IFERROR(VLOOKUP(A76,MIDCAP_bas!$A:$B,2,0),""))</f>
        <v/>
      </c>
      <c r="C76" s="28">
        <f>IFERROR(VLOOKUP($A76,updated_plusgrid!$1:$1048576,MATCH("After allocate to FUEVN100 today",updated_plusgrid!$1:$1,0),0),0)</f>
        <v>0</v>
      </c>
      <c r="D76" s="28">
        <f>IFERROR(VLOOKUP($A76,updated_plusgrid!$1:$1048576,MATCH("After allocate to FUEVN100 tmr",updated_plusgrid!$1:$1,0),0),0)</f>
        <v>0</v>
      </c>
      <c r="E76" s="28">
        <f>IFERROR(VLOOKUP($A76,updated_plusgrid!$1:$1048576,MATCH("After allocate to FUEVN100 after tmr",updated_plusgrid!$1:$1,0),0),0)</f>
        <v>0</v>
      </c>
      <c r="F76" s="30" t="str">
        <f t="shared" si="20"/>
        <v/>
      </c>
      <c r="G76" s="28" t="str">
        <f t="shared" si="21"/>
        <v/>
      </c>
      <c r="H76" s="30" t="str">
        <f t="shared" si="22"/>
        <v/>
      </c>
      <c r="I76" s="28" t="str">
        <f t="shared" si="23"/>
        <v/>
      </c>
      <c r="J76" s="30" t="str">
        <f t="shared" si="24"/>
        <v/>
      </c>
      <c r="K76" s="28" t="str">
        <f t="shared" si="25"/>
        <v/>
      </c>
      <c r="L76" s="27" t="str">
        <f t="shared" si="26"/>
        <v/>
      </c>
      <c r="M76" s="27" t="e">
        <f t="shared" si="29"/>
        <v>#VALUE!</v>
      </c>
      <c r="N76" s="27" t="e">
        <f t="shared" si="27"/>
        <v>#VALUE!</v>
      </c>
      <c r="O76" s="27" t="e">
        <f t="shared" si="28"/>
        <v>#VALUE!</v>
      </c>
    </row>
    <row r="77" spans="1:15" x14ac:dyDescent="0.3">
      <c r="A77" s="29">
        <f>IF(MIDCAP_bas!D78=1,"",MIDCAP_bas!A78)</f>
        <v>0</v>
      </c>
      <c r="B77" s="28" t="str">
        <f>IF(A77=0,"",IFERROR(VLOOKUP(A77,MIDCAP_bas!$A:$B,2,0),""))</f>
        <v/>
      </c>
      <c r="C77" s="28">
        <f>IFERROR(VLOOKUP($A77,updated_plusgrid!$1:$1048576,MATCH("After allocate to FUEVN100 today",updated_plusgrid!$1:$1,0),0),0)</f>
        <v>0</v>
      </c>
      <c r="D77" s="28">
        <f>IFERROR(VLOOKUP($A77,updated_plusgrid!$1:$1048576,MATCH("After allocate to FUEVN100 tmr",updated_plusgrid!$1:$1,0),0),0)</f>
        <v>0</v>
      </c>
      <c r="E77" s="28">
        <f>IFERROR(VLOOKUP($A77,updated_plusgrid!$1:$1048576,MATCH("After allocate to FUEVN100 after tmr",updated_plusgrid!$1:$1,0),0),0)</f>
        <v>0</v>
      </c>
      <c r="F77" s="30" t="str">
        <f t="shared" si="20"/>
        <v/>
      </c>
      <c r="G77" s="28" t="str">
        <f t="shared" si="21"/>
        <v/>
      </c>
      <c r="H77" s="30" t="str">
        <f t="shared" si="22"/>
        <v/>
      </c>
      <c r="I77" s="28" t="str">
        <f t="shared" si="23"/>
        <v/>
      </c>
      <c r="J77" s="30" t="str">
        <f t="shared" si="24"/>
        <v/>
      </c>
      <c r="K77" s="28" t="str">
        <f t="shared" si="25"/>
        <v/>
      </c>
      <c r="L77" s="27" t="str">
        <f t="shared" si="26"/>
        <v/>
      </c>
      <c r="M77" s="27" t="e">
        <f t="shared" si="29"/>
        <v>#VALUE!</v>
      </c>
      <c r="N77" s="27" t="e">
        <f t="shared" si="27"/>
        <v>#VALUE!</v>
      </c>
      <c r="O77" s="27" t="e">
        <f t="shared" si="28"/>
        <v>#VALUE!</v>
      </c>
    </row>
    <row r="78" spans="1:15" x14ac:dyDescent="0.3">
      <c r="A78" s="29">
        <f>IF(MIDCAP_bas!D79=1,"",MIDCAP_bas!A79)</f>
        <v>0</v>
      </c>
      <c r="B78" s="28" t="str">
        <f>IF(A78=0,"",IFERROR(VLOOKUP(A78,MIDCAP_bas!$A:$B,2,0),""))</f>
        <v/>
      </c>
      <c r="C78" s="28">
        <f>IFERROR(VLOOKUP($A78,updated_plusgrid!$1:$1048576,MATCH("After allocate to FUEVN100 today",updated_plusgrid!$1:$1,0),0),0)</f>
        <v>0</v>
      </c>
      <c r="D78" s="28">
        <f>IFERROR(VLOOKUP($A78,updated_plusgrid!$1:$1048576,MATCH("After allocate to FUEVN100 tmr",updated_plusgrid!$1:$1,0),0),0)</f>
        <v>0</v>
      </c>
      <c r="E78" s="28">
        <f>IFERROR(VLOOKUP($A78,updated_plusgrid!$1:$1048576,MATCH("After allocate to FUEVN100 after tmr",updated_plusgrid!$1:$1,0),0),0)</f>
        <v>0</v>
      </c>
      <c r="F78" s="30" t="str">
        <f t="shared" si="20"/>
        <v/>
      </c>
      <c r="G78" s="28" t="str">
        <f t="shared" si="21"/>
        <v/>
      </c>
      <c r="H78" s="30" t="str">
        <f t="shared" si="22"/>
        <v/>
      </c>
      <c r="I78" s="28" t="str">
        <f t="shared" si="23"/>
        <v/>
      </c>
      <c r="J78" s="30" t="str">
        <f t="shared" si="24"/>
        <v/>
      </c>
      <c r="K78" s="28" t="str">
        <f t="shared" si="25"/>
        <v/>
      </c>
      <c r="L78" s="27" t="str">
        <f t="shared" si="26"/>
        <v/>
      </c>
      <c r="M78" s="27" t="e">
        <f t="shared" si="29"/>
        <v>#VALUE!</v>
      </c>
      <c r="N78" s="27" t="e">
        <f t="shared" si="27"/>
        <v>#VALUE!</v>
      </c>
      <c r="O78" s="27" t="e">
        <f t="shared" si="28"/>
        <v>#VALUE!</v>
      </c>
    </row>
    <row r="79" spans="1:15" x14ac:dyDescent="0.3">
      <c r="A79" s="29">
        <f>IF(MIDCAP_bas!D80=1,"",MIDCAP_bas!A80)</f>
        <v>0</v>
      </c>
      <c r="B79" s="28" t="str">
        <f>IF(A79=0,"",IFERROR(VLOOKUP(A79,MIDCAP_bas!$A:$B,2,0),""))</f>
        <v/>
      </c>
      <c r="C79" s="28">
        <f>IFERROR(VLOOKUP($A79,updated_plusgrid!$1:$1048576,MATCH("After allocate to FUEVN100 today",updated_plusgrid!$1:$1,0),0),0)</f>
        <v>0</v>
      </c>
      <c r="D79" s="28">
        <f>IFERROR(VLOOKUP($A79,updated_plusgrid!$1:$1048576,MATCH("After allocate to FUEVN100 tmr",updated_plusgrid!$1:$1,0),0),0)</f>
        <v>0</v>
      </c>
      <c r="E79" s="28">
        <f>IFERROR(VLOOKUP($A79,updated_plusgrid!$1:$1048576,MATCH("After allocate to FUEVN100 after tmr",updated_plusgrid!$1:$1,0),0),0)</f>
        <v>0</v>
      </c>
      <c r="F79" s="30" t="str">
        <f t="shared" si="20"/>
        <v/>
      </c>
      <c r="G79" s="28" t="str">
        <f t="shared" si="21"/>
        <v/>
      </c>
      <c r="H79" s="30" t="str">
        <f t="shared" si="22"/>
        <v/>
      </c>
      <c r="I79" s="28" t="str">
        <f t="shared" si="23"/>
        <v/>
      </c>
      <c r="J79" s="30" t="str">
        <f t="shared" si="24"/>
        <v/>
      </c>
      <c r="K79" s="28" t="str">
        <f t="shared" si="25"/>
        <v/>
      </c>
      <c r="L79" s="27" t="str">
        <f t="shared" si="26"/>
        <v/>
      </c>
      <c r="M79" s="27" t="e">
        <f t="shared" si="29"/>
        <v>#VALUE!</v>
      </c>
      <c r="N79" s="27" t="e">
        <f t="shared" si="27"/>
        <v>#VALUE!</v>
      </c>
      <c r="O79" s="27" t="e">
        <f t="shared" si="28"/>
        <v>#VALUE!</v>
      </c>
    </row>
    <row r="80" spans="1:15" x14ac:dyDescent="0.3">
      <c r="A80" s="29">
        <f>IF(MIDCAP_bas!D81=1,"",MIDCAP_bas!A81)</f>
        <v>0</v>
      </c>
      <c r="B80" s="28" t="str">
        <f>IF(A80=0,"",IFERROR(VLOOKUP(A80,MIDCAP_bas!$A:$B,2,0),""))</f>
        <v/>
      </c>
      <c r="C80" s="28">
        <f>IFERROR(VLOOKUP($A80,updated_plusgrid!$1:$1048576,MATCH("After allocate to FUEVN100 today",updated_plusgrid!$1:$1,0),0),0)</f>
        <v>0</v>
      </c>
      <c r="D80" s="28">
        <f>IFERROR(VLOOKUP($A80,updated_plusgrid!$1:$1048576,MATCH("After allocate to FUEVN100 tmr",updated_plusgrid!$1:$1,0),0),0)</f>
        <v>0</v>
      </c>
      <c r="E80" s="28">
        <f>IFERROR(VLOOKUP($A80,updated_plusgrid!$1:$1048576,MATCH("After allocate to FUEVN100 after tmr",updated_plusgrid!$1:$1,0),0),0)</f>
        <v>0</v>
      </c>
      <c r="F80" s="30" t="str">
        <f t="shared" si="20"/>
        <v/>
      </c>
      <c r="G80" s="28" t="str">
        <f t="shared" si="21"/>
        <v/>
      </c>
      <c r="H80" s="30" t="str">
        <f t="shared" si="22"/>
        <v/>
      </c>
      <c r="I80" s="28" t="str">
        <f t="shared" si="23"/>
        <v/>
      </c>
      <c r="J80" s="30" t="str">
        <f t="shared" si="24"/>
        <v/>
      </c>
      <c r="K80" s="28" t="str">
        <f t="shared" si="25"/>
        <v/>
      </c>
      <c r="L80" s="27" t="str">
        <f t="shared" si="26"/>
        <v/>
      </c>
      <c r="M80" s="27" t="e">
        <f t="shared" si="29"/>
        <v>#VALUE!</v>
      </c>
      <c r="N80" s="27" t="e">
        <f t="shared" si="27"/>
        <v>#VALUE!</v>
      </c>
      <c r="O80" s="27" t="e">
        <f t="shared" si="28"/>
        <v>#VALUE!</v>
      </c>
    </row>
    <row r="81" spans="1:15" x14ac:dyDescent="0.3">
      <c r="A81" s="29">
        <f>IF(MIDCAP_bas!D82=1,"",MIDCAP_bas!A82)</f>
        <v>0</v>
      </c>
      <c r="B81" s="28" t="str">
        <f>IF(A81=0,"",IFERROR(VLOOKUP(A81,MIDCAP_bas!$A:$B,2,0),""))</f>
        <v/>
      </c>
      <c r="C81" s="28">
        <f>IFERROR(VLOOKUP($A81,updated_plusgrid!$1:$1048576,MATCH("After allocate to FUEVN100 today",updated_plusgrid!$1:$1,0),0),0)</f>
        <v>0</v>
      </c>
      <c r="D81" s="28">
        <f>IFERROR(VLOOKUP($A81,updated_plusgrid!$1:$1048576,MATCH("After allocate to FUEVN100 tmr",updated_plusgrid!$1:$1,0),0),0)</f>
        <v>0</v>
      </c>
      <c r="E81" s="28">
        <f>IFERROR(VLOOKUP($A81,updated_plusgrid!$1:$1048576,MATCH("After allocate to FUEVN100 after tmr",updated_plusgrid!$1:$1,0),0),0)</f>
        <v>0</v>
      </c>
      <c r="F81" s="30" t="str">
        <f t="shared" si="20"/>
        <v/>
      </c>
      <c r="G81" s="28" t="str">
        <f t="shared" si="21"/>
        <v/>
      </c>
      <c r="H81" s="30" t="str">
        <f t="shared" si="22"/>
        <v/>
      </c>
      <c r="I81" s="28" t="str">
        <f t="shared" si="23"/>
        <v/>
      </c>
      <c r="J81" s="30" t="str">
        <f t="shared" si="24"/>
        <v/>
      </c>
      <c r="K81" s="28" t="str">
        <f t="shared" si="25"/>
        <v/>
      </c>
      <c r="L81" s="27" t="str">
        <f t="shared" si="26"/>
        <v/>
      </c>
      <c r="M81" s="27" t="e">
        <f t="shared" si="29"/>
        <v>#VALUE!</v>
      </c>
      <c r="N81" s="27" t="e">
        <f t="shared" si="27"/>
        <v>#VALUE!</v>
      </c>
      <c r="O81" s="27" t="e">
        <f t="shared" si="28"/>
        <v>#VALUE!</v>
      </c>
    </row>
    <row r="82" spans="1:15" x14ac:dyDescent="0.3">
      <c r="A82" s="29">
        <f>IF(MIDCAP_bas!D83=1,"",MIDCAP_bas!A83)</f>
        <v>0</v>
      </c>
      <c r="B82" s="28" t="str">
        <f>IF(A82=0,"",IFERROR(VLOOKUP(A82,MIDCAP_bas!$A:$B,2,0),""))</f>
        <v/>
      </c>
      <c r="C82" s="28">
        <f>IFERROR(VLOOKUP($A82,updated_plusgrid!$1:$1048576,MATCH("After allocate to FUEVN100 today",updated_plusgrid!$1:$1,0),0),0)</f>
        <v>0</v>
      </c>
      <c r="D82" s="28">
        <f>IFERROR(VLOOKUP($A82,updated_plusgrid!$1:$1048576,MATCH("After allocate to FUEVN100 tmr",updated_plusgrid!$1:$1,0),0),0)</f>
        <v>0</v>
      </c>
      <c r="E82" s="28">
        <f>IFERROR(VLOOKUP($A82,updated_plusgrid!$1:$1048576,MATCH("After allocate to FUEVN100 after tmr",updated_plusgrid!$1:$1,0),0),0)</f>
        <v>0</v>
      </c>
      <c r="F82" s="30" t="str">
        <f t="shared" si="20"/>
        <v/>
      </c>
      <c r="G82" s="28" t="str">
        <f t="shared" si="21"/>
        <v/>
      </c>
      <c r="H82" s="30" t="str">
        <f t="shared" si="22"/>
        <v/>
      </c>
      <c r="I82" s="28" t="str">
        <f t="shared" si="23"/>
        <v/>
      </c>
      <c r="J82" s="30" t="str">
        <f t="shared" si="24"/>
        <v/>
      </c>
      <c r="K82" s="28" t="str">
        <f t="shared" si="25"/>
        <v/>
      </c>
      <c r="L82" s="27" t="str">
        <f t="shared" si="26"/>
        <v/>
      </c>
      <c r="M82" s="27" t="e">
        <f t="shared" si="29"/>
        <v>#VALUE!</v>
      </c>
      <c r="N82" s="27" t="e">
        <f t="shared" si="27"/>
        <v>#VALUE!</v>
      </c>
      <c r="O82" s="27" t="e">
        <f t="shared" si="28"/>
        <v>#VALUE!</v>
      </c>
    </row>
    <row r="83" spans="1:15" x14ac:dyDescent="0.3">
      <c r="A83" s="29">
        <f>IF(MIDCAP_bas!D84=1,"",MIDCAP_bas!A84)</f>
        <v>0</v>
      </c>
      <c r="B83" s="28" t="str">
        <f>IF(A83=0,"",IFERROR(VLOOKUP(A83,MIDCAP_bas!$A:$B,2,0),""))</f>
        <v/>
      </c>
      <c r="C83" s="28">
        <f>IFERROR(VLOOKUP($A83,updated_plusgrid!$1:$1048576,MATCH("After allocate to FUEVN100 today",updated_plusgrid!$1:$1,0),0),0)</f>
        <v>0</v>
      </c>
      <c r="D83" s="28">
        <f>IFERROR(VLOOKUP($A83,updated_plusgrid!$1:$1048576,MATCH("After allocate to FUEVN100 tmr",updated_plusgrid!$1:$1,0),0),0)</f>
        <v>0</v>
      </c>
      <c r="E83" s="28">
        <f>IFERROR(VLOOKUP($A83,updated_plusgrid!$1:$1048576,MATCH("After allocate to FUEVN100 after tmr",updated_plusgrid!$1:$1,0),0),0)</f>
        <v>0</v>
      </c>
      <c r="F83" s="30" t="str">
        <f t="shared" si="20"/>
        <v/>
      </c>
      <c r="G83" s="28" t="str">
        <f t="shared" si="21"/>
        <v/>
      </c>
      <c r="H83" s="30" t="str">
        <f t="shared" si="22"/>
        <v/>
      </c>
      <c r="I83" s="28" t="str">
        <f t="shared" si="23"/>
        <v/>
      </c>
      <c r="J83" s="30" t="str">
        <f t="shared" si="24"/>
        <v/>
      </c>
      <c r="K83" s="28" t="str">
        <f t="shared" si="25"/>
        <v/>
      </c>
      <c r="L83" s="27" t="str">
        <f t="shared" si="26"/>
        <v/>
      </c>
      <c r="M83" s="27" t="e">
        <f t="shared" si="29"/>
        <v>#VALUE!</v>
      </c>
      <c r="N83" s="27" t="e">
        <f t="shared" si="27"/>
        <v>#VALUE!</v>
      </c>
      <c r="O83" s="27" t="e">
        <f t="shared" si="28"/>
        <v>#VALUE!</v>
      </c>
    </row>
    <row r="84" spans="1:15" x14ac:dyDescent="0.3">
      <c r="A84" s="29">
        <f>IF(MIDCAP_bas!D85=1,"",MIDCAP_bas!A85)</f>
        <v>0</v>
      </c>
      <c r="B84" s="28" t="str">
        <f>IF(A84=0,"",IFERROR(VLOOKUP(A84,MIDCAP_bas!$A:$B,2,0),""))</f>
        <v/>
      </c>
      <c r="C84" s="28">
        <f>IFERROR(VLOOKUP($A84,updated_plusgrid!$1:$1048576,MATCH("After allocate to FUEVN100 today",updated_plusgrid!$1:$1,0),0),0)</f>
        <v>0</v>
      </c>
      <c r="D84" s="28">
        <f>IFERROR(VLOOKUP($A84,updated_plusgrid!$1:$1048576,MATCH("After allocate to FUEVN100 tmr",updated_plusgrid!$1:$1,0),0),0)</f>
        <v>0</v>
      </c>
      <c r="E84" s="28">
        <f>IFERROR(VLOOKUP($A84,updated_plusgrid!$1:$1048576,MATCH("After allocate to FUEVN100 after tmr",updated_plusgrid!$1:$1,0),0),0)</f>
        <v>0</v>
      </c>
      <c r="F84" s="30" t="str">
        <f t="shared" si="20"/>
        <v/>
      </c>
      <c r="G84" s="28" t="str">
        <f t="shared" si="21"/>
        <v/>
      </c>
      <c r="H84" s="30" t="str">
        <f t="shared" si="22"/>
        <v/>
      </c>
      <c r="I84" s="28" t="str">
        <f t="shared" si="23"/>
        <v/>
      </c>
      <c r="J84" s="30" t="str">
        <f t="shared" si="24"/>
        <v/>
      </c>
      <c r="K84" s="28" t="str">
        <f t="shared" si="25"/>
        <v/>
      </c>
      <c r="L84" s="27" t="str">
        <f t="shared" si="26"/>
        <v/>
      </c>
      <c r="M84" s="27" t="e">
        <f t="shared" si="29"/>
        <v>#VALUE!</v>
      </c>
      <c r="N84" s="27" t="e">
        <f t="shared" si="27"/>
        <v>#VALUE!</v>
      </c>
      <c r="O84" s="27" t="e">
        <f t="shared" si="28"/>
        <v>#VALUE!</v>
      </c>
    </row>
    <row r="85" spans="1:15" x14ac:dyDescent="0.3">
      <c r="A85" s="29">
        <f>IF(MIDCAP_bas!D86=1,"",MIDCAP_bas!A86)</f>
        <v>0</v>
      </c>
      <c r="B85" s="28" t="str">
        <f>IF(A85=0,"",IFERROR(VLOOKUP(A85,MIDCAP_bas!$A:$B,2,0),""))</f>
        <v/>
      </c>
      <c r="C85" s="28">
        <f>IFERROR(VLOOKUP($A85,updated_plusgrid!$1:$1048576,MATCH("After allocate to FUEVN100 today",updated_plusgrid!$1:$1,0),0),0)</f>
        <v>0</v>
      </c>
      <c r="D85" s="28">
        <f>IFERROR(VLOOKUP($A85,updated_plusgrid!$1:$1048576,MATCH("After allocate to FUEVN100 tmr",updated_plusgrid!$1:$1,0),0),0)</f>
        <v>0</v>
      </c>
      <c r="E85" s="28">
        <f>IFERROR(VLOOKUP($A85,updated_plusgrid!$1:$1048576,MATCH("After allocate to FUEVN100 after tmr",updated_plusgrid!$1:$1,0),0),0)</f>
        <v>0</v>
      </c>
      <c r="F85" s="30" t="str">
        <f t="shared" si="20"/>
        <v/>
      </c>
      <c r="G85" s="28" t="str">
        <f t="shared" si="21"/>
        <v/>
      </c>
      <c r="H85" s="30" t="str">
        <f t="shared" si="22"/>
        <v/>
      </c>
      <c r="I85" s="28" t="str">
        <f t="shared" si="23"/>
        <v/>
      </c>
      <c r="J85" s="30" t="str">
        <f t="shared" si="24"/>
        <v/>
      </c>
      <c r="K85" s="28" t="str">
        <f t="shared" si="25"/>
        <v/>
      </c>
      <c r="L85" s="27" t="str">
        <f t="shared" si="26"/>
        <v/>
      </c>
      <c r="M85" s="27" t="e">
        <f t="shared" si="29"/>
        <v>#VALUE!</v>
      </c>
      <c r="N85" s="27" t="e">
        <f t="shared" si="27"/>
        <v>#VALUE!</v>
      </c>
      <c r="O85" s="27" t="e">
        <f t="shared" si="28"/>
        <v>#VALUE!</v>
      </c>
    </row>
    <row r="86" spans="1:15" x14ac:dyDescent="0.3">
      <c r="A86" s="29">
        <f>IF(MIDCAP_bas!D87=1,"",MIDCAP_bas!A87)</f>
        <v>0</v>
      </c>
      <c r="B86" s="28" t="str">
        <f>IF(A86=0,"",IFERROR(VLOOKUP(A86,MIDCAP_bas!$A:$B,2,0),""))</f>
        <v/>
      </c>
      <c r="C86" s="28">
        <f>IFERROR(VLOOKUP($A86,updated_plusgrid!$1:$1048576,MATCH("After allocate to FUEVN100 today",updated_plusgrid!$1:$1,0),0),0)</f>
        <v>0</v>
      </c>
      <c r="D86" s="28">
        <f>IFERROR(VLOOKUP($A86,updated_plusgrid!$1:$1048576,MATCH("After allocate to FUEVN100 tmr",updated_plusgrid!$1:$1,0),0),0)</f>
        <v>0</v>
      </c>
      <c r="E86" s="28">
        <f>IFERROR(VLOOKUP($A86,updated_plusgrid!$1:$1048576,MATCH("After allocate to FUEVN100 after tmr",updated_plusgrid!$1:$1,0),0),0)</f>
        <v>0</v>
      </c>
      <c r="F86" s="30" t="str">
        <f t="shared" si="20"/>
        <v/>
      </c>
      <c r="G86" s="28" t="str">
        <f t="shared" si="21"/>
        <v/>
      </c>
      <c r="H86" s="30" t="str">
        <f t="shared" si="22"/>
        <v/>
      </c>
      <c r="I86" s="28" t="str">
        <f t="shared" si="23"/>
        <v/>
      </c>
      <c r="J86" s="30" t="str">
        <f t="shared" si="24"/>
        <v/>
      </c>
      <c r="K86" s="28" t="str">
        <f t="shared" si="25"/>
        <v/>
      </c>
      <c r="L86" s="27" t="str">
        <f t="shared" si="26"/>
        <v/>
      </c>
      <c r="M86" s="27" t="e">
        <f t="shared" si="29"/>
        <v>#VALUE!</v>
      </c>
      <c r="N86" s="27" t="e">
        <f t="shared" si="27"/>
        <v>#VALUE!</v>
      </c>
      <c r="O86" s="27" t="e">
        <f t="shared" si="28"/>
        <v>#VALUE!</v>
      </c>
    </row>
    <row r="87" spans="1:15" x14ac:dyDescent="0.3">
      <c r="A87" s="29">
        <f>IF(MIDCAP_bas!D88=1,"",MIDCAP_bas!A88)</f>
        <v>0</v>
      </c>
      <c r="B87" s="28" t="str">
        <f>IF(A87=0,"",IFERROR(VLOOKUP(A87,MIDCAP_bas!$A:$B,2,0),""))</f>
        <v/>
      </c>
      <c r="C87" s="28">
        <f>IFERROR(VLOOKUP($A87,updated_plusgrid!$1:$1048576,MATCH("After allocate to FUEVN100 today",updated_plusgrid!$1:$1,0),0),0)</f>
        <v>0</v>
      </c>
      <c r="D87" s="28">
        <f>IFERROR(VLOOKUP($A87,updated_plusgrid!$1:$1048576,MATCH("After allocate to FUEVN100 tmr",updated_plusgrid!$1:$1,0),0),0)</f>
        <v>0</v>
      </c>
      <c r="E87" s="28">
        <f>IFERROR(VLOOKUP($A87,updated_plusgrid!$1:$1048576,MATCH("After allocate to FUEVN100 after tmr",updated_plusgrid!$1:$1,0),0),0)</f>
        <v>0</v>
      </c>
      <c r="F87" s="30" t="str">
        <f t="shared" si="20"/>
        <v/>
      </c>
      <c r="G87" s="28" t="str">
        <f t="shared" si="21"/>
        <v/>
      </c>
      <c r="H87" s="30" t="str">
        <f t="shared" si="22"/>
        <v/>
      </c>
      <c r="I87" s="28" t="str">
        <f t="shared" si="23"/>
        <v/>
      </c>
      <c r="J87" s="30" t="str">
        <f t="shared" si="24"/>
        <v/>
      </c>
      <c r="K87" s="28" t="str">
        <f t="shared" si="25"/>
        <v/>
      </c>
      <c r="L87" s="27" t="str">
        <f t="shared" si="26"/>
        <v/>
      </c>
      <c r="M87" s="27" t="e">
        <f t="shared" si="29"/>
        <v>#VALUE!</v>
      </c>
      <c r="N87" s="27" t="e">
        <f t="shared" si="27"/>
        <v>#VALUE!</v>
      </c>
      <c r="O87" s="27" t="e">
        <f t="shared" si="28"/>
        <v>#VALUE!</v>
      </c>
    </row>
    <row r="88" spans="1:15" x14ac:dyDescent="0.3">
      <c r="A88" s="29">
        <f>IF(MIDCAP_bas!D89=1,"",MIDCAP_bas!A89)</f>
        <v>0</v>
      </c>
      <c r="B88" s="28" t="str">
        <f>IF(A88=0,"",IFERROR(VLOOKUP(A88,MIDCAP_bas!$A:$B,2,0),""))</f>
        <v/>
      </c>
      <c r="C88" s="28">
        <f>IFERROR(VLOOKUP($A88,updated_plusgrid!$1:$1048576,MATCH("After allocate to FUEVN100 today",updated_plusgrid!$1:$1,0),0),0)</f>
        <v>0</v>
      </c>
      <c r="D88" s="28">
        <f>IFERROR(VLOOKUP($A88,updated_plusgrid!$1:$1048576,MATCH("After allocate to FUEVN100 tmr",updated_plusgrid!$1:$1,0),0),0)</f>
        <v>0</v>
      </c>
      <c r="E88" s="28">
        <f>IFERROR(VLOOKUP($A88,updated_plusgrid!$1:$1048576,MATCH("After allocate to FUEVN100 after tmr",updated_plusgrid!$1:$1,0),0),0)</f>
        <v>0</v>
      </c>
      <c r="F88" s="30" t="str">
        <f t="shared" si="20"/>
        <v/>
      </c>
      <c r="G88" s="28" t="str">
        <f t="shared" si="21"/>
        <v/>
      </c>
      <c r="H88" s="30" t="str">
        <f t="shared" si="22"/>
        <v/>
      </c>
      <c r="I88" s="28" t="str">
        <f t="shared" si="23"/>
        <v/>
      </c>
      <c r="J88" s="30" t="str">
        <f t="shared" si="24"/>
        <v/>
      </c>
      <c r="K88" s="28" t="str">
        <f t="shared" si="25"/>
        <v/>
      </c>
      <c r="L88" s="27" t="str">
        <f t="shared" si="26"/>
        <v/>
      </c>
      <c r="M88" s="27" t="e">
        <f t="shared" si="29"/>
        <v>#VALUE!</v>
      </c>
      <c r="N88" s="27" t="e">
        <f t="shared" si="27"/>
        <v>#VALUE!</v>
      </c>
      <c r="O88" s="27" t="e">
        <f t="shared" si="28"/>
        <v>#VALUE!</v>
      </c>
    </row>
    <row r="89" spans="1:15" x14ac:dyDescent="0.3">
      <c r="A89" s="29">
        <f>IF(MIDCAP_bas!D90=1,"",MIDCAP_bas!A90)</f>
        <v>0</v>
      </c>
      <c r="B89" s="28" t="str">
        <f>IF(A89=0,"",IFERROR(VLOOKUP(A89,MIDCAP_bas!$A:$B,2,0),""))</f>
        <v/>
      </c>
      <c r="C89" s="28">
        <f>IFERROR(VLOOKUP($A89,updated_plusgrid!$1:$1048576,MATCH("After allocate to FUEVN100 today",updated_plusgrid!$1:$1,0),0),0)</f>
        <v>0</v>
      </c>
      <c r="D89" s="28">
        <f>IFERROR(VLOOKUP($A89,updated_plusgrid!$1:$1048576,MATCH("After allocate to FUEVN100 tmr",updated_plusgrid!$1:$1,0),0),0)</f>
        <v>0</v>
      </c>
      <c r="E89" s="28">
        <f>IFERROR(VLOOKUP($A89,updated_plusgrid!$1:$1048576,MATCH("After allocate to FUEVN100 after tmr",updated_plusgrid!$1:$1,0),0),0)</f>
        <v>0</v>
      </c>
      <c r="F89" s="30" t="str">
        <f t="shared" si="20"/>
        <v/>
      </c>
      <c r="G89" s="28" t="str">
        <f t="shared" si="21"/>
        <v/>
      </c>
      <c r="H89" s="30" t="str">
        <f t="shared" si="22"/>
        <v/>
      </c>
      <c r="I89" s="28" t="str">
        <f t="shared" si="23"/>
        <v/>
      </c>
      <c r="J89" s="30" t="str">
        <f t="shared" si="24"/>
        <v/>
      </c>
      <c r="K89" s="28" t="str">
        <f t="shared" si="25"/>
        <v/>
      </c>
      <c r="L89" s="27" t="str">
        <f t="shared" si="26"/>
        <v/>
      </c>
      <c r="M89" s="27" t="e">
        <f t="shared" si="29"/>
        <v>#VALUE!</v>
      </c>
      <c r="N89" s="27" t="e">
        <f t="shared" si="27"/>
        <v>#VALUE!</v>
      </c>
      <c r="O89" s="27" t="e">
        <f t="shared" si="28"/>
        <v>#VALUE!</v>
      </c>
    </row>
    <row r="90" spans="1:15" x14ac:dyDescent="0.3">
      <c r="A90" s="29">
        <f>IF(MIDCAP_bas!D91=1,"",MIDCAP_bas!A91)</f>
        <v>0</v>
      </c>
      <c r="B90" s="28" t="str">
        <f>IF(A90=0,"",IFERROR(VLOOKUP(A90,MIDCAP_bas!$A:$B,2,0),""))</f>
        <v/>
      </c>
      <c r="C90" s="28">
        <f>IFERROR(VLOOKUP($A90,updated_plusgrid!$1:$1048576,MATCH("After allocate to FUEVN100 today",updated_plusgrid!$1:$1,0),0),0)</f>
        <v>0</v>
      </c>
      <c r="D90" s="28">
        <f>IFERROR(VLOOKUP($A90,updated_plusgrid!$1:$1048576,MATCH("After allocate to FUEVN100 tmr",updated_plusgrid!$1:$1,0),0),0)</f>
        <v>0</v>
      </c>
      <c r="E90" s="28">
        <f>IFERROR(VLOOKUP($A90,updated_plusgrid!$1:$1048576,MATCH("After allocate to FUEVN100 after tmr",updated_plusgrid!$1:$1,0),0),0)</f>
        <v>0</v>
      </c>
      <c r="F90" s="30" t="str">
        <f t="shared" si="20"/>
        <v/>
      </c>
      <c r="G90" s="28" t="str">
        <f t="shared" si="21"/>
        <v/>
      </c>
      <c r="H90" s="30" t="str">
        <f t="shared" si="22"/>
        <v/>
      </c>
      <c r="I90" s="28" t="str">
        <f t="shared" si="23"/>
        <v/>
      </c>
      <c r="J90" s="30" t="str">
        <f t="shared" si="24"/>
        <v/>
      </c>
      <c r="K90" s="28" t="str">
        <f t="shared" si="25"/>
        <v/>
      </c>
      <c r="L90" s="27" t="str">
        <f t="shared" si="26"/>
        <v/>
      </c>
      <c r="M90" s="27" t="e">
        <f t="shared" si="29"/>
        <v>#VALUE!</v>
      </c>
      <c r="N90" s="27" t="e">
        <f t="shared" si="27"/>
        <v>#VALUE!</v>
      </c>
      <c r="O90" s="27" t="e">
        <f t="shared" si="28"/>
        <v>#VALUE!</v>
      </c>
    </row>
    <row r="91" spans="1:15" x14ac:dyDescent="0.3">
      <c r="A91" s="29">
        <f>IF(MIDCAP_bas!D92=1,"",MIDCAP_bas!A92)</f>
        <v>0</v>
      </c>
      <c r="B91" s="28" t="str">
        <f>IF(A91=0,"",IFERROR(VLOOKUP(A91,MIDCAP_bas!$A:$B,2,0),""))</f>
        <v/>
      </c>
      <c r="C91" s="28">
        <f>IFERROR(VLOOKUP($A91,updated_plusgrid!$1:$1048576,MATCH("After allocate to FUEVN100 today",updated_plusgrid!$1:$1,0),0),0)</f>
        <v>0</v>
      </c>
      <c r="D91" s="28">
        <f>IFERROR(VLOOKUP($A91,updated_plusgrid!$1:$1048576,MATCH("After allocate to FUEVN100 tmr",updated_plusgrid!$1:$1,0),0),0)</f>
        <v>0</v>
      </c>
      <c r="E91" s="28">
        <f>IFERROR(VLOOKUP($A91,updated_plusgrid!$1:$1048576,MATCH("After allocate to FUEVN100 after tmr",updated_plusgrid!$1:$1,0),0),0)</f>
        <v>0</v>
      </c>
      <c r="F91" s="30" t="str">
        <f t="shared" si="20"/>
        <v/>
      </c>
      <c r="G91" s="28" t="str">
        <f t="shared" si="21"/>
        <v/>
      </c>
      <c r="H91" s="30" t="str">
        <f t="shared" si="22"/>
        <v/>
      </c>
      <c r="I91" s="28" t="str">
        <f t="shared" si="23"/>
        <v/>
      </c>
      <c r="J91" s="30" t="str">
        <f t="shared" si="24"/>
        <v/>
      </c>
      <c r="K91" s="28" t="str">
        <f t="shared" si="25"/>
        <v/>
      </c>
      <c r="L91" s="27" t="str">
        <f t="shared" si="26"/>
        <v/>
      </c>
      <c r="M91" s="27" t="e">
        <f t="shared" si="29"/>
        <v>#VALUE!</v>
      </c>
      <c r="N91" s="27" t="e">
        <f t="shared" si="27"/>
        <v>#VALUE!</v>
      </c>
      <c r="O91" s="27" t="e">
        <f t="shared" si="28"/>
        <v>#VALUE!</v>
      </c>
    </row>
    <row r="92" spans="1:15" x14ac:dyDescent="0.3">
      <c r="A92" s="29"/>
      <c r="B92" s="28"/>
      <c r="C92" s="28"/>
      <c r="D92" s="28"/>
      <c r="E92" s="28"/>
      <c r="F92" s="30" t="str">
        <f t="shared" si="20"/>
        <v/>
      </c>
      <c r="G92" s="28" t="str">
        <f t="shared" si="21"/>
        <v/>
      </c>
      <c r="H92" s="30" t="str">
        <f t="shared" si="22"/>
        <v/>
      </c>
      <c r="I92" s="28" t="str">
        <f t="shared" si="23"/>
        <v/>
      </c>
      <c r="J92" s="30" t="str">
        <f t="shared" si="24"/>
        <v/>
      </c>
      <c r="K92" s="28" t="str">
        <f t="shared" si="25"/>
        <v/>
      </c>
      <c r="L92" s="27" t="str">
        <f t="shared" si="26"/>
        <v/>
      </c>
      <c r="M92" s="27">
        <f t="shared" si="29"/>
        <v>0</v>
      </c>
      <c r="N92" s="27">
        <f t="shared" si="27"/>
        <v>0</v>
      </c>
      <c r="O92" s="27">
        <f t="shared" si="28"/>
        <v>0</v>
      </c>
    </row>
    <row r="93" spans="1:15" x14ac:dyDescent="0.3">
      <c r="A93" s="29"/>
      <c r="B93" s="28"/>
      <c r="C93" s="28"/>
      <c r="D93" s="28"/>
      <c r="E93" s="28"/>
      <c r="F93" s="30" t="str">
        <f t="shared" si="20"/>
        <v/>
      </c>
      <c r="G93" s="28" t="str">
        <f t="shared" si="21"/>
        <v/>
      </c>
      <c r="H93" s="30" t="str">
        <f t="shared" si="22"/>
        <v/>
      </c>
      <c r="I93" s="28" t="str">
        <f t="shared" si="23"/>
        <v/>
      </c>
      <c r="J93" s="30" t="str">
        <f t="shared" si="24"/>
        <v/>
      </c>
      <c r="K93" s="28" t="str">
        <f t="shared" si="25"/>
        <v/>
      </c>
      <c r="L93" s="27" t="str">
        <f t="shared" si="26"/>
        <v/>
      </c>
      <c r="M93" s="27">
        <f t="shared" si="29"/>
        <v>0</v>
      </c>
      <c r="N93" s="27">
        <f t="shared" si="27"/>
        <v>0</v>
      </c>
      <c r="O93" s="27">
        <f t="shared" si="28"/>
        <v>0</v>
      </c>
    </row>
    <row r="94" spans="1:15" x14ac:dyDescent="0.3">
      <c r="A94" s="29"/>
      <c r="B94" s="28"/>
      <c r="C94" s="28"/>
      <c r="D94" s="28"/>
      <c r="E94" s="28"/>
      <c r="F94" s="30" t="str">
        <f t="shared" si="20"/>
        <v/>
      </c>
      <c r="G94" s="28" t="str">
        <f t="shared" si="21"/>
        <v/>
      </c>
      <c r="H94" s="30" t="str">
        <f t="shared" si="22"/>
        <v/>
      </c>
      <c r="I94" s="28" t="str">
        <f t="shared" si="23"/>
        <v/>
      </c>
      <c r="J94" s="30" t="str">
        <f t="shared" si="24"/>
        <v/>
      </c>
      <c r="K94" s="28" t="str">
        <f t="shared" si="25"/>
        <v/>
      </c>
      <c r="L94" s="27" t="str">
        <f t="shared" si="26"/>
        <v/>
      </c>
      <c r="M94" s="27">
        <f t="shared" si="29"/>
        <v>0</v>
      </c>
      <c r="N94" s="27">
        <f t="shared" si="27"/>
        <v>0</v>
      </c>
      <c r="O94" s="27">
        <f t="shared" si="28"/>
        <v>0</v>
      </c>
    </row>
    <row r="95" spans="1:15" x14ac:dyDescent="0.3">
      <c r="A95" s="29"/>
      <c r="B95" s="28"/>
      <c r="C95" s="28"/>
      <c r="D95" s="28"/>
      <c r="E95" s="28"/>
      <c r="F95" s="30" t="str">
        <f t="shared" si="20"/>
        <v/>
      </c>
      <c r="G95" s="28" t="str">
        <f t="shared" si="21"/>
        <v/>
      </c>
      <c r="H95" s="30" t="str">
        <f t="shared" si="22"/>
        <v/>
      </c>
      <c r="I95" s="28" t="str">
        <f t="shared" si="23"/>
        <v/>
      </c>
      <c r="J95" s="30" t="str">
        <f t="shared" si="24"/>
        <v/>
      </c>
      <c r="K95" s="28" t="str">
        <f t="shared" si="25"/>
        <v/>
      </c>
      <c r="L95" s="27" t="str">
        <f t="shared" si="26"/>
        <v/>
      </c>
      <c r="M95" s="27">
        <f t="shared" si="29"/>
        <v>0</v>
      </c>
      <c r="N95" s="27">
        <f t="shared" si="27"/>
        <v>0</v>
      </c>
      <c r="O95" s="27">
        <f t="shared" si="28"/>
        <v>0</v>
      </c>
    </row>
    <row r="96" spans="1:15" x14ac:dyDescent="0.3">
      <c r="A96" s="29"/>
      <c r="B96" s="28"/>
      <c r="C96" s="28"/>
      <c r="D96" s="28"/>
      <c r="E96" s="28"/>
      <c r="F96" s="30" t="str">
        <f t="shared" si="20"/>
        <v/>
      </c>
      <c r="G96" s="28" t="str">
        <f t="shared" si="21"/>
        <v/>
      </c>
      <c r="H96" s="30" t="str">
        <f t="shared" si="22"/>
        <v/>
      </c>
      <c r="I96" s="28" t="str">
        <f t="shared" si="23"/>
        <v/>
      </c>
      <c r="J96" s="30" t="str">
        <f t="shared" si="24"/>
        <v/>
      </c>
      <c r="K96" s="28" t="str">
        <f t="shared" si="25"/>
        <v/>
      </c>
      <c r="L96" s="27" t="str">
        <f t="shared" si="26"/>
        <v/>
      </c>
      <c r="M96" s="27">
        <f t="shared" si="29"/>
        <v>0</v>
      </c>
      <c r="N96" s="27">
        <f t="shared" si="27"/>
        <v>0</v>
      </c>
      <c r="O96" s="27">
        <f t="shared" si="28"/>
        <v>0</v>
      </c>
    </row>
    <row r="97" spans="1:15" x14ac:dyDescent="0.3">
      <c r="A97" s="29"/>
      <c r="B97" s="28"/>
      <c r="C97" s="28"/>
      <c r="D97" s="28"/>
      <c r="E97" s="28"/>
      <c r="F97" s="30" t="str">
        <f t="shared" si="20"/>
        <v/>
      </c>
      <c r="G97" s="28" t="str">
        <f t="shared" si="21"/>
        <v/>
      </c>
      <c r="H97" s="30" t="str">
        <f t="shared" si="22"/>
        <v/>
      </c>
      <c r="I97" s="28" t="str">
        <f t="shared" si="23"/>
        <v/>
      </c>
      <c r="J97" s="30" t="str">
        <f t="shared" si="24"/>
        <v/>
      </c>
      <c r="K97" s="28" t="str">
        <f t="shared" si="25"/>
        <v/>
      </c>
      <c r="L97" s="27" t="str">
        <f t="shared" si="26"/>
        <v/>
      </c>
      <c r="M97" s="27">
        <f t="shared" si="29"/>
        <v>0</v>
      </c>
      <c r="N97" s="27">
        <f t="shared" si="27"/>
        <v>0</v>
      </c>
      <c r="O97" s="27">
        <f t="shared" si="28"/>
        <v>0</v>
      </c>
    </row>
    <row r="98" spans="1:15" x14ac:dyDescent="0.3">
      <c r="A98" s="29"/>
      <c r="B98" s="28"/>
      <c r="C98" s="28"/>
      <c r="D98" s="28"/>
      <c r="E98" s="28"/>
      <c r="F98" s="30" t="str">
        <f t="shared" si="20"/>
        <v/>
      </c>
      <c r="G98" s="28" t="str">
        <f t="shared" ref="G98" si="30">IFERROR(ROUNDDOWN(F98,-0.1),"")</f>
        <v/>
      </c>
      <c r="H98" s="30" t="str">
        <f t="shared" si="22"/>
        <v/>
      </c>
      <c r="I98" s="28" t="str">
        <f t="shared" ref="I98" si="31">IFERROR(ROUNDDOWN(H98,-0.1),"")</f>
        <v/>
      </c>
      <c r="J98" s="30" t="str">
        <f t="shared" si="24"/>
        <v/>
      </c>
      <c r="K98" s="28" t="str">
        <f t="shared" ref="K98" si="32">IFERROR(ROUNDDOWN(J98,-0.1),"")</f>
        <v/>
      </c>
      <c r="L98" s="27" t="str">
        <f t="shared" ref="L98" si="33">IFERROR(G98+I98+K98,"")</f>
        <v/>
      </c>
      <c r="M98" s="27">
        <f t="shared" si="29"/>
        <v>0</v>
      </c>
      <c r="N98" s="27">
        <f t="shared" si="27"/>
        <v>0</v>
      </c>
      <c r="O98" s="27">
        <f t="shared" si="28"/>
        <v>0</v>
      </c>
    </row>
  </sheetData>
  <sortState xmlns:xlrd2="http://schemas.microsoft.com/office/spreadsheetml/2017/richdata2" ref="A2:O98">
    <sortCondition ref="L1:L98"/>
  </sortState>
  <conditionalFormatting sqref="G2:G98">
    <cfRule type="colorScale" priority="1">
      <colorScale>
        <cfvo type="min"/>
        <cfvo type="max"/>
        <color rgb="FFF8696B"/>
        <color rgb="FFFCFCFF"/>
      </colorScale>
    </cfRule>
  </conditionalFormatting>
  <conditionalFormatting sqref="I2:I98">
    <cfRule type="colorScale" priority="3">
      <colorScale>
        <cfvo type="min"/>
        <cfvo type="max"/>
        <color rgb="FFF8696B"/>
        <color rgb="FFFCFCFF"/>
      </colorScale>
    </cfRule>
  </conditionalFormatting>
  <conditionalFormatting sqref="K2:K98">
    <cfRule type="colorScale" priority="2">
      <colorScale>
        <cfvo type="min"/>
        <cfvo type="max"/>
        <color rgb="FFF8696B"/>
        <color rgb="FFFCFCFF"/>
      </colorScale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78"/>
  <sheetViews>
    <sheetView workbookViewId="0">
      <selection activeCell="D3" sqref="D3"/>
    </sheetView>
  </sheetViews>
  <sheetFormatPr defaultRowHeight="14.4" x14ac:dyDescent="0.3"/>
  <cols>
    <col min="3" max="3" width="56.21875" customWidth="1"/>
    <col min="7" max="7" width="19.77734375" customWidth="1"/>
  </cols>
  <sheetData>
    <row r="1" spans="1:7" x14ac:dyDescent="0.3">
      <c r="A1" s="22"/>
    </row>
    <row r="2" spans="1:7" x14ac:dyDescent="0.3">
      <c r="A2" s="22" t="s">
        <v>3</v>
      </c>
      <c r="B2" t="s">
        <v>40</v>
      </c>
      <c r="C2" t="s">
        <v>41</v>
      </c>
      <c r="D2" t="s">
        <v>39</v>
      </c>
    </row>
    <row r="3" spans="1:7" x14ac:dyDescent="0.3">
      <c r="A3" t="str">
        <f>[6]FUEDCMID!C2</f>
        <v>AAA</v>
      </c>
      <c r="B3">
        <f>[6]FUEDCMID!E2</f>
        <v>400</v>
      </c>
      <c r="C3">
        <f>[6]FUEDCMID!G2</f>
        <v>0</v>
      </c>
      <c r="D3" s="1">
        <f>IF(C3="AP/Nhà đầu tư nước ngoài
Foreign AP/Investor",1,0)</f>
        <v>0</v>
      </c>
    </row>
    <row r="4" spans="1:7" x14ac:dyDescent="0.3">
      <c r="A4" t="str">
        <f>[6]FUEDCMID!C3</f>
        <v>ANV</v>
      </c>
      <c r="B4">
        <f>[6]FUEDCMID!E3</f>
        <v>100</v>
      </c>
      <c r="C4">
        <f>[6]FUEDCMID!G3</f>
        <v>0</v>
      </c>
      <c r="D4" s="1">
        <f t="shared" ref="D4:D67" si="0">IF(C4="AP/Nhà đầu tư nước ngoài
Foreign AP/Investor",1,0)</f>
        <v>0</v>
      </c>
    </row>
    <row r="5" spans="1:7" x14ac:dyDescent="0.3">
      <c r="A5" t="str">
        <f>[6]FUEDCMID!C4</f>
        <v>ASM</v>
      </c>
      <c r="B5">
        <f>[6]FUEDCMID!E4</f>
        <v>400</v>
      </c>
      <c r="C5">
        <f>[6]FUEDCMID!G4</f>
        <v>0</v>
      </c>
      <c r="D5" s="1">
        <f t="shared" si="0"/>
        <v>0</v>
      </c>
    </row>
    <row r="6" spans="1:7" x14ac:dyDescent="0.3">
      <c r="A6" t="str">
        <f>[6]FUEDCMID!C5</f>
        <v>BCG</v>
      </c>
      <c r="B6">
        <f>[6]FUEDCMID!E5</f>
        <v>1200</v>
      </c>
      <c r="C6">
        <f>[6]FUEDCMID!G5</f>
        <v>0</v>
      </c>
      <c r="D6" s="1">
        <f t="shared" si="0"/>
        <v>0</v>
      </c>
    </row>
    <row r="7" spans="1:7" x14ac:dyDescent="0.3">
      <c r="A7" t="str">
        <f>[6]FUEDCMID!C6</f>
        <v>BMP</v>
      </c>
      <c r="B7">
        <f>[6]FUEDCMID!E6</f>
        <v>100</v>
      </c>
      <c r="C7">
        <f>[6]FUEDCMID!G6</f>
        <v>0</v>
      </c>
      <c r="D7" s="1">
        <f t="shared" si="0"/>
        <v>0</v>
      </c>
    </row>
    <row r="8" spans="1:7" x14ac:dyDescent="0.3">
      <c r="A8" t="str">
        <f>[6]FUEDCMID!C7</f>
        <v>BWE</v>
      </c>
      <c r="B8">
        <f>[6]FUEDCMID!E7</f>
        <v>200</v>
      </c>
      <c r="C8">
        <f>[6]FUEDCMID!G7</f>
        <v>0</v>
      </c>
      <c r="D8" s="1">
        <f t="shared" si="0"/>
        <v>0</v>
      </c>
    </row>
    <row r="9" spans="1:7" x14ac:dyDescent="0.3">
      <c r="A9" t="str">
        <f>[6]FUEDCMID!C8</f>
        <v>CII</v>
      </c>
      <c r="B9">
        <f>[6]FUEDCMID!E8</f>
        <v>600</v>
      </c>
      <c r="C9">
        <f>[6]FUEDCMID!G8</f>
        <v>0</v>
      </c>
      <c r="D9" s="1">
        <f t="shared" si="0"/>
        <v>0</v>
      </c>
    </row>
    <row r="10" spans="1:7" x14ac:dyDescent="0.3">
      <c r="A10" t="str">
        <f>[6]FUEDCMID!C9</f>
        <v>CMG</v>
      </c>
      <c r="B10">
        <f>[6]FUEDCMID!E9</f>
        <v>200</v>
      </c>
      <c r="C10">
        <f>[6]FUEDCMID!G9</f>
        <v>0</v>
      </c>
      <c r="D10" s="1">
        <f t="shared" si="0"/>
        <v>0</v>
      </c>
    </row>
    <row r="11" spans="1:7" x14ac:dyDescent="0.3">
      <c r="A11" t="str">
        <f>[6]FUEDCMID!C10</f>
        <v>CTD</v>
      </c>
      <c r="B11">
        <f>[6]FUEDCMID!E10</f>
        <v>100</v>
      </c>
      <c r="C11">
        <f>[6]FUEDCMID!G10</f>
        <v>0</v>
      </c>
      <c r="D11" s="1">
        <f t="shared" si="0"/>
        <v>0</v>
      </c>
      <c r="G11" s="39"/>
    </row>
    <row r="12" spans="1:7" x14ac:dyDescent="0.3">
      <c r="A12" t="str">
        <f>[6]FUEDCMID!C11</f>
        <v>CTR</v>
      </c>
      <c r="B12">
        <f>[6]FUEDCMID!E11</f>
        <v>100</v>
      </c>
      <c r="C12">
        <f>[6]FUEDCMID!G11</f>
        <v>0</v>
      </c>
      <c r="D12" s="1">
        <f t="shared" si="0"/>
        <v>0</v>
      </c>
    </row>
    <row r="13" spans="1:7" x14ac:dyDescent="0.3">
      <c r="A13" t="str">
        <f>[6]FUEDCMID!C12</f>
        <v>DBC</v>
      </c>
      <c r="B13">
        <f>[6]FUEDCMID!E12</f>
        <v>500</v>
      </c>
      <c r="C13">
        <f>[6]FUEDCMID!G12</f>
        <v>0</v>
      </c>
      <c r="D13" s="1">
        <f t="shared" si="0"/>
        <v>0</v>
      </c>
    </row>
    <row r="14" spans="1:7" x14ac:dyDescent="0.3">
      <c r="A14" t="str">
        <f>[6]FUEDCMID!C13</f>
        <v>DCM</v>
      </c>
      <c r="B14">
        <f>[6]FUEDCMID!E13</f>
        <v>300</v>
      </c>
      <c r="C14">
        <f>[6]FUEDCMID!G13</f>
        <v>0</v>
      </c>
      <c r="D14" s="1">
        <f t="shared" si="0"/>
        <v>0</v>
      </c>
    </row>
    <row r="15" spans="1:7" x14ac:dyDescent="0.3">
      <c r="A15" t="str">
        <f>[6]FUEDCMID!C14</f>
        <v>DGC</v>
      </c>
      <c r="B15">
        <f>[6]FUEDCMID!E14</f>
        <v>500</v>
      </c>
      <c r="C15">
        <f>[6]FUEDCMID!G14</f>
        <v>0</v>
      </c>
      <c r="D15" s="1">
        <f t="shared" si="0"/>
        <v>0</v>
      </c>
    </row>
    <row r="16" spans="1:7" x14ac:dyDescent="0.3">
      <c r="A16" t="str">
        <f>[6]FUEDCMID!C15</f>
        <v>DGW</v>
      </c>
      <c r="B16">
        <f>[6]FUEDCMID!E15</f>
        <v>200</v>
      </c>
      <c r="C16">
        <f>[6]FUEDCMID!G15</f>
        <v>0</v>
      </c>
      <c r="D16" s="1">
        <f t="shared" si="0"/>
        <v>0</v>
      </c>
    </row>
    <row r="17" spans="1:4" x14ac:dyDescent="0.3">
      <c r="A17" t="str">
        <f>[6]FUEDCMID!C16</f>
        <v>DIG</v>
      </c>
      <c r="B17">
        <f>[6]FUEDCMID!E16</f>
        <v>1000</v>
      </c>
      <c r="C17">
        <f>[6]FUEDCMID!G16</f>
        <v>0</v>
      </c>
      <c r="D17" s="1">
        <f t="shared" si="0"/>
        <v>0</v>
      </c>
    </row>
    <row r="18" spans="1:4" x14ac:dyDescent="0.3">
      <c r="A18" t="str">
        <f>[6]FUEDCMID!C17</f>
        <v>DPM</v>
      </c>
      <c r="B18">
        <f>[6]FUEDCMID!E17</f>
        <v>300</v>
      </c>
      <c r="C18">
        <f>[6]FUEDCMID!G17</f>
        <v>0</v>
      </c>
      <c r="D18" s="1">
        <f t="shared" si="0"/>
        <v>0</v>
      </c>
    </row>
    <row r="19" spans="1:4" x14ac:dyDescent="0.3">
      <c r="A19" t="str">
        <f>[6]FUEDCMID!C18</f>
        <v>DXG</v>
      </c>
      <c r="B19">
        <f>[6]FUEDCMID!E18</f>
        <v>1100</v>
      </c>
      <c r="C19">
        <f>[6]FUEDCMID!G18</f>
        <v>0</v>
      </c>
      <c r="D19" s="1">
        <f t="shared" si="0"/>
        <v>0</v>
      </c>
    </row>
    <row r="20" spans="1:4" x14ac:dyDescent="0.3">
      <c r="A20" t="str">
        <f>[6]FUEDCMID!C19</f>
        <v>EIB</v>
      </c>
      <c r="B20">
        <f>[6]FUEDCMID!E19</f>
        <v>3100</v>
      </c>
      <c r="C20">
        <f>[6]FUEDCMID!G19</f>
        <v>0</v>
      </c>
      <c r="D20" s="1">
        <f t="shared" si="0"/>
        <v>0</v>
      </c>
    </row>
    <row r="21" spans="1:4" x14ac:dyDescent="0.3">
      <c r="A21" t="str">
        <f>[6]FUEDCMID!C20</f>
        <v>EVF</v>
      </c>
      <c r="B21">
        <f>[6]FUEDCMID!E20</f>
        <v>1000</v>
      </c>
      <c r="C21">
        <f>[6]FUEDCMID!G20</f>
        <v>0</v>
      </c>
      <c r="D21" s="1">
        <f t="shared" si="0"/>
        <v>0</v>
      </c>
    </row>
    <row r="22" spans="1:4" x14ac:dyDescent="0.3">
      <c r="A22" t="str">
        <f>[6]FUEDCMID!C21</f>
        <v>FRT</v>
      </c>
      <c r="B22">
        <f>[6]FUEDCMID!E21</f>
        <v>100</v>
      </c>
      <c r="C22">
        <f>[6]FUEDCMID!G21</f>
        <v>0</v>
      </c>
      <c r="D22" s="1">
        <f t="shared" si="0"/>
        <v>0</v>
      </c>
    </row>
    <row r="23" spans="1:4" x14ac:dyDescent="0.3">
      <c r="A23" t="str">
        <f>[6]FUEDCMID!C22</f>
        <v>FTS</v>
      </c>
      <c r="B23">
        <f>[6]FUEDCMID!E22</f>
        <v>300</v>
      </c>
      <c r="C23">
        <f>[6]FUEDCMID!G22</f>
        <v>0</v>
      </c>
      <c r="D23" s="1">
        <f t="shared" si="0"/>
        <v>0</v>
      </c>
    </row>
    <row r="24" spans="1:4" x14ac:dyDescent="0.3">
      <c r="A24" t="str">
        <f>[6]FUEDCMID!C23</f>
        <v>GEX</v>
      </c>
      <c r="B24">
        <f>[6]FUEDCMID!E23</f>
        <v>1300</v>
      </c>
      <c r="C24">
        <f>[6]FUEDCMID!G23</f>
        <v>0</v>
      </c>
      <c r="D24" s="1">
        <f t="shared" si="0"/>
        <v>0</v>
      </c>
    </row>
    <row r="25" spans="1:4" x14ac:dyDescent="0.3">
      <c r="A25" t="str">
        <f>[6]FUEDCMID!C24</f>
        <v>GMD</v>
      </c>
      <c r="B25">
        <f>[6]FUEDCMID!E24</f>
        <v>500</v>
      </c>
      <c r="C25">
        <f>[6]FUEDCMID!G24</f>
        <v>0</v>
      </c>
      <c r="D25" s="1">
        <f t="shared" si="0"/>
        <v>0</v>
      </c>
    </row>
    <row r="26" spans="1:4" x14ac:dyDescent="0.3">
      <c r="A26" t="str">
        <f>[6]FUEDCMID!C25</f>
        <v>HCM</v>
      </c>
      <c r="B26">
        <f>[6]FUEDCMID!E25</f>
        <v>700</v>
      </c>
      <c r="C26" t="str">
        <f>[6]FUEDCMID!G25</f>
        <v>HSC</v>
      </c>
      <c r="D26" s="1">
        <f t="shared" si="0"/>
        <v>0</v>
      </c>
    </row>
    <row r="27" spans="1:4" x14ac:dyDescent="0.3">
      <c r="A27" t="str">
        <f>[6]FUEDCMID!C26</f>
        <v>HDC</v>
      </c>
      <c r="B27">
        <f>[6]FUEDCMID!E26</f>
        <v>200</v>
      </c>
      <c r="C27">
        <f>[6]FUEDCMID!G26</f>
        <v>0</v>
      </c>
      <c r="D27" s="1">
        <f t="shared" si="0"/>
        <v>0</v>
      </c>
    </row>
    <row r="28" spans="1:4" x14ac:dyDescent="0.3">
      <c r="A28" t="str">
        <f>[6]FUEDCMID!C27</f>
        <v>HDG</v>
      </c>
      <c r="B28">
        <f>[6]FUEDCMID!E27</f>
        <v>400</v>
      </c>
      <c r="C28">
        <f>[6]FUEDCMID!G27</f>
        <v>0</v>
      </c>
      <c r="D28" s="1">
        <f t="shared" si="0"/>
        <v>0</v>
      </c>
    </row>
    <row r="29" spans="1:4" x14ac:dyDescent="0.3">
      <c r="A29" t="str">
        <f>[6]FUEDCMID!C28</f>
        <v>HHV</v>
      </c>
      <c r="B29">
        <f>[6]FUEDCMID!E28</f>
        <v>700</v>
      </c>
      <c r="C29">
        <f>[6]FUEDCMID!G28</f>
        <v>0</v>
      </c>
      <c r="D29" s="1">
        <f t="shared" si="0"/>
        <v>0</v>
      </c>
    </row>
    <row r="30" spans="1:4" x14ac:dyDescent="0.3">
      <c r="A30" t="str">
        <f>[6]FUEDCMID!C29</f>
        <v>HSG</v>
      </c>
      <c r="B30">
        <f>[6]FUEDCMID!E29</f>
        <v>1000</v>
      </c>
      <c r="C30">
        <f>[6]FUEDCMID!G29</f>
        <v>0</v>
      </c>
      <c r="D30" s="1">
        <f t="shared" si="0"/>
        <v>0</v>
      </c>
    </row>
    <row r="31" spans="1:4" x14ac:dyDescent="0.3">
      <c r="A31" t="str">
        <f>[6]FUEDCMID!C30</f>
        <v>KBC</v>
      </c>
      <c r="B31">
        <f>[6]FUEDCMID!E30</f>
        <v>1100</v>
      </c>
      <c r="C31">
        <f>[6]FUEDCMID!G30</f>
        <v>0</v>
      </c>
      <c r="D31" s="1">
        <f t="shared" si="0"/>
        <v>0</v>
      </c>
    </row>
    <row r="32" spans="1:4" x14ac:dyDescent="0.3">
      <c r="A32" t="str">
        <f>[6]FUEDCMID!C31</f>
        <v>KDC</v>
      </c>
      <c r="B32">
        <f>[6]FUEDCMID!E31</f>
        <v>300</v>
      </c>
      <c r="C32">
        <f>[6]FUEDCMID!G31</f>
        <v>0</v>
      </c>
      <c r="D32" s="1">
        <f t="shared" si="0"/>
        <v>0</v>
      </c>
    </row>
    <row r="33" spans="1:4" x14ac:dyDescent="0.3">
      <c r="A33" t="str">
        <f>[6]FUEDCMID!C32</f>
        <v>KDH</v>
      </c>
      <c r="B33">
        <f>[6]FUEDCMID!E32</f>
        <v>1000</v>
      </c>
      <c r="C33">
        <f>[6]FUEDCMID!G32</f>
        <v>0</v>
      </c>
      <c r="D33" s="1">
        <f t="shared" si="0"/>
        <v>0</v>
      </c>
    </row>
    <row r="34" spans="1:4" x14ac:dyDescent="0.3">
      <c r="A34" t="str">
        <f>[6]FUEDCMID!C33</f>
        <v>LPB</v>
      </c>
      <c r="B34">
        <f>[6]FUEDCMID!E33</f>
        <v>4000</v>
      </c>
      <c r="C34">
        <f>[6]FUEDCMID!G33</f>
        <v>0</v>
      </c>
      <c r="D34" s="1">
        <f t="shared" si="0"/>
        <v>0</v>
      </c>
    </row>
    <row r="35" spans="1:4" x14ac:dyDescent="0.3">
      <c r="A35" t="str">
        <f>[6]FUEDCMID!C34</f>
        <v>MSB</v>
      </c>
      <c r="B35">
        <f>[6]FUEDCMID!E34</f>
        <v>3600</v>
      </c>
      <c r="C35">
        <f>[6]FUEDCMID!G34</f>
        <v>0</v>
      </c>
      <c r="D35" s="1">
        <f t="shared" si="0"/>
        <v>0</v>
      </c>
    </row>
    <row r="36" spans="1:4" x14ac:dyDescent="0.3">
      <c r="A36" t="str">
        <f>[6]FUEDCMID!C35</f>
        <v>NKG</v>
      </c>
      <c r="B36">
        <f>[6]FUEDCMID!E35</f>
        <v>400</v>
      </c>
      <c r="C36">
        <f>[6]FUEDCMID!G35</f>
        <v>0</v>
      </c>
      <c r="D36" s="1">
        <f t="shared" si="0"/>
        <v>0</v>
      </c>
    </row>
    <row r="37" spans="1:4" x14ac:dyDescent="0.3">
      <c r="A37" t="str">
        <f>[6]FUEDCMID!C36</f>
        <v>NLG</v>
      </c>
      <c r="B37">
        <f>[6]FUEDCMID!E36</f>
        <v>500</v>
      </c>
      <c r="C37">
        <f>[6]FUEDCMID!G36</f>
        <v>0</v>
      </c>
      <c r="D37" s="1">
        <f t="shared" si="0"/>
        <v>0</v>
      </c>
    </row>
    <row r="38" spans="1:4" x14ac:dyDescent="0.3">
      <c r="A38" t="str">
        <f>[6]FUEDCMID!C37</f>
        <v>NT2</v>
      </c>
      <c r="B38">
        <f>[6]FUEDCMID!E37</f>
        <v>200</v>
      </c>
      <c r="C38">
        <f>[6]FUEDCMID!G37</f>
        <v>0</v>
      </c>
      <c r="D38" s="1">
        <f t="shared" si="0"/>
        <v>0</v>
      </c>
    </row>
    <row r="39" spans="1:4" x14ac:dyDescent="0.3">
      <c r="A39" t="str">
        <f>[6]FUEDCMID!C38</f>
        <v>NVL</v>
      </c>
      <c r="B39">
        <f>[6]FUEDCMID!E38</f>
        <v>2500</v>
      </c>
      <c r="C39">
        <f>[6]FUEDCMID!G38</f>
        <v>0</v>
      </c>
      <c r="D39" s="1">
        <f t="shared" si="0"/>
        <v>0</v>
      </c>
    </row>
    <row r="40" spans="1:4" x14ac:dyDescent="0.3">
      <c r="A40" t="str">
        <f>[6]FUEDCMID!C39</f>
        <v>OCB</v>
      </c>
      <c r="B40">
        <f>[6]FUEDCMID!E39</f>
        <v>2200</v>
      </c>
      <c r="C40" t="str">
        <f>[6]FUEDCMID!G39</f>
        <v>AP/Nhà đầu tư nước ngoài
Foreign AP/Investor</v>
      </c>
      <c r="D40" s="1">
        <f t="shared" si="0"/>
        <v>1</v>
      </c>
    </row>
    <row r="41" spans="1:4" x14ac:dyDescent="0.3">
      <c r="A41" t="str">
        <f>[6]FUEDCMID!C40</f>
        <v>PAN</v>
      </c>
      <c r="B41">
        <f>[6]FUEDCMID!E40</f>
        <v>300</v>
      </c>
      <c r="C41" t="str">
        <f>[6]FUEDCMID!G40</f>
        <v>SSI</v>
      </c>
      <c r="D41" s="1">
        <f t="shared" si="0"/>
        <v>0</v>
      </c>
    </row>
    <row r="42" spans="1:4" x14ac:dyDescent="0.3">
      <c r="A42" t="str">
        <f>[6]FUEDCMID!C41</f>
        <v>PC1</v>
      </c>
      <c r="B42">
        <f>[6]FUEDCMID!E41</f>
        <v>500</v>
      </c>
      <c r="C42">
        <f>[6]FUEDCMID!G41</f>
        <v>0</v>
      </c>
      <c r="D42" s="1">
        <f t="shared" si="0"/>
        <v>0</v>
      </c>
    </row>
    <row r="43" spans="1:4" x14ac:dyDescent="0.3">
      <c r="A43" t="str">
        <f>[6]FUEDCMID!C42</f>
        <v>PDR</v>
      </c>
      <c r="B43">
        <f>[6]FUEDCMID!E42</f>
        <v>800</v>
      </c>
      <c r="C43">
        <f>[6]FUEDCMID!G42</f>
        <v>0</v>
      </c>
      <c r="D43" s="1">
        <f t="shared" si="0"/>
        <v>0</v>
      </c>
    </row>
    <row r="44" spans="1:4" x14ac:dyDescent="0.3">
      <c r="A44" t="str">
        <f>[6]FUEDCMID!C43</f>
        <v>PHR</v>
      </c>
      <c r="B44">
        <f>[6]FUEDCMID!E43</f>
        <v>100</v>
      </c>
      <c r="C44">
        <f>[6]FUEDCMID!G43</f>
        <v>0</v>
      </c>
      <c r="D44" s="1">
        <f t="shared" si="0"/>
        <v>0</v>
      </c>
    </row>
    <row r="45" spans="1:4" x14ac:dyDescent="0.3">
      <c r="A45" t="str">
        <f>[6]FUEDCMID!C44</f>
        <v>PNJ</v>
      </c>
      <c r="B45">
        <f>[6]FUEDCMID!E44</f>
        <v>600</v>
      </c>
      <c r="C45" t="str">
        <f>[6]FUEDCMID!G44</f>
        <v>AP/Nhà đầu tư nước ngoài
Foreign AP/Investor</v>
      </c>
      <c r="D45" s="1">
        <f t="shared" si="0"/>
        <v>1</v>
      </c>
    </row>
    <row r="46" spans="1:4" x14ac:dyDescent="0.3">
      <c r="A46" t="str">
        <f>[6]FUEDCMID!C45</f>
        <v>PTB</v>
      </c>
      <c r="B46">
        <f>[6]FUEDCMID!E45</f>
        <v>100</v>
      </c>
      <c r="C46">
        <f>[6]FUEDCMID!G45</f>
        <v>0</v>
      </c>
      <c r="D46" s="1">
        <f t="shared" si="0"/>
        <v>0</v>
      </c>
    </row>
    <row r="47" spans="1:4" x14ac:dyDescent="0.3">
      <c r="A47" t="str">
        <f>[6]FUEDCMID!C46</f>
        <v>PVD</v>
      </c>
      <c r="B47">
        <f>[6]FUEDCMID!E46</f>
        <v>600</v>
      </c>
      <c r="C47">
        <f>[6]FUEDCMID!G46</f>
        <v>0</v>
      </c>
      <c r="D47" s="1">
        <f t="shared" si="0"/>
        <v>0</v>
      </c>
    </row>
    <row r="48" spans="1:4" x14ac:dyDescent="0.3">
      <c r="A48" t="str">
        <f>[6]FUEDCMID!C47</f>
        <v>PVT</v>
      </c>
      <c r="B48">
        <f>[6]FUEDCMID!E47</f>
        <v>400</v>
      </c>
      <c r="C48">
        <f>[6]FUEDCMID!G47</f>
        <v>0</v>
      </c>
      <c r="D48" s="1">
        <f t="shared" si="0"/>
        <v>0</v>
      </c>
    </row>
    <row r="49" spans="1:4" x14ac:dyDescent="0.3">
      <c r="A49" t="str">
        <f>[6]FUEDCMID!C48</f>
        <v>REE</v>
      </c>
      <c r="B49">
        <f>[6]FUEDCMID!E48</f>
        <v>400</v>
      </c>
      <c r="C49" t="str">
        <f>[6]FUEDCMID!G48</f>
        <v>AP/Nhà đầu tư nước ngoài
Foreign AP/Investor</v>
      </c>
      <c r="D49" s="1">
        <f t="shared" si="0"/>
        <v>1</v>
      </c>
    </row>
    <row r="50" spans="1:4" x14ac:dyDescent="0.3">
      <c r="A50" t="str">
        <f>[6]FUEDCMID!C49</f>
        <v>SBT</v>
      </c>
      <c r="B50">
        <f>[6]FUEDCMID!E49</f>
        <v>700</v>
      </c>
      <c r="C50">
        <f>[6]FUEDCMID!G49</f>
        <v>0</v>
      </c>
      <c r="D50" s="1">
        <f t="shared" si="0"/>
        <v>0</v>
      </c>
    </row>
    <row r="51" spans="1:4" x14ac:dyDescent="0.3">
      <c r="A51" t="str">
        <f>[6]FUEDCMID!C50</f>
        <v>SCS</v>
      </c>
      <c r="B51">
        <f>[6]FUEDCMID!E50</f>
        <v>100</v>
      </c>
      <c r="C51">
        <f>[6]FUEDCMID!G50</f>
        <v>0</v>
      </c>
      <c r="D51" s="1">
        <f t="shared" si="0"/>
        <v>0</v>
      </c>
    </row>
    <row r="52" spans="1:4" x14ac:dyDescent="0.3">
      <c r="A52" t="str">
        <f>[6]FUEDCMID!C51</f>
        <v>SIP</v>
      </c>
      <c r="B52">
        <f>[6]FUEDCMID!E51</f>
        <v>200</v>
      </c>
      <c r="C52">
        <f>[6]FUEDCMID!G51</f>
        <v>0</v>
      </c>
      <c r="D52" s="1">
        <f t="shared" si="0"/>
        <v>0</v>
      </c>
    </row>
    <row r="53" spans="1:4" x14ac:dyDescent="0.3">
      <c r="A53" t="str">
        <f>[6]FUEDCMID!C52</f>
        <v>SJS</v>
      </c>
      <c r="B53">
        <f>[6]FUEDCMID!E52</f>
        <v>100</v>
      </c>
      <c r="C53">
        <f>[6]FUEDCMID!G52</f>
        <v>0</v>
      </c>
      <c r="D53" s="1">
        <f t="shared" si="0"/>
        <v>0</v>
      </c>
    </row>
    <row r="54" spans="1:4" x14ac:dyDescent="0.3">
      <c r="A54" t="str">
        <f>[6]FUEDCMID!C53</f>
        <v>SZC</v>
      </c>
      <c r="B54">
        <f>[6]FUEDCMID!E53</f>
        <v>100</v>
      </c>
      <c r="C54">
        <f>[6]FUEDCMID!G53</f>
        <v>0</v>
      </c>
      <c r="D54" s="1">
        <f t="shared" si="0"/>
        <v>0</v>
      </c>
    </row>
    <row r="55" spans="1:4" x14ac:dyDescent="0.3">
      <c r="A55" t="str">
        <f>[6]FUEDCMID!C54</f>
        <v>TCH</v>
      </c>
      <c r="B55">
        <f>[6]FUEDCMID!E54</f>
        <v>700</v>
      </c>
      <c r="C55">
        <f>[6]FUEDCMID!G54</f>
        <v>0</v>
      </c>
      <c r="D55" s="1">
        <f t="shared" si="0"/>
        <v>0</v>
      </c>
    </row>
    <row r="56" spans="1:4" x14ac:dyDescent="0.3">
      <c r="A56" t="str">
        <f>[6]FUEDCMID!C55</f>
        <v>VCG</v>
      </c>
      <c r="B56">
        <f>[6]FUEDCMID!E55</f>
        <v>700</v>
      </c>
      <c r="C56">
        <f>[6]FUEDCMID!G55</f>
        <v>0</v>
      </c>
      <c r="D56" s="1">
        <f t="shared" si="0"/>
        <v>0</v>
      </c>
    </row>
    <row r="57" spans="1:4" x14ac:dyDescent="0.3">
      <c r="A57" t="str">
        <f>[6]FUEDCMID!C56</f>
        <v>VCI</v>
      </c>
      <c r="B57">
        <f>[6]FUEDCMID!E56</f>
        <v>600</v>
      </c>
      <c r="C57" t="str">
        <f>[6]FUEDCMID!G56</f>
        <v>VCSC</v>
      </c>
      <c r="D57" s="1">
        <f t="shared" si="0"/>
        <v>0</v>
      </c>
    </row>
    <row r="58" spans="1:4" x14ac:dyDescent="0.3">
      <c r="A58" t="str">
        <f>[6]FUEDCMID!C57</f>
        <v>VGC</v>
      </c>
      <c r="B58">
        <f>[6]FUEDCMID!E57</f>
        <v>100</v>
      </c>
      <c r="C58">
        <f>[6]FUEDCMID!G57</f>
        <v>0</v>
      </c>
      <c r="D58" s="1">
        <f t="shared" si="0"/>
        <v>0</v>
      </c>
    </row>
    <row r="59" spans="1:4" x14ac:dyDescent="0.3">
      <c r="A59" t="str">
        <f>[6]FUEDCMID!C58</f>
        <v>VHC</v>
      </c>
      <c r="B59">
        <f>[6]FUEDCMID!E58</f>
        <v>200</v>
      </c>
      <c r="C59">
        <f>[6]FUEDCMID!G58</f>
        <v>0</v>
      </c>
      <c r="D59" s="1">
        <f t="shared" si="0"/>
        <v>0</v>
      </c>
    </row>
    <row r="60" spans="1:4" x14ac:dyDescent="0.3">
      <c r="A60" t="str">
        <f>[6]FUEDCMID!C59</f>
        <v>VIX</v>
      </c>
      <c r="B60">
        <f>[6]FUEDCMID!E59</f>
        <v>2700</v>
      </c>
      <c r="C60">
        <f>[6]FUEDCMID!G59</f>
        <v>0</v>
      </c>
      <c r="D60" s="1">
        <f t="shared" si="0"/>
        <v>0</v>
      </c>
    </row>
    <row r="61" spans="1:4" x14ac:dyDescent="0.3">
      <c r="A61" t="str">
        <f>[6]FUEDCMID!C60</f>
        <v>VND</v>
      </c>
      <c r="B61">
        <f>[6]FUEDCMID!E60</f>
        <v>2300</v>
      </c>
      <c r="C61">
        <f>[6]FUEDCMID!G60</f>
        <v>0</v>
      </c>
      <c r="D61" s="1">
        <f t="shared" si="0"/>
        <v>0</v>
      </c>
    </row>
    <row r="62" spans="1:4" x14ac:dyDescent="0.3">
      <c r="A62" t="str">
        <f>[6]FUEDCMID!C61</f>
        <v>VPI</v>
      </c>
      <c r="B62">
        <f>[6]FUEDCMID!E61</f>
        <v>300</v>
      </c>
      <c r="C62">
        <f>[6]FUEDCMID!G61</f>
        <v>0</v>
      </c>
      <c r="D62" s="1">
        <f t="shared" si="0"/>
        <v>0</v>
      </c>
    </row>
    <row r="63" spans="1:4" x14ac:dyDescent="0.3">
      <c r="A63">
        <f>[6]FUEDCMID!C62</f>
        <v>0</v>
      </c>
      <c r="B63">
        <f>[6]FUEDCMID!E62</f>
        <v>0</v>
      </c>
      <c r="C63">
        <f>[6]FUEDCMID!G62</f>
        <v>0</v>
      </c>
      <c r="D63" s="1">
        <f t="shared" si="0"/>
        <v>0</v>
      </c>
    </row>
    <row r="64" spans="1:4" x14ac:dyDescent="0.3">
      <c r="A64">
        <f>[6]FUEDCMID!C63</f>
        <v>0</v>
      </c>
      <c r="B64">
        <f>[6]FUEDCMID!E63</f>
        <v>0</v>
      </c>
      <c r="C64">
        <f>[6]FUEDCMID!G63</f>
        <v>1189297000</v>
      </c>
      <c r="D64" s="1">
        <f t="shared" si="0"/>
        <v>0</v>
      </c>
    </row>
    <row r="65" spans="1:4" x14ac:dyDescent="0.3">
      <c r="A65">
        <f>[6]FUEDCMID!C64</f>
        <v>0</v>
      </c>
      <c r="B65">
        <f>[6]FUEDCMID!E64</f>
        <v>0</v>
      </c>
      <c r="C65">
        <f>[6]FUEDCMID!G64</f>
        <v>1199846784</v>
      </c>
      <c r="D65" s="1">
        <f t="shared" si="0"/>
        <v>0</v>
      </c>
    </row>
    <row r="66" spans="1:4" x14ac:dyDescent="0.3">
      <c r="A66">
        <f>[6]FUEDCMID!C65</f>
        <v>0</v>
      </c>
      <c r="B66">
        <f>[6]FUEDCMID!E65</f>
        <v>0</v>
      </c>
      <c r="C66">
        <f>[6]FUEDCMID!G65</f>
        <v>10549784</v>
      </c>
      <c r="D66" s="1">
        <f t="shared" si="0"/>
        <v>0</v>
      </c>
    </row>
    <row r="67" spans="1:4" x14ac:dyDescent="0.3">
      <c r="A67">
        <f>[6]FUEDCMID!C66</f>
        <v>0</v>
      </c>
      <c r="B67">
        <f>[6]FUEDCMID!E66</f>
        <v>0</v>
      </c>
      <c r="C67">
        <f>[6]FUEDCMID!G66</f>
        <v>0</v>
      </c>
      <c r="D67" s="1">
        <f t="shared" si="0"/>
        <v>0</v>
      </c>
    </row>
    <row r="68" spans="1:4" x14ac:dyDescent="0.3">
      <c r="A68">
        <f>[6]FUEDCMID!C67</f>
        <v>0</v>
      </c>
      <c r="B68">
        <f>[6]FUEDCMID!E67</f>
        <v>0</v>
      </c>
      <c r="C68">
        <f>[6]FUEDCMID!G67</f>
        <v>0</v>
      </c>
      <c r="D68" s="1">
        <f t="shared" ref="D68:D78" si="1">IF(C68="AP/Nhà đầu tư nước ngoài
Foreign AP/Investor",1,0)</f>
        <v>0</v>
      </c>
    </row>
    <row r="69" spans="1:4" x14ac:dyDescent="0.3">
      <c r="A69">
        <f>[6]FUEDCMID!C68</f>
        <v>0</v>
      </c>
      <c r="B69">
        <f>[6]FUEDCMID!E68</f>
        <v>0</v>
      </c>
      <c r="C69">
        <f>[6]FUEDCMID!G68</f>
        <v>0</v>
      </c>
      <c r="D69" s="1">
        <f t="shared" si="1"/>
        <v>0</v>
      </c>
    </row>
    <row r="70" spans="1:4" x14ac:dyDescent="0.3">
      <c r="A70">
        <f>[6]FUEDCMID!C69</f>
        <v>0</v>
      </c>
      <c r="B70">
        <f>[6]FUEDCMID!E69</f>
        <v>0</v>
      </c>
      <c r="C70">
        <f>[6]FUEDCMID!G69</f>
        <v>0</v>
      </c>
      <c r="D70" s="1">
        <f t="shared" si="1"/>
        <v>0</v>
      </c>
    </row>
    <row r="71" spans="1:4" x14ac:dyDescent="0.3">
      <c r="A71">
        <f>[6]FUEDCMID!C70</f>
        <v>0</v>
      </c>
      <c r="B71">
        <f>[6]FUEDCMID!E70</f>
        <v>0</v>
      </c>
      <c r="C71">
        <f>[6]FUEDCMID!G70</f>
        <v>0</v>
      </c>
      <c r="D71" s="1">
        <f t="shared" si="1"/>
        <v>0</v>
      </c>
    </row>
    <row r="72" spans="1:4" x14ac:dyDescent="0.3">
      <c r="A72">
        <f>[6]FUEDCMID!C71</f>
        <v>0</v>
      </c>
      <c r="B72">
        <f>[6]FUEDCMID!E71</f>
        <v>0</v>
      </c>
      <c r="C72">
        <f>[6]FUEDCMID!G71</f>
        <v>0</v>
      </c>
      <c r="D72" s="1">
        <f t="shared" si="1"/>
        <v>0</v>
      </c>
    </row>
    <row r="73" spans="1:4" x14ac:dyDescent="0.3">
      <c r="A73">
        <f>[6]FUEDCMID!C72</f>
        <v>0</v>
      </c>
      <c r="B73">
        <f>[6]FUEDCMID!E72</f>
        <v>0</v>
      </c>
      <c r="C73">
        <f>[6]FUEDCMID!G72</f>
        <v>0</v>
      </c>
      <c r="D73" s="1">
        <f t="shared" si="1"/>
        <v>0</v>
      </c>
    </row>
    <row r="74" spans="1:4" x14ac:dyDescent="0.3">
      <c r="A74">
        <f>[6]FUEDCMID!C73</f>
        <v>0</v>
      </c>
      <c r="B74">
        <f>[6]FUEDCMID!E73</f>
        <v>0</v>
      </c>
      <c r="C74">
        <f>[6]FUEDCMID!G73</f>
        <v>0</v>
      </c>
      <c r="D74" s="1">
        <f t="shared" si="1"/>
        <v>0</v>
      </c>
    </row>
    <row r="75" spans="1:4" x14ac:dyDescent="0.3">
      <c r="A75">
        <f>[6]FUEDCMID!C74</f>
        <v>0</v>
      </c>
      <c r="B75">
        <f>[6]FUEDCMID!E74</f>
        <v>0</v>
      </c>
      <c r="C75">
        <f>[6]FUEDCMID!G74</f>
        <v>0</v>
      </c>
      <c r="D75" s="1">
        <f t="shared" si="1"/>
        <v>0</v>
      </c>
    </row>
    <row r="76" spans="1:4" x14ac:dyDescent="0.3">
      <c r="A76">
        <f>[6]FUEDCMID!C75</f>
        <v>0</v>
      </c>
      <c r="B76">
        <f>[6]FUEDCMID!E75</f>
        <v>0</v>
      </c>
      <c r="C76">
        <f>[6]FUEDCMID!G75</f>
        <v>0</v>
      </c>
      <c r="D76" s="1">
        <f t="shared" si="1"/>
        <v>0</v>
      </c>
    </row>
    <row r="77" spans="1:4" x14ac:dyDescent="0.3">
      <c r="A77">
        <f>[6]FUEDCMID!C76</f>
        <v>0</v>
      </c>
      <c r="B77">
        <f>[6]FUEDCMID!E76</f>
        <v>0</v>
      </c>
      <c r="C77">
        <f>[6]FUEDCMID!G76</f>
        <v>0</v>
      </c>
      <c r="D77" s="1">
        <f t="shared" si="1"/>
        <v>0</v>
      </c>
    </row>
    <row r="78" spans="1:4" x14ac:dyDescent="0.3">
      <c r="A78">
        <f>[6]FUEDCMID!C77</f>
        <v>0</v>
      </c>
      <c r="B78">
        <f>[6]FUEDCMID!E77</f>
        <v>0</v>
      </c>
      <c r="C78">
        <f>[6]FUEDCMID!G77</f>
        <v>0</v>
      </c>
      <c r="D78" s="1">
        <f t="shared" si="1"/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4" tint="0.59999389629810485"/>
  </sheetPr>
  <dimension ref="A1:O98"/>
  <sheetViews>
    <sheetView workbookViewId="0">
      <selection activeCell="L1" sqref="L1"/>
    </sheetView>
  </sheetViews>
  <sheetFormatPr defaultColWidth="8.88671875" defaultRowHeight="14.4" x14ac:dyDescent="0.3"/>
  <cols>
    <col min="1" max="1" width="7.5546875" style="27" bestFit="1" customWidth="1"/>
    <col min="2" max="2" width="10.88671875" style="27" bestFit="1" customWidth="1"/>
    <col min="3" max="3" width="7.5546875" style="27" bestFit="1" customWidth="1"/>
    <col min="4" max="4" width="15.6640625" style="27" bestFit="1" customWidth="1"/>
    <col min="5" max="5" width="27.6640625" style="27" bestFit="1" customWidth="1"/>
    <col min="6" max="6" width="6.6640625" style="27" bestFit="1" customWidth="1"/>
    <col min="7" max="7" width="12.88671875" style="27" bestFit="1" customWidth="1"/>
    <col min="8" max="8" width="12.5546875" style="27" bestFit="1" customWidth="1"/>
    <col min="9" max="9" width="16.6640625" style="27" bestFit="1" customWidth="1"/>
    <col min="10" max="10" width="24.44140625" style="27" bestFit="1" customWidth="1"/>
    <col min="11" max="11" width="28.5546875" style="27" bestFit="1" customWidth="1"/>
    <col min="12" max="12" width="8.109375" style="27" bestFit="1" customWidth="1"/>
    <col min="13" max="15" width="9.5546875" style="27" bestFit="1" customWidth="1"/>
    <col min="16" max="16384" width="8.88671875" style="27"/>
  </cols>
  <sheetData>
    <row r="1" spans="1:15" x14ac:dyDescent="0.3">
      <c r="B1" s="28" t="s">
        <v>9</v>
      </c>
      <c r="C1" s="28" t="s">
        <v>10</v>
      </c>
      <c r="D1" s="28" t="s">
        <v>11</v>
      </c>
      <c r="E1" s="28" t="s">
        <v>12</v>
      </c>
      <c r="F1" s="28" t="s">
        <v>13</v>
      </c>
      <c r="G1" s="28" t="s">
        <v>17</v>
      </c>
      <c r="H1" s="28" t="s">
        <v>14</v>
      </c>
      <c r="I1" s="28" t="s">
        <v>18</v>
      </c>
      <c r="J1" s="28" t="s">
        <v>15</v>
      </c>
      <c r="K1" s="28" t="s">
        <v>19</v>
      </c>
      <c r="L1" s="27" t="s">
        <v>6</v>
      </c>
      <c r="M1" s="28" t="s">
        <v>27</v>
      </c>
      <c r="N1" s="28" t="s">
        <v>26</v>
      </c>
      <c r="O1" s="28" t="s">
        <v>28</v>
      </c>
    </row>
    <row r="2" spans="1:15" x14ac:dyDescent="0.3">
      <c r="A2" s="29" t="str">
        <f>IF(VFS_bas!D4=1,"",VFS_bas!A4)</f>
        <v>AGR</v>
      </c>
      <c r="B2" s="28">
        <f>IF(A2=0,"",IFERROR(VLOOKUP(A2,VFS_bas!$A:$B,2,0),""))</f>
        <v>100</v>
      </c>
      <c r="C2" s="28">
        <f>IFERROR(VLOOKUP($A2,updated_plusgrid!$1:$1048576,MATCH("After allocate to FUEDCMID today",updated_plusgrid!$1:$1,0),0),0)</f>
        <v>3400</v>
      </c>
      <c r="D2" s="28">
        <f>IFERROR(VLOOKUP($A2,updated_plusgrid!$1:$1048576,MATCH("After allocate to FUEDCMID tmr",updated_plusgrid!$1:$1,0),0),0)</f>
        <v>0</v>
      </c>
      <c r="E2" s="28">
        <f>IFERROR(VLOOKUP($A2,updated_plusgrid!$1:$1048576,MATCH("After allocate to FUEDCMID after tmr",updated_plusgrid!$1:$1,0),0),0)</f>
        <v>0</v>
      </c>
      <c r="F2" s="30">
        <f t="shared" ref="F2:F33" si="0">IF(LEN($A2)=3,IFERROR(C2/$B2,0),"")</f>
        <v>34</v>
      </c>
      <c r="G2" s="28">
        <f t="shared" ref="G2:G33" si="1">IFERROR(ROUNDDOWN(F2,-0.1),"")</f>
        <v>34</v>
      </c>
      <c r="H2" s="28">
        <f t="shared" ref="H2:H33" si="2">IFERROR(D2/B2,"")</f>
        <v>0</v>
      </c>
      <c r="I2" s="28">
        <f t="shared" ref="I2:I33" si="3">IFERROR(ROUNDDOWN(H2,-0.1),"")</f>
        <v>0</v>
      </c>
      <c r="J2" s="28">
        <f t="shared" ref="J2:J33" si="4">IFERROR(E2/B2,"")</f>
        <v>0</v>
      </c>
      <c r="K2" s="28">
        <f t="shared" ref="K2:K33" si="5">IFERROR(ROUNDDOWN(J2,-0.1),"")</f>
        <v>0</v>
      </c>
      <c r="L2" s="27">
        <f t="shared" ref="L2:L33" si="6">IFERROR(G2+I2+K2,"")</f>
        <v>34</v>
      </c>
      <c r="M2" s="27">
        <f t="shared" ref="M2:M13" si="7">C2-MIN($G$2:$G$31)*B2</f>
        <v>3400</v>
      </c>
      <c r="N2" s="27">
        <f t="shared" ref="N2:N33" si="8">D2-MIN($I:$I)*B2</f>
        <v>0</v>
      </c>
      <c r="O2" s="27">
        <f t="shared" ref="O2:O33" si="9">E2-MIN($K:$K)*B2</f>
        <v>0</v>
      </c>
    </row>
    <row r="3" spans="1:15" x14ac:dyDescent="0.3">
      <c r="A3" s="29" t="str">
        <f>IF(VFS_bas!D8=1,"",VFS_bas!A8)</f>
        <v>BSI</v>
      </c>
      <c r="B3" s="28">
        <f>IF(A3=0,"",IFERROR(VLOOKUP(A3,VFS_bas!$A:$B,2,0),""))</f>
        <v>100</v>
      </c>
      <c r="C3" s="28">
        <f>IFERROR(VLOOKUP($A3,updated_plusgrid!$1:$1048576,MATCH("After allocate to FUEDCMID today",updated_plusgrid!$1:$1,0),0),0)</f>
        <v>3700</v>
      </c>
      <c r="D3" s="28">
        <f>IFERROR(VLOOKUP($A3,updated_plusgrid!$1:$1048576,MATCH("After allocate to FUEDCMID tmr",updated_plusgrid!$1:$1,0),0),0)</f>
        <v>0</v>
      </c>
      <c r="E3" s="28">
        <f>IFERROR(VLOOKUP($A3,updated_plusgrid!$1:$1048576,MATCH("After allocate to FUEDCMID after tmr",updated_plusgrid!$1:$1,0),0),0)</f>
        <v>0</v>
      </c>
      <c r="F3" s="30">
        <f t="shared" si="0"/>
        <v>37</v>
      </c>
      <c r="G3" s="28">
        <f t="shared" si="1"/>
        <v>37</v>
      </c>
      <c r="H3" s="28">
        <f t="shared" si="2"/>
        <v>0</v>
      </c>
      <c r="I3" s="28">
        <f t="shared" si="3"/>
        <v>0</v>
      </c>
      <c r="J3" s="28">
        <f t="shared" si="4"/>
        <v>0</v>
      </c>
      <c r="K3" s="28">
        <f t="shared" si="5"/>
        <v>0</v>
      </c>
      <c r="L3" s="27">
        <f t="shared" si="6"/>
        <v>37</v>
      </c>
      <c r="M3" s="27">
        <f t="shared" si="7"/>
        <v>3700</v>
      </c>
      <c r="N3" s="27">
        <f t="shared" si="8"/>
        <v>0</v>
      </c>
      <c r="O3" s="27">
        <f t="shared" si="9"/>
        <v>0</v>
      </c>
    </row>
    <row r="4" spans="1:15" x14ac:dyDescent="0.3">
      <c r="A4" s="29" t="str">
        <f>IF(VFS_bas!D11=1,"",VFS_bas!A11)</f>
        <v>CTS</v>
      </c>
      <c r="B4" s="28">
        <f>IF(A4=0,"",IFERROR(VLOOKUP(A4,VFS_bas!$A:$B,2,0),""))</f>
        <v>100</v>
      </c>
      <c r="C4" s="28">
        <f>IFERROR(VLOOKUP($A4,updated_plusgrid!$1:$1048576,MATCH("After allocate to FUEDCMID today",updated_plusgrid!$1:$1,0),0),0)</f>
        <v>3500</v>
      </c>
      <c r="D4" s="28">
        <f>IFERROR(VLOOKUP($A4,updated_plusgrid!$1:$1048576,MATCH("After allocate to FUEDCMID tmr",updated_plusgrid!$1:$1,0),0),0)</f>
        <v>0</v>
      </c>
      <c r="E4" s="28">
        <f>IFERROR(VLOOKUP($A4,updated_plusgrid!$1:$1048576,MATCH("After allocate to FUEDCMID after tmr",updated_plusgrid!$1:$1,0),0),0)</f>
        <v>0</v>
      </c>
      <c r="F4" s="30">
        <f t="shared" si="0"/>
        <v>35</v>
      </c>
      <c r="G4" s="28">
        <f t="shared" si="1"/>
        <v>35</v>
      </c>
      <c r="H4" s="28">
        <f t="shared" si="2"/>
        <v>0</v>
      </c>
      <c r="I4" s="28">
        <f t="shared" si="3"/>
        <v>0</v>
      </c>
      <c r="J4" s="28">
        <f t="shared" si="4"/>
        <v>0</v>
      </c>
      <c r="K4" s="28">
        <f t="shared" si="5"/>
        <v>0</v>
      </c>
      <c r="L4" s="27">
        <f t="shared" si="6"/>
        <v>35</v>
      </c>
      <c r="M4" s="27">
        <f t="shared" si="7"/>
        <v>3500</v>
      </c>
      <c r="N4" s="27">
        <f t="shared" si="8"/>
        <v>0</v>
      </c>
      <c r="O4" s="27">
        <f t="shared" si="9"/>
        <v>0</v>
      </c>
    </row>
    <row r="5" spans="1:15" x14ac:dyDescent="0.3">
      <c r="A5" s="29" t="str">
        <f>IF(VFS_bas!D32=1,"",VFS_bas!A32)</f>
        <v>VDS</v>
      </c>
      <c r="B5" s="28">
        <f>IF(A5=0,"",IFERROR(VLOOKUP(A5,VFS_bas!$A:$B,2,0),""))</f>
        <v>100</v>
      </c>
      <c r="C5" s="28">
        <f>IFERROR(VLOOKUP($A5,updated_plusgrid!$1:$1048576,MATCH("After allocate to FUEDCMID today",updated_plusgrid!$1:$1,0),0),0)</f>
        <v>3500</v>
      </c>
      <c r="D5" s="28">
        <f>IFERROR(VLOOKUP($A5,updated_plusgrid!$1:$1048576,MATCH("After allocate to FUEDCMID tmr",updated_plusgrid!$1:$1,0),0),0)</f>
        <v>0</v>
      </c>
      <c r="E5" s="28">
        <f>IFERROR(VLOOKUP($A5,updated_plusgrid!$1:$1048576,MATCH("After allocate to FUEDCMID after tmr",updated_plusgrid!$1:$1,0),0),0)</f>
        <v>0</v>
      </c>
      <c r="F5" s="30">
        <f t="shared" si="0"/>
        <v>35</v>
      </c>
      <c r="G5" s="28">
        <f t="shared" si="1"/>
        <v>35</v>
      </c>
      <c r="H5" s="28">
        <f t="shared" si="2"/>
        <v>0</v>
      </c>
      <c r="I5" s="28">
        <f t="shared" si="3"/>
        <v>0</v>
      </c>
      <c r="J5" s="28">
        <f t="shared" si="4"/>
        <v>0</v>
      </c>
      <c r="K5" s="28">
        <f t="shared" si="5"/>
        <v>0</v>
      </c>
      <c r="L5" s="27">
        <f t="shared" si="6"/>
        <v>35</v>
      </c>
      <c r="M5" s="27">
        <f t="shared" si="7"/>
        <v>3500</v>
      </c>
      <c r="N5" s="27">
        <f t="shared" si="8"/>
        <v>0</v>
      </c>
      <c r="O5" s="27">
        <f t="shared" si="9"/>
        <v>0</v>
      </c>
    </row>
    <row r="6" spans="1:15" x14ac:dyDescent="0.3">
      <c r="A6" s="29" t="str">
        <f>IF(VFS_bas!D19=1,"",VFS_bas!A19)</f>
        <v>MIG</v>
      </c>
      <c r="B6" s="28">
        <f>IF(A6=0,"",IFERROR(VLOOKUP(A6,VFS_bas!$A:$B,2,0),""))</f>
        <v>100</v>
      </c>
      <c r="C6" s="28">
        <f>IFERROR(VLOOKUP($A6,updated_plusgrid!$1:$1048576,MATCH("After allocate to FUEDCMID today",updated_plusgrid!$1:$1,0),0),0)</f>
        <v>3400</v>
      </c>
      <c r="D6" s="28">
        <f>IFERROR(VLOOKUP($A6,updated_plusgrid!$1:$1048576,MATCH("After allocate to FUEDCMID tmr",updated_plusgrid!$1:$1,0),0),0)</f>
        <v>0</v>
      </c>
      <c r="E6" s="28">
        <f>IFERROR(VLOOKUP($A6,updated_plusgrid!$1:$1048576,MATCH("After allocate to FUEDCMID after tmr",updated_plusgrid!$1:$1,0),0),0)</f>
        <v>0</v>
      </c>
      <c r="F6" s="30">
        <f t="shared" si="0"/>
        <v>34</v>
      </c>
      <c r="G6" s="28">
        <f t="shared" si="1"/>
        <v>34</v>
      </c>
      <c r="H6" s="28">
        <f t="shared" si="2"/>
        <v>0</v>
      </c>
      <c r="I6" s="28">
        <f t="shared" si="3"/>
        <v>0</v>
      </c>
      <c r="J6" s="28">
        <f t="shared" si="4"/>
        <v>0</v>
      </c>
      <c r="K6" s="28">
        <f t="shared" si="5"/>
        <v>0</v>
      </c>
      <c r="L6" s="27">
        <f t="shared" si="6"/>
        <v>34</v>
      </c>
      <c r="M6" s="27">
        <f t="shared" si="7"/>
        <v>3400</v>
      </c>
      <c r="N6" s="27">
        <f t="shared" si="8"/>
        <v>0</v>
      </c>
      <c r="O6" s="27">
        <f t="shared" si="9"/>
        <v>0</v>
      </c>
    </row>
    <row r="7" spans="1:15" x14ac:dyDescent="0.3">
      <c r="A7" s="29" t="str">
        <f>IF(VFS_bas!D7=1,"",VFS_bas!A7)</f>
        <v>BMI</v>
      </c>
      <c r="B7" s="28">
        <f>IF(A7=0,"",IFERROR(VLOOKUP(A7,VFS_bas!$A:$B,2,0),""))</f>
        <v>100</v>
      </c>
      <c r="C7" s="28">
        <f>IFERROR(VLOOKUP($A7,updated_plusgrid!$1:$1048576,MATCH("After allocate to FUEDCMID today",updated_plusgrid!$1:$1,0),0),0)</f>
        <v>3500</v>
      </c>
      <c r="D7" s="28">
        <f>IFERROR(VLOOKUP($A7,updated_plusgrid!$1:$1048576,MATCH("After allocate to FUEDCMID tmr",updated_plusgrid!$1:$1,0),0),0)</f>
        <v>0</v>
      </c>
      <c r="E7" s="28">
        <f>IFERROR(VLOOKUP($A7,updated_plusgrid!$1:$1048576,MATCH("After allocate to FUEDCMID after tmr",updated_plusgrid!$1:$1,0),0),0)</f>
        <v>0</v>
      </c>
      <c r="F7" s="30">
        <f t="shared" si="0"/>
        <v>35</v>
      </c>
      <c r="G7" s="28">
        <f t="shared" si="1"/>
        <v>35</v>
      </c>
      <c r="H7" s="28">
        <f t="shared" si="2"/>
        <v>0</v>
      </c>
      <c r="I7" s="28">
        <f t="shared" si="3"/>
        <v>0</v>
      </c>
      <c r="J7" s="28">
        <f t="shared" si="4"/>
        <v>0</v>
      </c>
      <c r="K7" s="28">
        <f t="shared" si="5"/>
        <v>0</v>
      </c>
      <c r="L7" s="27">
        <f t="shared" si="6"/>
        <v>35</v>
      </c>
      <c r="M7" s="27">
        <f t="shared" si="7"/>
        <v>3500</v>
      </c>
      <c r="N7" s="27">
        <f t="shared" si="8"/>
        <v>0</v>
      </c>
      <c r="O7" s="27">
        <f t="shared" si="9"/>
        <v>0</v>
      </c>
    </row>
    <row r="8" spans="1:15" x14ac:dyDescent="0.3">
      <c r="A8" s="29" t="str">
        <f>IF(VFS_bas!D5=1,"",VFS_bas!A5)</f>
        <v>BIC</v>
      </c>
      <c r="B8" s="28">
        <f>IF(A8=0,"",IFERROR(VLOOKUP(A8,VFS_bas!$A:$B,2,0),""))</f>
        <v>100</v>
      </c>
      <c r="C8" s="28">
        <f>IFERROR(VLOOKUP($A8,updated_plusgrid!$1:$1048576,MATCH("After allocate to FUEDCMID today",updated_plusgrid!$1:$1,0),0),0)</f>
        <v>4500</v>
      </c>
      <c r="D8" s="28">
        <f>IFERROR(VLOOKUP($A8,updated_plusgrid!$1:$1048576,MATCH("After allocate to FUEDCMID tmr",updated_plusgrid!$1:$1,0),0),0)</f>
        <v>0</v>
      </c>
      <c r="E8" s="28">
        <f>IFERROR(VLOOKUP($A8,updated_plusgrid!$1:$1048576,MATCH("After allocate to FUEDCMID after tmr",updated_plusgrid!$1:$1,0),0),0)</f>
        <v>0</v>
      </c>
      <c r="F8" s="30">
        <f t="shared" si="0"/>
        <v>45</v>
      </c>
      <c r="G8" s="28">
        <f t="shared" si="1"/>
        <v>45</v>
      </c>
      <c r="H8" s="28">
        <f t="shared" si="2"/>
        <v>0</v>
      </c>
      <c r="I8" s="28">
        <f t="shared" si="3"/>
        <v>0</v>
      </c>
      <c r="J8" s="28">
        <f t="shared" si="4"/>
        <v>0</v>
      </c>
      <c r="K8" s="28">
        <f t="shared" si="5"/>
        <v>0</v>
      </c>
      <c r="L8" s="27">
        <f t="shared" si="6"/>
        <v>45</v>
      </c>
      <c r="M8" s="27">
        <f t="shared" si="7"/>
        <v>4500</v>
      </c>
      <c r="N8" s="27">
        <f t="shared" si="8"/>
        <v>0</v>
      </c>
      <c r="O8" s="27">
        <f t="shared" si="9"/>
        <v>0</v>
      </c>
    </row>
    <row r="9" spans="1:15" x14ac:dyDescent="0.3">
      <c r="A9" s="29" t="str">
        <f>IF(VFS_bas!D29=1,"",VFS_bas!A29)</f>
        <v>TVS</v>
      </c>
      <c r="B9" s="28">
        <f>IF(A9=0,"",IFERROR(VLOOKUP(A9,VFS_bas!$A:$B,2,0),""))</f>
        <v>100</v>
      </c>
      <c r="C9" s="28">
        <f>IFERROR(VLOOKUP($A9,updated_plusgrid!$1:$1048576,MATCH("After allocate to FUEDCMID today",updated_plusgrid!$1:$1,0),0),0)</f>
        <v>4600</v>
      </c>
      <c r="D9" s="28">
        <f>IFERROR(VLOOKUP($A9,updated_plusgrid!$1:$1048576,MATCH("After allocate to FUEDCMID tmr",updated_plusgrid!$1:$1,0),0),0)</f>
        <v>0</v>
      </c>
      <c r="E9" s="28">
        <f>IFERROR(VLOOKUP($A9,updated_plusgrid!$1:$1048576,MATCH("After allocate to FUEDCMID after tmr",updated_plusgrid!$1:$1,0),0),0)</f>
        <v>0</v>
      </c>
      <c r="F9" s="30">
        <f t="shared" si="0"/>
        <v>46</v>
      </c>
      <c r="G9" s="28">
        <f t="shared" si="1"/>
        <v>46</v>
      </c>
      <c r="H9" s="28">
        <f t="shared" si="2"/>
        <v>0</v>
      </c>
      <c r="I9" s="28">
        <f t="shared" si="3"/>
        <v>0</v>
      </c>
      <c r="J9" s="28">
        <f t="shared" si="4"/>
        <v>0</v>
      </c>
      <c r="K9" s="28">
        <f t="shared" si="5"/>
        <v>0</v>
      </c>
      <c r="L9" s="27">
        <f t="shared" si="6"/>
        <v>46</v>
      </c>
      <c r="M9" s="27">
        <f t="shared" si="7"/>
        <v>4600</v>
      </c>
      <c r="N9" s="27">
        <f t="shared" si="8"/>
        <v>0</v>
      </c>
      <c r="O9" s="27">
        <f t="shared" si="9"/>
        <v>0</v>
      </c>
    </row>
    <row r="10" spans="1:15" x14ac:dyDescent="0.3">
      <c r="A10" s="29" t="str">
        <f>IF(VFS_bas!D22=1,"",VFS_bas!A22)</f>
        <v>ORS</v>
      </c>
      <c r="B10" s="28">
        <f>IF(A10=0,"",IFERROR(VLOOKUP(A10,VFS_bas!$A:$B,2,0),""))</f>
        <v>400</v>
      </c>
      <c r="C10" s="28">
        <f>IFERROR(VLOOKUP($A10,updated_plusgrid!$1:$1048576,MATCH("After allocate to FUEDCMID today",updated_plusgrid!$1:$1,0),0),0)</f>
        <v>16816</v>
      </c>
      <c r="D10" s="28">
        <f>IFERROR(VLOOKUP($A10,updated_plusgrid!$1:$1048576,MATCH("After allocate to FUEDCMID tmr",updated_plusgrid!$1:$1,0),0),0)</f>
        <v>0</v>
      </c>
      <c r="E10" s="28">
        <f>IFERROR(VLOOKUP($A10,updated_plusgrid!$1:$1048576,MATCH("After allocate to FUEDCMID after tmr",updated_plusgrid!$1:$1,0),0),0)</f>
        <v>0</v>
      </c>
      <c r="F10" s="30">
        <f t="shared" si="0"/>
        <v>42.04</v>
      </c>
      <c r="G10" s="28">
        <f t="shared" si="1"/>
        <v>42</v>
      </c>
      <c r="H10" s="28">
        <f t="shared" si="2"/>
        <v>0</v>
      </c>
      <c r="I10" s="28">
        <f t="shared" si="3"/>
        <v>0</v>
      </c>
      <c r="J10" s="28">
        <f t="shared" si="4"/>
        <v>0</v>
      </c>
      <c r="K10" s="28">
        <f t="shared" si="5"/>
        <v>0</v>
      </c>
      <c r="L10" s="27">
        <f t="shared" si="6"/>
        <v>42</v>
      </c>
      <c r="M10" s="27">
        <f t="shared" si="7"/>
        <v>16816</v>
      </c>
      <c r="N10" s="27">
        <f t="shared" si="8"/>
        <v>0</v>
      </c>
      <c r="O10" s="27">
        <f t="shared" si="9"/>
        <v>0</v>
      </c>
    </row>
    <row r="11" spans="1:15" x14ac:dyDescent="0.3">
      <c r="A11" s="29" t="str">
        <f>IF(VFS_bas!D14=1,"",VFS_bas!A14)</f>
        <v>FTS</v>
      </c>
      <c r="B11" s="28">
        <f>IF(A11=0,"",IFERROR(VLOOKUP(A11,VFS_bas!$A:$B,2,0),""))</f>
        <v>200</v>
      </c>
      <c r="C11" s="28">
        <f>IFERROR(VLOOKUP($A11,updated_plusgrid!$1:$1048576,MATCH("After allocate to FUEDCMID today",updated_plusgrid!$1:$1,0),0),0)</f>
        <v>1800</v>
      </c>
      <c r="D11" s="28">
        <f>IFERROR(VLOOKUP($A11,updated_plusgrid!$1:$1048576,MATCH("After allocate to FUEDCMID tmr",updated_plusgrid!$1:$1,0),0),0)</f>
        <v>0</v>
      </c>
      <c r="E11" s="28">
        <f>IFERROR(VLOOKUP($A11,updated_plusgrid!$1:$1048576,MATCH("After allocate to FUEDCMID after tmr",updated_plusgrid!$1:$1,0),0),0)</f>
        <v>0</v>
      </c>
      <c r="F11" s="30">
        <f t="shared" si="0"/>
        <v>9</v>
      </c>
      <c r="G11" s="28">
        <f t="shared" si="1"/>
        <v>9</v>
      </c>
      <c r="H11" s="28">
        <f t="shared" si="2"/>
        <v>0</v>
      </c>
      <c r="I11" s="28">
        <f t="shared" si="3"/>
        <v>0</v>
      </c>
      <c r="J11" s="28">
        <f t="shared" si="4"/>
        <v>0</v>
      </c>
      <c r="K11" s="28">
        <f t="shared" si="5"/>
        <v>0</v>
      </c>
      <c r="L11" s="27">
        <f t="shared" si="6"/>
        <v>9</v>
      </c>
      <c r="M11" s="27">
        <f t="shared" si="7"/>
        <v>1800</v>
      </c>
      <c r="N11" s="27">
        <f t="shared" si="8"/>
        <v>0</v>
      </c>
      <c r="O11" s="27">
        <f t="shared" si="9"/>
        <v>0</v>
      </c>
    </row>
    <row r="12" spans="1:15" x14ac:dyDescent="0.3">
      <c r="A12" s="29" t="str">
        <f>IF(VFS_bas!D23=1,"",VFS_bas!A23)</f>
        <v>SHB</v>
      </c>
      <c r="B12" s="28">
        <f>IF(A12=0,"",IFERROR(VLOOKUP(A12,VFS_bas!$A:$B,2,0),""))</f>
        <v>4000</v>
      </c>
      <c r="C12" s="28">
        <f>IFERROR(VLOOKUP($A12,updated_plusgrid!$1:$1048576,MATCH("After allocate to FUEDCMID today",updated_plusgrid!$1:$1,0),0),0)</f>
        <v>66400</v>
      </c>
      <c r="D12" s="28">
        <f>IFERROR(VLOOKUP($A12,updated_plusgrid!$1:$1048576,MATCH("After allocate to FUEDCMID tmr",updated_plusgrid!$1:$1,0),0),0)</f>
        <v>5400</v>
      </c>
      <c r="E12" s="28">
        <f>IFERROR(VLOOKUP($A12,updated_plusgrid!$1:$1048576,MATCH("After allocate to FUEDCMID after tmr",updated_plusgrid!$1:$1,0),0),0)</f>
        <v>5400</v>
      </c>
      <c r="F12" s="30">
        <f t="shared" si="0"/>
        <v>16.600000000000001</v>
      </c>
      <c r="G12" s="28">
        <f t="shared" si="1"/>
        <v>16</v>
      </c>
      <c r="H12" s="28">
        <f t="shared" si="2"/>
        <v>1.35</v>
      </c>
      <c r="I12" s="28">
        <f t="shared" si="3"/>
        <v>1</v>
      </c>
      <c r="J12" s="28">
        <f t="shared" si="4"/>
        <v>1.35</v>
      </c>
      <c r="K12" s="28">
        <f t="shared" si="5"/>
        <v>1</v>
      </c>
      <c r="L12" s="27">
        <f t="shared" si="6"/>
        <v>18</v>
      </c>
      <c r="M12" s="27">
        <f t="shared" si="7"/>
        <v>66400</v>
      </c>
      <c r="N12" s="27">
        <f t="shared" si="8"/>
        <v>5400</v>
      </c>
      <c r="O12" s="27">
        <f t="shared" si="9"/>
        <v>5400</v>
      </c>
    </row>
    <row r="13" spans="1:15" x14ac:dyDescent="0.3">
      <c r="A13" s="29" t="str">
        <f>IF(VFS_bas!D13=1,"",VFS_bas!A13)</f>
        <v>EVF</v>
      </c>
      <c r="B13" s="28">
        <f>IF(A13=0,"",IFERROR(VLOOKUP(A13,VFS_bas!$A:$B,2,0),""))</f>
        <v>600</v>
      </c>
      <c r="C13" s="28">
        <f>IFERROR(VLOOKUP($A13,updated_plusgrid!$1:$1048576,MATCH("After allocate to FUEDCMID today",updated_plusgrid!$1:$1,0),0),0)</f>
        <v>24600</v>
      </c>
      <c r="D13" s="28">
        <f>IFERROR(VLOOKUP($A13,updated_plusgrid!$1:$1048576,MATCH("After allocate to FUEDCMID tmr",updated_plusgrid!$1:$1,0),0),0)</f>
        <v>0</v>
      </c>
      <c r="E13" s="28">
        <f>IFERROR(VLOOKUP($A13,updated_plusgrid!$1:$1048576,MATCH("After allocate to FUEDCMID after tmr",updated_plusgrid!$1:$1,0),0),0)</f>
        <v>0</v>
      </c>
      <c r="F13" s="30">
        <f t="shared" si="0"/>
        <v>41</v>
      </c>
      <c r="G13" s="28">
        <f t="shared" si="1"/>
        <v>41</v>
      </c>
      <c r="H13" s="28">
        <f t="shared" si="2"/>
        <v>0</v>
      </c>
      <c r="I13" s="28">
        <f t="shared" si="3"/>
        <v>0</v>
      </c>
      <c r="J13" s="28">
        <f t="shared" si="4"/>
        <v>0</v>
      </c>
      <c r="K13" s="28">
        <f t="shared" si="5"/>
        <v>0</v>
      </c>
      <c r="L13" s="27">
        <f t="shared" si="6"/>
        <v>41</v>
      </c>
      <c r="M13" s="27">
        <f t="shared" si="7"/>
        <v>24600</v>
      </c>
      <c r="N13" s="27">
        <f t="shared" si="8"/>
        <v>0</v>
      </c>
      <c r="O13" s="27">
        <f t="shared" si="9"/>
        <v>0</v>
      </c>
    </row>
    <row r="14" spans="1:15" x14ac:dyDescent="0.3">
      <c r="A14" s="29" t="str">
        <f>IF(VFS_bas!D17=1,"",VFS_bas!A17)</f>
        <v>LPB</v>
      </c>
      <c r="B14" s="28">
        <f>IF(A14=0,"",IFERROR(VLOOKUP(A14,VFS_bas!$A:$B,2,0),""))</f>
        <v>3000</v>
      </c>
      <c r="C14" s="28">
        <f>IFERROR(VLOOKUP($A14,updated_plusgrid!$1:$1048576,MATCH("After allocate to FUEDCMID today",updated_plusgrid!$1:$1,0),0),0)</f>
        <v>133300</v>
      </c>
      <c r="D14" s="28">
        <f>IFERROR(VLOOKUP($A14,updated_plusgrid!$1:$1048576,MATCH("After allocate to FUEDCMID tmr",updated_plusgrid!$1:$1,0),0),0)</f>
        <v>0</v>
      </c>
      <c r="E14" s="28">
        <f>IFERROR(VLOOKUP($A14,updated_plusgrid!$1:$1048576,MATCH("After allocate to FUEDCMID after tmr",updated_plusgrid!$1:$1,0),0),0)</f>
        <v>0</v>
      </c>
      <c r="F14" s="30">
        <f t="shared" si="0"/>
        <v>44.43333333333333</v>
      </c>
      <c r="G14" s="28">
        <f t="shared" si="1"/>
        <v>44</v>
      </c>
      <c r="H14" s="28">
        <f t="shared" si="2"/>
        <v>0</v>
      </c>
      <c r="I14" s="28">
        <f t="shared" si="3"/>
        <v>0</v>
      </c>
      <c r="J14" s="28">
        <f t="shared" si="4"/>
        <v>0</v>
      </c>
      <c r="K14" s="28">
        <f t="shared" si="5"/>
        <v>0</v>
      </c>
      <c r="L14" s="27">
        <f t="shared" si="6"/>
        <v>44</v>
      </c>
      <c r="M14" s="27">
        <f>C14-MIN($G:$G)*B14</f>
        <v>133300</v>
      </c>
      <c r="N14" s="27">
        <f t="shared" si="8"/>
        <v>0</v>
      </c>
      <c r="O14" s="27">
        <f t="shared" si="9"/>
        <v>0</v>
      </c>
    </row>
    <row r="15" spans="1:15" x14ac:dyDescent="0.3">
      <c r="A15" s="29" t="str">
        <f>IF(VFS_bas!D15=1,"",VFS_bas!A15)</f>
        <v>HCM</v>
      </c>
      <c r="B15" s="28">
        <f>IF(A15=0,"",IFERROR(VLOOKUP(A15,VFS_bas!$A:$B,2,0),""))</f>
        <v>500</v>
      </c>
      <c r="C15" s="28">
        <f>IFERROR(VLOOKUP($A15,updated_plusgrid!$1:$1048576,MATCH("After allocate to FUEDCMID today",updated_plusgrid!$1:$1,0),0),0)</f>
        <v>26530</v>
      </c>
      <c r="D15" s="28">
        <f>IFERROR(VLOOKUP($A15,updated_plusgrid!$1:$1048576,MATCH("After allocate to FUEDCMID tmr",updated_plusgrid!$1:$1,0),0),0)</f>
        <v>0</v>
      </c>
      <c r="E15" s="28">
        <f>IFERROR(VLOOKUP($A15,updated_plusgrid!$1:$1048576,MATCH("After allocate to FUEDCMID after tmr",updated_plusgrid!$1:$1,0),0),0)</f>
        <v>0</v>
      </c>
      <c r="F15" s="30">
        <f t="shared" si="0"/>
        <v>53.06</v>
      </c>
      <c r="G15" s="28">
        <f t="shared" si="1"/>
        <v>53</v>
      </c>
      <c r="H15" s="28">
        <f t="shared" si="2"/>
        <v>0</v>
      </c>
      <c r="I15" s="28">
        <f t="shared" si="3"/>
        <v>0</v>
      </c>
      <c r="J15" s="28">
        <f t="shared" si="4"/>
        <v>0</v>
      </c>
      <c r="K15" s="28">
        <f t="shared" si="5"/>
        <v>0</v>
      </c>
      <c r="L15" s="27">
        <f t="shared" si="6"/>
        <v>53</v>
      </c>
      <c r="M15" s="27">
        <f t="shared" ref="M15:M46" si="10">C15-MIN($G$2:$G$31)*B15</f>
        <v>26530</v>
      </c>
      <c r="N15" s="27">
        <f t="shared" si="8"/>
        <v>0</v>
      </c>
      <c r="O15" s="27">
        <f t="shared" si="9"/>
        <v>0</v>
      </c>
    </row>
    <row r="16" spans="1:15" x14ac:dyDescent="0.3">
      <c r="A16" s="29" t="str">
        <f>IF(VFS_bas!D36=1,"",VFS_bas!A36)</f>
        <v>VPB</v>
      </c>
      <c r="B16" s="28">
        <f>IF(A16=0,"",IFERROR(VLOOKUP(A16,VFS_bas!$A:$B,2,0),""))</f>
        <v>6200</v>
      </c>
      <c r="C16" s="28">
        <f>IFERROR(VLOOKUP($A16,updated_plusgrid!$1:$1048576,MATCH("After allocate to FUEDCMID today",updated_plusgrid!$1:$1,0),0),0)</f>
        <v>101383</v>
      </c>
      <c r="D16" s="28">
        <f>IFERROR(VLOOKUP($A16,updated_plusgrid!$1:$1048576,MATCH("After allocate to FUEDCMID tmr",updated_plusgrid!$1:$1,0),0),0)</f>
        <v>0</v>
      </c>
      <c r="E16" s="28">
        <f>IFERROR(VLOOKUP($A16,updated_plusgrid!$1:$1048576,MATCH("After allocate to FUEDCMID after tmr",updated_plusgrid!$1:$1,0),0),0)</f>
        <v>8200</v>
      </c>
      <c r="F16" s="30">
        <f t="shared" si="0"/>
        <v>16.352096774193548</v>
      </c>
      <c r="G16" s="28">
        <f t="shared" si="1"/>
        <v>16</v>
      </c>
      <c r="H16" s="28">
        <f t="shared" si="2"/>
        <v>0</v>
      </c>
      <c r="I16" s="28">
        <f t="shared" si="3"/>
        <v>0</v>
      </c>
      <c r="J16" s="28">
        <f t="shared" si="4"/>
        <v>1.3225806451612903</v>
      </c>
      <c r="K16" s="28">
        <f t="shared" si="5"/>
        <v>1</v>
      </c>
      <c r="L16" s="27">
        <f t="shared" si="6"/>
        <v>17</v>
      </c>
      <c r="M16" s="27">
        <f t="shared" si="10"/>
        <v>101383</v>
      </c>
      <c r="N16" s="27">
        <f t="shared" si="8"/>
        <v>0</v>
      </c>
      <c r="O16" s="27">
        <f t="shared" si="9"/>
        <v>8200</v>
      </c>
    </row>
    <row r="17" spans="1:15" x14ac:dyDescent="0.3">
      <c r="A17" s="29" t="str">
        <f>IF(VFS_bas!D34=1,"",VFS_bas!A34)</f>
        <v>VIX</v>
      </c>
      <c r="B17" s="28">
        <f>IF(A17=0,"",IFERROR(VLOOKUP(A17,VFS_bas!$A:$B,2,0),""))</f>
        <v>1700</v>
      </c>
      <c r="C17" s="28">
        <f>IFERROR(VLOOKUP($A17,updated_plusgrid!$1:$1048576,MATCH("After allocate to FUEDCMID today",updated_plusgrid!$1:$1,0),0),0)</f>
        <v>31400</v>
      </c>
      <c r="D17" s="28">
        <f>IFERROR(VLOOKUP($A17,updated_plusgrid!$1:$1048576,MATCH("After allocate to FUEDCMID tmr",updated_plusgrid!$1:$1,0),0),0)</f>
        <v>0</v>
      </c>
      <c r="E17" s="28">
        <f>IFERROR(VLOOKUP($A17,updated_plusgrid!$1:$1048576,MATCH("After allocate to FUEDCMID after tmr",updated_plusgrid!$1:$1,0),0),0)</f>
        <v>0</v>
      </c>
      <c r="F17" s="30">
        <f t="shared" si="0"/>
        <v>18.470588235294116</v>
      </c>
      <c r="G17" s="28">
        <f t="shared" si="1"/>
        <v>18</v>
      </c>
      <c r="H17" s="28">
        <f t="shared" si="2"/>
        <v>0</v>
      </c>
      <c r="I17" s="28">
        <f t="shared" si="3"/>
        <v>0</v>
      </c>
      <c r="J17" s="28">
        <f t="shared" si="4"/>
        <v>0</v>
      </c>
      <c r="K17" s="28">
        <f t="shared" si="5"/>
        <v>0</v>
      </c>
      <c r="L17" s="27">
        <f t="shared" si="6"/>
        <v>18</v>
      </c>
      <c r="M17" s="27">
        <f t="shared" si="10"/>
        <v>31400</v>
      </c>
      <c r="N17" s="27">
        <f t="shared" si="8"/>
        <v>0</v>
      </c>
      <c r="O17" s="27">
        <f t="shared" si="9"/>
        <v>0</v>
      </c>
    </row>
    <row r="18" spans="1:15" x14ac:dyDescent="0.3">
      <c r="A18" s="29" t="str">
        <f>IF(VFS_bas!D30=1,"",VFS_bas!A30)</f>
        <v>VCB</v>
      </c>
      <c r="B18" s="28">
        <f>IF(A18=0,"",IFERROR(VLOOKUP(A18,VFS_bas!$A:$B,2,0),""))</f>
        <v>800</v>
      </c>
      <c r="C18" s="28">
        <f>IFERROR(VLOOKUP($A18,updated_plusgrid!$1:$1048576,MATCH("After allocate to FUEDCMID today",updated_plusgrid!$1:$1,0),0),0)</f>
        <v>4088</v>
      </c>
      <c r="D18" s="28">
        <f>IFERROR(VLOOKUP($A18,updated_plusgrid!$1:$1048576,MATCH("After allocate to FUEDCMID tmr",updated_plusgrid!$1:$1,0),0),0)</f>
        <v>0</v>
      </c>
      <c r="E18" s="28">
        <f>IFERROR(VLOOKUP($A18,updated_plusgrid!$1:$1048576,MATCH("After allocate to FUEDCMID after tmr",updated_plusgrid!$1:$1,0),0),0)</f>
        <v>1100</v>
      </c>
      <c r="F18" s="30">
        <f t="shared" si="0"/>
        <v>5.1100000000000003</v>
      </c>
      <c r="G18" s="28">
        <f t="shared" si="1"/>
        <v>5</v>
      </c>
      <c r="H18" s="28">
        <f t="shared" si="2"/>
        <v>0</v>
      </c>
      <c r="I18" s="28">
        <f t="shared" si="3"/>
        <v>0</v>
      </c>
      <c r="J18" s="28">
        <f t="shared" si="4"/>
        <v>1.375</v>
      </c>
      <c r="K18" s="28">
        <f t="shared" si="5"/>
        <v>1</v>
      </c>
      <c r="L18" s="27">
        <f t="shared" si="6"/>
        <v>6</v>
      </c>
      <c r="M18" s="27">
        <f t="shared" si="10"/>
        <v>4088</v>
      </c>
      <c r="N18" s="27">
        <f t="shared" si="8"/>
        <v>0</v>
      </c>
      <c r="O18" s="27">
        <f t="shared" si="9"/>
        <v>1100</v>
      </c>
    </row>
    <row r="19" spans="1:15" x14ac:dyDescent="0.3">
      <c r="A19" s="29" t="str">
        <f>IF(VFS_bas!D16=1,"",VFS_bas!A16)</f>
        <v>HDB</v>
      </c>
      <c r="B19" s="28">
        <f>IF(A19=0,"",IFERROR(VLOOKUP(A19,VFS_bas!$A:$B,2,0),""))</f>
        <v>2700</v>
      </c>
      <c r="C19" s="28">
        <f>IFERROR(VLOOKUP($A19,updated_plusgrid!$1:$1048576,MATCH("After allocate to FUEDCMID today",updated_plusgrid!$1:$1,0),0),0)</f>
        <v>29400</v>
      </c>
      <c r="D19" s="28">
        <f>IFERROR(VLOOKUP($A19,updated_plusgrid!$1:$1048576,MATCH("After allocate to FUEDCMID tmr",updated_plusgrid!$1:$1,0),0),0)</f>
        <v>3700</v>
      </c>
      <c r="E19" s="28">
        <f>IFERROR(VLOOKUP($A19,updated_plusgrid!$1:$1048576,MATCH("After allocate to FUEDCMID after tmr",updated_plusgrid!$1:$1,0),0),0)</f>
        <v>3700</v>
      </c>
      <c r="F19" s="30">
        <f t="shared" si="0"/>
        <v>10.888888888888889</v>
      </c>
      <c r="G19" s="28">
        <f t="shared" si="1"/>
        <v>10</v>
      </c>
      <c r="H19" s="28">
        <f t="shared" si="2"/>
        <v>1.3703703703703705</v>
      </c>
      <c r="I19" s="28">
        <f t="shared" si="3"/>
        <v>1</v>
      </c>
      <c r="J19" s="28">
        <f t="shared" si="4"/>
        <v>1.3703703703703705</v>
      </c>
      <c r="K19" s="28">
        <f t="shared" si="5"/>
        <v>1</v>
      </c>
      <c r="L19" s="27">
        <f t="shared" si="6"/>
        <v>12</v>
      </c>
      <c r="M19" s="27">
        <f t="shared" si="10"/>
        <v>29400</v>
      </c>
      <c r="N19" s="27">
        <f t="shared" si="8"/>
        <v>3700</v>
      </c>
      <c r="O19" s="27">
        <f t="shared" si="9"/>
        <v>3700</v>
      </c>
    </row>
    <row r="20" spans="1:15" x14ac:dyDescent="0.3">
      <c r="A20" s="29" t="str">
        <f>IF(VFS_bas!D12=1,"",VFS_bas!A12)</f>
        <v>EIB</v>
      </c>
      <c r="B20" s="28">
        <f>IF(A20=0,"",IFERROR(VLOOKUP(A20,VFS_bas!$A:$B,2,0),""))</f>
        <v>2000</v>
      </c>
      <c r="C20" s="28">
        <f>IFERROR(VLOOKUP($A20,updated_plusgrid!$1:$1048576,MATCH("After allocate to FUEDCMID today",updated_plusgrid!$1:$1,0),0),0)</f>
        <v>165227</v>
      </c>
      <c r="D20" s="28">
        <f>IFERROR(VLOOKUP($A20,updated_plusgrid!$1:$1048576,MATCH("After allocate to FUEDCMID tmr",updated_plusgrid!$1:$1,0),0),0)</f>
        <v>0</v>
      </c>
      <c r="E20" s="28">
        <f>IFERROR(VLOOKUP($A20,updated_plusgrid!$1:$1048576,MATCH("After allocate to FUEDCMID after tmr",updated_plusgrid!$1:$1,0),0),0)</f>
        <v>0</v>
      </c>
      <c r="F20" s="30">
        <f t="shared" si="0"/>
        <v>82.613500000000002</v>
      </c>
      <c r="G20" s="28">
        <f t="shared" si="1"/>
        <v>82</v>
      </c>
      <c r="H20" s="28">
        <f t="shared" si="2"/>
        <v>0</v>
      </c>
      <c r="I20" s="28">
        <f t="shared" si="3"/>
        <v>0</v>
      </c>
      <c r="J20" s="28">
        <f t="shared" si="4"/>
        <v>0</v>
      </c>
      <c r="K20" s="28">
        <f t="shared" si="5"/>
        <v>0</v>
      </c>
      <c r="L20" s="27">
        <f t="shared" si="6"/>
        <v>82</v>
      </c>
      <c r="M20" s="27">
        <f t="shared" si="10"/>
        <v>165227</v>
      </c>
      <c r="N20" s="27">
        <f t="shared" si="8"/>
        <v>0</v>
      </c>
      <c r="O20" s="27">
        <f t="shared" si="9"/>
        <v>0</v>
      </c>
    </row>
    <row r="21" spans="1:15" x14ac:dyDescent="0.3">
      <c r="A21" s="29" t="str">
        <f>IF(VFS_bas!D10=1,"",VFS_bas!A10)</f>
        <v>CTG</v>
      </c>
      <c r="B21" s="28">
        <f>IF(A21=0,"",IFERROR(VLOOKUP(A21,VFS_bas!$A:$B,2,0),""))</f>
        <v>1000</v>
      </c>
      <c r="C21" s="28">
        <f>IFERROR(VLOOKUP($A21,updated_plusgrid!$1:$1048576,MATCH("After allocate to FUEDCMID today",updated_plusgrid!$1:$1,0),0),0)</f>
        <v>13706</v>
      </c>
      <c r="D21" s="28">
        <f>IFERROR(VLOOKUP($A21,updated_plusgrid!$1:$1048576,MATCH("After allocate to FUEDCMID tmr",updated_plusgrid!$1:$1,0),0),0)</f>
        <v>1400</v>
      </c>
      <c r="E21" s="28">
        <f>IFERROR(VLOOKUP($A21,updated_plusgrid!$1:$1048576,MATCH("After allocate to FUEDCMID after tmr",updated_plusgrid!$1:$1,0),0),0)</f>
        <v>1400</v>
      </c>
      <c r="F21" s="30">
        <f t="shared" si="0"/>
        <v>13.706</v>
      </c>
      <c r="G21" s="28">
        <f t="shared" si="1"/>
        <v>13</v>
      </c>
      <c r="H21" s="28">
        <f t="shared" si="2"/>
        <v>1.4</v>
      </c>
      <c r="I21" s="28">
        <f t="shared" si="3"/>
        <v>1</v>
      </c>
      <c r="J21" s="28">
        <f t="shared" si="4"/>
        <v>1.4</v>
      </c>
      <c r="K21" s="28">
        <f t="shared" si="5"/>
        <v>1</v>
      </c>
      <c r="L21" s="27">
        <f t="shared" si="6"/>
        <v>15</v>
      </c>
      <c r="M21" s="27">
        <f t="shared" si="10"/>
        <v>13706</v>
      </c>
      <c r="N21" s="27">
        <f t="shared" si="8"/>
        <v>1400</v>
      </c>
      <c r="O21" s="27">
        <f t="shared" si="9"/>
        <v>1400</v>
      </c>
    </row>
    <row r="22" spans="1:15" x14ac:dyDescent="0.3">
      <c r="A22" s="29" t="str">
        <f>IF(VFS_bas!D26=1,"",VFS_bas!A26)</f>
        <v>STB</v>
      </c>
      <c r="B22" s="28">
        <f>IF(A22=0,"",IFERROR(VLOOKUP(A22,VFS_bas!$A:$B,2,0),""))</f>
        <v>2400</v>
      </c>
      <c r="C22" s="28">
        <f>IFERROR(VLOOKUP($A22,updated_plusgrid!$1:$1048576,MATCH("After allocate to FUEDCMID today",updated_plusgrid!$1:$1,0),0),0)</f>
        <v>189450</v>
      </c>
      <c r="D22" s="28">
        <f>IFERROR(VLOOKUP($A22,updated_plusgrid!$1:$1048576,MATCH("After allocate to FUEDCMID tmr",updated_plusgrid!$1:$1,0),0),0)</f>
        <v>3200</v>
      </c>
      <c r="E22" s="28">
        <f>IFERROR(VLOOKUP($A22,updated_plusgrid!$1:$1048576,MATCH("After allocate to FUEDCMID after tmr",updated_plusgrid!$1:$1,0),0),0)</f>
        <v>3200</v>
      </c>
      <c r="F22" s="30">
        <f t="shared" si="0"/>
        <v>78.9375</v>
      </c>
      <c r="G22" s="28">
        <f t="shared" si="1"/>
        <v>78</v>
      </c>
      <c r="H22" s="28">
        <f t="shared" si="2"/>
        <v>1.3333333333333333</v>
      </c>
      <c r="I22" s="28">
        <f t="shared" si="3"/>
        <v>1</v>
      </c>
      <c r="J22" s="28">
        <f t="shared" si="4"/>
        <v>1.3333333333333333</v>
      </c>
      <c r="K22" s="28">
        <f t="shared" si="5"/>
        <v>1</v>
      </c>
      <c r="L22" s="27">
        <f t="shared" si="6"/>
        <v>80</v>
      </c>
      <c r="M22" s="27">
        <f t="shared" si="10"/>
        <v>189450</v>
      </c>
      <c r="N22" s="27">
        <f t="shared" si="8"/>
        <v>3200</v>
      </c>
      <c r="O22" s="27">
        <f t="shared" si="9"/>
        <v>3200</v>
      </c>
    </row>
    <row r="23" spans="1:15" x14ac:dyDescent="0.3">
      <c r="A23" s="29" t="str">
        <f>IF(VFS_bas!D6=1,"",VFS_bas!A6)</f>
        <v>BID</v>
      </c>
      <c r="B23" s="28">
        <f>IF(A23=0,"",IFERROR(VLOOKUP(A23,VFS_bas!$A:$B,2,0),""))</f>
        <v>300</v>
      </c>
      <c r="C23" s="28">
        <f>IFERROR(VLOOKUP($A23,updated_plusgrid!$1:$1048576,MATCH("After allocate to FUEDCMID today",updated_plusgrid!$1:$1,0),0),0)</f>
        <v>5</v>
      </c>
      <c r="D23" s="28">
        <f>IFERROR(VLOOKUP($A23,updated_plusgrid!$1:$1048576,MATCH("After allocate to FUEDCMID tmr",updated_plusgrid!$1:$1,0),0),0)</f>
        <v>400</v>
      </c>
      <c r="E23" s="28">
        <f>IFERROR(VLOOKUP($A23,updated_plusgrid!$1:$1048576,MATCH("After allocate to FUEDCMID after tmr",updated_plusgrid!$1:$1,0),0),0)</f>
        <v>400</v>
      </c>
      <c r="F23" s="30">
        <f t="shared" si="0"/>
        <v>1.6666666666666666E-2</v>
      </c>
      <c r="G23" s="28">
        <f t="shared" si="1"/>
        <v>0</v>
      </c>
      <c r="H23" s="28">
        <f t="shared" si="2"/>
        <v>1.3333333333333333</v>
      </c>
      <c r="I23" s="28">
        <f t="shared" si="3"/>
        <v>1</v>
      </c>
      <c r="J23" s="28">
        <f t="shared" si="4"/>
        <v>1.3333333333333333</v>
      </c>
      <c r="K23" s="28">
        <f t="shared" si="5"/>
        <v>1</v>
      </c>
      <c r="L23" s="27">
        <f t="shared" si="6"/>
        <v>2</v>
      </c>
      <c r="M23" s="27">
        <f t="shared" si="10"/>
        <v>5</v>
      </c>
      <c r="N23" s="27">
        <f t="shared" si="8"/>
        <v>400</v>
      </c>
      <c r="O23" s="27">
        <f t="shared" si="9"/>
        <v>400</v>
      </c>
    </row>
    <row r="24" spans="1:15" x14ac:dyDescent="0.3">
      <c r="A24" s="29" t="str">
        <f>IF(VFS_bas!D31=1,"",VFS_bas!A31)</f>
        <v>VCI</v>
      </c>
      <c r="B24" s="28">
        <f>IF(A24=0,"",IFERROR(VLOOKUP(A24,VFS_bas!$A:$B,2,0),""))</f>
        <v>400</v>
      </c>
      <c r="C24" s="28">
        <f>IFERROR(VLOOKUP($A24,updated_plusgrid!$1:$1048576,MATCH("After allocate to FUEDCMID today",updated_plusgrid!$1:$1,0),0),0)</f>
        <v>25000</v>
      </c>
      <c r="D24" s="28">
        <f>IFERROR(VLOOKUP($A24,updated_plusgrid!$1:$1048576,MATCH("After allocate to FUEDCMID tmr",updated_plusgrid!$1:$1,0),0),0)</f>
        <v>0</v>
      </c>
      <c r="E24" s="28">
        <f>IFERROR(VLOOKUP($A24,updated_plusgrid!$1:$1048576,MATCH("After allocate to FUEDCMID after tmr",updated_plusgrid!$1:$1,0),0),0)</f>
        <v>0</v>
      </c>
      <c r="F24" s="30">
        <f t="shared" si="0"/>
        <v>62.5</v>
      </c>
      <c r="G24" s="28">
        <f t="shared" si="1"/>
        <v>62</v>
      </c>
      <c r="H24" s="28">
        <f t="shared" si="2"/>
        <v>0</v>
      </c>
      <c r="I24" s="28">
        <f t="shared" si="3"/>
        <v>0</v>
      </c>
      <c r="J24" s="28">
        <f t="shared" si="4"/>
        <v>0</v>
      </c>
      <c r="K24" s="28">
        <f t="shared" si="5"/>
        <v>0</v>
      </c>
      <c r="L24" s="27">
        <f t="shared" si="6"/>
        <v>62</v>
      </c>
      <c r="M24" s="27">
        <f t="shared" si="10"/>
        <v>25000</v>
      </c>
      <c r="N24" s="27">
        <f t="shared" si="8"/>
        <v>0</v>
      </c>
      <c r="O24" s="27">
        <f t="shared" si="9"/>
        <v>0</v>
      </c>
    </row>
    <row r="25" spans="1:15" x14ac:dyDescent="0.3">
      <c r="A25" s="29" t="str">
        <f>IF(VFS_bas!D24=1,"",VFS_bas!A24)</f>
        <v>SSB</v>
      </c>
      <c r="B25" s="28">
        <f>IF(A25=0,"",IFERROR(VLOOKUP(A25,VFS_bas!$A:$B,2,0),""))</f>
        <v>2100</v>
      </c>
      <c r="C25" s="28">
        <f>IFERROR(VLOOKUP($A25,updated_plusgrid!$1:$1048576,MATCH("After allocate to FUEDCMID today",updated_plusgrid!$1:$1,0),0),0)</f>
        <v>34800</v>
      </c>
      <c r="D25" s="28">
        <f>IFERROR(VLOOKUP($A25,updated_plusgrid!$1:$1048576,MATCH("After allocate to FUEDCMID tmr",updated_plusgrid!$1:$1,0),0),0)</f>
        <v>0</v>
      </c>
      <c r="E25" s="28">
        <f>IFERROR(VLOOKUP($A25,updated_plusgrid!$1:$1048576,MATCH("After allocate to FUEDCMID after tmr",updated_plusgrid!$1:$1,0),0),0)</f>
        <v>3000</v>
      </c>
      <c r="F25" s="30">
        <f t="shared" si="0"/>
        <v>16.571428571428573</v>
      </c>
      <c r="G25" s="28">
        <f t="shared" si="1"/>
        <v>16</v>
      </c>
      <c r="H25" s="28">
        <f t="shared" si="2"/>
        <v>0</v>
      </c>
      <c r="I25" s="28">
        <f t="shared" si="3"/>
        <v>0</v>
      </c>
      <c r="J25" s="28">
        <f t="shared" si="4"/>
        <v>1.4285714285714286</v>
      </c>
      <c r="K25" s="28">
        <f t="shared" si="5"/>
        <v>1</v>
      </c>
      <c r="L25" s="27">
        <f t="shared" si="6"/>
        <v>17</v>
      </c>
      <c r="M25" s="27">
        <f t="shared" si="10"/>
        <v>34800</v>
      </c>
      <c r="N25" s="27">
        <f t="shared" si="8"/>
        <v>0</v>
      </c>
      <c r="O25" s="27">
        <f t="shared" si="9"/>
        <v>3000</v>
      </c>
    </row>
    <row r="26" spans="1:15" x14ac:dyDescent="0.3">
      <c r="A26" s="29" t="str">
        <f>IF(VFS_bas!D9=1,"",VFS_bas!A9)</f>
        <v>BVH</v>
      </c>
      <c r="B26" s="28">
        <f>IF(A26=0,"",IFERROR(VLOOKUP(A26,VFS_bas!$A:$B,2,0),""))</f>
        <v>100</v>
      </c>
      <c r="C26" s="28">
        <f>IFERROR(VLOOKUP($A26,updated_plusgrid!$1:$1048576,MATCH("After allocate to FUEDCMID today",updated_plusgrid!$1:$1,0),0),0)</f>
        <v>3400</v>
      </c>
      <c r="D26" s="28">
        <f>IFERROR(VLOOKUP($A26,updated_plusgrid!$1:$1048576,MATCH("After allocate to FUEDCMID tmr",updated_plusgrid!$1:$1,0),0),0)</f>
        <v>100</v>
      </c>
      <c r="E26" s="28">
        <f>IFERROR(VLOOKUP($A26,updated_plusgrid!$1:$1048576,MATCH("After allocate to FUEDCMID after tmr",updated_plusgrid!$1:$1,0),0),0)</f>
        <v>100</v>
      </c>
      <c r="F26" s="30">
        <f t="shared" si="0"/>
        <v>34</v>
      </c>
      <c r="G26" s="28">
        <f t="shared" si="1"/>
        <v>34</v>
      </c>
      <c r="H26" s="28">
        <f t="shared" si="2"/>
        <v>1</v>
      </c>
      <c r="I26" s="28">
        <f t="shared" si="3"/>
        <v>1</v>
      </c>
      <c r="J26" s="28">
        <f t="shared" si="4"/>
        <v>1</v>
      </c>
      <c r="K26" s="28">
        <f t="shared" si="5"/>
        <v>1</v>
      </c>
      <c r="L26" s="27">
        <f t="shared" si="6"/>
        <v>36</v>
      </c>
      <c r="M26" s="27">
        <f t="shared" si="10"/>
        <v>3400</v>
      </c>
      <c r="N26" s="27">
        <f t="shared" si="8"/>
        <v>100</v>
      </c>
      <c r="O26" s="27">
        <f t="shared" si="9"/>
        <v>100</v>
      </c>
    </row>
    <row r="27" spans="1:15" x14ac:dyDescent="0.3">
      <c r="A27" s="29" t="str">
        <f>IF(VFS_bas!D25=1,"",VFS_bas!A25)</f>
        <v>SSI</v>
      </c>
      <c r="B27" s="28">
        <f>IF(A27=0,"",IFERROR(VLOOKUP(A27,VFS_bas!$A:$B,2,0),""))</f>
        <v>1400</v>
      </c>
      <c r="C27" s="28">
        <f>IFERROR(VLOOKUP($A27,updated_plusgrid!$1:$1048576,MATCH("After allocate to FUEDCMID today",updated_plusgrid!$1:$1,0),0),0)</f>
        <v>76970</v>
      </c>
      <c r="D27" s="28">
        <f>IFERROR(VLOOKUP($A27,updated_plusgrid!$1:$1048576,MATCH("After allocate to FUEDCMID tmr",updated_plusgrid!$1:$1,0),0),0)</f>
        <v>1800</v>
      </c>
      <c r="E27" s="28">
        <f>IFERROR(VLOOKUP($A27,updated_plusgrid!$1:$1048576,MATCH("After allocate to FUEDCMID after tmr",updated_plusgrid!$1:$1,0),0),0)</f>
        <v>1800</v>
      </c>
      <c r="F27" s="30">
        <f t="shared" si="0"/>
        <v>54.978571428571428</v>
      </c>
      <c r="G27" s="28">
        <f t="shared" si="1"/>
        <v>54</v>
      </c>
      <c r="H27" s="28">
        <f t="shared" si="2"/>
        <v>1.2857142857142858</v>
      </c>
      <c r="I27" s="28">
        <f t="shared" si="3"/>
        <v>1</v>
      </c>
      <c r="J27" s="28">
        <f t="shared" si="4"/>
        <v>1.2857142857142858</v>
      </c>
      <c r="K27" s="28">
        <f t="shared" si="5"/>
        <v>1</v>
      </c>
      <c r="L27" s="27">
        <f t="shared" si="6"/>
        <v>56</v>
      </c>
      <c r="M27" s="27">
        <f t="shared" si="10"/>
        <v>76970</v>
      </c>
      <c r="N27" s="27">
        <f t="shared" si="8"/>
        <v>1800</v>
      </c>
      <c r="O27" s="27">
        <f t="shared" si="9"/>
        <v>1800</v>
      </c>
    </row>
    <row r="28" spans="1:15" x14ac:dyDescent="0.3">
      <c r="A28" s="29" t="str">
        <f>IF(VFS_bas!D28=1,"",VFS_bas!A28)</f>
        <v>TPB</v>
      </c>
      <c r="B28" s="28">
        <f>IF(A28=0,"",IFERROR(VLOOKUP(A28,VFS_bas!$A:$B,2,0),""))</f>
        <v>1400</v>
      </c>
      <c r="C28" s="28">
        <f>IFERROR(VLOOKUP($A28,updated_plusgrid!$1:$1048576,MATCH("After allocate to FUEDCMID today",updated_plusgrid!$1:$1,0),0),0)</f>
        <v>14816</v>
      </c>
      <c r="D28" s="28">
        <f>IFERROR(VLOOKUP($A28,updated_plusgrid!$1:$1048576,MATCH("After allocate to FUEDCMID tmr",updated_plusgrid!$1:$1,0),0),0)</f>
        <v>1900</v>
      </c>
      <c r="E28" s="28">
        <f>IFERROR(VLOOKUP($A28,updated_plusgrid!$1:$1048576,MATCH("After allocate to FUEDCMID after tmr",updated_plusgrid!$1:$1,0),0),0)</f>
        <v>1900</v>
      </c>
      <c r="F28" s="30">
        <f t="shared" si="0"/>
        <v>10.582857142857144</v>
      </c>
      <c r="G28" s="28">
        <f t="shared" si="1"/>
        <v>10</v>
      </c>
      <c r="H28" s="28">
        <f t="shared" si="2"/>
        <v>1.3571428571428572</v>
      </c>
      <c r="I28" s="28">
        <f t="shared" si="3"/>
        <v>1</v>
      </c>
      <c r="J28" s="28">
        <f t="shared" si="4"/>
        <v>1.3571428571428572</v>
      </c>
      <c r="K28" s="28">
        <f t="shared" si="5"/>
        <v>1</v>
      </c>
      <c r="L28" s="27">
        <f t="shared" si="6"/>
        <v>12</v>
      </c>
      <c r="M28" s="27">
        <f t="shared" si="10"/>
        <v>14816</v>
      </c>
      <c r="N28" s="27">
        <f t="shared" si="8"/>
        <v>1900</v>
      </c>
      <c r="O28" s="27">
        <f t="shared" si="9"/>
        <v>1900</v>
      </c>
    </row>
    <row r="29" spans="1:15" x14ac:dyDescent="0.3">
      <c r="A29" s="29" t="str">
        <f>IF(VFS_bas!D35=1,"",VFS_bas!A35)</f>
        <v>VND</v>
      </c>
      <c r="B29" s="28">
        <f>IF(A29=0,"",IFERROR(VLOOKUP(A29,VFS_bas!$A:$B,2,0),""))</f>
        <v>1400</v>
      </c>
      <c r="C29" s="28">
        <f>IFERROR(VLOOKUP($A29,updated_plusgrid!$1:$1048576,MATCH("After allocate to FUEDCMID today",updated_plusgrid!$1:$1,0),0),0)</f>
        <v>101300</v>
      </c>
      <c r="D29" s="28">
        <f>IFERROR(VLOOKUP($A29,updated_plusgrid!$1:$1048576,MATCH("After allocate to FUEDCMID tmr",updated_plusgrid!$1:$1,0),0),0)</f>
        <v>0</v>
      </c>
      <c r="E29" s="28">
        <f>IFERROR(VLOOKUP($A29,updated_plusgrid!$1:$1048576,MATCH("After allocate to FUEDCMID after tmr",updated_plusgrid!$1:$1,0),0),0)</f>
        <v>0</v>
      </c>
      <c r="F29" s="30">
        <f t="shared" si="0"/>
        <v>72.357142857142861</v>
      </c>
      <c r="G29" s="28">
        <f t="shared" si="1"/>
        <v>72</v>
      </c>
      <c r="H29" s="28">
        <f t="shared" si="2"/>
        <v>0</v>
      </c>
      <c r="I29" s="28">
        <f t="shared" si="3"/>
        <v>0</v>
      </c>
      <c r="J29" s="28">
        <f t="shared" si="4"/>
        <v>0</v>
      </c>
      <c r="K29" s="28">
        <f t="shared" si="5"/>
        <v>0</v>
      </c>
      <c r="L29" s="27">
        <f t="shared" si="6"/>
        <v>72</v>
      </c>
      <c r="M29" s="27">
        <f t="shared" si="10"/>
        <v>101300</v>
      </c>
      <c r="N29" s="27">
        <f t="shared" si="8"/>
        <v>0</v>
      </c>
      <c r="O29" s="27">
        <f t="shared" si="9"/>
        <v>0</v>
      </c>
    </row>
    <row r="30" spans="1:15" x14ac:dyDescent="0.3">
      <c r="A30" s="29" t="str">
        <f>IF(VFS_bas!D21=1,"",VFS_bas!A21)</f>
        <v>OCB</v>
      </c>
      <c r="B30" s="28">
        <f>IF(A30=0,"",IFERROR(VLOOKUP(A30,VFS_bas!$A:$B,2,0),""))</f>
        <v>1500</v>
      </c>
      <c r="C30" s="28">
        <f>IFERROR(VLOOKUP($A30,updated_plusgrid!$1:$1048576,MATCH("After allocate to FUEDCMID today",updated_plusgrid!$1:$1,0),0),0)</f>
        <v>47603</v>
      </c>
      <c r="D30" s="28">
        <f>IFERROR(VLOOKUP($A30,updated_plusgrid!$1:$1048576,MATCH("After allocate to FUEDCMID tmr",updated_plusgrid!$1:$1,0),0),0)</f>
        <v>0</v>
      </c>
      <c r="E30" s="28">
        <f>IFERROR(VLOOKUP($A30,updated_plusgrid!$1:$1048576,MATCH("After allocate to FUEDCMID after tmr",updated_plusgrid!$1:$1,0),0),0)</f>
        <v>0</v>
      </c>
      <c r="F30" s="30">
        <f t="shared" si="0"/>
        <v>31.735333333333333</v>
      </c>
      <c r="G30" s="28">
        <f t="shared" si="1"/>
        <v>31</v>
      </c>
      <c r="H30" s="28">
        <f t="shared" si="2"/>
        <v>0</v>
      </c>
      <c r="I30" s="28">
        <f t="shared" si="3"/>
        <v>0</v>
      </c>
      <c r="J30" s="28">
        <f t="shared" si="4"/>
        <v>0</v>
      </c>
      <c r="K30" s="28">
        <f t="shared" si="5"/>
        <v>0</v>
      </c>
      <c r="L30" s="27">
        <f t="shared" si="6"/>
        <v>31</v>
      </c>
      <c r="M30" s="27">
        <f t="shared" si="10"/>
        <v>47603</v>
      </c>
      <c r="N30" s="27">
        <f t="shared" si="8"/>
        <v>0</v>
      </c>
      <c r="O30" s="27">
        <f t="shared" si="9"/>
        <v>0</v>
      </c>
    </row>
    <row r="31" spans="1:15" x14ac:dyDescent="0.3">
      <c r="A31" s="29" t="str">
        <f>IF(VFS_bas!D18=1,"",VFS_bas!A18)</f>
        <v/>
      </c>
      <c r="B31" s="28" t="str">
        <f>IF(A31=0,"",IFERROR(VLOOKUP(A31,VFS_bas!$A:$B,2,0),""))</f>
        <v/>
      </c>
      <c r="C31" s="28">
        <f>IFERROR(VLOOKUP($A31,updated_plusgrid!$1:$1048576,MATCH("After allocate to FUEDCMID today",updated_plusgrid!$1:$1,0),0),0)</f>
        <v>0</v>
      </c>
      <c r="D31" s="28">
        <f>IFERROR(VLOOKUP($A31,updated_plusgrid!$1:$1048576,MATCH("After allocate to FUEDCMID tmr",updated_plusgrid!$1:$1,0),0),0)</f>
        <v>0</v>
      </c>
      <c r="E31" s="28">
        <f>IFERROR(VLOOKUP($A31,updated_plusgrid!$1:$1048576,MATCH("After allocate to FUEDCMID after tmr",updated_plusgrid!$1:$1,0),0),0)</f>
        <v>0</v>
      </c>
      <c r="F31" s="30" t="str">
        <f t="shared" si="0"/>
        <v/>
      </c>
      <c r="G31" s="28" t="str">
        <f t="shared" si="1"/>
        <v/>
      </c>
      <c r="H31" s="28" t="str">
        <f t="shared" si="2"/>
        <v/>
      </c>
      <c r="I31" s="28" t="str">
        <f t="shared" si="3"/>
        <v/>
      </c>
      <c r="J31" s="28" t="str">
        <f t="shared" si="4"/>
        <v/>
      </c>
      <c r="K31" s="28" t="str">
        <f t="shared" si="5"/>
        <v/>
      </c>
      <c r="L31" s="27" t="str">
        <f t="shared" si="6"/>
        <v/>
      </c>
      <c r="M31" s="27" t="e">
        <f t="shared" si="10"/>
        <v>#VALUE!</v>
      </c>
      <c r="N31" s="27" t="e">
        <f t="shared" si="8"/>
        <v>#VALUE!</v>
      </c>
      <c r="O31" s="27" t="e">
        <f t="shared" si="9"/>
        <v>#VALUE!</v>
      </c>
    </row>
    <row r="32" spans="1:15" x14ac:dyDescent="0.3">
      <c r="A32" s="29" t="str">
        <f>IF(VFS_bas!D27=1,"",VFS_bas!A27)</f>
        <v>TCB</v>
      </c>
      <c r="B32" s="28">
        <f>IF(A32=0,"",IFERROR(VLOOKUP(A32,VFS_bas!$A:$B,2,0),""))</f>
        <v>6000</v>
      </c>
      <c r="C32" s="28">
        <f>IFERROR(VLOOKUP($A32,updated_plusgrid!$1:$1048576,MATCH("After allocate to FUEDCMID today",updated_plusgrid!$1:$1,0),0),0)</f>
        <v>360486</v>
      </c>
      <c r="D32" s="28">
        <f>IFERROR(VLOOKUP($A32,updated_plusgrid!$1:$1048576,MATCH("After allocate to FUEDCMID tmr",updated_plusgrid!$1:$1,0),0),0)</f>
        <v>7900</v>
      </c>
      <c r="E32" s="28">
        <f>IFERROR(VLOOKUP($A32,updated_plusgrid!$1:$1048576,MATCH("After allocate to FUEDCMID after tmr",updated_plusgrid!$1:$1,0),0),0)</f>
        <v>7900</v>
      </c>
      <c r="F32" s="30">
        <f t="shared" si="0"/>
        <v>60.081000000000003</v>
      </c>
      <c r="G32" s="28">
        <f t="shared" si="1"/>
        <v>60</v>
      </c>
      <c r="H32" s="28">
        <f t="shared" si="2"/>
        <v>1.3166666666666667</v>
      </c>
      <c r="I32" s="28">
        <f t="shared" si="3"/>
        <v>1</v>
      </c>
      <c r="J32" s="28">
        <f t="shared" si="4"/>
        <v>1.3166666666666667</v>
      </c>
      <c r="K32" s="28">
        <f t="shared" si="5"/>
        <v>1</v>
      </c>
      <c r="L32" s="27">
        <f t="shared" si="6"/>
        <v>62</v>
      </c>
      <c r="M32" s="27">
        <f t="shared" si="10"/>
        <v>360486</v>
      </c>
      <c r="N32" s="27">
        <f t="shared" si="8"/>
        <v>7900</v>
      </c>
      <c r="O32" s="27">
        <f t="shared" si="9"/>
        <v>7900</v>
      </c>
    </row>
    <row r="33" spans="1:15" x14ac:dyDescent="0.3">
      <c r="A33" s="29" t="str">
        <f>IF(VFS_bas!D33=1,"",VFS_bas!A33)</f>
        <v/>
      </c>
      <c r="B33" s="28" t="str">
        <f>IF(A33=0,"",IFERROR(VLOOKUP(A33,VFS_bas!$A:$B,2,0),""))</f>
        <v/>
      </c>
      <c r="C33" s="28">
        <f>IFERROR(VLOOKUP($A33,updated_plusgrid!$1:$1048576,MATCH("After allocate to FUEDCMID today",updated_plusgrid!$1:$1,0),0),0)</f>
        <v>0</v>
      </c>
      <c r="D33" s="28">
        <f>IFERROR(VLOOKUP($A33,updated_plusgrid!$1:$1048576,MATCH("After allocate to FUEDCMID tmr",updated_plusgrid!$1:$1,0),0),0)</f>
        <v>0</v>
      </c>
      <c r="E33" s="28">
        <f>IFERROR(VLOOKUP($A33,updated_plusgrid!$1:$1048576,MATCH("After allocate to FUEDCMID after tmr",updated_plusgrid!$1:$1,0),0),0)</f>
        <v>0</v>
      </c>
      <c r="F33" s="30" t="str">
        <f t="shared" si="0"/>
        <v/>
      </c>
      <c r="G33" s="28" t="str">
        <f t="shared" si="1"/>
        <v/>
      </c>
      <c r="H33" s="28" t="str">
        <f t="shared" si="2"/>
        <v/>
      </c>
      <c r="I33" s="28" t="str">
        <f t="shared" si="3"/>
        <v/>
      </c>
      <c r="J33" s="28" t="str">
        <f t="shared" si="4"/>
        <v/>
      </c>
      <c r="K33" s="28" t="str">
        <f t="shared" si="5"/>
        <v/>
      </c>
      <c r="L33" s="27" t="str">
        <f t="shared" si="6"/>
        <v/>
      </c>
      <c r="M33" s="27" t="e">
        <f t="shared" si="10"/>
        <v>#VALUE!</v>
      </c>
      <c r="N33" s="27" t="e">
        <f t="shared" si="8"/>
        <v>#VALUE!</v>
      </c>
      <c r="O33" s="27" t="e">
        <f t="shared" si="9"/>
        <v>#VALUE!</v>
      </c>
    </row>
    <row r="34" spans="1:15" x14ac:dyDescent="0.3">
      <c r="A34" s="29" t="str">
        <f>IF(VFS_bas!D20=1,"",VFS_bas!A20)</f>
        <v>MSB</v>
      </c>
      <c r="B34" s="28">
        <f>IF(A34=0,"",IFERROR(VLOOKUP(A34,VFS_bas!$A:$B,2,0),""))</f>
        <v>2300</v>
      </c>
      <c r="C34" s="28">
        <f>IFERROR(VLOOKUP($A34,updated_plusgrid!$1:$1048576,MATCH("After allocate to FUEDCMID today",updated_plusgrid!$1:$1,0),0),0)</f>
        <v>41554</v>
      </c>
      <c r="D34" s="28">
        <f>IFERROR(VLOOKUP($A34,updated_plusgrid!$1:$1048576,MATCH("After allocate to FUEDCMID tmr",updated_plusgrid!$1:$1,0),0),0)</f>
        <v>0</v>
      </c>
      <c r="E34" s="28">
        <f>IFERROR(VLOOKUP($A34,updated_plusgrid!$1:$1048576,MATCH("After allocate to FUEDCMID after tmr",updated_plusgrid!$1:$1,0),0),0)</f>
        <v>0</v>
      </c>
      <c r="F34" s="30">
        <f t="shared" ref="F34:F65" si="11">IF(LEN($A34)=3,IFERROR(C34/$B34,0),"")</f>
        <v>18.066956521739129</v>
      </c>
      <c r="G34" s="28">
        <f t="shared" ref="G34:G65" si="12">IFERROR(ROUNDDOWN(F34,-0.1),"")</f>
        <v>18</v>
      </c>
      <c r="H34" s="28">
        <f t="shared" ref="H34:H65" si="13">IFERROR(D34/B34,"")</f>
        <v>0</v>
      </c>
      <c r="I34" s="28">
        <f t="shared" ref="I34:I65" si="14">IFERROR(ROUNDDOWN(H34,-0.1),"")</f>
        <v>0</v>
      </c>
      <c r="J34" s="28">
        <f t="shared" ref="J34:J65" si="15">IFERROR(E34/B34,"")</f>
        <v>0</v>
      </c>
      <c r="K34" s="28">
        <f t="shared" ref="K34:K65" si="16">IFERROR(ROUNDDOWN(J34,-0.1),"")</f>
        <v>0</v>
      </c>
      <c r="L34" s="27">
        <f t="shared" ref="L34:L65" si="17">IFERROR(G34+I34+K34,"")</f>
        <v>18</v>
      </c>
      <c r="M34" s="27">
        <f t="shared" si="10"/>
        <v>41554</v>
      </c>
      <c r="N34" s="27">
        <f t="shared" ref="N34:N65" si="18">D34-MIN($I:$I)*B34</f>
        <v>0</v>
      </c>
      <c r="O34" s="27">
        <f t="shared" ref="O34:O65" si="19">E34-MIN($K:$K)*B34</f>
        <v>0</v>
      </c>
    </row>
    <row r="35" spans="1:15" x14ac:dyDescent="0.3">
      <c r="A35" s="29" t="str">
        <f>IF(VFS_bas!D3=1,"",VFS_bas!A3)</f>
        <v/>
      </c>
      <c r="B35" s="28" t="str">
        <f>IF(A35=0,"",IFERROR(VLOOKUP(A35,VFS_bas!$A:$B,2,0),""))</f>
        <v/>
      </c>
      <c r="C35" s="28">
        <f>IFERROR(VLOOKUP($A35,updated_plusgrid!$1:$1048576,MATCH("After allocate to FUEDCMID today",updated_plusgrid!$1:$1,0),0),0)</f>
        <v>0</v>
      </c>
      <c r="D35" s="28">
        <f>IFERROR(VLOOKUP($A35,updated_plusgrid!$1:$1048576,MATCH("After allocate to FUEDCMID tmr",updated_plusgrid!$1:$1,0),0),0)</f>
        <v>0</v>
      </c>
      <c r="E35" s="28">
        <f>IFERROR(VLOOKUP($A35,updated_plusgrid!$1:$1048576,MATCH("After allocate to FUEDCMID after tmr",updated_plusgrid!$1:$1,0),0),0)</f>
        <v>0</v>
      </c>
      <c r="F35" s="30" t="str">
        <f t="shared" si="11"/>
        <v/>
      </c>
      <c r="G35" s="28" t="str">
        <f t="shared" si="12"/>
        <v/>
      </c>
      <c r="H35" s="28" t="str">
        <f t="shared" si="13"/>
        <v/>
      </c>
      <c r="I35" s="28" t="str">
        <f t="shared" si="14"/>
        <v/>
      </c>
      <c r="J35" s="28" t="str">
        <f t="shared" si="15"/>
        <v/>
      </c>
      <c r="K35" s="28" t="str">
        <f t="shared" si="16"/>
        <v/>
      </c>
      <c r="L35" s="27" t="str">
        <f t="shared" si="17"/>
        <v/>
      </c>
      <c r="M35" s="27" t="e">
        <f t="shared" si="10"/>
        <v>#VALUE!</v>
      </c>
      <c r="N35" s="27" t="e">
        <f t="shared" si="18"/>
        <v>#VALUE!</v>
      </c>
      <c r="O35" s="27" t="e">
        <f t="shared" si="19"/>
        <v>#VALUE!</v>
      </c>
    </row>
    <row r="36" spans="1:15" x14ac:dyDescent="0.3">
      <c r="A36" s="29">
        <f>IF(VFS_bas!D37=1,"",VFS_bas!A37)</f>
        <v>0</v>
      </c>
      <c r="B36" s="28" t="str">
        <f>IF(A36=0,"",IFERROR(VLOOKUP(A36,VFS_bas!$A:$B,2,0),""))</f>
        <v/>
      </c>
      <c r="C36" s="28">
        <f>IFERROR(VLOOKUP($A36,updated_plusgrid!$1:$1048576,MATCH("After allocate to FUEDCMID today",updated_plusgrid!$1:$1,0),0),0)</f>
        <v>0</v>
      </c>
      <c r="D36" s="28">
        <f>IFERROR(VLOOKUP($A36,updated_plusgrid!$1:$1048576,MATCH("After allocate to FUEDCMID tmr",updated_plusgrid!$1:$1,0),0),0)</f>
        <v>0</v>
      </c>
      <c r="E36" s="28">
        <f>IFERROR(VLOOKUP($A36,updated_plusgrid!$1:$1048576,MATCH("After allocate to FUEDCMID after tmr",updated_plusgrid!$1:$1,0),0),0)</f>
        <v>0</v>
      </c>
      <c r="F36" s="30" t="str">
        <f t="shared" si="11"/>
        <v/>
      </c>
      <c r="G36" s="28" t="str">
        <f t="shared" si="12"/>
        <v/>
      </c>
      <c r="H36" s="28" t="str">
        <f t="shared" si="13"/>
        <v/>
      </c>
      <c r="I36" s="28" t="str">
        <f t="shared" si="14"/>
        <v/>
      </c>
      <c r="J36" s="28" t="str">
        <f t="shared" si="15"/>
        <v/>
      </c>
      <c r="K36" s="28" t="str">
        <f t="shared" si="16"/>
        <v/>
      </c>
      <c r="L36" s="27" t="str">
        <f t="shared" si="17"/>
        <v/>
      </c>
      <c r="M36" s="27" t="e">
        <f t="shared" si="10"/>
        <v>#VALUE!</v>
      </c>
      <c r="N36" s="27" t="e">
        <f t="shared" si="18"/>
        <v>#VALUE!</v>
      </c>
      <c r="O36" s="27" t="e">
        <f t="shared" si="19"/>
        <v>#VALUE!</v>
      </c>
    </row>
    <row r="37" spans="1:15" x14ac:dyDescent="0.3">
      <c r="A37" s="29">
        <f>IF(VFS_bas!D38=1,"",VFS_bas!A38)</f>
        <v>0</v>
      </c>
      <c r="B37" s="28" t="str">
        <f>IF(A37=0,"",IFERROR(VLOOKUP(A37,VFS_bas!$A:$B,2,0),""))</f>
        <v/>
      </c>
      <c r="C37" s="28">
        <f>IFERROR(VLOOKUP($A37,updated_plusgrid!$1:$1048576,MATCH("After allocate to FUEDCMID today",updated_plusgrid!$1:$1,0),0),0)</f>
        <v>0</v>
      </c>
      <c r="D37" s="28">
        <f>IFERROR(VLOOKUP($A37,updated_plusgrid!$1:$1048576,MATCH("After allocate to FUEDCMID tmr",updated_plusgrid!$1:$1,0),0),0)</f>
        <v>0</v>
      </c>
      <c r="E37" s="28">
        <f>IFERROR(VLOOKUP($A37,updated_plusgrid!$1:$1048576,MATCH("After allocate to FUEDCMID after tmr",updated_plusgrid!$1:$1,0),0),0)</f>
        <v>0</v>
      </c>
      <c r="F37" s="30" t="str">
        <f t="shared" si="11"/>
        <v/>
      </c>
      <c r="G37" s="28" t="str">
        <f t="shared" si="12"/>
        <v/>
      </c>
      <c r="H37" s="28" t="str">
        <f t="shared" si="13"/>
        <v/>
      </c>
      <c r="I37" s="28" t="str">
        <f t="shared" si="14"/>
        <v/>
      </c>
      <c r="J37" s="28" t="str">
        <f t="shared" si="15"/>
        <v/>
      </c>
      <c r="K37" s="28" t="str">
        <f t="shared" si="16"/>
        <v/>
      </c>
      <c r="L37" s="27" t="str">
        <f t="shared" si="17"/>
        <v/>
      </c>
      <c r="M37" s="27" t="e">
        <f t="shared" si="10"/>
        <v>#VALUE!</v>
      </c>
      <c r="N37" s="27" t="e">
        <f t="shared" si="18"/>
        <v>#VALUE!</v>
      </c>
      <c r="O37" s="27" t="e">
        <f t="shared" si="19"/>
        <v>#VALUE!</v>
      </c>
    </row>
    <row r="38" spans="1:15" x14ac:dyDescent="0.3">
      <c r="A38" s="29">
        <f>IF(VFS_bas!D39=1,"",VFS_bas!A39)</f>
        <v>0</v>
      </c>
      <c r="B38" s="28" t="str">
        <f>IF(A38=0,"",IFERROR(VLOOKUP(A38,VFS_bas!$A:$B,2,0),""))</f>
        <v/>
      </c>
      <c r="C38" s="28">
        <f>IFERROR(VLOOKUP($A38,updated_plusgrid!$1:$1048576,MATCH("After allocate to FUEDCMID today",updated_plusgrid!$1:$1,0),0),0)</f>
        <v>0</v>
      </c>
      <c r="D38" s="28">
        <f>IFERROR(VLOOKUP($A38,updated_plusgrid!$1:$1048576,MATCH("After allocate to FUEDCMID tmr",updated_plusgrid!$1:$1,0),0),0)</f>
        <v>0</v>
      </c>
      <c r="E38" s="28">
        <f>IFERROR(VLOOKUP($A38,updated_plusgrid!$1:$1048576,MATCH("After allocate to FUEDCMID after tmr",updated_plusgrid!$1:$1,0),0),0)</f>
        <v>0</v>
      </c>
      <c r="F38" s="30" t="str">
        <f t="shared" si="11"/>
        <v/>
      </c>
      <c r="G38" s="28" t="str">
        <f t="shared" si="12"/>
        <v/>
      </c>
      <c r="H38" s="28" t="str">
        <f t="shared" si="13"/>
        <v/>
      </c>
      <c r="I38" s="28" t="str">
        <f t="shared" si="14"/>
        <v/>
      </c>
      <c r="J38" s="28" t="str">
        <f t="shared" si="15"/>
        <v/>
      </c>
      <c r="K38" s="28" t="str">
        <f t="shared" si="16"/>
        <v/>
      </c>
      <c r="L38" s="27" t="str">
        <f t="shared" si="17"/>
        <v/>
      </c>
      <c r="M38" s="27" t="e">
        <f t="shared" si="10"/>
        <v>#VALUE!</v>
      </c>
      <c r="N38" s="27" t="e">
        <f t="shared" si="18"/>
        <v>#VALUE!</v>
      </c>
      <c r="O38" s="27" t="e">
        <f t="shared" si="19"/>
        <v>#VALUE!</v>
      </c>
    </row>
    <row r="39" spans="1:15" x14ac:dyDescent="0.3">
      <c r="A39" s="29">
        <f>IF(VFS_bas!D40=1,"",VFS_bas!A40)</f>
        <v>0</v>
      </c>
      <c r="B39" s="28" t="str">
        <f>IF(A39=0,"",IFERROR(VLOOKUP(A39,VFS_bas!$A:$B,2,0),""))</f>
        <v/>
      </c>
      <c r="C39" s="28">
        <f>IFERROR(VLOOKUP($A39,updated_plusgrid!$1:$1048576,MATCH("After allocate to FUEDCMID today",updated_plusgrid!$1:$1,0),0),0)</f>
        <v>0</v>
      </c>
      <c r="D39" s="28">
        <f>IFERROR(VLOOKUP($A39,updated_plusgrid!$1:$1048576,MATCH("After allocate to FUEDCMID tmr",updated_plusgrid!$1:$1,0),0),0)</f>
        <v>0</v>
      </c>
      <c r="E39" s="28">
        <f>IFERROR(VLOOKUP($A39,updated_plusgrid!$1:$1048576,MATCH("After allocate to FUEDCMID after tmr",updated_plusgrid!$1:$1,0),0),0)</f>
        <v>0</v>
      </c>
      <c r="F39" s="30" t="str">
        <f t="shared" si="11"/>
        <v/>
      </c>
      <c r="G39" s="28" t="str">
        <f t="shared" si="12"/>
        <v/>
      </c>
      <c r="H39" s="28" t="str">
        <f t="shared" si="13"/>
        <v/>
      </c>
      <c r="I39" s="28" t="str">
        <f t="shared" si="14"/>
        <v/>
      </c>
      <c r="J39" s="28" t="str">
        <f t="shared" si="15"/>
        <v/>
      </c>
      <c r="K39" s="28" t="str">
        <f t="shared" si="16"/>
        <v/>
      </c>
      <c r="L39" s="27" t="str">
        <f t="shared" si="17"/>
        <v/>
      </c>
      <c r="M39" s="27" t="e">
        <f t="shared" si="10"/>
        <v>#VALUE!</v>
      </c>
      <c r="N39" s="27" t="e">
        <f t="shared" si="18"/>
        <v>#VALUE!</v>
      </c>
      <c r="O39" s="27" t="e">
        <f t="shared" si="19"/>
        <v>#VALUE!</v>
      </c>
    </row>
    <row r="40" spans="1:15" x14ac:dyDescent="0.3">
      <c r="A40" s="29">
        <f>IF(VFS_bas!D41=1,"",VFS_bas!A41)</f>
        <v>0</v>
      </c>
      <c r="B40" s="28" t="str">
        <f>IF(A40=0,"",IFERROR(VLOOKUP(A40,VFS_bas!$A:$B,2,0),""))</f>
        <v/>
      </c>
      <c r="C40" s="28">
        <f>IFERROR(VLOOKUP($A40,updated_plusgrid!$1:$1048576,MATCH("After allocate to FUEDCMID today",updated_plusgrid!$1:$1,0),0),0)</f>
        <v>0</v>
      </c>
      <c r="D40" s="28">
        <f>IFERROR(VLOOKUP($A40,updated_plusgrid!$1:$1048576,MATCH("After allocate to FUEDCMID tmr",updated_plusgrid!$1:$1,0),0),0)</f>
        <v>0</v>
      </c>
      <c r="E40" s="28">
        <f>IFERROR(VLOOKUP($A40,updated_plusgrid!$1:$1048576,MATCH("After allocate to FUEDCMID after tmr",updated_plusgrid!$1:$1,0),0),0)</f>
        <v>0</v>
      </c>
      <c r="F40" s="30" t="str">
        <f t="shared" si="11"/>
        <v/>
      </c>
      <c r="G40" s="28" t="str">
        <f t="shared" si="12"/>
        <v/>
      </c>
      <c r="H40" s="28" t="str">
        <f t="shared" si="13"/>
        <v/>
      </c>
      <c r="I40" s="28" t="str">
        <f t="shared" si="14"/>
        <v/>
      </c>
      <c r="J40" s="28" t="str">
        <f t="shared" si="15"/>
        <v/>
      </c>
      <c r="K40" s="28" t="str">
        <f t="shared" si="16"/>
        <v/>
      </c>
      <c r="L40" s="27" t="str">
        <f t="shared" si="17"/>
        <v/>
      </c>
      <c r="M40" s="27" t="e">
        <f t="shared" si="10"/>
        <v>#VALUE!</v>
      </c>
      <c r="N40" s="27" t="e">
        <f t="shared" si="18"/>
        <v>#VALUE!</v>
      </c>
      <c r="O40" s="27" t="e">
        <f t="shared" si="19"/>
        <v>#VALUE!</v>
      </c>
    </row>
    <row r="41" spans="1:15" x14ac:dyDescent="0.3">
      <c r="A41" s="29">
        <f>IF(VFS_bas!D42=1,"",VFS_bas!A42)</f>
        <v>0</v>
      </c>
      <c r="B41" s="28" t="str">
        <f>IF(A41=0,"",IFERROR(VLOOKUP(A41,VFS_bas!$A:$B,2,0),""))</f>
        <v/>
      </c>
      <c r="C41" s="28">
        <f>IFERROR(VLOOKUP($A41,updated_plusgrid!$1:$1048576,MATCH("After allocate to FUEDCMID today",updated_plusgrid!$1:$1,0),0),0)</f>
        <v>0</v>
      </c>
      <c r="D41" s="28">
        <f>IFERROR(VLOOKUP($A41,updated_plusgrid!$1:$1048576,MATCH("After allocate to FUEDCMID tmr",updated_plusgrid!$1:$1,0),0),0)</f>
        <v>0</v>
      </c>
      <c r="E41" s="28">
        <f>IFERROR(VLOOKUP($A41,updated_plusgrid!$1:$1048576,MATCH("After allocate to FUEDCMID after tmr",updated_plusgrid!$1:$1,0),0),0)</f>
        <v>0</v>
      </c>
      <c r="F41" s="30" t="str">
        <f t="shared" si="11"/>
        <v/>
      </c>
      <c r="G41" s="28" t="str">
        <f t="shared" si="12"/>
        <v/>
      </c>
      <c r="H41" s="28" t="str">
        <f t="shared" si="13"/>
        <v/>
      </c>
      <c r="I41" s="28" t="str">
        <f t="shared" si="14"/>
        <v/>
      </c>
      <c r="J41" s="28" t="str">
        <f t="shared" si="15"/>
        <v/>
      </c>
      <c r="K41" s="28" t="str">
        <f t="shared" si="16"/>
        <v/>
      </c>
      <c r="L41" s="27" t="str">
        <f t="shared" si="17"/>
        <v/>
      </c>
      <c r="M41" s="27" t="e">
        <f t="shared" si="10"/>
        <v>#VALUE!</v>
      </c>
      <c r="N41" s="27" t="e">
        <f t="shared" si="18"/>
        <v>#VALUE!</v>
      </c>
      <c r="O41" s="27" t="e">
        <f t="shared" si="19"/>
        <v>#VALUE!</v>
      </c>
    </row>
    <row r="42" spans="1:15" x14ac:dyDescent="0.3">
      <c r="A42" s="29">
        <f>IF(VFS_bas!D43=1,"",VFS_bas!A43)</f>
        <v>0</v>
      </c>
      <c r="B42" s="28" t="str">
        <f>IF(A42=0,"",IFERROR(VLOOKUP(A42,VFS_bas!$A:$B,2,0),""))</f>
        <v/>
      </c>
      <c r="C42" s="28">
        <f>IFERROR(VLOOKUP($A42,updated_plusgrid!$1:$1048576,MATCH("After allocate to FUEDCMID today",updated_plusgrid!$1:$1,0),0),0)</f>
        <v>0</v>
      </c>
      <c r="D42" s="28">
        <f>IFERROR(VLOOKUP($A42,updated_plusgrid!$1:$1048576,MATCH("After allocate to FUEDCMID tmr",updated_plusgrid!$1:$1,0),0),0)</f>
        <v>0</v>
      </c>
      <c r="E42" s="28">
        <f>IFERROR(VLOOKUP($A42,updated_plusgrid!$1:$1048576,MATCH("After allocate to FUEDCMID after tmr",updated_plusgrid!$1:$1,0),0),0)</f>
        <v>0</v>
      </c>
      <c r="F42" s="30" t="str">
        <f t="shared" si="11"/>
        <v/>
      </c>
      <c r="G42" s="28" t="str">
        <f t="shared" si="12"/>
        <v/>
      </c>
      <c r="H42" s="28" t="str">
        <f t="shared" si="13"/>
        <v/>
      </c>
      <c r="I42" s="28" t="str">
        <f t="shared" si="14"/>
        <v/>
      </c>
      <c r="J42" s="28" t="str">
        <f t="shared" si="15"/>
        <v/>
      </c>
      <c r="K42" s="28" t="str">
        <f t="shared" si="16"/>
        <v/>
      </c>
      <c r="L42" s="27" t="str">
        <f t="shared" si="17"/>
        <v/>
      </c>
      <c r="M42" s="27" t="e">
        <f t="shared" si="10"/>
        <v>#VALUE!</v>
      </c>
      <c r="N42" s="27" t="e">
        <f t="shared" si="18"/>
        <v>#VALUE!</v>
      </c>
      <c r="O42" s="27" t="e">
        <f t="shared" si="19"/>
        <v>#VALUE!</v>
      </c>
    </row>
    <row r="43" spans="1:15" x14ac:dyDescent="0.3">
      <c r="A43" s="29">
        <f>IF(VFS_bas!D44=1,"",VFS_bas!A44)</f>
        <v>0</v>
      </c>
      <c r="B43" s="28" t="str">
        <f>IF(A43=0,"",IFERROR(VLOOKUP(A43,VFS_bas!$A:$B,2,0),""))</f>
        <v/>
      </c>
      <c r="C43" s="28">
        <f>IFERROR(VLOOKUP($A43,updated_plusgrid!$1:$1048576,MATCH("After allocate to FUEDCMID today",updated_plusgrid!$1:$1,0),0),0)</f>
        <v>0</v>
      </c>
      <c r="D43" s="28">
        <f>IFERROR(VLOOKUP($A43,updated_plusgrid!$1:$1048576,MATCH("After allocate to FUEDCMID tmr",updated_plusgrid!$1:$1,0),0),0)</f>
        <v>0</v>
      </c>
      <c r="E43" s="28">
        <f>IFERROR(VLOOKUP($A43,updated_plusgrid!$1:$1048576,MATCH("After allocate to FUEDCMID after tmr",updated_plusgrid!$1:$1,0),0),0)</f>
        <v>0</v>
      </c>
      <c r="F43" s="30" t="str">
        <f t="shared" si="11"/>
        <v/>
      </c>
      <c r="G43" s="28" t="str">
        <f t="shared" si="12"/>
        <v/>
      </c>
      <c r="H43" s="28" t="str">
        <f t="shared" si="13"/>
        <v/>
      </c>
      <c r="I43" s="28" t="str">
        <f t="shared" si="14"/>
        <v/>
      </c>
      <c r="J43" s="28" t="str">
        <f t="shared" si="15"/>
        <v/>
      </c>
      <c r="K43" s="28" t="str">
        <f t="shared" si="16"/>
        <v/>
      </c>
      <c r="L43" s="27" t="str">
        <f t="shared" si="17"/>
        <v/>
      </c>
      <c r="M43" s="27" t="e">
        <f t="shared" si="10"/>
        <v>#VALUE!</v>
      </c>
      <c r="N43" s="27" t="e">
        <f t="shared" si="18"/>
        <v>#VALUE!</v>
      </c>
      <c r="O43" s="27" t="e">
        <f t="shared" si="19"/>
        <v>#VALUE!</v>
      </c>
    </row>
    <row r="44" spans="1:15" x14ac:dyDescent="0.3">
      <c r="A44" s="29">
        <f>IF(VFS_bas!D45=1,"",VFS_bas!A45)</f>
        <v>0</v>
      </c>
      <c r="B44" s="28" t="str">
        <f>IF(A44=0,"",IFERROR(VLOOKUP(A44,VFS_bas!$A:$B,2,0),""))</f>
        <v/>
      </c>
      <c r="C44" s="28">
        <f>IFERROR(VLOOKUP($A44,updated_plusgrid!$1:$1048576,MATCH("After allocate to FUEDCMID today",updated_plusgrid!$1:$1,0),0),0)</f>
        <v>0</v>
      </c>
      <c r="D44" s="28">
        <f>IFERROR(VLOOKUP($A44,updated_plusgrid!$1:$1048576,MATCH("After allocate to FUEDCMID tmr",updated_plusgrid!$1:$1,0),0),0)</f>
        <v>0</v>
      </c>
      <c r="E44" s="28">
        <f>IFERROR(VLOOKUP($A44,updated_plusgrid!$1:$1048576,MATCH("After allocate to FUEDCMID after tmr",updated_plusgrid!$1:$1,0),0),0)</f>
        <v>0</v>
      </c>
      <c r="F44" s="30" t="str">
        <f t="shared" si="11"/>
        <v/>
      </c>
      <c r="G44" s="28" t="str">
        <f t="shared" si="12"/>
        <v/>
      </c>
      <c r="H44" s="28" t="str">
        <f t="shared" si="13"/>
        <v/>
      </c>
      <c r="I44" s="28" t="str">
        <f t="shared" si="14"/>
        <v/>
      </c>
      <c r="J44" s="28" t="str">
        <f t="shared" si="15"/>
        <v/>
      </c>
      <c r="K44" s="28" t="str">
        <f t="shared" si="16"/>
        <v/>
      </c>
      <c r="L44" s="27" t="str">
        <f t="shared" si="17"/>
        <v/>
      </c>
      <c r="M44" s="27" t="e">
        <f t="shared" si="10"/>
        <v>#VALUE!</v>
      </c>
      <c r="N44" s="27" t="e">
        <f t="shared" si="18"/>
        <v>#VALUE!</v>
      </c>
      <c r="O44" s="27" t="e">
        <f t="shared" si="19"/>
        <v>#VALUE!</v>
      </c>
    </row>
    <row r="45" spans="1:15" x14ac:dyDescent="0.3">
      <c r="A45" s="29">
        <f>IF(VFS_bas!D46=1,"",VFS_bas!A46)</f>
        <v>0</v>
      </c>
      <c r="B45" s="28" t="str">
        <f>IF(A45=0,"",IFERROR(VLOOKUP(A45,VFS_bas!$A:$B,2,0),""))</f>
        <v/>
      </c>
      <c r="C45" s="28">
        <f>IFERROR(VLOOKUP($A45,updated_plusgrid!$1:$1048576,MATCH("After allocate to FUEDCMID today",updated_plusgrid!$1:$1,0),0),0)</f>
        <v>0</v>
      </c>
      <c r="D45" s="28">
        <f>IFERROR(VLOOKUP($A45,updated_plusgrid!$1:$1048576,MATCH("After allocate to FUEDCMID tmr",updated_plusgrid!$1:$1,0),0),0)</f>
        <v>0</v>
      </c>
      <c r="E45" s="28">
        <f>IFERROR(VLOOKUP($A45,updated_plusgrid!$1:$1048576,MATCH("After allocate to FUEDCMID after tmr",updated_plusgrid!$1:$1,0),0),0)</f>
        <v>0</v>
      </c>
      <c r="F45" s="30" t="str">
        <f t="shared" si="11"/>
        <v/>
      </c>
      <c r="G45" s="28" t="str">
        <f t="shared" si="12"/>
        <v/>
      </c>
      <c r="H45" s="28" t="str">
        <f t="shared" si="13"/>
        <v/>
      </c>
      <c r="I45" s="28" t="str">
        <f t="shared" si="14"/>
        <v/>
      </c>
      <c r="J45" s="28" t="str">
        <f t="shared" si="15"/>
        <v/>
      </c>
      <c r="K45" s="28" t="str">
        <f t="shared" si="16"/>
        <v/>
      </c>
      <c r="L45" s="27" t="str">
        <f t="shared" si="17"/>
        <v/>
      </c>
      <c r="M45" s="27" t="e">
        <f t="shared" si="10"/>
        <v>#VALUE!</v>
      </c>
      <c r="N45" s="27" t="e">
        <f t="shared" si="18"/>
        <v>#VALUE!</v>
      </c>
      <c r="O45" s="27" t="e">
        <f t="shared" si="19"/>
        <v>#VALUE!</v>
      </c>
    </row>
    <row r="46" spans="1:15" x14ac:dyDescent="0.3">
      <c r="A46" s="29">
        <f>IF(VFS_bas!D47=1,"",VFS_bas!A47)</f>
        <v>0</v>
      </c>
      <c r="B46" s="28" t="str">
        <f>IF(A46=0,"",IFERROR(VLOOKUP(A46,VFS_bas!$A:$B,2,0),""))</f>
        <v/>
      </c>
      <c r="C46" s="28">
        <f>IFERROR(VLOOKUP($A46,updated_plusgrid!$1:$1048576,MATCH("After allocate to FUEDCMID today",updated_plusgrid!$1:$1,0),0),0)</f>
        <v>0</v>
      </c>
      <c r="D46" s="28">
        <f>IFERROR(VLOOKUP($A46,updated_plusgrid!$1:$1048576,MATCH("After allocate to FUEDCMID tmr",updated_plusgrid!$1:$1,0),0),0)</f>
        <v>0</v>
      </c>
      <c r="E46" s="28">
        <f>IFERROR(VLOOKUP($A46,updated_plusgrid!$1:$1048576,MATCH("After allocate to FUEDCMID after tmr",updated_plusgrid!$1:$1,0),0),0)</f>
        <v>0</v>
      </c>
      <c r="F46" s="30" t="str">
        <f t="shared" si="11"/>
        <v/>
      </c>
      <c r="G46" s="28" t="str">
        <f t="shared" si="12"/>
        <v/>
      </c>
      <c r="H46" s="28" t="str">
        <f t="shared" si="13"/>
        <v/>
      </c>
      <c r="I46" s="28" t="str">
        <f t="shared" si="14"/>
        <v/>
      </c>
      <c r="J46" s="28" t="str">
        <f t="shared" si="15"/>
        <v/>
      </c>
      <c r="K46" s="28" t="str">
        <f t="shared" si="16"/>
        <v/>
      </c>
      <c r="L46" s="27" t="str">
        <f t="shared" si="17"/>
        <v/>
      </c>
      <c r="M46" s="27" t="e">
        <f t="shared" si="10"/>
        <v>#VALUE!</v>
      </c>
      <c r="N46" s="27" t="e">
        <f t="shared" si="18"/>
        <v>#VALUE!</v>
      </c>
      <c r="O46" s="27" t="e">
        <f t="shared" si="19"/>
        <v>#VALUE!</v>
      </c>
    </row>
    <row r="47" spans="1:15" x14ac:dyDescent="0.3">
      <c r="A47" s="29">
        <f>IF(VFS_bas!D48=1,"",VFS_bas!A48)</f>
        <v>0</v>
      </c>
      <c r="B47" s="28" t="str">
        <f>IF(A47=0,"",IFERROR(VLOOKUP(A47,VFS_bas!$A:$B,2,0),""))</f>
        <v/>
      </c>
      <c r="C47" s="28">
        <f>IFERROR(VLOOKUP($A47,updated_plusgrid!$1:$1048576,MATCH("After allocate to FUEDCMID today",updated_plusgrid!$1:$1,0),0),0)</f>
        <v>0</v>
      </c>
      <c r="D47" s="28">
        <f>IFERROR(VLOOKUP($A47,updated_plusgrid!$1:$1048576,MATCH("After allocate to FUEDCMID tmr",updated_plusgrid!$1:$1,0),0),0)</f>
        <v>0</v>
      </c>
      <c r="E47" s="28">
        <f>IFERROR(VLOOKUP($A47,updated_plusgrid!$1:$1048576,MATCH("After allocate to FUEDCMID after tmr",updated_plusgrid!$1:$1,0),0),0)</f>
        <v>0</v>
      </c>
      <c r="F47" s="30" t="str">
        <f t="shared" si="11"/>
        <v/>
      </c>
      <c r="G47" s="28" t="str">
        <f t="shared" si="12"/>
        <v/>
      </c>
      <c r="H47" s="28" t="str">
        <f t="shared" si="13"/>
        <v/>
      </c>
      <c r="I47" s="28" t="str">
        <f t="shared" si="14"/>
        <v/>
      </c>
      <c r="J47" s="28" t="str">
        <f t="shared" si="15"/>
        <v/>
      </c>
      <c r="K47" s="28" t="str">
        <f t="shared" si="16"/>
        <v/>
      </c>
      <c r="L47" s="27" t="str">
        <f t="shared" si="17"/>
        <v/>
      </c>
      <c r="M47" s="27" t="e">
        <f t="shared" ref="M47:M78" si="20">C47-MIN($G$2:$G$31)*B47</f>
        <v>#VALUE!</v>
      </c>
      <c r="N47" s="27" t="e">
        <f t="shared" si="18"/>
        <v>#VALUE!</v>
      </c>
      <c r="O47" s="27" t="e">
        <f t="shared" si="19"/>
        <v>#VALUE!</v>
      </c>
    </row>
    <row r="48" spans="1:15" x14ac:dyDescent="0.3">
      <c r="A48" s="29">
        <f>IF(VFS_bas!D49=1,"",VFS_bas!A49)</f>
        <v>0</v>
      </c>
      <c r="B48" s="28" t="str">
        <f>IF(A48=0,"",IFERROR(VLOOKUP(A48,VFS_bas!$A:$B,2,0),""))</f>
        <v/>
      </c>
      <c r="C48" s="28">
        <f>IFERROR(VLOOKUP($A48,updated_plusgrid!$1:$1048576,MATCH("After allocate to FUEDCMID today",updated_plusgrid!$1:$1,0),0),0)</f>
        <v>0</v>
      </c>
      <c r="D48" s="28">
        <f>IFERROR(VLOOKUP($A48,updated_plusgrid!$1:$1048576,MATCH("After allocate to FUEDCMID tmr",updated_plusgrid!$1:$1,0),0),0)</f>
        <v>0</v>
      </c>
      <c r="E48" s="28">
        <f>IFERROR(VLOOKUP($A48,updated_plusgrid!$1:$1048576,MATCH("After allocate to FUEDCMID after tmr",updated_plusgrid!$1:$1,0),0),0)</f>
        <v>0</v>
      </c>
      <c r="F48" s="30" t="str">
        <f t="shared" si="11"/>
        <v/>
      </c>
      <c r="G48" s="28" t="str">
        <f t="shared" si="12"/>
        <v/>
      </c>
      <c r="H48" s="28" t="str">
        <f t="shared" si="13"/>
        <v/>
      </c>
      <c r="I48" s="28" t="str">
        <f t="shared" si="14"/>
        <v/>
      </c>
      <c r="J48" s="28" t="str">
        <f t="shared" si="15"/>
        <v/>
      </c>
      <c r="K48" s="28" t="str">
        <f t="shared" si="16"/>
        <v/>
      </c>
      <c r="L48" s="27" t="str">
        <f t="shared" si="17"/>
        <v/>
      </c>
      <c r="M48" s="27" t="e">
        <f t="shared" si="20"/>
        <v>#VALUE!</v>
      </c>
      <c r="N48" s="27" t="e">
        <f t="shared" si="18"/>
        <v>#VALUE!</v>
      </c>
      <c r="O48" s="27" t="e">
        <f t="shared" si="19"/>
        <v>#VALUE!</v>
      </c>
    </row>
    <row r="49" spans="1:15" x14ac:dyDescent="0.3">
      <c r="A49" s="29">
        <f>IF(VFS_bas!D50=1,"",VFS_bas!A50)</f>
        <v>0</v>
      </c>
      <c r="B49" s="28" t="str">
        <f>IF(A49=0,"",IFERROR(VLOOKUP(A49,VFS_bas!$A:$B,2,0),""))</f>
        <v/>
      </c>
      <c r="C49" s="28">
        <f>IFERROR(VLOOKUP($A49,updated_plusgrid!$1:$1048576,MATCH("After allocate to FUEDCMID today",updated_plusgrid!$1:$1,0),0),0)</f>
        <v>0</v>
      </c>
      <c r="D49" s="28">
        <f>IFERROR(VLOOKUP($A49,updated_plusgrid!$1:$1048576,MATCH("After allocate to FUEDCMID tmr",updated_plusgrid!$1:$1,0),0),0)</f>
        <v>0</v>
      </c>
      <c r="E49" s="28">
        <f>IFERROR(VLOOKUP($A49,updated_plusgrid!$1:$1048576,MATCH("After allocate to FUEDCMID after tmr",updated_plusgrid!$1:$1,0),0),0)</f>
        <v>0</v>
      </c>
      <c r="F49" s="30" t="str">
        <f t="shared" si="11"/>
        <v/>
      </c>
      <c r="G49" s="28" t="str">
        <f t="shared" si="12"/>
        <v/>
      </c>
      <c r="H49" s="28" t="str">
        <f t="shared" si="13"/>
        <v/>
      </c>
      <c r="I49" s="28" t="str">
        <f t="shared" si="14"/>
        <v/>
      </c>
      <c r="J49" s="28" t="str">
        <f t="shared" si="15"/>
        <v/>
      </c>
      <c r="K49" s="28" t="str">
        <f t="shared" si="16"/>
        <v/>
      </c>
      <c r="L49" s="27" t="str">
        <f t="shared" si="17"/>
        <v/>
      </c>
      <c r="M49" s="27" t="e">
        <f t="shared" si="20"/>
        <v>#VALUE!</v>
      </c>
      <c r="N49" s="27" t="e">
        <f t="shared" si="18"/>
        <v>#VALUE!</v>
      </c>
      <c r="O49" s="27" t="e">
        <f t="shared" si="19"/>
        <v>#VALUE!</v>
      </c>
    </row>
    <row r="50" spans="1:15" x14ac:dyDescent="0.3">
      <c r="A50" s="29">
        <f>IF(VFS_bas!D51=1,"",VFS_bas!A51)</f>
        <v>0</v>
      </c>
      <c r="B50" s="28" t="str">
        <f>IF(A50=0,"",IFERROR(VLOOKUP(A50,VFS_bas!$A:$B,2,0),""))</f>
        <v/>
      </c>
      <c r="C50" s="28">
        <f>IFERROR(VLOOKUP($A50,updated_plusgrid!$1:$1048576,MATCH("After allocate to FUEDCMID today",updated_plusgrid!$1:$1,0),0),0)</f>
        <v>0</v>
      </c>
      <c r="D50" s="28">
        <f>IFERROR(VLOOKUP($A50,updated_plusgrid!$1:$1048576,MATCH("After allocate to FUEDCMID tmr",updated_plusgrid!$1:$1,0),0),0)</f>
        <v>0</v>
      </c>
      <c r="E50" s="28">
        <f>IFERROR(VLOOKUP($A50,updated_plusgrid!$1:$1048576,MATCH("After allocate to FUEDCMID after tmr",updated_plusgrid!$1:$1,0),0),0)</f>
        <v>0</v>
      </c>
      <c r="F50" s="30" t="str">
        <f t="shared" si="11"/>
        <v/>
      </c>
      <c r="G50" s="28" t="str">
        <f t="shared" si="12"/>
        <v/>
      </c>
      <c r="H50" s="28" t="str">
        <f t="shared" si="13"/>
        <v/>
      </c>
      <c r="I50" s="28" t="str">
        <f t="shared" si="14"/>
        <v/>
      </c>
      <c r="J50" s="28" t="str">
        <f t="shared" si="15"/>
        <v/>
      </c>
      <c r="K50" s="28" t="str">
        <f t="shared" si="16"/>
        <v/>
      </c>
      <c r="L50" s="27" t="str">
        <f t="shared" si="17"/>
        <v/>
      </c>
      <c r="M50" s="27" t="e">
        <f t="shared" si="20"/>
        <v>#VALUE!</v>
      </c>
      <c r="N50" s="27" t="e">
        <f t="shared" si="18"/>
        <v>#VALUE!</v>
      </c>
      <c r="O50" s="27" t="e">
        <f t="shared" si="19"/>
        <v>#VALUE!</v>
      </c>
    </row>
    <row r="51" spans="1:15" x14ac:dyDescent="0.3">
      <c r="A51" s="29">
        <f>IF(VFS_bas!D52=1,"",VFS_bas!A52)</f>
        <v>0</v>
      </c>
      <c r="B51" s="28" t="str">
        <f>IF(A51=0,"",IFERROR(VLOOKUP(A51,VFS_bas!$A:$B,2,0),""))</f>
        <v/>
      </c>
      <c r="C51" s="28">
        <f>IFERROR(VLOOKUP($A51,updated_plusgrid!$1:$1048576,MATCH("After allocate to FUEDCMID today",updated_plusgrid!$1:$1,0),0),0)</f>
        <v>0</v>
      </c>
      <c r="D51" s="28">
        <f>IFERROR(VLOOKUP($A51,updated_plusgrid!$1:$1048576,MATCH("After allocate to FUEDCMID tmr",updated_plusgrid!$1:$1,0),0),0)</f>
        <v>0</v>
      </c>
      <c r="E51" s="28">
        <f>IFERROR(VLOOKUP($A51,updated_plusgrid!$1:$1048576,MATCH("After allocate to FUEDCMID after tmr",updated_plusgrid!$1:$1,0),0),0)</f>
        <v>0</v>
      </c>
      <c r="F51" s="30" t="str">
        <f t="shared" si="11"/>
        <v/>
      </c>
      <c r="G51" s="28" t="str">
        <f t="shared" si="12"/>
        <v/>
      </c>
      <c r="H51" s="28" t="str">
        <f t="shared" si="13"/>
        <v/>
      </c>
      <c r="I51" s="28" t="str">
        <f t="shared" si="14"/>
        <v/>
      </c>
      <c r="J51" s="28" t="str">
        <f t="shared" si="15"/>
        <v/>
      </c>
      <c r="K51" s="28" t="str">
        <f t="shared" si="16"/>
        <v/>
      </c>
      <c r="L51" s="27" t="str">
        <f t="shared" si="17"/>
        <v/>
      </c>
      <c r="M51" s="27" t="e">
        <f t="shared" si="20"/>
        <v>#VALUE!</v>
      </c>
      <c r="N51" s="27" t="e">
        <f t="shared" si="18"/>
        <v>#VALUE!</v>
      </c>
      <c r="O51" s="27" t="e">
        <f t="shared" si="19"/>
        <v>#VALUE!</v>
      </c>
    </row>
    <row r="52" spans="1:15" x14ac:dyDescent="0.3">
      <c r="A52" s="29">
        <f>IF(VFS_bas!D53=1,"",VFS_bas!A53)</f>
        <v>0</v>
      </c>
      <c r="B52" s="28" t="str">
        <f>IF(A52=0,"",IFERROR(VLOOKUP(A52,VFS_bas!$A:$B,2,0),""))</f>
        <v/>
      </c>
      <c r="C52" s="28">
        <f>IFERROR(VLOOKUP($A52,updated_plusgrid!$1:$1048576,MATCH("After allocate to FUEDCMID today",updated_plusgrid!$1:$1,0),0),0)</f>
        <v>0</v>
      </c>
      <c r="D52" s="28">
        <f>IFERROR(VLOOKUP($A52,updated_plusgrid!$1:$1048576,MATCH("After allocate to FUEDCMID tmr",updated_plusgrid!$1:$1,0),0),0)</f>
        <v>0</v>
      </c>
      <c r="E52" s="28">
        <f>IFERROR(VLOOKUP($A52,updated_plusgrid!$1:$1048576,MATCH("After allocate to FUEDCMID after tmr",updated_plusgrid!$1:$1,0),0),0)</f>
        <v>0</v>
      </c>
      <c r="F52" s="30" t="str">
        <f t="shared" si="11"/>
        <v/>
      </c>
      <c r="G52" s="28" t="str">
        <f t="shared" si="12"/>
        <v/>
      </c>
      <c r="H52" s="28" t="str">
        <f t="shared" si="13"/>
        <v/>
      </c>
      <c r="I52" s="28" t="str">
        <f t="shared" si="14"/>
        <v/>
      </c>
      <c r="J52" s="28" t="str">
        <f t="shared" si="15"/>
        <v/>
      </c>
      <c r="K52" s="28" t="str">
        <f t="shared" si="16"/>
        <v/>
      </c>
      <c r="L52" s="27" t="str">
        <f t="shared" si="17"/>
        <v/>
      </c>
      <c r="M52" s="27" t="e">
        <f t="shared" si="20"/>
        <v>#VALUE!</v>
      </c>
      <c r="N52" s="27" t="e">
        <f t="shared" si="18"/>
        <v>#VALUE!</v>
      </c>
      <c r="O52" s="27" t="e">
        <f t="shared" si="19"/>
        <v>#VALUE!</v>
      </c>
    </row>
    <row r="53" spans="1:15" x14ac:dyDescent="0.3">
      <c r="A53" s="29">
        <f>IF(VFS_bas!D54=1,"",VFS_bas!A54)</f>
        <v>0</v>
      </c>
      <c r="B53" s="28" t="str">
        <f>IF(A53=0,"",IFERROR(VLOOKUP(A53,VFS_bas!$A:$B,2,0),""))</f>
        <v/>
      </c>
      <c r="C53" s="28">
        <f>IFERROR(VLOOKUP($A53,updated_plusgrid!$1:$1048576,MATCH("After allocate to FUEDCMID today",updated_plusgrid!$1:$1,0),0),0)</f>
        <v>0</v>
      </c>
      <c r="D53" s="28">
        <f>IFERROR(VLOOKUP($A53,updated_plusgrid!$1:$1048576,MATCH("After allocate to FUEDCMID tmr",updated_plusgrid!$1:$1,0),0),0)</f>
        <v>0</v>
      </c>
      <c r="E53" s="28">
        <f>IFERROR(VLOOKUP($A53,updated_plusgrid!$1:$1048576,MATCH("After allocate to FUEDCMID after tmr",updated_plusgrid!$1:$1,0),0),0)</f>
        <v>0</v>
      </c>
      <c r="F53" s="30" t="str">
        <f t="shared" si="11"/>
        <v/>
      </c>
      <c r="G53" s="28" t="str">
        <f t="shared" si="12"/>
        <v/>
      </c>
      <c r="H53" s="28" t="str">
        <f t="shared" si="13"/>
        <v/>
      </c>
      <c r="I53" s="28" t="str">
        <f t="shared" si="14"/>
        <v/>
      </c>
      <c r="J53" s="28" t="str">
        <f t="shared" si="15"/>
        <v/>
      </c>
      <c r="K53" s="28" t="str">
        <f t="shared" si="16"/>
        <v/>
      </c>
      <c r="L53" s="27" t="str">
        <f t="shared" si="17"/>
        <v/>
      </c>
      <c r="M53" s="27" t="e">
        <f t="shared" si="20"/>
        <v>#VALUE!</v>
      </c>
      <c r="N53" s="27" t="e">
        <f t="shared" si="18"/>
        <v>#VALUE!</v>
      </c>
      <c r="O53" s="27" t="e">
        <f t="shared" si="19"/>
        <v>#VALUE!</v>
      </c>
    </row>
    <row r="54" spans="1:15" x14ac:dyDescent="0.3">
      <c r="A54" s="29">
        <f>IF(VFS_bas!D55=1,"",VFS_bas!A55)</f>
        <v>0</v>
      </c>
      <c r="B54" s="28" t="str">
        <f>IF(A54=0,"",IFERROR(VLOOKUP(A54,VFS_bas!$A:$B,2,0),""))</f>
        <v/>
      </c>
      <c r="C54" s="28">
        <f>IFERROR(VLOOKUP($A54,updated_plusgrid!$1:$1048576,MATCH("After allocate to FUEDCMID today",updated_plusgrid!$1:$1,0),0),0)</f>
        <v>0</v>
      </c>
      <c r="D54" s="28">
        <f>IFERROR(VLOOKUP($A54,updated_plusgrid!$1:$1048576,MATCH("After allocate to FUEDCMID tmr",updated_plusgrid!$1:$1,0),0),0)</f>
        <v>0</v>
      </c>
      <c r="E54" s="28">
        <f>IFERROR(VLOOKUP($A54,updated_plusgrid!$1:$1048576,MATCH("After allocate to FUEDCMID after tmr",updated_plusgrid!$1:$1,0),0),0)</f>
        <v>0</v>
      </c>
      <c r="F54" s="30" t="str">
        <f t="shared" si="11"/>
        <v/>
      </c>
      <c r="G54" s="28" t="str">
        <f t="shared" si="12"/>
        <v/>
      </c>
      <c r="H54" s="28" t="str">
        <f t="shared" si="13"/>
        <v/>
      </c>
      <c r="I54" s="28" t="str">
        <f t="shared" si="14"/>
        <v/>
      </c>
      <c r="J54" s="28" t="str">
        <f t="shared" si="15"/>
        <v/>
      </c>
      <c r="K54" s="28" t="str">
        <f t="shared" si="16"/>
        <v/>
      </c>
      <c r="L54" s="27" t="str">
        <f t="shared" si="17"/>
        <v/>
      </c>
      <c r="M54" s="27" t="e">
        <f t="shared" si="20"/>
        <v>#VALUE!</v>
      </c>
      <c r="N54" s="27" t="e">
        <f t="shared" si="18"/>
        <v>#VALUE!</v>
      </c>
      <c r="O54" s="27" t="e">
        <f t="shared" si="19"/>
        <v>#VALUE!</v>
      </c>
    </row>
    <row r="55" spans="1:15" x14ac:dyDescent="0.3">
      <c r="A55" s="29">
        <f>IF(VFS_bas!D56=1,"",VFS_bas!A56)</f>
        <v>0</v>
      </c>
      <c r="B55" s="28" t="str">
        <f>IF(A55=0,"",IFERROR(VLOOKUP(A55,VFS_bas!$A:$B,2,0),""))</f>
        <v/>
      </c>
      <c r="C55" s="28">
        <f>IFERROR(VLOOKUP($A55,updated_plusgrid!$1:$1048576,MATCH("After allocate to FUEDCMID today",updated_plusgrid!$1:$1,0),0),0)</f>
        <v>0</v>
      </c>
      <c r="D55" s="28">
        <f>IFERROR(VLOOKUP($A55,updated_plusgrid!$1:$1048576,MATCH("After allocate to FUEDCMID tmr",updated_plusgrid!$1:$1,0),0),0)</f>
        <v>0</v>
      </c>
      <c r="E55" s="28">
        <f>IFERROR(VLOOKUP($A55,updated_plusgrid!$1:$1048576,MATCH("After allocate to FUEDCMID after tmr",updated_plusgrid!$1:$1,0),0),0)</f>
        <v>0</v>
      </c>
      <c r="F55" s="30" t="str">
        <f t="shared" si="11"/>
        <v/>
      </c>
      <c r="G55" s="28" t="str">
        <f t="shared" si="12"/>
        <v/>
      </c>
      <c r="H55" s="28" t="str">
        <f t="shared" si="13"/>
        <v/>
      </c>
      <c r="I55" s="28" t="str">
        <f t="shared" si="14"/>
        <v/>
      </c>
      <c r="J55" s="28" t="str">
        <f t="shared" si="15"/>
        <v/>
      </c>
      <c r="K55" s="28" t="str">
        <f t="shared" si="16"/>
        <v/>
      </c>
      <c r="L55" s="27" t="str">
        <f t="shared" si="17"/>
        <v/>
      </c>
      <c r="M55" s="27" t="e">
        <f t="shared" si="20"/>
        <v>#VALUE!</v>
      </c>
      <c r="N55" s="27" t="e">
        <f t="shared" si="18"/>
        <v>#VALUE!</v>
      </c>
      <c r="O55" s="27" t="e">
        <f t="shared" si="19"/>
        <v>#VALUE!</v>
      </c>
    </row>
    <row r="56" spans="1:15" x14ac:dyDescent="0.3">
      <c r="A56" s="29">
        <f>IF(VFS_bas!D57=1,"",VFS_bas!A57)</f>
        <v>0</v>
      </c>
      <c r="B56" s="28" t="str">
        <f>IF(A56=0,"",IFERROR(VLOOKUP(A56,VFS_bas!$A:$B,2,0),""))</f>
        <v/>
      </c>
      <c r="C56" s="28">
        <f>IFERROR(VLOOKUP($A56,updated_plusgrid!$1:$1048576,MATCH("After allocate to FUEDCMID today",updated_plusgrid!$1:$1,0),0),0)</f>
        <v>0</v>
      </c>
      <c r="D56" s="28">
        <f>IFERROR(VLOOKUP($A56,updated_plusgrid!$1:$1048576,MATCH("After allocate to FUEDCMID tmr",updated_plusgrid!$1:$1,0),0),0)</f>
        <v>0</v>
      </c>
      <c r="E56" s="28">
        <f>IFERROR(VLOOKUP($A56,updated_plusgrid!$1:$1048576,MATCH("After allocate to FUEDCMID after tmr",updated_plusgrid!$1:$1,0),0),0)</f>
        <v>0</v>
      </c>
      <c r="F56" s="30" t="str">
        <f t="shared" si="11"/>
        <v/>
      </c>
      <c r="G56" s="28" t="str">
        <f t="shared" si="12"/>
        <v/>
      </c>
      <c r="H56" s="28" t="str">
        <f t="shared" si="13"/>
        <v/>
      </c>
      <c r="I56" s="28" t="str">
        <f t="shared" si="14"/>
        <v/>
      </c>
      <c r="J56" s="28" t="str">
        <f t="shared" si="15"/>
        <v/>
      </c>
      <c r="K56" s="28" t="str">
        <f t="shared" si="16"/>
        <v/>
      </c>
      <c r="L56" s="27" t="str">
        <f t="shared" si="17"/>
        <v/>
      </c>
      <c r="M56" s="27" t="e">
        <f t="shared" si="20"/>
        <v>#VALUE!</v>
      </c>
      <c r="N56" s="27" t="e">
        <f t="shared" si="18"/>
        <v>#VALUE!</v>
      </c>
      <c r="O56" s="27" t="e">
        <f t="shared" si="19"/>
        <v>#VALUE!</v>
      </c>
    </row>
    <row r="57" spans="1:15" x14ac:dyDescent="0.3">
      <c r="A57" s="29">
        <f>IF(VFS_bas!D58=1,"",VFS_bas!A58)</f>
        <v>0</v>
      </c>
      <c r="B57" s="28" t="str">
        <f>IF(A57=0,"",IFERROR(VLOOKUP(A57,VFS_bas!$A:$B,2,0),""))</f>
        <v/>
      </c>
      <c r="C57" s="28">
        <f>IFERROR(VLOOKUP($A57,updated_plusgrid!$1:$1048576,MATCH("After allocate to FUEDCMID today",updated_plusgrid!$1:$1,0),0),0)</f>
        <v>0</v>
      </c>
      <c r="D57" s="28">
        <f>IFERROR(VLOOKUP($A57,updated_plusgrid!$1:$1048576,MATCH("After allocate to FUEDCMID tmr",updated_plusgrid!$1:$1,0),0),0)</f>
        <v>0</v>
      </c>
      <c r="E57" s="28">
        <f>IFERROR(VLOOKUP($A57,updated_plusgrid!$1:$1048576,MATCH("After allocate to FUEDCMID after tmr",updated_plusgrid!$1:$1,0),0),0)</f>
        <v>0</v>
      </c>
      <c r="F57" s="30" t="str">
        <f t="shared" si="11"/>
        <v/>
      </c>
      <c r="G57" s="28" t="str">
        <f t="shared" si="12"/>
        <v/>
      </c>
      <c r="H57" s="28" t="str">
        <f t="shared" si="13"/>
        <v/>
      </c>
      <c r="I57" s="28" t="str">
        <f t="shared" si="14"/>
        <v/>
      </c>
      <c r="J57" s="28" t="str">
        <f t="shared" si="15"/>
        <v/>
      </c>
      <c r="K57" s="28" t="str">
        <f t="shared" si="16"/>
        <v/>
      </c>
      <c r="L57" s="27" t="str">
        <f t="shared" si="17"/>
        <v/>
      </c>
      <c r="M57" s="27" t="e">
        <f t="shared" si="20"/>
        <v>#VALUE!</v>
      </c>
      <c r="N57" s="27" t="e">
        <f t="shared" si="18"/>
        <v>#VALUE!</v>
      </c>
      <c r="O57" s="27" t="e">
        <f t="shared" si="19"/>
        <v>#VALUE!</v>
      </c>
    </row>
    <row r="58" spans="1:15" x14ac:dyDescent="0.3">
      <c r="A58" s="29">
        <f>IF(VFS_bas!D59=1,"",VFS_bas!A59)</f>
        <v>0</v>
      </c>
      <c r="B58" s="28" t="str">
        <f>IF(A58=0,"",IFERROR(VLOOKUP(A58,VFS_bas!$A:$B,2,0),""))</f>
        <v/>
      </c>
      <c r="C58" s="28">
        <f>IFERROR(VLOOKUP($A58,updated_plusgrid!$1:$1048576,MATCH("After allocate to FUEDCMID today",updated_plusgrid!$1:$1,0),0),0)</f>
        <v>0</v>
      </c>
      <c r="D58" s="28">
        <f>IFERROR(VLOOKUP($A58,updated_plusgrid!$1:$1048576,MATCH("After allocate to FUEDCMID tmr",updated_plusgrid!$1:$1,0),0),0)</f>
        <v>0</v>
      </c>
      <c r="E58" s="28">
        <f>IFERROR(VLOOKUP($A58,updated_plusgrid!$1:$1048576,MATCH("After allocate to FUEDCMID after tmr",updated_plusgrid!$1:$1,0),0),0)</f>
        <v>0</v>
      </c>
      <c r="F58" s="30" t="str">
        <f t="shared" si="11"/>
        <v/>
      </c>
      <c r="G58" s="28" t="str">
        <f t="shared" si="12"/>
        <v/>
      </c>
      <c r="H58" s="28" t="str">
        <f t="shared" si="13"/>
        <v/>
      </c>
      <c r="I58" s="28" t="str">
        <f t="shared" si="14"/>
        <v/>
      </c>
      <c r="J58" s="28" t="str">
        <f t="shared" si="15"/>
        <v/>
      </c>
      <c r="K58" s="28" t="str">
        <f t="shared" si="16"/>
        <v/>
      </c>
      <c r="L58" s="27" t="str">
        <f t="shared" si="17"/>
        <v/>
      </c>
      <c r="M58" s="27" t="e">
        <f t="shared" si="20"/>
        <v>#VALUE!</v>
      </c>
      <c r="N58" s="27" t="e">
        <f t="shared" si="18"/>
        <v>#VALUE!</v>
      </c>
      <c r="O58" s="27" t="e">
        <f t="shared" si="19"/>
        <v>#VALUE!</v>
      </c>
    </row>
    <row r="59" spans="1:15" x14ac:dyDescent="0.3">
      <c r="A59" s="29">
        <f>IF(VFS_bas!D60=1,"",VFS_bas!A60)</f>
        <v>0</v>
      </c>
      <c r="B59" s="28" t="str">
        <f>IF(A59=0,"",IFERROR(VLOOKUP(A59,VFS_bas!$A:$B,2,0),""))</f>
        <v/>
      </c>
      <c r="C59" s="28">
        <f>IFERROR(VLOOKUP($A59,updated_plusgrid!$1:$1048576,MATCH("After allocate to FUEDCMID today",updated_plusgrid!$1:$1,0),0),0)</f>
        <v>0</v>
      </c>
      <c r="D59" s="28">
        <f>IFERROR(VLOOKUP($A59,updated_plusgrid!$1:$1048576,MATCH("After allocate to FUEDCMID tmr",updated_plusgrid!$1:$1,0),0),0)</f>
        <v>0</v>
      </c>
      <c r="E59" s="28">
        <f>IFERROR(VLOOKUP($A59,updated_plusgrid!$1:$1048576,MATCH("After allocate to FUEDCMID after tmr",updated_plusgrid!$1:$1,0),0),0)</f>
        <v>0</v>
      </c>
      <c r="F59" s="30" t="str">
        <f t="shared" si="11"/>
        <v/>
      </c>
      <c r="G59" s="28" t="str">
        <f t="shared" si="12"/>
        <v/>
      </c>
      <c r="H59" s="28" t="str">
        <f t="shared" si="13"/>
        <v/>
      </c>
      <c r="I59" s="28" t="str">
        <f t="shared" si="14"/>
        <v/>
      </c>
      <c r="J59" s="28" t="str">
        <f t="shared" si="15"/>
        <v/>
      </c>
      <c r="K59" s="28" t="str">
        <f t="shared" si="16"/>
        <v/>
      </c>
      <c r="L59" s="27" t="str">
        <f t="shared" si="17"/>
        <v/>
      </c>
      <c r="M59" s="27" t="e">
        <f t="shared" si="20"/>
        <v>#VALUE!</v>
      </c>
      <c r="N59" s="27" t="e">
        <f t="shared" si="18"/>
        <v>#VALUE!</v>
      </c>
      <c r="O59" s="27" t="e">
        <f t="shared" si="19"/>
        <v>#VALUE!</v>
      </c>
    </row>
    <row r="60" spans="1:15" x14ac:dyDescent="0.3">
      <c r="A60" s="29">
        <f>IF(VFS_bas!D61=1,"",VFS_bas!A61)</f>
        <v>0</v>
      </c>
      <c r="B60" s="28" t="str">
        <f>IF(A60=0,"",IFERROR(VLOOKUP(A60,VFS_bas!$A:$B,2,0),""))</f>
        <v/>
      </c>
      <c r="C60" s="28">
        <f>IFERROR(VLOOKUP($A60,updated_plusgrid!$1:$1048576,MATCH("After allocate to FUEDCMID today",updated_plusgrid!$1:$1,0),0),0)</f>
        <v>0</v>
      </c>
      <c r="D60" s="28">
        <f>IFERROR(VLOOKUP($A60,updated_plusgrid!$1:$1048576,MATCH("After allocate to FUEDCMID tmr",updated_plusgrid!$1:$1,0),0),0)</f>
        <v>0</v>
      </c>
      <c r="E60" s="28">
        <f>IFERROR(VLOOKUP($A60,updated_plusgrid!$1:$1048576,MATCH("After allocate to FUEDCMID after tmr",updated_plusgrid!$1:$1,0),0),0)</f>
        <v>0</v>
      </c>
      <c r="F60" s="30" t="str">
        <f t="shared" si="11"/>
        <v/>
      </c>
      <c r="G60" s="28" t="str">
        <f t="shared" si="12"/>
        <v/>
      </c>
      <c r="H60" s="28" t="str">
        <f t="shared" si="13"/>
        <v/>
      </c>
      <c r="I60" s="28" t="str">
        <f t="shared" si="14"/>
        <v/>
      </c>
      <c r="J60" s="28" t="str">
        <f t="shared" si="15"/>
        <v/>
      </c>
      <c r="K60" s="28" t="str">
        <f t="shared" si="16"/>
        <v/>
      </c>
      <c r="L60" s="27" t="str">
        <f t="shared" si="17"/>
        <v/>
      </c>
      <c r="M60" s="27" t="e">
        <f t="shared" si="20"/>
        <v>#VALUE!</v>
      </c>
      <c r="N60" s="27" t="e">
        <f t="shared" si="18"/>
        <v>#VALUE!</v>
      </c>
      <c r="O60" s="27" t="e">
        <f t="shared" si="19"/>
        <v>#VALUE!</v>
      </c>
    </row>
    <row r="61" spans="1:15" x14ac:dyDescent="0.3">
      <c r="A61" s="29">
        <f>IF(VFS_bas!D62=1,"",VFS_bas!A62)</f>
        <v>0</v>
      </c>
      <c r="B61" s="28" t="str">
        <f>IF(A61=0,"",IFERROR(VLOOKUP(A61,VFS_bas!$A:$B,2,0),""))</f>
        <v/>
      </c>
      <c r="C61" s="28">
        <f>IFERROR(VLOOKUP($A61,updated_plusgrid!$1:$1048576,MATCH("After allocate to FUEDCMID today",updated_plusgrid!$1:$1,0),0),0)</f>
        <v>0</v>
      </c>
      <c r="D61" s="28">
        <f>IFERROR(VLOOKUP($A61,updated_plusgrid!$1:$1048576,MATCH("After allocate to FUEDCMID tmr",updated_plusgrid!$1:$1,0),0),0)</f>
        <v>0</v>
      </c>
      <c r="E61" s="28">
        <f>IFERROR(VLOOKUP($A61,updated_plusgrid!$1:$1048576,MATCH("After allocate to FUEDCMID after tmr",updated_plusgrid!$1:$1,0),0),0)</f>
        <v>0</v>
      </c>
      <c r="F61" s="30" t="str">
        <f t="shared" si="11"/>
        <v/>
      </c>
      <c r="G61" s="28" t="str">
        <f t="shared" si="12"/>
        <v/>
      </c>
      <c r="H61" s="28" t="str">
        <f t="shared" si="13"/>
        <v/>
      </c>
      <c r="I61" s="28" t="str">
        <f t="shared" si="14"/>
        <v/>
      </c>
      <c r="J61" s="28" t="str">
        <f t="shared" si="15"/>
        <v/>
      </c>
      <c r="K61" s="28" t="str">
        <f t="shared" si="16"/>
        <v/>
      </c>
      <c r="L61" s="27" t="str">
        <f t="shared" si="17"/>
        <v/>
      </c>
      <c r="M61" s="27" t="e">
        <f t="shared" si="20"/>
        <v>#VALUE!</v>
      </c>
      <c r="N61" s="27" t="e">
        <f t="shared" si="18"/>
        <v>#VALUE!</v>
      </c>
      <c r="O61" s="27" t="e">
        <f t="shared" si="19"/>
        <v>#VALUE!</v>
      </c>
    </row>
    <row r="62" spans="1:15" x14ac:dyDescent="0.3">
      <c r="A62" s="29"/>
      <c r="B62" s="28"/>
      <c r="C62" s="28"/>
      <c r="D62" s="28"/>
      <c r="E62" s="28"/>
      <c r="F62" s="30" t="str">
        <f t="shared" si="11"/>
        <v/>
      </c>
      <c r="G62" s="28" t="str">
        <f t="shared" si="12"/>
        <v/>
      </c>
      <c r="H62" s="28" t="str">
        <f t="shared" si="13"/>
        <v/>
      </c>
      <c r="I62" s="28" t="str">
        <f t="shared" si="14"/>
        <v/>
      </c>
      <c r="J62" s="28" t="str">
        <f t="shared" si="15"/>
        <v/>
      </c>
      <c r="K62" s="28" t="str">
        <f t="shared" si="16"/>
        <v/>
      </c>
      <c r="L62" s="27" t="str">
        <f t="shared" si="17"/>
        <v/>
      </c>
      <c r="M62" s="27">
        <f t="shared" si="20"/>
        <v>0</v>
      </c>
      <c r="N62" s="27">
        <f t="shared" si="18"/>
        <v>0</v>
      </c>
      <c r="O62" s="27">
        <f t="shared" si="19"/>
        <v>0</v>
      </c>
    </row>
    <row r="63" spans="1:15" x14ac:dyDescent="0.3">
      <c r="A63" s="29"/>
      <c r="B63" s="28"/>
      <c r="C63" s="28"/>
      <c r="D63" s="28"/>
      <c r="E63" s="28"/>
      <c r="F63" s="30" t="str">
        <f t="shared" si="11"/>
        <v/>
      </c>
      <c r="G63" s="28" t="str">
        <f t="shared" si="12"/>
        <v/>
      </c>
      <c r="H63" s="28" t="str">
        <f t="shared" si="13"/>
        <v/>
      </c>
      <c r="I63" s="28" t="str">
        <f t="shared" si="14"/>
        <v/>
      </c>
      <c r="J63" s="28" t="str">
        <f t="shared" si="15"/>
        <v/>
      </c>
      <c r="K63" s="28" t="str">
        <f t="shared" si="16"/>
        <v/>
      </c>
      <c r="L63" s="27" t="str">
        <f t="shared" si="17"/>
        <v/>
      </c>
      <c r="M63" s="27">
        <f t="shared" si="20"/>
        <v>0</v>
      </c>
      <c r="N63" s="27">
        <f t="shared" si="18"/>
        <v>0</v>
      </c>
      <c r="O63" s="27">
        <f t="shared" si="19"/>
        <v>0</v>
      </c>
    </row>
    <row r="64" spans="1:15" x14ac:dyDescent="0.3">
      <c r="A64" s="29"/>
      <c r="B64" s="28"/>
      <c r="C64" s="28"/>
      <c r="D64" s="28"/>
      <c r="E64" s="28"/>
      <c r="F64" s="30" t="str">
        <f t="shared" si="11"/>
        <v/>
      </c>
      <c r="G64" s="28" t="str">
        <f t="shared" si="12"/>
        <v/>
      </c>
      <c r="H64" s="28" t="str">
        <f t="shared" si="13"/>
        <v/>
      </c>
      <c r="I64" s="28" t="str">
        <f t="shared" si="14"/>
        <v/>
      </c>
      <c r="J64" s="28" t="str">
        <f t="shared" si="15"/>
        <v/>
      </c>
      <c r="K64" s="28" t="str">
        <f t="shared" si="16"/>
        <v/>
      </c>
      <c r="L64" s="27" t="str">
        <f t="shared" si="17"/>
        <v/>
      </c>
      <c r="M64" s="27">
        <f t="shared" si="20"/>
        <v>0</v>
      </c>
      <c r="N64" s="27">
        <f t="shared" si="18"/>
        <v>0</v>
      </c>
      <c r="O64" s="27">
        <f t="shared" si="19"/>
        <v>0</v>
      </c>
    </row>
    <row r="65" spans="1:15" x14ac:dyDescent="0.3">
      <c r="A65" s="29"/>
      <c r="B65" s="28"/>
      <c r="C65" s="28"/>
      <c r="D65" s="28"/>
      <c r="E65" s="28"/>
      <c r="F65" s="30" t="str">
        <f t="shared" si="11"/>
        <v/>
      </c>
      <c r="G65" s="28" t="str">
        <f t="shared" si="12"/>
        <v/>
      </c>
      <c r="H65" s="28" t="str">
        <f t="shared" si="13"/>
        <v/>
      </c>
      <c r="I65" s="28" t="str">
        <f t="shared" si="14"/>
        <v/>
      </c>
      <c r="J65" s="28" t="str">
        <f t="shared" si="15"/>
        <v/>
      </c>
      <c r="K65" s="28" t="str">
        <f t="shared" si="16"/>
        <v/>
      </c>
      <c r="L65" s="27" t="str">
        <f t="shared" si="17"/>
        <v/>
      </c>
      <c r="M65" s="27">
        <f t="shared" si="20"/>
        <v>0</v>
      </c>
      <c r="N65" s="27">
        <f t="shared" si="18"/>
        <v>0</v>
      </c>
      <c r="O65" s="27">
        <f t="shared" si="19"/>
        <v>0</v>
      </c>
    </row>
    <row r="66" spans="1:15" x14ac:dyDescent="0.3">
      <c r="A66" s="29"/>
      <c r="B66" s="28"/>
      <c r="C66" s="28"/>
      <c r="D66" s="28"/>
      <c r="E66" s="28"/>
      <c r="F66" s="30" t="str">
        <f t="shared" ref="F66:F98" si="21">IF(LEN($A66)=3,IFERROR(C66/$B66,0),"")</f>
        <v/>
      </c>
      <c r="G66" s="28" t="str">
        <f t="shared" ref="G66:G97" si="22">IFERROR(ROUNDDOWN(F66,-0.1),"")</f>
        <v/>
      </c>
      <c r="H66" s="28" t="str">
        <f t="shared" ref="H66:H98" si="23">IFERROR(D66/B66,"")</f>
        <v/>
      </c>
      <c r="I66" s="28" t="str">
        <f t="shared" ref="I66:I97" si="24">IFERROR(ROUNDDOWN(H66,-0.1),"")</f>
        <v/>
      </c>
      <c r="J66" s="28" t="str">
        <f t="shared" ref="J66:J98" si="25">IFERROR(E66/B66,"")</f>
        <v/>
      </c>
      <c r="K66" s="28" t="str">
        <f t="shared" ref="K66:K97" si="26">IFERROR(ROUNDDOWN(J66,-0.1),"")</f>
        <v/>
      </c>
      <c r="L66" s="27" t="str">
        <f t="shared" ref="L66:L97" si="27">IFERROR(G66+I66+K66,"")</f>
        <v/>
      </c>
      <c r="M66" s="27">
        <f t="shared" si="20"/>
        <v>0</v>
      </c>
      <c r="N66" s="27">
        <f t="shared" ref="N66:N98" si="28">D66-MIN($I:$I)*B66</f>
        <v>0</v>
      </c>
      <c r="O66" s="27">
        <f t="shared" ref="O66:O98" si="29">E66-MIN($K:$K)*B66</f>
        <v>0</v>
      </c>
    </row>
    <row r="67" spans="1:15" x14ac:dyDescent="0.3">
      <c r="A67" s="29"/>
      <c r="B67" s="28"/>
      <c r="C67" s="28"/>
      <c r="D67" s="28"/>
      <c r="E67" s="28"/>
      <c r="F67" s="30" t="str">
        <f t="shared" si="21"/>
        <v/>
      </c>
      <c r="G67" s="28" t="str">
        <f t="shared" si="22"/>
        <v/>
      </c>
      <c r="H67" s="28" t="str">
        <f t="shared" si="23"/>
        <v/>
      </c>
      <c r="I67" s="28" t="str">
        <f t="shared" si="24"/>
        <v/>
      </c>
      <c r="J67" s="28" t="str">
        <f t="shared" si="25"/>
        <v/>
      </c>
      <c r="K67" s="28" t="str">
        <f t="shared" si="26"/>
        <v/>
      </c>
      <c r="L67" s="27" t="str">
        <f t="shared" si="27"/>
        <v/>
      </c>
      <c r="M67" s="27">
        <f t="shared" si="20"/>
        <v>0</v>
      </c>
      <c r="N67" s="27">
        <f t="shared" si="28"/>
        <v>0</v>
      </c>
      <c r="O67" s="27">
        <f t="shared" si="29"/>
        <v>0</v>
      </c>
    </row>
    <row r="68" spans="1:15" x14ac:dyDescent="0.3">
      <c r="A68" s="29"/>
      <c r="B68" s="28"/>
      <c r="C68" s="28"/>
      <c r="D68" s="28"/>
      <c r="E68" s="28"/>
      <c r="F68" s="30" t="str">
        <f t="shared" si="21"/>
        <v/>
      </c>
      <c r="G68" s="28" t="str">
        <f t="shared" si="22"/>
        <v/>
      </c>
      <c r="H68" s="28" t="str">
        <f t="shared" si="23"/>
        <v/>
      </c>
      <c r="I68" s="28" t="str">
        <f t="shared" si="24"/>
        <v/>
      </c>
      <c r="J68" s="28" t="str">
        <f t="shared" si="25"/>
        <v/>
      </c>
      <c r="K68" s="28" t="str">
        <f t="shared" si="26"/>
        <v/>
      </c>
      <c r="L68" s="27" t="str">
        <f t="shared" si="27"/>
        <v/>
      </c>
      <c r="M68" s="27">
        <f t="shared" si="20"/>
        <v>0</v>
      </c>
      <c r="N68" s="27">
        <f t="shared" si="28"/>
        <v>0</v>
      </c>
      <c r="O68" s="27">
        <f t="shared" si="29"/>
        <v>0</v>
      </c>
    </row>
    <row r="69" spans="1:15" x14ac:dyDescent="0.3">
      <c r="A69" s="29"/>
      <c r="B69" s="28"/>
      <c r="C69" s="28"/>
      <c r="D69" s="28"/>
      <c r="E69" s="28"/>
      <c r="F69" s="30" t="str">
        <f t="shared" si="21"/>
        <v/>
      </c>
      <c r="G69" s="28" t="str">
        <f t="shared" si="22"/>
        <v/>
      </c>
      <c r="H69" s="28" t="str">
        <f t="shared" si="23"/>
        <v/>
      </c>
      <c r="I69" s="28" t="str">
        <f t="shared" si="24"/>
        <v/>
      </c>
      <c r="J69" s="28" t="str">
        <f t="shared" si="25"/>
        <v/>
      </c>
      <c r="K69" s="28" t="str">
        <f t="shared" si="26"/>
        <v/>
      </c>
      <c r="L69" s="27" t="str">
        <f t="shared" si="27"/>
        <v/>
      </c>
      <c r="M69" s="27">
        <f t="shared" si="20"/>
        <v>0</v>
      </c>
      <c r="N69" s="27">
        <f t="shared" si="28"/>
        <v>0</v>
      </c>
      <c r="O69" s="27">
        <f t="shared" si="29"/>
        <v>0</v>
      </c>
    </row>
    <row r="70" spans="1:15" x14ac:dyDescent="0.3">
      <c r="A70" s="29"/>
      <c r="B70" s="28"/>
      <c r="C70" s="28"/>
      <c r="D70" s="28"/>
      <c r="E70" s="28"/>
      <c r="F70" s="30" t="str">
        <f t="shared" si="21"/>
        <v/>
      </c>
      <c r="G70" s="28" t="str">
        <f t="shared" si="22"/>
        <v/>
      </c>
      <c r="H70" s="28" t="str">
        <f t="shared" si="23"/>
        <v/>
      </c>
      <c r="I70" s="28" t="str">
        <f t="shared" si="24"/>
        <v/>
      </c>
      <c r="J70" s="28" t="str">
        <f t="shared" si="25"/>
        <v/>
      </c>
      <c r="K70" s="28" t="str">
        <f t="shared" si="26"/>
        <v/>
      </c>
      <c r="L70" s="27" t="str">
        <f t="shared" si="27"/>
        <v/>
      </c>
      <c r="M70" s="27">
        <f t="shared" si="20"/>
        <v>0</v>
      </c>
      <c r="N70" s="27">
        <f t="shared" si="28"/>
        <v>0</v>
      </c>
      <c r="O70" s="27">
        <f t="shared" si="29"/>
        <v>0</v>
      </c>
    </row>
    <row r="71" spans="1:15" x14ac:dyDescent="0.3">
      <c r="A71" s="29"/>
      <c r="B71" s="28"/>
      <c r="C71" s="28"/>
      <c r="D71" s="28"/>
      <c r="E71" s="28"/>
      <c r="F71" s="30" t="str">
        <f t="shared" si="21"/>
        <v/>
      </c>
      <c r="G71" s="28" t="str">
        <f t="shared" si="22"/>
        <v/>
      </c>
      <c r="H71" s="28" t="str">
        <f t="shared" si="23"/>
        <v/>
      </c>
      <c r="I71" s="28" t="str">
        <f t="shared" si="24"/>
        <v/>
      </c>
      <c r="J71" s="28" t="str">
        <f t="shared" si="25"/>
        <v/>
      </c>
      <c r="K71" s="28" t="str">
        <f t="shared" si="26"/>
        <v/>
      </c>
      <c r="L71" s="27" t="str">
        <f t="shared" si="27"/>
        <v/>
      </c>
      <c r="M71" s="27">
        <f t="shared" si="20"/>
        <v>0</v>
      </c>
      <c r="N71" s="27">
        <f t="shared" si="28"/>
        <v>0</v>
      </c>
      <c r="O71" s="27">
        <f t="shared" si="29"/>
        <v>0</v>
      </c>
    </row>
    <row r="72" spans="1:15" x14ac:dyDescent="0.3">
      <c r="A72" s="29"/>
      <c r="B72" s="28"/>
      <c r="C72" s="28"/>
      <c r="D72" s="28"/>
      <c r="E72" s="28"/>
      <c r="F72" s="30" t="str">
        <f t="shared" si="21"/>
        <v/>
      </c>
      <c r="G72" s="28" t="str">
        <f t="shared" si="22"/>
        <v/>
      </c>
      <c r="H72" s="28" t="str">
        <f t="shared" si="23"/>
        <v/>
      </c>
      <c r="I72" s="28" t="str">
        <f t="shared" si="24"/>
        <v/>
      </c>
      <c r="J72" s="28" t="str">
        <f t="shared" si="25"/>
        <v/>
      </c>
      <c r="K72" s="28" t="str">
        <f t="shared" si="26"/>
        <v/>
      </c>
      <c r="L72" s="27" t="str">
        <f t="shared" si="27"/>
        <v/>
      </c>
      <c r="M72" s="27">
        <f t="shared" si="20"/>
        <v>0</v>
      </c>
      <c r="N72" s="27">
        <f t="shared" si="28"/>
        <v>0</v>
      </c>
      <c r="O72" s="27">
        <f t="shared" si="29"/>
        <v>0</v>
      </c>
    </row>
    <row r="73" spans="1:15" x14ac:dyDescent="0.3">
      <c r="A73" s="29"/>
      <c r="B73" s="28"/>
      <c r="C73" s="28"/>
      <c r="D73" s="28"/>
      <c r="E73" s="28"/>
      <c r="F73" s="30" t="str">
        <f t="shared" si="21"/>
        <v/>
      </c>
      <c r="G73" s="28" t="str">
        <f t="shared" si="22"/>
        <v/>
      </c>
      <c r="H73" s="28" t="str">
        <f t="shared" si="23"/>
        <v/>
      </c>
      <c r="I73" s="28" t="str">
        <f t="shared" si="24"/>
        <v/>
      </c>
      <c r="J73" s="28" t="str">
        <f t="shared" si="25"/>
        <v/>
      </c>
      <c r="K73" s="28" t="str">
        <f t="shared" si="26"/>
        <v/>
      </c>
      <c r="L73" s="27" t="str">
        <f t="shared" si="27"/>
        <v/>
      </c>
      <c r="M73" s="27">
        <f t="shared" si="20"/>
        <v>0</v>
      </c>
      <c r="N73" s="27">
        <f t="shared" si="28"/>
        <v>0</v>
      </c>
      <c r="O73" s="27">
        <f t="shared" si="29"/>
        <v>0</v>
      </c>
    </row>
    <row r="74" spans="1:15" x14ac:dyDescent="0.3">
      <c r="A74" s="29"/>
      <c r="B74" s="28"/>
      <c r="C74" s="28"/>
      <c r="D74" s="28"/>
      <c r="E74" s="28"/>
      <c r="F74" s="30" t="str">
        <f t="shared" si="21"/>
        <v/>
      </c>
      <c r="G74" s="28" t="str">
        <f t="shared" si="22"/>
        <v/>
      </c>
      <c r="H74" s="28" t="str">
        <f t="shared" si="23"/>
        <v/>
      </c>
      <c r="I74" s="28" t="str">
        <f t="shared" si="24"/>
        <v/>
      </c>
      <c r="J74" s="28" t="str">
        <f t="shared" si="25"/>
        <v/>
      </c>
      <c r="K74" s="28" t="str">
        <f t="shared" si="26"/>
        <v/>
      </c>
      <c r="L74" s="27" t="str">
        <f t="shared" si="27"/>
        <v/>
      </c>
      <c r="M74" s="27">
        <f t="shared" si="20"/>
        <v>0</v>
      </c>
      <c r="N74" s="27">
        <f t="shared" si="28"/>
        <v>0</v>
      </c>
      <c r="O74" s="27">
        <f t="shared" si="29"/>
        <v>0</v>
      </c>
    </row>
    <row r="75" spans="1:15" x14ac:dyDescent="0.3">
      <c r="A75" s="29"/>
      <c r="B75" s="28"/>
      <c r="C75" s="28"/>
      <c r="D75" s="28"/>
      <c r="E75" s="28"/>
      <c r="F75" s="30" t="str">
        <f t="shared" si="21"/>
        <v/>
      </c>
      <c r="G75" s="28" t="str">
        <f t="shared" si="22"/>
        <v/>
      </c>
      <c r="H75" s="28" t="str">
        <f t="shared" si="23"/>
        <v/>
      </c>
      <c r="I75" s="28" t="str">
        <f t="shared" si="24"/>
        <v/>
      </c>
      <c r="J75" s="28" t="str">
        <f t="shared" si="25"/>
        <v/>
      </c>
      <c r="K75" s="28" t="str">
        <f t="shared" si="26"/>
        <v/>
      </c>
      <c r="L75" s="27" t="str">
        <f t="shared" si="27"/>
        <v/>
      </c>
      <c r="M75" s="27">
        <f t="shared" si="20"/>
        <v>0</v>
      </c>
      <c r="N75" s="27">
        <f t="shared" si="28"/>
        <v>0</v>
      </c>
      <c r="O75" s="27">
        <f t="shared" si="29"/>
        <v>0</v>
      </c>
    </row>
    <row r="76" spans="1:15" x14ac:dyDescent="0.3">
      <c r="A76" s="29"/>
      <c r="B76" s="28"/>
      <c r="C76" s="28"/>
      <c r="D76" s="28"/>
      <c r="E76" s="28"/>
      <c r="F76" s="30" t="str">
        <f t="shared" si="21"/>
        <v/>
      </c>
      <c r="G76" s="28" t="str">
        <f t="shared" si="22"/>
        <v/>
      </c>
      <c r="H76" s="28" t="str">
        <f t="shared" si="23"/>
        <v/>
      </c>
      <c r="I76" s="28" t="str">
        <f t="shared" si="24"/>
        <v/>
      </c>
      <c r="J76" s="28" t="str">
        <f t="shared" si="25"/>
        <v/>
      </c>
      <c r="K76" s="28" t="str">
        <f t="shared" si="26"/>
        <v/>
      </c>
      <c r="L76" s="27" t="str">
        <f t="shared" si="27"/>
        <v/>
      </c>
      <c r="M76" s="27">
        <f t="shared" si="20"/>
        <v>0</v>
      </c>
      <c r="N76" s="27">
        <f t="shared" si="28"/>
        <v>0</v>
      </c>
      <c r="O76" s="27">
        <f t="shared" si="29"/>
        <v>0</v>
      </c>
    </row>
    <row r="77" spans="1:15" x14ac:dyDescent="0.3">
      <c r="A77" s="29"/>
      <c r="B77" s="28"/>
      <c r="C77" s="28"/>
      <c r="D77" s="28"/>
      <c r="E77" s="28"/>
      <c r="F77" s="30" t="str">
        <f t="shared" si="21"/>
        <v/>
      </c>
      <c r="G77" s="28" t="str">
        <f t="shared" si="22"/>
        <v/>
      </c>
      <c r="H77" s="28" t="str">
        <f t="shared" si="23"/>
        <v/>
      </c>
      <c r="I77" s="28" t="str">
        <f t="shared" si="24"/>
        <v/>
      </c>
      <c r="J77" s="28" t="str">
        <f t="shared" si="25"/>
        <v/>
      </c>
      <c r="K77" s="28" t="str">
        <f t="shared" si="26"/>
        <v/>
      </c>
      <c r="L77" s="27" t="str">
        <f t="shared" si="27"/>
        <v/>
      </c>
      <c r="M77" s="27">
        <f t="shared" si="20"/>
        <v>0</v>
      </c>
      <c r="N77" s="27">
        <f t="shared" si="28"/>
        <v>0</v>
      </c>
      <c r="O77" s="27">
        <f t="shared" si="29"/>
        <v>0</v>
      </c>
    </row>
    <row r="78" spans="1:15" x14ac:dyDescent="0.3">
      <c r="A78" s="29"/>
      <c r="B78" s="28"/>
      <c r="C78" s="28"/>
      <c r="D78" s="28"/>
      <c r="E78" s="28"/>
      <c r="F78" s="30" t="str">
        <f t="shared" si="21"/>
        <v/>
      </c>
      <c r="G78" s="28" t="str">
        <f t="shared" si="22"/>
        <v/>
      </c>
      <c r="H78" s="28" t="str">
        <f t="shared" si="23"/>
        <v/>
      </c>
      <c r="I78" s="28" t="str">
        <f t="shared" si="24"/>
        <v/>
      </c>
      <c r="J78" s="28" t="str">
        <f t="shared" si="25"/>
        <v/>
      </c>
      <c r="K78" s="28" t="str">
        <f t="shared" si="26"/>
        <v/>
      </c>
      <c r="L78" s="27" t="str">
        <f t="shared" si="27"/>
        <v/>
      </c>
      <c r="M78" s="27">
        <f t="shared" si="20"/>
        <v>0</v>
      </c>
      <c r="N78" s="27">
        <f t="shared" si="28"/>
        <v>0</v>
      </c>
      <c r="O78" s="27">
        <f t="shared" si="29"/>
        <v>0</v>
      </c>
    </row>
    <row r="79" spans="1:15" x14ac:dyDescent="0.3">
      <c r="A79" s="29"/>
      <c r="B79" s="28"/>
      <c r="C79" s="28"/>
      <c r="D79" s="28"/>
      <c r="E79" s="28"/>
      <c r="F79" s="30" t="str">
        <f t="shared" si="21"/>
        <v/>
      </c>
      <c r="G79" s="28" t="str">
        <f t="shared" si="22"/>
        <v/>
      </c>
      <c r="H79" s="28" t="str">
        <f t="shared" si="23"/>
        <v/>
      </c>
      <c r="I79" s="28" t="str">
        <f t="shared" si="24"/>
        <v/>
      </c>
      <c r="J79" s="28" t="str">
        <f t="shared" si="25"/>
        <v/>
      </c>
      <c r="K79" s="28" t="str">
        <f t="shared" si="26"/>
        <v/>
      </c>
      <c r="L79" s="27" t="str">
        <f t="shared" si="27"/>
        <v/>
      </c>
      <c r="M79" s="27">
        <f t="shared" ref="M79:M98" si="30">C79-MIN($G$2:$G$31)*B79</f>
        <v>0</v>
      </c>
      <c r="N79" s="27">
        <f t="shared" si="28"/>
        <v>0</v>
      </c>
      <c r="O79" s="27">
        <f t="shared" si="29"/>
        <v>0</v>
      </c>
    </row>
    <row r="80" spans="1:15" x14ac:dyDescent="0.3">
      <c r="A80" s="29"/>
      <c r="B80" s="28"/>
      <c r="C80" s="28"/>
      <c r="D80" s="28"/>
      <c r="E80" s="28"/>
      <c r="F80" s="30" t="str">
        <f t="shared" si="21"/>
        <v/>
      </c>
      <c r="G80" s="28" t="str">
        <f t="shared" si="22"/>
        <v/>
      </c>
      <c r="H80" s="28" t="str">
        <f t="shared" si="23"/>
        <v/>
      </c>
      <c r="I80" s="28" t="str">
        <f t="shared" si="24"/>
        <v/>
      </c>
      <c r="J80" s="28" t="str">
        <f t="shared" si="25"/>
        <v/>
      </c>
      <c r="K80" s="28" t="str">
        <f t="shared" si="26"/>
        <v/>
      </c>
      <c r="L80" s="27" t="str">
        <f t="shared" si="27"/>
        <v/>
      </c>
      <c r="M80" s="27">
        <f t="shared" si="30"/>
        <v>0</v>
      </c>
      <c r="N80" s="27">
        <f t="shared" si="28"/>
        <v>0</v>
      </c>
      <c r="O80" s="27">
        <f t="shared" si="29"/>
        <v>0</v>
      </c>
    </row>
    <row r="81" spans="1:15" x14ac:dyDescent="0.3">
      <c r="A81" s="29"/>
      <c r="B81" s="28"/>
      <c r="C81" s="28"/>
      <c r="D81" s="28"/>
      <c r="E81" s="28"/>
      <c r="F81" s="30" t="str">
        <f t="shared" si="21"/>
        <v/>
      </c>
      <c r="G81" s="28" t="str">
        <f t="shared" si="22"/>
        <v/>
      </c>
      <c r="H81" s="28" t="str">
        <f t="shared" si="23"/>
        <v/>
      </c>
      <c r="I81" s="28" t="str">
        <f t="shared" si="24"/>
        <v/>
      </c>
      <c r="J81" s="28" t="str">
        <f t="shared" si="25"/>
        <v/>
      </c>
      <c r="K81" s="28" t="str">
        <f t="shared" si="26"/>
        <v/>
      </c>
      <c r="L81" s="27" t="str">
        <f t="shared" si="27"/>
        <v/>
      </c>
      <c r="M81" s="27">
        <f t="shared" si="30"/>
        <v>0</v>
      </c>
      <c r="N81" s="27">
        <f t="shared" si="28"/>
        <v>0</v>
      </c>
      <c r="O81" s="27">
        <f t="shared" si="29"/>
        <v>0</v>
      </c>
    </row>
    <row r="82" spans="1:15" x14ac:dyDescent="0.3">
      <c r="A82" s="29"/>
      <c r="B82" s="28"/>
      <c r="C82" s="28"/>
      <c r="D82" s="28"/>
      <c r="E82" s="28"/>
      <c r="F82" s="30" t="str">
        <f t="shared" si="21"/>
        <v/>
      </c>
      <c r="G82" s="28" t="str">
        <f t="shared" si="22"/>
        <v/>
      </c>
      <c r="H82" s="28" t="str">
        <f t="shared" si="23"/>
        <v/>
      </c>
      <c r="I82" s="28" t="str">
        <f t="shared" si="24"/>
        <v/>
      </c>
      <c r="J82" s="28" t="str">
        <f t="shared" si="25"/>
        <v/>
      </c>
      <c r="K82" s="28" t="str">
        <f t="shared" si="26"/>
        <v/>
      </c>
      <c r="L82" s="27" t="str">
        <f t="shared" si="27"/>
        <v/>
      </c>
      <c r="M82" s="27">
        <f t="shared" si="30"/>
        <v>0</v>
      </c>
      <c r="N82" s="27">
        <f t="shared" si="28"/>
        <v>0</v>
      </c>
      <c r="O82" s="27">
        <f t="shared" si="29"/>
        <v>0</v>
      </c>
    </row>
    <row r="83" spans="1:15" x14ac:dyDescent="0.3">
      <c r="A83" s="29"/>
      <c r="B83" s="28"/>
      <c r="C83" s="28"/>
      <c r="D83" s="28"/>
      <c r="E83" s="28"/>
      <c r="F83" s="30" t="str">
        <f t="shared" si="21"/>
        <v/>
      </c>
      <c r="G83" s="28" t="str">
        <f t="shared" si="22"/>
        <v/>
      </c>
      <c r="H83" s="28" t="str">
        <f t="shared" si="23"/>
        <v/>
      </c>
      <c r="I83" s="28" t="str">
        <f t="shared" si="24"/>
        <v/>
      </c>
      <c r="J83" s="28" t="str">
        <f t="shared" si="25"/>
        <v/>
      </c>
      <c r="K83" s="28" t="str">
        <f t="shared" si="26"/>
        <v/>
      </c>
      <c r="L83" s="27" t="str">
        <f t="shared" si="27"/>
        <v/>
      </c>
      <c r="M83" s="27">
        <f t="shared" si="30"/>
        <v>0</v>
      </c>
      <c r="N83" s="27">
        <f t="shared" si="28"/>
        <v>0</v>
      </c>
      <c r="O83" s="27">
        <f t="shared" si="29"/>
        <v>0</v>
      </c>
    </row>
    <row r="84" spans="1:15" x14ac:dyDescent="0.3">
      <c r="A84" s="29"/>
      <c r="B84" s="28"/>
      <c r="C84" s="28"/>
      <c r="D84" s="28"/>
      <c r="E84" s="28"/>
      <c r="F84" s="30" t="str">
        <f t="shared" si="21"/>
        <v/>
      </c>
      <c r="G84" s="28" t="str">
        <f t="shared" si="22"/>
        <v/>
      </c>
      <c r="H84" s="28" t="str">
        <f t="shared" si="23"/>
        <v/>
      </c>
      <c r="I84" s="28" t="str">
        <f t="shared" si="24"/>
        <v/>
      </c>
      <c r="J84" s="28" t="str">
        <f t="shared" si="25"/>
        <v/>
      </c>
      <c r="K84" s="28" t="str">
        <f t="shared" si="26"/>
        <v/>
      </c>
      <c r="L84" s="27" t="str">
        <f t="shared" si="27"/>
        <v/>
      </c>
      <c r="M84" s="27">
        <f t="shared" si="30"/>
        <v>0</v>
      </c>
      <c r="N84" s="27">
        <f t="shared" si="28"/>
        <v>0</v>
      </c>
      <c r="O84" s="27">
        <f t="shared" si="29"/>
        <v>0</v>
      </c>
    </row>
    <row r="85" spans="1:15" x14ac:dyDescent="0.3">
      <c r="A85" s="29"/>
      <c r="B85" s="28"/>
      <c r="C85" s="28"/>
      <c r="D85" s="28"/>
      <c r="E85" s="28"/>
      <c r="F85" s="30" t="str">
        <f t="shared" si="21"/>
        <v/>
      </c>
      <c r="G85" s="28" t="str">
        <f t="shared" si="22"/>
        <v/>
      </c>
      <c r="H85" s="28" t="str">
        <f t="shared" si="23"/>
        <v/>
      </c>
      <c r="I85" s="28" t="str">
        <f t="shared" si="24"/>
        <v/>
      </c>
      <c r="J85" s="28" t="str">
        <f t="shared" si="25"/>
        <v/>
      </c>
      <c r="K85" s="28" t="str">
        <f t="shared" si="26"/>
        <v/>
      </c>
      <c r="L85" s="27" t="str">
        <f t="shared" si="27"/>
        <v/>
      </c>
      <c r="M85" s="27">
        <f t="shared" si="30"/>
        <v>0</v>
      </c>
      <c r="N85" s="27">
        <f t="shared" si="28"/>
        <v>0</v>
      </c>
      <c r="O85" s="27">
        <f t="shared" si="29"/>
        <v>0</v>
      </c>
    </row>
    <row r="86" spans="1:15" x14ac:dyDescent="0.3">
      <c r="A86" s="29"/>
      <c r="B86" s="28"/>
      <c r="C86" s="28"/>
      <c r="D86" s="28"/>
      <c r="E86" s="28"/>
      <c r="F86" s="30" t="str">
        <f t="shared" si="21"/>
        <v/>
      </c>
      <c r="G86" s="28" t="str">
        <f t="shared" si="22"/>
        <v/>
      </c>
      <c r="H86" s="28" t="str">
        <f t="shared" si="23"/>
        <v/>
      </c>
      <c r="I86" s="28" t="str">
        <f t="shared" si="24"/>
        <v/>
      </c>
      <c r="J86" s="28" t="str">
        <f t="shared" si="25"/>
        <v/>
      </c>
      <c r="K86" s="28" t="str">
        <f t="shared" si="26"/>
        <v/>
      </c>
      <c r="L86" s="27" t="str">
        <f t="shared" si="27"/>
        <v/>
      </c>
      <c r="M86" s="27">
        <f t="shared" si="30"/>
        <v>0</v>
      </c>
      <c r="N86" s="27">
        <f t="shared" si="28"/>
        <v>0</v>
      </c>
      <c r="O86" s="27">
        <f t="shared" si="29"/>
        <v>0</v>
      </c>
    </row>
    <row r="87" spans="1:15" x14ac:dyDescent="0.3">
      <c r="A87" s="29"/>
      <c r="B87" s="28"/>
      <c r="C87" s="28"/>
      <c r="D87" s="28"/>
      <c r="E87" s="28"/>
      <c r="F87" s="30" t="str">
        <f t="shared" si="21"/>
        <v/>
      </c>
      <c r="G87" s="28" t="str">
        <f t="shared" si="22"/>
        <v/>
      </c>
      <c r="H87" s="28" t="str">
        <f t="shared" si="23"/>
        <v/>
      </c>
      <c r="I87" s="28" t="str">
        <f t="shared" si="24"/>
        <v/>
      </c>
      <c r="J87" s="28" t="str">
        <f t="shared" si="25"/>
        <v/>
      </c>
      <c r="K87" s="28" t="str">
        <f t="shared" si="26"/>
        <v/>
      </c>
      <c r="L87" s="27" t="str">
        <f t="shared" si="27"/>
        <v/>
      </c>
      <c r="M87" s="27">
        <f t="shared" si="30"/>
        <v>0</v>
      </c>
      <c r="N87" s="27">
        <f t="shared" si="28"/>
        <v>0</v>
      </c>
      <c r="O87" s="27">
        <f t="shared" si="29"/>
        <v>0</v>
      </c>
    </row>
    <row r="88" spans="1:15" x14ac:dyDescent="0.3">
      <c r="A88" s="29"/>
      <c r="B88" s="28"/>
      <c r="C88" s="28"/>
      <c r="D88" s="28"/>
      <c r="E88" s="28"/>
      <c r="F88" s="30" t="str">
        <f t="shared" si="21"/>
        <v/>
      </c>
      <c r="G88" s="28" t="str">
        <f t="shared" si="22"/>
        <v/>
      </c>
      <c r="H88" s="28" t="str">
        <f t="shared" si="23"/>
        <v/>
      </c>
      <c r="I88" s="28" t="str">
        <f t="shared" si="24"/>
        <v/>
      </c>
      <c r="J88" s="28" t="str">
        <f t="shared" si="25"/>
        <v/>
      </c>
      <c r="K88" s="28" t="str">
        <f t="shared" si="26"/>
        <v/>
      </c>
      <c r="L88" s="27" t="str">
        <f t="shared" si="27"/>
        <v/>
      </c>
      <c r="M88" s="27">
        <f t="shared" si="30"/>
        <v>0</v>
      </c>
      <c r="N88" s="27">
        <f t="shared" si="28"/>
        <v>0</v>
      </c>
      <c r="O88" s="27">
        <f t="shared" si="29"/>
        <v>0</v>
      </c>
    </row>
    <row r="89" spans="1:15" x14ac:dyDescent="0.3">
      <c r="A89" s="29"/>
      <c r="B89" s="28"/>
      <c r="C89" s="28"/>
      <c r="D89" s="28"/>
      <c r="E89" s="28"/>
      <c r="F89" s="30" t="str">
        <f t="shared" si="21"/>
        <v/>
      </c>
      <c r="G89" s="28" t="str">
        <f t="shared" si="22"/>
        <v/>
      </c>
      <c r="H89" s="28" t="str">
        <f t="shared" si="23"/>
        <v/>
      </c>
      <c r="I89" s="28" t="str">
        <f t="shared" si="24"/>
        <v/>
      </c>
      <c r="J89" s="28" t="str">
        <f t="shared" si="25"/>
        <v/>
      </c>
      <c r="K89" s="28" t="str">
        <f t="shared" si="26"/>
        <v/>
      </c>
      <c r="L89" s="27" t="str">
        <f t="shared" si="27"/>
        <v/>
      </c>
      <c r="M89" s="27">
        <f t="shared" si="30"/>
        <v>0</v>
      </c>
      <c r="N89" s="27">
        <f t="shared" si="28"/>
        <v>0</v>
      </c>
      <c r="O89" s="27">
        <f t="shared" si="29"/>
        <v>0</v>
      </c>
    </row>
    <row r="90" spans="1:15" x14ac:dyDescent="0.3">
      <c r="A90" s="29"/>
      <c r="B90" s="28"/>
      <c r="C90" s="28"/>
      <c r="D90" s="28"/>
      <c r="E90" s="28"/>
      <c r="F90" s="30" t="str">
        <f t="shared" si="21"/>
        <v/>
      </c>
      <c r="G90" s="28" t="str">
        <f t="shared" si="22"/>
        <v/>
      </c>
      <c r="H90" s="28" t="str">
        <f t="shared" si="23"/>
        <v/>
      </c>
      <c r="I90" s="28" t="str">
        <f t="shared" si="24"/>
        <v/>
      </c>
      <c r="J90" s="28" t="str">
        <f t="shared" si="25"/>
        <v/>
      </c>
      <c r="K90" s="28" t="str">
        <f t="shared" si="26"/>
        <v/>
      </c>
      <c r="L90" s="27" t="str">
        <f t="shared" si="27"/>
        <v/>
      </c>
      <c r="M90" s="27">
        <f t="shared" si="30"/>
        <v>0</v>
      </c>
      <c r="N90" s="27">
        <f t="shared" si="28"/>
        <v>0</v>
      </c>
      <c r="O90" s="27">
        <f t="shared" si="29"/>
        <v>0</v>
      </c>
    </row>
    <row r="91" spans="1:15" x14ac:dyDescent="0.3">
      <c r="A91" s="29"/>
      <c r="B91" s="28"/>
      <c r="C91" s="28"/>
      <c r="D91" s="28"/>
      <c r="E91" s="28"/>
      <c r="F91" s="30" t="str">
        <f t="shared" si="21"/>
        <v/>
      </c>
      <c r="G91" s="28" t="str">
        <f t="shared" si="22"/>
        <v/>
      </c>
      <c r="H91" s="28" t="str">
        <f t="shared" si="23"/>
        <v/>
      </c>
      <c r="I91" s="28" t="str">
        <f t="shared" si="24"/>
        <v/>
      </c>
      <c r="J91" s="28" t="str">
        <f t="shared" si="25"/>
        <v/>
      </c>
      <c r="K91" s="28" t="str">
        <f t="shared" si="26"/>
        <v/>
      </c>
      <c r="L91" s="27" t="str">
        <f t="shared" si="27"/>
        <v/>
      </c>
      <c r="M91" s="27">
        <f t="shared" si="30"/>
        <v>0</v>
      </c>
      <c r="N91" s="27">
        <f t="shared" si="28"/>
        <v>0</v>
      </c>
      <c r="O91" s="27">
        <f t="shared" si="29"/>
        <v>0</v>
      </c>
    </row>
    <row r="92" spans="1:15" x14ac:dyDescent="0.3">
      <c r="A92" s="29"/>
      <c r="B92" s="28"/>
      <c r="C92" s="28"/>
      <c r="D92" s="28"/>
      <c r="E92" s="28"/>
      <c r="F92" s="30" t="str">
        <f t="shared" si="21"/>
        <v/>
      </c>
      <c r="G92" s="28" t="str">
        <f t="shared" si="22"/>
        <v/>
      </c>
      <c r="H92" s="28" t="str">
        <f t="shared" si="23"/>
        <v/>
      </c>
      <c r="I92" s="28" t="str">
        <f t="shared" si="24"/>
        <v/>
      </c>
      <c r="J92" s="28" t="str">
        <f t="shared" si="25"/>
        <v/>
      </c>
      <c r="K92" s="28" t="str">
        <f t="shared" si="26"/>
        <v/>
      </c>
      <c r="L92" s="27" t="str">
        <f t="shared" si="27"/>
        <v/>
      </c>
      <c r="M92" s="27">
        <f t="shared" si="30"/>
        <v>0</v>
      </c>
      <c r="N92" s="27">
        <f t="shared" si="28"/>
        <v>0</v>
      </c>
      <c r="O92" s="27">
        <f t="shared" si="29"/>
        <v>0</v>
      </c>
    </row>
    <row r="93" spans="1:15" x14ac:dyDescent="0.3">
      <c r="A93" s="29"/>
      <c r="B93" s="28"/>
      <c r="C93" s="28"/>
      <c r="D93" s="28"/>
      <c r="E93" s="28"/>
      <c r="F93" s="30" t="str">
        <f t="shared" si="21"/>
        <v/>
      </c>
      <c r="G93" s="28" t="str">
        <f t="shared" si="22"/>
        <v/>
      </c>
      <c r="H93" s="28" t="str">
        <f t="shared" si="23"/>
        <v/>
      </c>
      <c r="I93" s="28" t="str">
        <f t="shared" si="24"/>
        <v/>
      </c>
      <c r="J93" s="28" t="str">
        <f t="shared" si="25"/>
        <v/>
      </c>
      <c r="K93" s="28" t="str">
        <f t="shared" si="26"/>
        <v/>
      </c>
      <c r="L93" s="27" t="str">
        <f t="shared" si="27"/>
        <v/>
      </c>
      <c r="M93" s="27">
        <f t="shared" si="30"/>
        <v>0</v>
      </c>
      <c r="N93" s="27">
        <f t="shared" si="28"/>
        <v>0</v>
      </c>
      <c r="O93" s="27">
        <f t="shared" si="29"/>
        <v>0</v>
      </c>
    </row>
    <row r="94" spans="1:15" x14ac:dyDescent="0.3">
      <c r="A94" s="29"/>
      <c r="B94" s="28"/>
      <c r="C94" s="28"/>
      <c r="D94" s="28"/>
      <c r="E94" s="28"/>
      <c r="F94" s="30" t="str">
        <f t="shared" si="21"/>
        <v/>
      </c>
      <c r="G94" s="28" t="str">
        <f t="shared" si="22"/>
        <v/>
      </c>
      <c r="H94" s="28" t="str">
        <f t="shared" si="23"/>
        <v/>
      </c>
      <c r="I94" s="28" t="str">
        <f t="shared" si="24"/>
        <v/>
      </c>
      <c r="J94" s="28" t="str">
        <f t="shared" si="25"/>
        <v/>
      </c>
      <c r="K94" s="28" t="str">
        <f t="shared" si="26"/>
        <v/>
      </c>
      <c r="L94" s="27" t="str">
        <f t="shared" si="27"/>
        <v/>
      </c>
      <c r="M94" s="27">
        <f t="shared" si="30"/>
        <v>0</v>
      </c>
      <c r="N94" s="27">
        <f t="shared" si="28"/>
        <v>0</v>
      </c>
      <c r="O94" s="27">
        <f t="shared" si="29"/>
        <v>0</v>
      </c>
    </row>
    <row r="95" spans="1:15" x14ac:dyDescent="0.3">
      <c r="A95" s="29"/>
      <c r="B95" s="28"/>
      <c r="C95" s="28"/>
      <c r="D95" s="28"/>
      <c r="E95" s="28"/>
      <c r="F95" s="30" t="str">
        <f t="shared" si="21"/>
        <v/>
      </c>
      <c r="G95" s="28" t="str">
        <f t="shared" si="22"/>
        <v/>
      </c>
      <c r="H95" s="28" t="str">
        <f t="shared" si="23"/>
        <v/>
      </c>
      <c r="I95" s="28" t="str">
        <f t="shared" si="24"/>
        <v/>
      </c>
      <c r="J95" s="28" t="str">
        <f t="shared" si="25"/>
        <v/>
      </c>
      <c r="K95" s="28" t="str">
        <f t="shared" si="26"/>
        <v/>
      </c>
      <c r="L95" s="27" t="str">
        <f t="shared" si="27"/>
        <v/>
      </c>
      <c r="M95" s="27">
        <f t="shared" si="30"/>
        <v>0</v>
      </c>
      <c r="N95" s="27">
        <f t="shared" si="28"/>
        <v>0</v>
      </c>
      <c r="O95" s="27">
        <f t="shared" si="29"/>
        <v>0</v>
      </c>
    </row>
    <row r="96" spans="1:15" x14ac:dyDescent="0.3">
      <c r="A96" s="29"/>
      <c r="B96" s="28"/>
      <c r="C96" s="28"/>
      <c r="D96" s="28"/>
      <c r="E96" s="28"/>
      <c r="F96" s="30" t="str">
        <f t="shared" si="21"/>
        <v/>
      </c>
      <c r="G96" s="28" t="str">
        <f t="shared" si="22"/>
        <v/>
      </c>
      <c r="H96" s="28" t="str">
        <f t="shared" si="23"/>
        <v/>
      </c>
      <c r="I96" s="28" t="str">
        <f t="shared" si="24"/>
        <v/>
      </c>
      <c r="J96" s="28" t="str">
        <f t="shared" si="25"/>
        <v/>
      </c>
      <c r="K96" s="28" t="str">
        <f t="shared" si="26"/>
        <v/>
      </c>
      <c r="L96" s="27" t="str">
        <f t="shared" si="27"/>
        <v/>
      </c>
      <c r="M96" s="27">
        <f t="shared" si="30"/>
        <v>0</v>
      </c>
      <c r="N96" s="27">
        <f t="shared" si="28"/>
        <v>0</v>
      </c>
      <c r="O96" s="27">
        <f t="shared" si="29"/>
        <v>0</v>
      </c>
    </row>
    <row r="97" spans="1:15" x14ac:dyDescent="0.3">
      <c r="A97" s="29"/>
      <c r="B97" s="28"/>
      <c r="C97" s="28"/>
      <c r="D97" s="28"/>
      <c r="E97" s="28"/>
      <c r="F97" s="30" t="str">
        <f t="shared" si="21"/>
        <v/>
      </c>
      <c r="G97" s="28" t="str">
        <f t="shared" si="22"/>
        <v/>
      </c>
      <c r="H97" s="28" t="str">
        <f t="shared" si="23"/>
        <v/>
      </c>
      <c r="I97" s="28" t="str">
        <f t="shared" si="24"/>
        <v/>
      </c>
      <c r="J97" s="28" t="str">
        <f t="shared" si="25"/>
        <v/>
      </c>
      <c r="K97" s="28" t="str">
        <f t="shared" si="26"/>
        <v/>
      </c>
      <c r="L97" s="27" t="str">
        <f t="shared" si="27"/>
        <v/>
      </c>
      <c r="M97" s="27">
        <f t="shared" si="30"/>
        <v>0</v>
      </c>
      <c r="N97" s="27">
        <f t="shared" si="28"/>
        <v>0</v>
      </c>
      <c r="O97" s="27">
        <f t="shared" si="29"/>
        <v>0</v>
      </c>
    </row>
    <row r="98" spans="1:15" x14ac:dyDescent="0.3">
      <c r="A98" s="29"/>
      <c r="B98" s="28"/>
      <c r="C98" s="28"/>
      <c r="D98" s="28"/>
      <c r="E98" s="28"/>
      <c r="F98" s="30" t="str">
        <f t="shared" si="21"/>
        <v/>
      </c>
      <c r="G98" s="28" t="str">
        <f t="shared" ref="G98" si="31">IFERROR(ROUNDDOWN(F98,-0.1),"")</f>
        <v/>
      </c>
      <c r="H98" s="28" t="str">
        <f t="shared" si="23"/>
        <v/>
      </c>
      <c r="I98" s="28" t="str">
        <f t="shared" ref="I98" si="32">IFERROR(ROUNDDOWN(H98,-0.1),"")</f>
        <v/>
      </c>
      <c r="J98" s="28" t="str">
        <f t="shared" si="25"/>
        <v/>
      </c>
      <c r="K98" s="28" t="str">
        <f t="shared" ref="K98" si="33">IFERROR(ROUNDDOWN(J98,-0.1),"")</f>
        <v/>
      </c>
      <c r="L98" s="27" t="str">
        <f t="shared" ref="L98" si="34">IFERROR(G98+I98+K98,"")</f>
        <v/>
      </c>
      <c r="M98" s="27">
        <f t="shared" si="30"/>
        <v>0</v>
      </c>
      <c r="N98" s="27">
        <f t="shared" si="28"/>
        <v>0</v>
      </c>
      <c r="O98" s="27">
        <f t="shared" si="29"/>
        <v>0</v>
      </c>
    </row>
  </sheetData>
  <sortState xmlns:xlrd2="http://schemas.microsoft.com/office/spreadsheetml/2017/richdata2" ref="A2:O98">
    <sortCondition ref="L1:L98"/>
  </sortState>
  <conditionalFormatting sqref="G2:G98">
    <cfRule type="colorScale" priority="1">
      <colorScale>
        <cfvo type="min"/>
        <cfvo type="max"/>
        <color rgb="FFF8696B"/>
        <color rgb="FFFCFCFF"/>
      </colorScale>
    </cfRule>
  </conditionalFormatting>
  <conditionalFormatting sqref="I2:I98">
    <cfRule type="colorScale" priority="3">
      <colorScale>
        <cfvo type="min"/>
        <cfvo type="max"/>
        <color rgb="FFF8696B"/>
        <color rgb="FFFCFCFF"/>
      </colorScale>
    </cfRule>
  </conditionalFormatting>
  <conditionalFormatting sqref="K2:K98">
    <cfRule type="colorScale" priority="2">
      <colorScale>
        <cfvo type="min"/>
        <cfvo type="max"/>
        <color rgb="FFF8696B"/>
        <color rgb="FFFCFCFF"/>
      </colorScale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D46"/>
  <sheetViews>
    <sheetView workbookViewId="0">
      <selection activeCell="A2" sqref="A2:D2"/>
    </sheetView>
  </sheetViews>
  <sheetFormatPr defaultRowHeight="14.4" x14ac:dyDescent="0.3"/>
  <sheetData>
    <row r="2" spans="1:4" x14ac:dyDescent="0.3">
      <c r="A2" s="22" t="s">
        <v>3</v>
      </c>
      <c r="B2" t="s">
        <v>40</v>
      </c>
      <c r="C2" t="s">
        <v>41</v>
      </c>
      <c r="D2" t="s">
        <v>39</v>
      </c>
    </row>
    <row r="3" spans="1:4" x14ac:dyDescent="0.3">
      <c r="A3" t="str">
        <f>[7]FUEKIVFS!C2</f>
        <v>ACB</v>
      </c>
      <c r="B3">
        <f>[7]FUEKIVFS!E2</f>
        <v>5200</v>
      </c>
      <c r="C3" t="str">
        <f>[7]FUEKIVFS!G2</f>
        <v>KIS, MAS</v>
      </c>
      <c r="D3" s="1">
        <f>IF(C3="KIS, MAS",1,0)</f>
        <v>1</v>
      </c>
    </row>
    <row r="4" spans="1:4" x14ac:dyDescent="0.3">
      <c r="A4" t="str">
        <f>[7]FUEKIVFS!C3</f>
        <v>AGR</v>
      </c>
      <c r="B4">
        <f>[7]FUEKIVFS!E3</f>
        <v>100</v>
      </c>
      <c r="C4">
        <f>[7]FUEKIVFS!G3</f>
        <v>0</v>
      </c>
      <c r="D4" s="1">
        <f t="shared" ref="D4:D46" si="0">IF(C4="KIS, MAS",1,0)</f>
        <v>0</v>
      </c>
    </row>
    <row r="5" spans="1:4" x14ac:dyDescent="0.3">
      <c r="A5" t="str">
        <f>[7]FUEKIVFS!C4</f>
        <v>BIC</v>
      </c>
      <c r="B5">
        <f>[7]FUEKIVFS!E4</f>
        <v>100</v>
      </c>
      <c r="C5" t="str">
        <f>[7]FUEKIVFS!G4</f>
        <v>BSC</v>
      </c>
      <c r="D5" s="1">
        <f t="shared" si="0"/>
        <v>0</v>
      </c>
    </row>
    <row r="6" spans="1:4" x14ac:dyDescent="0.3">
      <c r="A6" t="str">
        <f>[7]FUEKIVFS!C5</f>
        <v>BID</v>
      </c>
      <c r="B6">
        <f>[7]FUEKIVFS!E5</f>
        <v>300</v>
      </c>
      <c r="C6" t="str">
        <f>[7]FUEKIVFS!G5</f>
        <v>BSC</v>
      </c>
      <c r="D6" s="1">
        <f t="shared" si="0"/>
        <v>0</v>
      </c>
    </row>
    <row r="7" spans="1:4" x14ac:dyDescent="0.3">
      <c r="A7" t="str">
        <f>[7]FUEKIVFS!C6</f>
        <v>BMI</v>
      </c>
      <c r="B7">
        <f>[7]FUEKIVFS!E6</f>
        <v>100</v>
      </c>
      <c r="C7">
        <f>[7]FUEKIVFS!G6</f>
        <v>0</v>
      </c>
      <c r="D7" s="1">
        <f t="shared" si="0"/>
        <v>0</v>
      </c>
    </row>
    <row r="8" spans="1:4" x14ac:dyDescent="0.3">
      <c r="A8" t="str">
        <f>[7]FUEKIVFS!C7</f>
        <v>BSI</v>
      </c>
      <c r="B8">
        <f>[7]FUEKIVFS!E7</f>
        <v>100</v>
      </c>
      <c r="C8" t="str">
        <f>[7]FUEKIVFS!G7</f>
        <v>BSC</v>
      </c>
      <c r="D8" s="1">
        <f t="shared" si="0"/>
        <v>0</v>
      </c>
    </row>
    <row r="9" spans="1:4" x14ac:dyDescent="0.3">
      <c r="A9" t="str">
        <f>[7]FUEKIVFS!C8</f>
        <v>BVH</v>
      </c>
      <c r="B9">
        <f>[7]FUEKIVFS!E8</f>
        <v>100</v>
      </c>
      <c r="C9" t="str">
        <f>[7]FUEKIVFS!G8</f>
        <v>BVSC</v>
      </c>
      <c r="D9" s="1">
        <f t="shared" si="0"/>
        <v>0</v>
      </c>
    </row>
    <row r="10" spans="1:4" x14ac:dyDescent="0.3">
      <c r="A10" t="str">
        <f>[7]FUEKIVFS!C9</f>
        <v>CTG</v>
      </c>
      <c r="B10">
        <f>[7]FUEKIVFS!E9</f>
        <v>1000</v>
      </c>
      <c r="C10">
        <f>[7]FUEKIVFS!G9</f>
        <v>0</v>
      </c>
      <c r="D10" s="1">
        <f t="shared" si="0"/>
        <v>0</v>
      </c>
    </row>
    <row r="11" spans="1:4" x14ac:dyDescent="0.3">
      <c r="A11" t="str">
        <f>[7]FUEKIVFS!C10</f>
        <v>CTS</v>
      </c>
      <c r="B11">
        <f>[7]FUEKIVFS!E10</f>
        <v>100</v>
      </c>
      <c r="C11">
        <f>[7]FUEKIVFS!G10</f>
        <v>0</v>
      </c>
      <c r="D11" s="1">
        <f t="shared" si="0"/>
        <v>0</v>
      </c>
    </row>
    <row r="12" spans="1:4" x14ac:dyDescent="0.3">
      <c r="A12" t="str">
        <f>[7]FUEKIVFS!C11</f>
        <v>EIB</v>
      </c>
      <c r="B12">
        <f>[7]FUEKIVFS!E11</f>
        <v>2000</v>
      </c>
      <c r="C12">
        <f>[7]FUEKIVFS!G11</f>
        <v>0</v>
      </c>
      <c r="D12" s="1">
        <f t="shared" si="0"/>
        <v>0</v>
      </c>
    </row>
    <row r="13" spans="1:4" x14ac:dyDescent="0.3">
      <c r="A13" t="str">
        <f>[7]FUEKIVFS!C12</f>
        <v>EVF</v>
      </c>
      <c r="B13">
        <f>[7]FUEKIVFS!E12</f>
        <v>600</v>
      </c>
      <c r="C13">
        <f>[7]FUEKIVFS!G12</f>
        <v>0</v>
      </c>
      <c r="D13" s="1">
        <f t="shared" si="0"/>
        <v>0</v>
      </c>
    </row>
    <row r="14" spans="1:4" x14ac:dyDescent="0.3">
      <c r="A14" t="str">
        <f>[7]FUEKIVFS!C13</f>
        <v>FTS</v>
      </c>
      <c r="B14">
        <f>[7]FUEKIVFS!E13</f>
        <v>200</v>
      </c>
      <c r="C14">
        <f>[7]FUEKIVFS!G13</f>
        <v>0</v>
      </c>
      <c r="D14" s="1">
        <f t="shared" si="0"/>
        <v>0</v>
      </c>
    </row>
    <row r="15" spans="1:4" x14ac:dyDescent="0.3">
      <c r="A15" t="str">
        <f>[7]FUEKIVFS!C14</f>
        <v>HCM</v>
      </c>
      <c r="B15">
        <f>[7]FUEKIVFS!E14</f>
        <v>500</v>
      </c>
      <c r="C15">
        <f>[7]FUEKIVFS!G14</f>
        <v>0</v>
      </c>
      <c r="D15" s="1">
        <f t="shared" si="0"/>
        <v>0</v>
      </c>
    </row>
    <row r="16" spans="1:4" x14ac:dyDescent="0.3">
      <c r="A16" t="str">
        <f>[7]FUEKIVFS!C15</f>
        <v>HDB</v>
      </c>
      <c r="B16">
        <f>[7]FUEKIVFS!E15</f>
        <v>2700</v>
      </c>
      <c r="C16">
        <f>[7]FUEKIVFS!G15</f>
        <v>0</v>
      </c>
      <c r="D16" s="1">
        <f t="shared" si="0"/>
        <v>0</v>
      </c>
    </row>
    <row r="17" spans="1:4" x14ac:dyDescent="0.3">
      <c r="A17" t="str">
        <f>[7]FUEKIVFS!C16</f>
        <v>LPB</v>
      </c>
      <c r="B17">
        <f>[7]FUEKIVFS!E16</f>
        <v>3000</v>
      </c>
      <c r="C17">
        <f>[7]FUEKIVFS!G16</f>
        <v>0</v>
      </c>
      <c r="D17" s="1">
        <f t="shared" si="0"/>
        <v>0</v>
      </c>
    </row>
    <row r="18" spans="1:4" x14ac:dyDescent="0.3">
      <c r="A18" t="str">
        <f>[7]FUEKIVFS!C17</f>
        <v>MBB</v>
      </c>
      <c r="B18">
        <f>[7]FUEKIVFS!E17</f>
        <v>3800</v>
      </c>
      <c r="C18" t="str">
        <f>[7]FUEKIVFS!G17</f>
        <v>KIS, MAS</v>
      </c>
      <c r="D18" s="1">
        <f t="shared" si="0"/>
        <v>1</v>
      </c>
    </row>
    <row r="19" spans="1:4" x14ac:dyDescent="0.3">
      <c r="A19" t="str">
        <f>[7]FUEKIVFS!C18</f>
        <v>MIG</v>
      </c>
      <c r="B19">
        <f>[7]FUEKIVFS!E18</f>
        <v>100</v>
      </c>
      <c r="C19">
        <f>[7]FUEKIVFS!G18</f>
        <v>0</v>
      </c>
      <c r="D19" s="1">
        <f t="shared" si="0"/>
        <v>0</v>
      </c>
    </row>
    <row r="20" spans="1:4" x14ac:dyDescent="0.3">
      <c r="A20" t="str">
        <f>[7]FUEKIVFS!C19</f>
        <v>MSB</v>
      </c>
      <c r="B20">
        <f>[7]FUEKIVFS!E19</f>
        <v>2300</v>
      </c>
      <c r="C20">
        <f>[7]FUEKIVFS!G19</f>
        <v>0</v>
      </c>
      <c r="D20" s="1">
        <f t="shared" si="0"/>
        <v>0</v>
      </c>
    </row>
    <row r="21" spans="1:4" x14ac:dyDescent="0.3">
      <c r="A21" t="str">
        <f>[7]FUEKIVFS!C20</f>
        <v>OCB</v>
      </c>
      <c r="B21">
        <f>[7]FUEKIVFS!E20</f>
        <v>1500</v>
      </c>
      <c r="C21">
        <f>[7]FUEKIVFS!G20</f>
        <v>0</v>
      </c>
      <c r="D21" s="1">
        <f t="shared" si="0"/>
        <v>0</v>
      </c>
    </row>
    <row r="22" spans="1:4" x14ac:dyDescent="0.3">
      <c r="A22" t="str">
        <f>[7]FUEKIVFS!C21</f>
        <v>ORS</v>
      </c>
      <c r="B22">
        <f>[7]FUEKIVFS!E21</f>
        <v>400</v>
      </c>
      <c r="C22">
        <f>[7]FUEKIVFS!G21</f>
        <v>0</v>
      </c>
      <c r="D22" s="1">
        <f t="shared" si="0"/>
        <v>0</v>
      </c>
    </row>
    <row r="23" spans="1:4" x14ac:dyDescent="0.3">
      <c r="A23" t="str">
        <f>[7]FUEKIVFS!C22</f>
        <v>SHB</v>
      </c>
      <c r="B23">
        <f>[7]FUEKIVFS!E22</f>
        <v>4000</v>
      </c>
      <c r="C23">
        <f>[7]FUEKIVFS!G22</f>
        <v>0</v>
      </c>
      <c r="D23" s="1">
        <f t="shared" si="0"/>
        <v>0</v>
      </c>
    </row>
    <row r="24" spans="1:4" x14ac:dyDescent="0.3">
      <c r="A24" t="str">
        <f>[7]FUEKIVFS!C23</f>
        <v>SSB</v>
      </c>
      <c r="B24">
        <f>[7]FUEKIVFS!E23</f>
        <v>2100</v>
      </c>
      <c r="C24">
        <f>[7]FUEKIVFS!G23</f>
        <v>0</v>
      </c>
      <c r="D24" s="1">
        <f t="shared" si="0"/>
        <v>0</v>
      </c>
    </row>
    <row r="25" spans="1:4" x14ac:dyDescent="0.3">
      <c r="A25" t="str">
        <f>[7]FUEKIVFS!C24</f>
        <v>SSI</v>
      </c>
      <c r="B25">
        <f>[7]FUEKIVFS!E24</f>
        <v>1400</v>
      </c>
      <c r="C25">
        <f>[7]FUEKIVFS!G24</f>
        <v>0</v>
      </c>
      <c r="D25" s="1">
        <f t="shared" si="0"/>
        <v>0</v>
      </c>
    </row>
    <row r="26" spans="1:4" x14ac:dyDescent="0.3">
      <c r="A26" t="str">
        <f>[7]FUEKIVFS!C25</f>
        <v>STB</v>
      </c>
      <c r="B26">
        <f>[7]FUEKIVFS!E25</f>
        <v>2400</v>
      </c>
      <c r="C26">
        <f>[7]FUEKIVFS!G25</f>
        <v>0</v>
      </c>
      <c r="D26" s="1">
        <f t="shared" si="0"/>
        <v>0</v>
      </c>
    </row>
    <row r="27" spans="1:4" x14ac:dyDescent="0.3">
      <c r="A27" t="str">
        <f>[7]FUEKIVFS!C26</f>
        <v>TCB</v>
      </c>
      <c r="B27">
        <f>[7]FUEKIVFS!E26</f>
        <v>6000</v>
      </c>
      <c r="C27">
        <f>[7]FUEKIVFS!G26</f>
        <v>0</v>
      </c>
      <c r="D27" s="1">
        <f t="shared" si="0"/>
        <v>0</v>
      </c>
    </row>
    <row r="28" spans="1:4" x14ac:dyDescent="0.3">
      <c r="A28" t="str">
        <f>[7]FUEKIVFS!C27</f>
        <v>TPB</v>
      </c>
      <c r="B28">
        <f>[7]FUEKIVFS!E27</f>
        <v>1400</v>
      </c>
      <c r="C28">
        <f>[7]FUEKIVFS!G27</f>
        <v>0</v>
      </c>
      <c r="D28" s="1">
        <f t="shared" si="0"/>
        <v>0</v>
      </c>
    </row>
    <row r="29" spans="1:4" x14ac:dyDescent="0.3">
      <c r="A29" t="str">
        <f>[7]FUEKIVFS!C28</f>
        <v>TVS</v>
      </c>
      <c r="B29">
        <f>[7]FUEKIVFS!E28</f>
        <v>100</v>
      </c>
      <c r="C29">
        <f>[7]FUEKIVFS!G28</f>
        <v>0</v>
      </c>
      <c r="D29" s="1">
        <f t="shared" si="0"/>
        <v>0</v>
      </c>
    </row>
    <row r="30" spans="1:4" x14ac:dyDescent="0.3">
      <c r="A30" t="str">
        <f>[7]FUEKIVFS!C29</f>
        <v>VCB</v>
      </c>
      <c r="B30">
        <f>[7]FUEKIVFS!E29</f>
        <v>800</v>
      </c>
      <c r="C30" t="str">
        <f>[7]FUEKIVFS!G29</f>
        <v>VCBS</v>
      </c>
      <c r="D30" s="1">
        <f t="shared" si="0"/>
        <v>0</v>
      </c>
    </row>
    <row r="31" spans="1:4" x14ac:dyDescent="0.3">
      <c r="A31" t="str">
        <f>[7]FUEKIVFS!C30</f>
        <v>VCI</v>
      </c>
      <c r="B31">
        <f>[7]FUEKIVFS!E30</f>
        <v>400</v>
      </c>
      <c r="C31" t="str">
        <f>[7]FUEKIVFS!G30</f>
        <v>VCSC</v>
      </c>
      <c r="D31" s="1">
        <f t="shared" si="0"/>
        <v>0</v>
      </c>
    </row>
    <row r="32" spans="1:4" x14ac:dyDescent="0.3">
      <c r="A32" t="str">
        <f>[7]FUEKIVFS!C31</f>
        <v>VDS</v>
      </c>
      <c r="B32">
        <f>[7]FUEKIVFS!E31</f>
        <v>100</v>
      </c>
      <c r="C32">
        <f>[7]FUEKIVFS!G31</f>
        <v>0</v>
      </c>
      <c r="D32" s="1">
        <f t="shared" si="0"/>
        <v>0</v>
      </c>
    </row>
    <row r="33" spans="1:4" x14ac:dyDescent="0.3">
      <c r="A33" t="str">
        <f>[7]FUEKIVFS!C32</f>
        <v>VIB</v>
      </c>
      <c r="B33">
        <f>[7]FUEKIVFS!E32</f>
        <v>1700</v>
      </c>
      <c r="C33" t="str">
        <f>[7]FUEKIVFS!G32</f>
        <v>KIS, MAS</v>
      </c>
      <c r="D33" s="1">
        <f t="shared" si="0"/>
        <v>1</v>
      </c>
    </row>
    <row r="34" spans="1:4" x14ac:dyDescent="0.3">
      <c r="A34" t="str">
        <f>[7]FUEKIVFS!C33</f>
        <v>VIX</v>
      </c>
      <c r="B34">
        <f>[7]FUEKIVFS!E33</f>
        <v>1700</v>
      </c>
      <c r="C34">
        <f>[7]FUEKIVFS!G33</f>
        <v>0</v>
      </c>
      <c r="D34" s="1">
        <f t="shared" si="0"/>
        <v>0</v>
      </c>
    </row>
    <row r="35" spans="1:4" x14ac:dyDescent="0.3">
      <c r="A35" t="str">
        <f>[7]FUEKIVFS!C34</f>
        <v>VND</v>
      </c>
      <c r="B35">
        <f>[7]FUEKIVFS!E34</f>
        <v>1400</v>
      </c>
      <c r="C35">
        <f>[7]FUEKIVFS!G34</f>
        <v>0</v>
      </c>
      <c r="D35" s="1">
        <f t="shared" si="0"/>
        <v>0</v>
      </c>
    </row>
    <row r="36" spans="1:4" x14ac:dyDescent="0.3">
      <c r="A36" t="str">
        <f>[7]FUEKIVFS!C35</f>
        <v>VPB</v>
      </c>
      <c r="B36">
        <f>[7]FUEKIVFS!E35</f>
        <v>6200</v>
      </c>
      <c r="C36">
        <f>[7]FUEKIVFS!G35</f>
        <v>0</v>
      </c>
      <c r="D36" s="1">
        <f t="shared" si="0"/>
        <v>0</v>
      </c>
    </row>
    <row r="37" spans="1:4" x14ac:dyDescent="0.3">
      <c r="A37">
        <f>[7]FUEKIVFS!C36</f>
        <v>0</v>
      </c>
      <c r="B37">
        <f>[7]FUEKIVFS!E36</f>
        <v>0</v>
      </c>
      <c r="C37">
        <f>[7]FUEKIVFS!G36</f>
        <v>0</v>
      </c>
      <c r="D37" s="1">
        <f t="shared" si="0"/>
        <v>0</v>
      </c>
    </row>
    <row r="38" spans="1:4" x14ac:dyDescent="0.3">
      <c r="A38">
        <f>[7]FUEKIVFS!C37</f>
        <v>0</v>
      </c>
      <c r="B38">
        <f>[7]FUEKIVFS!E37</f>
        <v>0</v>
      </c>
      <c r="C38">
        <f>[7]FUEKIVFS!G37</f>
        <v>1238135000</v>
      </c>
      <c r="D38" s="1">
        <f t="shared" si="0"/>
        <v>0</v>
      </c>
    </row>
    <row r="39" spans="1:4" x14ac:dyDescent="0.3">
      <c r="A39">
        <f>[7]FUEKIVFS!C38</f>
        <v>0</v>
      </c>
      <c r="B39">
        <f>[7]FUEKIVFS!E38</f>
        <v>0</v>
      </c>
      <c r="C39">
        <f>[7]FUEKIVFS!G38</f>
        <v>1244739651</v>
      </c>
      <c r="D39" s="1">
        <f t="shared" si="0"/>
        <v>0</v>
      </c>
    </row>
    <row r="40" spans="1:4" x14ac:dyDescent="0.3">
      <c r="A40">
        <f>[7]FUEKIVFS!C39</f>
        <v>0</v>
      </c>
      <c r="B40">
        <f>[7]FUEKIVFS!E39</f>
        <v>0</v>
      </c>
      <c r="C40">
        <f>[7]FUEKIVFS!G39</f>
        <v>6604651</v>
      </c>
      <c r="D40" s="1">
        <f t="shared" si="0"/>
        <v>0</v>
      </c>
    </row>
    <row r="41" spans="1:4" x14ac:dyDescent="0.3">
      <c r="A41">
        <f>[7]FUEKIVFS!C40</f>
        <v>0</v>
      </c>
      <c r="B41">
        <f>[7]FUEKIVFS!E40</f>
        <v>0</v>
      </c>
      <c r="C41">
        <f>[7]FUEKIVFS!G40</f>
        <v>0</v>
      </c>
      <c r="D41" s="1">
        <f t="shared" si="0"/>
        <v>0</v>
      </c>
    </row>
    <row r="42" spans="1:4" x14ac:dyDescent="0.3">
      <c r="A42">
        <f>[7]FUEKIVFS!C41</f>
        <v>0</v>
      </c>
      <c r="B42">
        <f>[7]FUEKIVFS!E41</f>
        <v>0</v>
      </c>
      <c r="C42">
        <f>[7]FUEKIVFS!G41</f>
        <v>0</v>
      </c>
      <c r="D42" s="1">
        <f t="shared" si="0"/>
        <v>0</v>
      </c>
    </row>
    <row r="43" spans="1:4" x14ac:dyDescent="0.3">
      <c r="A43">
        <f>[7]FUEKIVFS!C42</f>
        <v>0</v>
      </c>
      <c r="B43">
        <f>[7]FUEKIVFS!E42</f>
        <v>0</v>
      </c>
      <c r="C43">
        <f>[7]FUEKIVFS!G42</f>
        <v>0</v>
      </c>
      <c r="D43" s="1">
        <f t="shared" si="0"/>
        <v>0</v>
      </c>
    </row>
    <row r="44" spans="1:4" x14ac:dyDescent="0.3">
      <c r="A44">
        <f>[7]FUEKIVFS!C43</f>
        <v>0</v>
      </c>
      <c r="B44">
        <f>[7]FUEKIVFS!E43</f>
        <v>0</v>
      </c>
      <c r="C44">
        <f>[7]FUEKIVFS!G43</f>
        <v>0</v>
      </c>
      <c r="D44" s="1">
        <f t="shared" si="0"/>
        <v>0</v>
      </c>
    </row>
    <row r="45" spans="1:4" x14ac:dyDescent="0.3">
      <c r="A45">
        <f>[7]FUEKIVFS!C44</f>
        <v>0</v>
      </c>
      <c r="B45">
        <f>[7]FUEKIVFS!E44</f>
        <v>0</v>
      </c>
      <c r="C45">
        <f>[7]FUEKIVFS!G44</f>
        <v>0</v>
      </c>
      <c r="D45" s="1">
        <f t="shared" si="0"/>
        <v>0</v>
      </c>
    </row>
    <row r="46" spans="1:4" x14ac:dyDescent="0.3">
      <c r="A46">
        <f>[7]FUEKIVFS!C45</f>
        <v>0</v>
      </c>
      <c r="B46">
        <f>[7]FUEKIVFS!E45</f>
        <v>0</v>
      </c>
      <c r="C46">
        <f>[7]FUEKIVFS!G45</f>
        <v>0</v>
      </c>
      <c r="D46" s="1">
        <f t="shared" si="0"/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7CABC-EB9B-45AF-9397-271953D532BC}">
  <dimension ref="A1:O98"/>
  <sheetViews>
    <sheetView workbookViewId="0">
      <selection activeCell="F2" sqref="F2"/>
    </sheetView>
  </sheetViews>
  <sheetFormatPr defaultColWidth="8.88671875" defaultRowHeight="14.4" x14ac:dyDescent="0.3"/>
  <cols>
    <col min="1" max="1" width="7.5546875" style="27" bestFit="1" customWidth="1"/>
    <col min="2" max="2" width="10.88671875" style="27" bestFit="1" customWidth="1"/>
    <col min="3" max="3" width="7.5546875" style="27" bestFit="1" customWidth="1"/>
    <col min="4" max="4" width="15.6640625" style="27" bestFit="1" customWidth="1"/>
    <col min="5" max="5" width="27.6640625" style="27" bestFit="1" customWidth="1"/>
    <col min="6" max="6" width="6.6640625" style="27" bestFit="1" customWidth="1"/>
    <col min="7" max="7" width="12.88671875" style="27" bestFit="1" customWidth="1"/>
    <col min="8" max="8" width="12.5546875" style="27" bestFit="1" customWidth="1"/>
    <col min="9" max="9" width="16.6640625" style="27" bestFit="1" customWidth="1"/>
    <col min="10" max="10" width="24.44140625" style="27" bestFit="1" customWidth="1"/>
    <col min="11" max="11" width="28.5546875" style="27" bestFit="1" customWidth="1"/>
    <col min="12" max="12" width="8.109375" style="27" bestFit="1" customWidth="1"/>
    <col min="13" max="15" width="9.5546875" style="27" bestFit="1" customWidth="1"/>
    <col min="16" max="16384" width="8.88671875" style="27"/>
  </cols>
  <sheetData>
    <row r="1" spans="1:15" x14ac:dyDescent="0.3">
      <c r="B1" s="28" t="s">
        <v>9</v>
      </c>
      <c r="C1" s="28" t="s">
        <v>10</v>
      </c>
      <c r="D1" s="28" t="s">
        <v>11</v>
      </c>
      <c r="E1" s="28" t="s">
        <v>12</v>
      </c>
      <c r="F1" s="28" t="s">
        <v>13</v>
      </c>
      <c r="G1" s="28" t="s">
        <v>17</v>
      </c>
      <c r="H1" s="28" t="s">
        <v>14</v>
      </c>
      <c r="I1" s="28" t="s">
        <v>18</v>
      </c>
      <c r="J1" s="28" t="s">
        <v>15</v>
      </c>
      <c r="K1" s="28" t="s">
        <v>19</v>
      </c>
      <c r="L1" s="27" t="s">
        <v>6</v>
      </c>
      <c r="M1" s="28" t="s">
        <v>27</v>
      </c>
      <c r="N1" s="28" t="s">
        <v>26</v>
      </c>
      <c r="O1" s="28" t="s">
        <v>28</v>
      </c>
    </row>
    <row r="2" spans="1:15" x14ac:dyDescent="0.3">
      <c r="A2" s="29" t="str" cm="1">
        <f t="array" ref="A2:A13">_xlfn._xlws.FILTER(FUEMAVND_bas!$A$1:$A$200,(FUEMAVND_bas!$D$1:$D$200=0)*(FUEMAVND_bas!$D$1:$D$200&lt;&gt;""),"")</f>
        <v>BMP</v>
      </c>
      <c r="B2" s="28">
        <f>IF(A2=0,"",IFERROR(VLOOKUP(A2,FUEMAVND_bas!$A:$B,2,0),""))</f>
        <v>100</v>
      </c>
      <c r="C2" s="28">
        <f>IFERROR(VLOOKUP($A2,updated_plusgrid!$1:$1048576,MATCH("After allocate to FUEKIVFS today",updated_plusgrid!$1:$1,0),0),0)</f>
        <v>0</v>
      </c>
      <c r="D2" s="28">
        <f>IFERROR(VLOOKUP($A2,updated_plusgrid!$1:$1048576,MATCH("After allocate to FUEKIVFS tmr",updated_plusgrid!$1:$1,0),0),0)</f>
        <v>0</v>
      </c>
      <c r="E2" s="28">
        <f>IFERROR(VLOOKUP($A2,updated_plusgrid!$1:$1048576,MATCH("After allocate to FUEKIVFS after tmr",updated_plusgrid!$1:$1,0),0),0)</f>
        <v>100</v>
      </c>
      <c r="F2" s="30">
        <f>IF(LEN($A2)=3,IFERROR(C2/$B2,0),"")</f>
        <v>0</v>
      </c>
      <c r="G2" s="28">
        <f>IFERROR(ROUNDDOWN(F2,-0.1),"")</f>
        <v>0</v>
      </c>
      <c r="H2" s="28">
        <f>IFERROR(D2/B2,"")</f>
        <v>0</v>
      </c>
      <c r="I2" s="28">
        <f>IFERROR(ROUNDDOWN(H2,-0.1),"")</f>
        <v>0</v>
      </c>
      <c r="J2" s="28">
        <f>IFERROR(E2/B2,"")</f>
        <v>1</v>
      </c>
      <c r="K2" s="28">
        <f>IFERROR(ROUNDDOWN(J2,-0.1),"")</f>
        <v>1</v>
      </c>
      <c r="L2" s="27">
        <f>IFERROR(G2+I2+K2,"")</f>
        <v>1</v>
      </c>
      <c r="M2" s="27">
        <f>C2-MIN($G$2:$G$31)*B2</f>
        <v>0</v>
      </c>
      <c r="N2" s="27">
        <f>D2-MIN($I:$I)*B2</f>
        <v>0</v>
      </c>
      <c r="O2" s="27">
        <f>E2-MIN($K:$K)*B2</f>
        <v>100</v>
      </c>
    </row>
    <row r="3" spans="1:15" x14ac:dyDescent="0.3">
      <c r="A3" s="29" t="str">
        <v>CTG</v>
      </c>
      <c r="B3" s="28">
        <f>IF(A3=0,"",IFERROR(VLOOKUP(A3,FUEMAVND_bas!$A:$B,2,0),""))</f>
        <v>700</v>
      </c>
      <c r="C3" s="28">
        <f>IFERROR(VLOOKUP($A3,updated_plusgrid!$1:$1048576,MATCH("After allocate to FUEKIVFS today",updated_plusgrid!$1:$1,0),0),0)</f>
        <v>13706</v>
      </c>
      <c r="D3" s="28">
        <f>IFERROR(VLOOKUP($A3,updated_plusgrid!$1:$1048576,MATCH("After allocate to FUEKIVFS tmr",updated_plusgrid!$1:$1,0),0),0)</f>
        <v>1400</v>
      </c>
      <c r="E3" s="28">
        <f>IFERROR(VLOOKUP($A3,updated_plusgrid!$1:$1048576,MATCH("After allocate to FUEKIVFS after tmr",updated_plusgrid!$1:$1,0),0),0)</f>
        <v>1400</v>
      </c>
      <c r="F3" s="30">
        <f t="shared" ref="F3:F66" si="0">IF(LEN($A3)=3,IFERROR(C3/$B3,0),"")</f>
        <v>19.579999999999998</v>
      </c>
      <c r="G3" s="28">
        <f t="shared" ref="G3:G66" si="1">IFERROR(ROUNDDOWN(F3,-0.1),"")</f>
        <v>19</v>
      </c>
      <c r="H3" s="28">
        <f t="shared" ref="H3:H66" si="2">IFERROR(D3/B3,"")</f>
        <v>2</v>
      </c>
      <c r="I3" s="28">
        <f t="shared" ref="I3:I66" si="3">IFERROR(ROUNDDOWN(H3,-0.1),"")</f>
        <v>2</v>
      </c>
      <c r="J3" s="28">
        <f t="shared" ref="J3:J66" si="4">IFERROR(E3/B3,"")</f>
        <v>2</v>
      </c>
      <c r="K3" s="28">
        <f t="shared" ref="K3:K66" si="5">IFERROR(ROUNDDOWN(J3,-0.1),"")</f>
        <v>2</v>
      </c>
      <c r="L3" s="27">
        <f t="shared" ref="L3:L66" si="6">IFERROR(G3+I3+K3,"")</f>
        <v>23</v>
      </c>
      <c r="M3" s="27">
        <f t="shared" ref="M3:M66" si="7">C3-MIN($G$2:$G$31)*B3</f>
        <v>13706</v>
      </c>
      <c r="N3" s="27">
        <f t="shared" ref="N3:N66" si="8">D3-MIN($I:$I)*B3</f>
        <v>1400</v>
      </c>
      <c r="O3" s="27">
        <f t="shared" ref="O3:O66" si="9">E3-MIN($K:$K)*B3</f>
        <v>1400</v>
      </c>
    </row>
    <row r="4" spans="1:15" x14ac:dyDescent="0.3">
      <c r="A4" s="29" t="str">
        <v>FPT</v>
      </c>
      <c r="B4" s="28">
        <f>IF(A4=0,"",IFERROR(VLOOKUP(A4,FUEMAVND_bas!$A:$B,2,0),""))</f>
        <v>1600</v>
      </c>
      <c r="C4" s="28">
        <f>IFERROR(VLOOKUP($A4,updated_plusgrid!$1:$1048576,MATCH("After allocate to FUEKIVFS today",updated_plusgrid!$1:$1,0),0),0)</f>
        <v>57736</v>
      </c>
      <c r="D4" s="28">
        <f>IFERROR(VLOOKUP($A4,updated_plusgrid!$1:$1048576,MATCH("After allocate to FUEKIVFS tmr",updated_plusgrid!$1:$1,0),0),0)</f>
        <v>1700</v>
      </c>
      <c r="E4" s="28">
        <f>IFERROR(VLOOKUP($A4,updated_plusgrid!$1:$1048576,MATCH("After allocate to FUEKIVFS after tmr",updated_plusgrid!$1:$1,0),0),0)</f>
        <v>1700</v>
      </c>
      <c r="F4" s="30">
        <f t="shared" si="0"/>
        <v>36.085000000000001</v>
      </c>
      <c r="G4" s="28">
        <f t="shared" si="1"/>
        <v>36</v>
      </c>
      <c r="H4" s="28">
        <f t="shared" si="2"/>
        <v>1.0625</v>
      </c>
      <c r="I4" s="28">
        <f t="shared" si="3"/>
        <v>1</v>
      </c>
      <c r="J4" s="28">
        <f t="shared" si="4"/>
        <v>1.0625</v>
      </c>
      <c r="K4" s="28">
        <f t="shared" si="5"/>
        <v>1</v>
      </c>
      <c r="L4" s="27">
        <f t="shared" si="6"/>
        <v>38</v>
      </c>
      <c r="M4" s="27">
        <f t="shared" si="7"/>
        <v>57736</v>
      </c>
      <c r="N4" s="27">
        <f t="shared" si="8"/>
        <v>1700</v>
      </c>
      <c r="O4" s="27">
        <f t="shared" si="9"/>
        <v>1700</v>
      </c>
    </row>
    <row r="5" spans="1:15" x14ac:dyDescent="0.3">
      <c r="A5" s="29" t="str">
        <v>GMD</v>
      </c>
      <c r="B5" s="28">
        <f>IF(A5=0,"",IFERROR(VLOOKUP(A5,FUEMAVND_bas!$A:$B,2,0),""))</f>
        <v>2100</v>
      </c>
      <c r="C5" s="28">
        <f>IFERROR(VLOOKUP($A5,updated_plusgrid!$1:$1048576,MATCH("After allocate to FUEKIVFS today",updated_plusgrid!$1:$1,0),0),0)</f>
        <v>76177</v>
      </c>
      <c r="D5" s="28">
        <f>IFERROR(VLOOKUP($A5,updated_plusgrid!$1:$1048576,MATCH("After allocate to FUEKIVFS tmr",updated_plusgrid!$1:$1,0),0),0)</f>
        <v>0</v>
      </c>
      <c r="E5" s="28">
        <f>IFERROR(VLOOKUP($A5,updated_plusgrid!$1:$1048576,MATCH("After allocate to FUEKIVFS after tmr",updated_plusgrid!$1:$1,0),0),0)</f>
        <v>0</v>
      </c>
      <c r="F5" s="30">
        <f t="shared" si="0"/>
        <v>36.274761904761903</v>
      </c>
      <c r="G5" s="28">
        <f t="shared" si="1"/>
        <v>36</v>
      </c>
      <c r="H5" s="28">
        <f t="shared" si="2"/>
        <v>0</v>
      </c>
      <c r="I5" s="28">
        <f t="shared" si="3"/>
        <v>0</v>
      </c>
      <c r="J5" s="28">
        <f t="shared" si="4"/>
        <v>0</v>
      </c>
      <c r="K5" s="28">
        <f t="shared" si="5"/>
        <v>0</v>
      </c>
      <c r="L5" s="27">
        <f t="shared" si="6"/>
        <v>36</v>
      </c>
      <c r="M5" s="27">
        <f t="shared" si="7"/>
        <v>76177</v>
      </c>
      <c r="N5" s="27">
        <f t="shared" si="8"/>
        <v>0</v>
      </c>
      <c r="O5" s="27">
        <f t="shared" si="9"/>
        <v>0</v>
      </c>
    </row>
    <row r="6" spans="1:15" x14ac:dyDescent="0.3">
      <c r="A6" s="29" t="str">
        <v>HDB</v>
      </c>
      <c r="B6" s="28">
        <f>IF(A6=0,"",IFERROR(VLOOKUP(A6,FUEMAVND_bas!$A:$B,2,0),""))</f>
        <v>2500</v>
      </c>
      <c r="C6" s="28">
        <f>IFERROR(VLOOKUP($A6,updated_plusgrid!$1:$1048576,MATCH("After allocate to FUEKIVFS today",updated_plusgrid!$1:$1,0),0),0)</f>
        <v>29400</v>
      </c>
      <c r="D6" s="28">
        <f>IFERROR(VLOOKUP($A6,updated_plusgrid!$1:$1048576,MATCH("After allocate to FUEKIVFS tmr",updated_plusgrid!$1:$1,0),0),0)</f>
        <v>3700</v>
      </c>
      <c r="E6" s="28">
        <f>IFERROR(VLOOKUP($A6,updated_plusgrid!$1:$1048576,MATCH("After allocate to FUEKIVFS after tmr",updated_plusgrid!$1:$1,0),0),0)</f>
        <v>3700</v>
      </c>
      <c r="F6" s="30">
        <f t="shared" si="0"/>
        <v>11.76</v>
      </c>
      <c r="G6" s="28">
        <f t="shared" si="1"/>
        <v>11</v>
      </c>
      <c r="H6" s="28">
        <f t="shared" si="2"/>
        <v>1.48</v>
      </c>
      <c r="I6" s="28">
        <f t="shared" si="3"/>
        <v>1</v>
      </c>
      <c r="J6" s="28">
        <f t="shared" si="4"/>
        <v>1.48</v>
      </c>
      <c r="K6" s="28">
        <f t="shared" si="5"/>
        <v>1</v>
      </c>
      <c r="L6" s="27">
        <f t="shared" si="6"/>
        <v>13</v>
      </c>
      <c r="M6" s="27">
        <f t="shared" si="7"/>
        <v>29400</v>
      </c>
      <c r="N6" s="27">
        <f t="shared" si="8"/>
        <v>3700</v>
      </c>
      <c r="O6" s="27">
        <f t="shared" si="9"/>
        <v>3700</v>
      </c>
    </row>
    <row r="7" spans="1:15" x14ac:dyDescent="0.3">
      <c r="A7" s="29" t="str">
        <v>KDH</v>
      </c>
      <c r="B7" s="28">
        <f>IF(A7=0,"",IFERROR(VLOOKUP(A7,FUEMAVND_bas!$A:$B,2,0),""))</f>
        <v>1100</v>
      </c>
      <c r="C7" s="28">
        <f>IFERROR(VLOOKUP($A7,updated_plusgrid!$1:$1048576,MATCH("After allocate to FUEKIVFS today",updated_plusgrid!$1:$1,0),0),0)</f>
        <v>14568</v>
      </c>
      <c r="D7" s="28">
        <f>IFERROR(VLOOKUP($A7,updated_plusgrid!$1:$1048576,MATCH("After allocate to FUEKIVFS tmr",updated_plusgrid!$1:$1,0),0),0)</f>
        <v>0</v>
      </c>
      <c r="E7" s="28">
        <f>IFERROR(VLOOKUP($A7,updated_plusgrid!$1:$1048576,MATCH("After allocate to FUEKIVFS after tmr",updated_plusgrid!$1:$1,0),0),0)</f>
        <v>0</v>
      </c>
      <c r="F7" s="30">
        <f t="shared" si="0"/>
        <v>13.243636363636364</v>
      </c>
      <c r="G7" s="28">
        <f t="shared" si="1"/>
        <v>13</v>
      </c>
      <c r="H7" s="28">
        <f t="shared" si="2"/>
        <v>0</v>
      </c>
      <c r="I7" s="28">
        <f t="shared" si="3"/>
        <v>0</v>
      </c>
      <c r="J7" s="28">
        <f t="shared" si="4"/>
        <v>0</v>
      </c>
      <c r="K7" s="28">
        <f t="shared" si="5"/>
        <v>0</v>
      </c>
      <c r="L7" s="27">
        <f t="shared" si="6"/>
        <v>13</v>
      </c>
      <c r="M7" s="27">
        <f t="shared" si="7"/>
        <v>14568</v>
      </c>
      <c r="N7" s="27">
        <f t="shared" si="8"/>
        <v>0</v>
      </c>
      <c r="O7" s="27">
        <f t="shared" si="9"/>
        <v>0</v>
      </c>
    </row>
    <row r="8" spans="1:15" x14ac:dyDescent="0.3">
      <c r="A8" s="29" t="str">
        <v>MSB</v>
      </c>
      <c r="B8" s="28">
        <f>IF(A8=0,"",IFERROR(VLOOKUP(A8,FUEMAVND_bas!$A:$B,2,0),""))</f>
        <v>2100</v>
      </c>
      <c r="C8" s="28">
        <f>IFERROR(VLOOKUP($A8,updated_plusgrid!$1:$1048576,MATCH("After allocate to FUEKIVFS today",updated_plusgrid!$1:$1,0),0),0)</f>
        <v>41554</v>
      </c>
      <c r="D8" s="28">
        <f>IFERROR(VLOOKUP($A8,updated_plusgrid!$1:$1048576,MATCH("After allocate to FUEKIVFS tmr",updated_plusgrid!$1:$1,0),0),0)</f>
        <v>0</v>
      </c>
      <c r="E8" s="28">
        <f>IFERROR(VLOOKUP($A8,updated_plusgrid!$1:$1048576,MATCH("After allocate to FUEKIVFS after tmr",updated_plusgrid!$1:$1,0),0),0)</f>
        <v>0</v>
      </c>
      <c r="F8" s="30">
        <f t="shared" si="0"/>
        <v>19.787619047619046</v>
      </c>
      <c r="G8" s="28">
        <f t="shared" si="1"/>
        <v>19</v>
      </c>
      <c r="H8" s="28">
        <f t="shared" si="2"/>
        <v>0</v>
      </c>
      <c r="I8" s="28">
        <f t="shared" si="3"/>
        <v>0</v>
      </c>
      <c r="J8" s="28">
        <f t="shared" si="4"/>
        <v>0</v>
      </c>
      <c r="K8" s="28">
        <f t="shared" si="5"/>
        <v>0</v>
      </c>
      <c r="L8" s="27">
        <f t="shared" si="6"/>
        <v>19</v>
      </c>
      <c r="M8" s="27">
        <f t="shared" si="7"/>
        <v>41554</v>
      </c>
      <c r="N8" s="27">
        <f t="shared" si="8"/>
        <v>0</v>
      </c>
      <c r="O8" s="27">
        <f t="shared" si="9"/>
        <v>0</v>
      </c>
    </row>
    <row r="9" spans="1:15" x14ac:dyDescent="0.3">
      <c r="A9" s="29" t="str">
        <v>NLG</v>
      </c>
      <c r="B9" s="28">
        <f>IF(A9=0,"",IFERROR(VLOOKUP(A9,FUEMAVND_bas!$A:$B,2,0),""))</f>
        <v>1100</v>
      </c>
      <c r="C9" s="28">
        <f>IFERROR(VLOOKUP($A9,updated_plusgrid!$1:$1048576,MATCH("After allocate to FUEKIVFS today",updated_plusgrid!$1:$1,0),0),0)</f>
        <v>32400</v>
      </c>
      <c r="D9" s="28">
        <f>IFERROR(VLOOKUP($A9,updated_plusgrid!$1:$1048576,MATCH("After allocate to FUEKIVFS tmr",updated_plusgrid!$1:$1,0),0),0)</f>
        <v>0</v>
      </c>
      <c r="E9" s="28">
        <f>IFERROR(VLOOKUP($A9,updated_plusgrid!$1:$1048576,MATCH("After allocate to FUEKIVFS after tmr",updated_plusgrid!$1:$1,0),0),0)</f>
        <v>0</v>
      </c>
      <c r="F9" s="30">
        <f t="shared" si="0"/>
        <v>29.454545454545453</v>
      </c>
      <c r="G9" s="28">
        <f t="shared" si="1"/>
        <v>29</v>
      </c>
      <c r="H9" s="28">
        <f t="shared" si="2"/>
        <v>0</v>
      </c>
      <c r="I9" s="28">
        <f t="shared" si="3"/>
        <v>0</v>
      </c>
      <c r="J9" s="28">
        <f t="shared" si="4"/>
        <v>0</v>
      </c>
      <c r="K9" s="28">
        <f t="shared" si="5"/>
        <v>0</v>
      </c>
      <c r="L9" s="27">
        <f t="shared" si="6"/>
        <v>29</v>
      </c>
      <c r="M9" s="27">
        <f t="shared" si="7"/>
        <v>32400</v>
      </c>
      <c r="N9" s="27">
        <f t="shared" si="8"/>
        <v>0</v>
      </c>
      <c r="O9" s="27">
        <f t="shared" si="9"/>
        <v>0</v>
      </c>
    </row>
    <row r="10" spans="1:15" x14ac:dyDescent="0.3">
      <c r="A10" s="29" t="str">
        <v>OCB</v>
      </c>
      <c r="B10" s="28">
        <f>IF(A10=0,"",IFERROR(VLOOKUP(A10,FUEMAVND_bas!$A:$B,2,0),""))</f>
        <v>1300</v>
      </c>
      <c r="C10" s="28">
        <f>IFERROR(VLOOKUP($A10,updated_plusgrid!$1:$1048576,MATCH("After allocate to FUEKIVFS today",updated_plusgrid!$1:$1,0),0),0)</f>
        <v>47603</v>
      </c>
      <c r="D10" s="28">
        <f>IFERROR(VLOOKUP($A10,updated_plusgrid!$1:$1048576,MATCH("After allocate to FUEKIVFS tmr",updated_plusgrid!$1:$1,0),0),0)</f>
        <v>0</v>
      </c>
      <c r="E10" s="28">
        <f>IFERROR(VLOOKUP($A10,updated_plusgrid!$1:$1048576,MATCH("After allocate to FUEKIVFS after tmr",updated_plusgrid!$1:$1,0),0),0)</f>
        <v>0</v>
      </c>
      <c r="F10" s="30">
        <f t="shared" si="0"/>
        <v>36.617692307692309</v>
      </c>
      <c r="G10" s="28">
        <f t="shared" si="1"/>
        <v>36</v>
      </c>
      <c r="H10" s="28">
        <f t="shared" si="2"/>
        <v>0</v>
      </c>
      <c r="I10" s="28">
        <f t="shared" si="3"/>
        <v>0</v>
      </c>
      <c r="J10" s="28">
        <f t="shared" si="4"/>
        <v>0</v>
      </c>
      <c r="K10" s="28">
        <f t="shared" si="5"/>
        <v>0</v>
      </c>
      <c r="L10" s="27">
        <f t="shared" si="6"/>
        <v>36</v>
      </c>
      <c r="M10" s="27">
        <f t="shared" si="7"/>
        <v>47603</v>
      </c>
      <c r="N10" s="27">
        <f t="shared" si="8"/>
        <v>0</v>
      </c>
      <c r="O10" s="27">
        <f t="shared" si="9"/>
        <v>0</v>
      </c>
    </row>
    <row r="11" spans="1:15" x14ac:dyDescent="0.3">
      <c r="A11" s="29" t="str">
        <v>TCB</v>
      </c>
      <c r="B11" s="28">
        <f>IF(A11=0,"",IFERROR(VLOOKUP(A11,FUEMAVND_bas!$A:$B,2,0),""))</f>
        <v>5300</v>
      </c>
      <c r="C11" s="28">
        <f>IFERROR(VLOOKUP($A11,updated_plusgrid!$1:$1048576,MATCH("After allocate to FUEKIVFS today",updated_plusgrid!$1:$1,0),0),0)</f>
        <v>360486</v>
      </c>
      <c r="D11" s="28">
        <f>IFERROR(VLOOKUP($A11,updated_plusgrid!$1:$1048576,MATCH("After allocate to FUEKIVFS tmr",updated_plusgrid!$1:$1,0),0),0)</f>
        <v>7900</v>
      </c>
      <c r="E11" s="28">
        <f>IFERROR(VLOOKUP($A11,updated_plusgrid!$1:$1048576,MATCH("After allocate to FUEKIVFS after tmr",updated_plusgrid!$1:$1,0),0),0)</f>
        <v>7900</v>
      </c>
      <c r="F11" s="30">
        <f t="shared" si="0"/>
        <v>68.016226415094337</v>
      </c>
      <c r="G11" s="28">
        <f t="shared" si="1"/>
        <v>68</v>
      </c>
      <c r="H11" s="28">
        <f t="shared" si="2"/>
        <v>1.4905660377358489</v>
      </c>
      <c r="I11" s="28">
        <f t="shared" si="3"/>
        <v>1</v>
      </c>
      <c r="J11" s="28">
        <f t="shared" si="4"/>
        <v>1.4905660377358489</v>
      </c>
      <c r="K11" s="28">
        <f t="shared" si="5"/>
        <v>1</v>
      </c>
      <c r="L11" s="27">
        <f t="shared" si="6"/>
        <v>70</v>
      </c>
      <c r="M11" s="27">
        <f t="shared" si="7"/>
        <v>360486</v>
      </c>
      <c r="N11" s="27">
        <f t="shared" si="8"/>
        <v>7900</v>
      </c>
      <c r="O11" s="27">
        <f t="shared" si="9"/>
        <v>7900</v>
      </c>
    </row>
    <row r="12" spans="1:15" x14ac:dyDescent="0.3">
      <c r="A12" s="29" t="str">
        <v>TPB</v>
      </c>
      <c r="B12" s="28">
        <f>IF(A12=0,"",IFERROR(VLOOKUP(A12,FUEMAVND_bas!$A:$B,2,0),""))</f>
        <v>1300</v>
      </c>
      <c r="C12" s="28">
        <f>IFERROR(VLOOKUP($A12,updated_plusgrid!$1:$1048576,MATCH("After allocate to FUEKIVFS today",updated_plusgrid!$1:$1,0),0),0)</f>
        <v>14816</v>
      </c>
      <c r="D12" s="28">
        <f>IFERROR(VLOOKUP($A12,updated_plusgrid!$1:$1048576,MATCH("After allocate to FUEKIVFS tmr",updated_plusgrid!$1:$1,0),0),0)</f>
        <v>1900</v>
      </c>
      <c r="E12" s="28">
        <f>IFERROR(VLOOKUP($A12,updated_plusgrid!$1:$1048576,MATCH("After allocate to FUEKIVFS after tmr",updated_plusgrid!$1:$1,0),0),0)</f>
        <v>1900</v>
      </c>
      <c r="F12" s="30">
        <f t="shared" si="0"/>
        <v>11.396923076923077</v>
      </c>
      <c r="G12" s="28">
        <f t="shared" si="1"/>
        <v>11</v>
      </c>
      <c r="H12" s="28">
        <f t="shared" si="2"/>
        <v>1.4615384615384615</v>
      </c>
      <c r="I12" s="28">
        <f t="shared" si="3"/>
        <v>1</v>
      </c>
      <c r="J12" s="28">
        <f t="shared" si="4"/>
        <v>1.4615384615384615</v>
      </c>
      <c r="K12" s="28">
        <f t="shared" si="5"/>
        <v>1</v>
      </c>
      <c r="L12" s="27">
        <f t="shared" si="6"/>
        <v>13</v>
      </c>
      <c r="M12" s="27">
        <f t="shared" si="7"/>
        <v>14816</v>
      </c>
      <c r="N12" s="27">
        <f t="shared" si="8"/>
        <v>1900</v>
      </c>
      <c r="O12" s="27">
        <f t="shared" si="9"/>
        <v>1900</v>
      </c>
    </row>
    <row r="13" spans="1:15" x14ac:dyDescent="0.3">
      <c r="A13" s="29" t="str">
        <v>VPB</v>
      </c>
      <c r="B13" s="28">
        <f>IF(A13=0,"",IFERROR(VLOOKUP(A13,FUEMAVND_bas!$A:$B,2,0),""))</f>
        <v>2700</v>
      </c>
      <c r="C13" s="28">
        <f>IFERROR(VLOOKUP($A13,updated_plusgrid!$1:$1048576,MATCH("After allocate to FUEKIVFS today",updated_plusgrid!$1:$1,0),0),0)</f>
        <v>101383</v>
      </c>
      <c r="D13" s="28">
        <f>IFERROR(VLOOKUP($A13,updated_plusgrid!$1:$1048576,MATCH("After allocate to FUEKIVFS tmr",updated_plusgrid!$1:$1,0),0),0)</f>
        <v>0</v>
      </c>
      <c r="E13" s="28">
        <f>IFERROR(VLOOKUP($A13,updated_plusgrid!$1:$1048576,MATCH("After allocate to FUEKIVFS after tmr",updated_plusgrid!$1:$1,0),0),0)</f>
        <v>8200</v>
      </c>
      <c r="F13" s="30">
        <f t="shared" si="0"/>
        <v>37.549259259259259</v>
      </c>
      <c r="G13" s="28">
        <f t="shared" si="1"/>
        <v>37</v>
      </c>
      <c r="H13" s="28">
        <f t="shared" si="2"/>
        <v>0</v>
      </c>
      <c r="I13" s="28">
        <f t="shared" si="3"/>
        <v>0</v>
      </c>
      <c r="J13" s="28">
        <f t="shared" si="4"/>
        <v>3.0370370370370372</v>
      </c>
      <c r="K13" s="28">
        <f t="shared" si="5"/>
        <v>3</v>
      </c>
      <c r="L13" s="27">
        <f t="shared" si="6"/>
        <v>40</v>
      </c>
      <c r="M13" s="27">
        <f t="shared" si="7"/>
        <v>101383</v>
      </c>
      <c r="N13" s="27">
        <f t="shared" si="8"/>
        <v>0</v>
      </c>
      <c r="O13" s="27">
        <f t="shared" si="9"/>
        <v>8200</v>
      </c>
    </row>
    <row r="14" spans="1:15" x14ac:dyDescent="0.3">
      <c r="A14" s="29"/>
      <c r="B14" s="28" t="str">
        <f>IF(A14=0,"",IFERROR(VLOOKUP(A14,FUEMAVND_bas!$A:$B,2,0),""))</f>
        <v/>
      </c>
      <c r="C14" s="28">
        <f>IFERROR(VLOOKUP($A14,updated_plusgrid!$1:$1048576,MATCH("After allocate to FUEKIVFS today",updated_plusgrid!$1:$1,0),0),0)</f>
        <v>0</v>
      </c>
      <c r="D14" s="28">
        <f>IFERROR(VLOOKUP($A14,updated_plusgrid!$1:$1048576,MATCH("After allocate to FUEKIVFS tmr",updated_plusgrid!$1:$1,0),0),0)</f>
        <v>0</v>
      </c>
      <c r="E14" s="28">
        <f>IFERROR(VLOOKUP($A14,updated_plusgrid!$1:$1048576,MATCH("After allocate to FUEKIVFS after tmr",updated_plusgrid!$1:$1,0),0),0)</f>
        <v>0</v>
      </c>
      <c r="F14" s="30" t="str">
        <f t="shared" si="0"/>
        <v/>
      </c>
      <c r="G14" s="28" t="str">
        <f t="shared" si="1"/>
        <v/>
      </c>
      <c r="H14" s="28" t="str">
        <f t="shared" si="2"/>
        <v/>
      </c>
      <c r="I14" s="28" t="str">
        <f t="shared" si="3"/>
        <v/>
      </c>
      <c r="J14" s="28" t="str">
        <f t="shared" si="4"/>
        <v/>
      </c>
      <c r="K14" s="28" t="str">
        <f t="shared" si="5"/>
        <v/>
      </c>
      <c r="L14" s="27" t="str">
        <f t="shared" si="6"/>
        <v/>
      </c>
      <c r="M14" s="27" t="e">
        <f t="shared" si="7"/>
        <v>#VALUE!</v>
      </c>
      <c r="N14" s="27" t="e">
        <f t="shared" si="8"/>
        <v>#VALUE!</v>
      </c>
      <c r="O14" s="27" t="e">
        <f t="shared" si="9"/>
        <v>#VALUE!</v>
      </c>
    </row>
    <row r="15" spans="1:15" x14ac:dyDescent="0.3">
      <c r="A15" s="29"/>
      <c r="B15" s="28" t="str">
        <f>IF(A15=0,"",IFERROR(VLOOKUP(A15,FUEMAVND_bas!$A:$B,2,0),""))</f>
        <v/>
      </c>
      <c r="C15" s="28">
        <f>IFERROR(VLOOKUP($A15,updated_plusgrid!$1:$1048576,MATCH("After allocate to FUEKIVFS today",updated_plusgrid!$1:$1,0),0),0)</f>
        <v>0</v>
      </c>
      <c r="D15" s="28">
        <f>IFERROR(VLOOKUP($A15,updated_plusgrid!$1:$1048576,MATCH("After allocate to FUEKIVFS tmr",updated_plusgrid!$1:$1,0),0),0)</f>
        <v>0</v>
      </c>
      <c r="E15" s="28">
        <f>IFERROR(VLOOKUP($A15,updated_plusgrid!$1:$1048576,MATCH("After allocate to FUEKIVFS after tmr",updated_plusgrid!$1:$1,0),0),0)</f>
        <v>0</v>
      </c>
      <c r="F15" s="30" t="str">
        <f t="shared" si="0"/>
        <v/>
      </c>
      <c r="G15" s="28" t="str">
        <f t="shared" si="1"/>
        <v/>
      </c>
      <c r="H15" s="28" t="str">
        <f t="shared" si="2"/>
        <v/>
      </c>
      <c r="I15" s="28" t="str">
        <f t="shared" si="3"/>
        <v/>
      </c>
      <c r="J15" s="28" t="str">
        <f t="shared" si="4"/>
        <v/>
      </c>
      <c r="K15" s="28" t="str">
        <f t="shared" si="5"/>
        <v/>
      </c>
      <c r="L15" s="27" t="str">
        <f t="shared" si="6"/>
        <v/>
      </c>
      <c r="M15" s="27" t="e">
        <f t="shared" si="7"/>
        <v>#VALUE!</v>
      </c>
      <c r="N15" s="27" t="e">
        <f t="shared" si="8"/>
        <v>#VALUE!</v>
      </c>
      <c r="O15" s="27" t="e">
        <f t="shared" si="9"/>
        <v>#VALUE!</v>
      </c>
    </row>
    <row r="16" spans="1:15" x14ac:dyDescent="0.3">
      <c r="A16" s="29"/>
      <c r="B16" s="28" t="str">
        <f>IF(A16=0,"",IFERROR(VLOOKUP(A16,FUEMAVND_bas!$A:$B,2,0),""))</f>
        <v/>
      </c>
      <c r="C16" s="28">
        <f>IFERROR(VLOOKUP($A16,updated_plusgrid!$1:$1048576,MATCH("After allocate to FUEKIVFS today",updated_plusgrid!$1:$1,0),0),0)</f>
        <v>0</v>
      </c>
      <c r="D16" s="28">
        <f>IFERROR(VLOOKUP($A16,updated_plusgrid!$1:$1048576,MATCH("After allocate to FUEKIVFS tmr",updated_plusgrid!$1:$1,0),0),0)</f>
        <v>0</v>
      </c>
      <c r="E16" s="28">
        <f>IFERROR(VLOOKUP($A16,updated_plusgrid!$1:$1048576,MATCH("After allocate to FUEKIVFS after tmr",updated_plusgrid!$1:$1,0),0),0)</f>
        <v>0</v>
      </c>
      <c r="F16" s="30" t="str">
        <f t="shared" si="0"/>
        <v/>
      </c>
      <c r="G16" s="28" t="str">
        <f t="shared" si="1"/>
        <v/>
      </c>
      <c r="H16" s="28" t="str">
        <f t="shared" si="2"/>
        <v/>
      </c>
      <c r="I16" s="28" t="str">
        <f t="shared" si="3"/>
        <v/>
      </c>
      <c r="J16" s="28" t="str">
        <f t="shared" si="4"/>
        <v/>
      </c>
      <c r="K16" s="28" t="str">
        <f t="shared" si="5"/>
        <v/>
      </c>
      <c r="L16" s="27" t="str">
        <f t="shared" si="6"/>
        <v/>
      </c>
      <c r="M16" s="27" t="e">
        <f t="shared" si="7"/>
        <v>#VALUE!</v>
      </c>
      <c r="N16" s="27" t="e">
        <f t="shared" si="8"/>
        <v>#VALUE!</v>
      </c>
      <c r="O16" s="27" t="e">
        <f t="shared" si="9"/>
        <v>#VALUE!</v>
      </c>
    </row>
    <row r="17" spans="1:15" x14ac:dyDescent="0.3">
      <c r="A17" s="29"/>
      <c r="B17" s="28" t="str">
        <f>IF(A17=0,"",IFERROR(VLOOKUP(A17,FUEMAVND_bas!$A:$B,2,0),""))</f>
        <v/>
      </c>
      <c r="C17" s="28">
        <f>IFERROR(VLOOKUP($A17,updated_plusgrid!$1:$1048576,MATCH("After allocate to FUEKIVFS today",updated_plusgrid!$1:$1,0),0),0)</f>
        <v>0</v>
      </c>
      <c r="D17" s="28">
        <f>IFERROR(VLOOKUP($A17,updated_plusgrid!$1:$1048576,MATCH("After allocate to FUEKIVFS tmr",updated_plusgrid!$1:$1,0),0),0)</f>
        <v>0</v>
      </c>
      <c r="E17" s="28">
        <f>IFERROR(VLOOKUP($A17,updated_plusgrid!$1:$1048576,MATCH("After allocate to FUEKIVFS after tmr",updated_plusgrid!$1:$1,0),0),0)</f>
        <v>0</v>
      </c>
      <c r="F17" s="30" t="str">
        <f t="shared" si="0"/>
        <v/>
      </c>
      <c r="G17" s="28" t="str">
        <f t="shared" si="1"/>
        <v/>
      </c>
      <c r="H17" s="28" t="str">
        <f t="shared" si="2"/>
        <v/>
      </c>
      <c r="I17" s="28" t="str">
        <f t="shared" si="3"/>
        <v/>
      </c>
      <c r="J17" s="28" t="str">
        <f t="shared" si="4"/>
        <v/>
      </c>
      <c r="K17" s="28" t="str">
        <f t="shared" si="5"/>
        <v/>
      </c>
      <c r="L17" s="27" t="str">
        <f t="shared" si="6"/>
        <v/>
      </c>
      <c r="M17" s="27" t="e">
        <f t="shared" si="7"/>
        <v>#VALUE!</v>
      </c>
      <c r="N17" s="27" t="e">
        <f t="shared" si="8"/>
        <v>#VALUE!</v>
      </c>
      <c r="O17" s="27" t="e">
        <f t="shared" si="9"/>
        <v>#VALUE!</v>
      </c>
    </row>
    <row r="18" spans="1:15" x14ac:dyDescent="0.3">
      <c r="A18" s="29"/>
      <c r="B18" s="28" t="str">
        <f>IF(A18=0,"",IFERROR(VLOOKUP(A18,FUEMAVND_bas!$A:$B,2,0),""))</f>
        <v/>
      </c>
      <c r="C18" s="28">
        <f>IFERROR(VLOOKUP($A18,updated_plusgrid!$1:$1048576,MATCH("After allocate to FUEKIVFS today",updated_plusgrid!$1:$1,0),0),0)</f>
        <v>0</v>
      </c>
      <c r="D18" s="28">
        <f>IFERROR(VLOOKUP($A18,updated_plusgrid!$1:$1048576,MATCH("After allocate to FUEKIVFS tmr",updated_plusgrid!$1:$1,0),0),0)</f>
        <v>0</v>
      </c>
      <c r="E18" s="28">
        <f>IFERROR(VLOOKUP($A18,updated_plusgrid!$1:$1048576,MATCH("After allocate to FUEKIVFS after tmr",updated_plusgrid!$1:$1,0),0),0)</f>
        <v>0</v>
      </c>
      <c r="F18" s="30" t="str">
        <f t="shared" si="0"/>
        <v/>
      </c>
      <c r="G18" s="28" t="str">
        <f t="shared" si="1"/>
        <v/>
      </c>
      <c r="H18" s="28" t="str">
        <f t="shared" si="2"/>
        <v/>
      </c>
      <c r="I18" s="28" t="str">
        <f t="shared" si="3"/>
        <v/>
      </c>
      <c r="J18" s="28" t="str">
        <f t="shared" si="4"/>
        <v/>
      </c>
      <c r="K18" s="28" t="str">
        <f t="shared" si="5"/>
        <v/>
      </c>
      <c r="L18" s="27" t="str">
        <f t="shared" si="6"/>
        <v/>
      </c>
      <c r="M18" s="27" t="e">
        <f t="shared" si="7"/>
        <v>#VALUE!</v>
      </c>
      <c r="N18" s="27" t="e">
        <f t="shared" si="8"/>
        <v>#VALUE!</v>
      </c>
      <c r="O18" s="27" t="e">
        <f t="shared" si="9"/>
        <v>#VALUE!</v>
      </c>
    </row>
    <row r="19" spans="1:15" x14ac:dyDescent="0.3">
      <c r="A19" s="29"/>
      <c r="B19" s="28" t="str">
        <f>IF(A19=0,"",IFERROR(VLOOKUP(A19,FUEMAVND_bas!$A:$B,2,0),""))</f>
        <v/>
      </c>
      <c r="C19" s="28">
        <f>IFERROR(VLOOKUP($A19,updated_plusgrid!$1:$1048576,MATCH("After allocate to FUEKIVFS today",updated_plusgrid!$1:$1,0),0),0)</f>
        <v>0</v>
      </c>
      <c r="D19" s="28">
        <f>IFERROR(VLOOKUP($A19,updated_plusgrid!$1:$1048576,MATCH("After allocate to FUEKIVFS tmr",updated_plusgrid!$1:$1,0),0),0)</f>
        <v>0</v>
      </c>
      <c r="E19" s="28">
        <f>IFERROR(VLOOKUP($A19,updated_plusgrid!$1:$1048576,MATCH("After allocate to FUEKIVFS after tmr",updated_plusgrid!$1:$1,0),0),0)</f>
        <v>0</v>
      </c>
      <c r="F19" s="30" t="str">
        <f t="shared" si="0"/>
        <v/>
      </c>
      <c r="G19" s="28" t="str">
        <f t="shared" si="1"/>
        <v/>
      </c>
      <c r="H19" s="28" t="str">
        <f t="shared" si="2"/>
        <v/>
      </c>
      <c r="I19" s="28" t="str">
        <f t="shared" si="3"/>
        <v/>
      </c>
      <c r="J19" s="28" t="str">
        <f t="shared" si="4"/>
        <v/>
      </c>
      <c r="K19" s="28" t="str">
        <f t="shared" si="5"/>
        <v/>
      </c>
      <c r="L19" s="27" t="str">
        <f t="shared" si="6"/>
        <v/>
      </c>
      <c r="M19" s="27" t="e">
        <f t="shared" si="7"/>
        <v>#VALUE!</v>
      </c>
      <c r="N19" s="27" t="e">
        <f t="shared" si="8"/>
        <v>#VALUE!</v>
      </c>
      <c r="O19" s="27" t="e">
        <f t="shared" si="9"/>
        <v>#VALUE!</v>
      </c>
    </row>
    <row r="20" spans="1:15" x14ac:dyDescent="0.3">
      <c r="A20" s="29"/>
      <c r="B20" s="28" t="str">
        <f>IF(A20=0,"",IFERROR(VLOOKUP(A20,FUEMAVND_bas!$A:$B,2,0),""))</f>
        <v/>
      </c>
      <c r="C20" s="28">
        <f>IFERROR(VLOOKUP($A20,updated_plusgrid!$1:$1048576,MATCH("After allocate to FUEKIVFS today",updated_plusgrid!$1:$1,0),0),0)</f>
        <v>0</v>
      </c>
      <c r="D20" s="28">
        <f>IFERROR(VLOOKUP($A20,updated_plusgrid!$1:$1048576,MATCH("After allocate to FUEKIVFS tmr",updated_plusgrid!$1:$1,0),0),0)</f>
        <v>0</v>
      </c>
      <c r="E20" s="28">
        <f>IFERROR(VLOOKUP($A20,updated_plusgrid!$1:$1048576,MATCH("After allocate to FUEKIVFS after tmr",updated_plusgrid!$1:$1,0),0),0)</f>
        <v>0</v>
      </c>
      <c r="F20" s="30" t="str">
        <f t="shared" si="0"/>
        <v/>
      </c>
      <c r="G20" s="28" t="str">
        <f t="shared" si="1"/>
        <v/>
      </c>
      <c r="H20" s="28" t="str">
        <f t="shared" si="2"/>
        <v/>
      </c>
      <c r="I20" s="28" t="str">
        <f t="shared" si="3"/>
        <v/>
      </c>
      <c r="J20" s="28" t="str">
        <f t="shared" si="4"/>
        <v/>
      </c>
      <c r="K20" s="28" t="str">
        <f t="shared" si="5"/>
        <v/>
      </c>
      <c r="L20" s="27" t="str">
        <f t="shared" si="6"/>
        <v/>
      </c>
      <c r="M20" s="27" t="e">
        <f t="shared" si="7"/>
        <v>#VALUE!</v>
      </c>
      <c r="N20" s="27" t="e">
        <f t="shared" si="8"/>
        <v>#VALUE!</v>
      </c>
      <c r="O20" s="27" t="e">
        <f t="shared" si="9"/>
        <v>#VALUE!</v>
      </c>
    </row>
    <row r="21" spans="1:15" x14ac:dyDescent="0.3">
      <c r="A21" s="29"/>
      <c r="B21" s="28" t="str">
        <f>IF(A21=0,"",IFERROR(VLOOKUP(A21,FUEMAVND_bas!$A:$B,2,0),""))</f>
        <v/>
      </c>
      <c r="C21" s="28">
        <f>IFERROR(VLOOKUP($A21,updated_plusgrid!$1:$1048576,MATCH("After allocate to FUEKIVFS today",updated_plusgrid!$1:$1,0),0),0)</f>
        <v>0</v>
      </c>
      <c r="D21" s="28">
        <f>IFERROR(VLOOKUP($A21,updated_plusgrid!$1:$1048576,MATCH("After allocate to FUEKIVFS tmr",updated_plusgrid!$1:$1,0),0),0)</f>
        <v>0</v>
      </c>
      <c r="E21" s="28">
        <f>IFERROR(VLOOKUP($A21,updated_plusgrid!$1:$1048576,MATCH("After allocate to FUEKIVFS after tmr",updated_plusgrid!$1:$1,0),0),0)</f>
        <v>0</v>
      </c>
      <c r="F21" s="30" t="str">
        <f t="shared" si="0"/>
        <v/>
      </c>
      <c r="G21" s="28" t="str">
        <f t="shared" si="1"/>
        <v/>
      </c>
      <c r="H21" s="28" t="str">
        <f t="shared" si="2"/>
        <v/>
      </c>
      <c r="I21" s="28" t="str">
        <f t="shared" si="3"/>
        <v/>
      </c>
      <c r="J21" s="28" t="str">
        <f t="shared" si="4"/>
        <v/>
      </c>
      <c r="K21" s="28" t="str">
        <f t="shared" si="5"/>
        <v/>
      </c>
      <c r="L21" s="27" t="str">
        <f t="shared" si="6"/>
        <v/>
      </c>
      <c r="M21" s="27" t="e">
        <f t="shared" si="7"/>
        <v>#VALUE!</v>
      </c>
      <c r="N21" s="27" t="e">
        <f t="shared" si="8"/>
        <v>#VALUE!</v>
      </c>
      <c r="O21" s="27" t="e">
        <f t="shared" si="9"/>
        <v>#VALUE!</v>
      </c>
    </row>
    <row r="22" spans="1:15" x14ac:dyDescent="0.3">
      <c r="A22" s="29"/>
      <c r="B22" s="28" t="str">
        <f>IF(A22=0,"",IFERROR(VLOOKUP(A22,FUEMAVND_bas!$A:$B,2,0),""))</f>
        <v/>
      </c>
      <c r="C22" s="28">
        <f>IFERROR(VLOOKUP($A22,updated_plusgrid!$1:$1048576,MATCH("After allocate to FUEKIVFS today",updated_plusgrid!$1:$1,0),0),0)</f>
        <v>0</v>
      </c>
      <c r="D22" s="28">
        <f>IFERROR(VLOOKUP($A22,updated_plusgrid!$1:$1048576,MATCH("After allocate to FUEKIVFS tmr",updated_plusgrid!$1:$1,0),0),0)</f>
        <v>0</v>
      </c>
      <c r="E22" s="28">
        <f>IFERROR(VLOOKUP($A22,updated_plusgrid!$1:$1048576,MATCH("After allocate to FUEKIVFS after tmr",updated_plusgrid!$1:$1,0),0),0)</f>
        <v>0</v>
      </c>
      <c r="F22" s="30" t="str">
        <f t="shared" si="0"/>
        <v/>
      </c>
      <c r="G22" s="28" t="str">
        <f t="shared" si="1"/>
        <v/>
      </c>
      <c r="H22" s="28" t="str">
        <f t="shared" si="2"/>
        <v/>
      </c>
      <c r="I22" s="28" t="str">
        <f t="shared" si="3"/>
        <v/>
      </c>
      <c r="J22" s="28" t="str">
        <f t="shared" si="4"/>
        <v/>
      </c>
      <c r="K22" s="28" t="str">
        <f t="shared" si="5"/>
        <v/>
      </c>
      <c r="L22" s="27" t="str">
        <f t="shared" si="6"/>
        <v/>
      </c>
      <c r="M22" s="27" t="e">
        <f t="shared" si="7"/>
        <v>#VALUE!</v>
      </c>
      <c r="N22" s="27" t="e">
        <f t="shared" si="8"/>
        <v>#VALUE!</v>
      </c>
      <c r="O22" s="27" t="e">
        <f t="shared" si="9"/>
        <v>#VALUE!</v>
      </c>
    </row>
    <row r="23" spans="1:15" x14ac:dyDescent="0.3">
      <c r="A23" s="29"/>
      <c r="B23" s="28" t="str">
        <f>IF(A23=0,"",IFERROR(VLOOKUP(A23,FUEMAVND_bas!$A:$B,2,0),""))</f>
        <v/>
      </c>
      <c r="C23" s="28">
        <f>IFERROR(VLOOKUP($A23,updated_plusgrid!$1:$1048576,MATCH("After allocate to FUEKIVFS today",updated_plusgrid!$1:$1,0),0),0)</f>
        <v>0</v>
      </c>
      <c r="D23" s="28">
        <f>IFERROR(VLOOKUP($A23,updated_plusgrid!$1:$1048576,MATCH("After allocate to FUEKIVFS tmr",updated_plusgrid!$1:$1,0),0),0)</f>
        <v>0</v>
      </c>
      <c r="E23" s="28">
        <f>IFERROR(VLOOKUP($A23,updated_plusgrid!$1:$1048576,MATCH("After allocate to FUEKIVFS after tmr",updated_plusgrid!$1:$1,0),0),0)</f>
        <v>0</v>
      </c>
      <c r="F23" s="30" t="str">
        <f t="shared" si="0"/>
        <v/>
      </c>
      <c r="G23" s="28" t="str">
        <f t="shared" si="1"/>
        <v/>
      </c>
      <c r="H23" s="28" t="str">
        <f t="shared" si="2"/>
        <v/>
      </c>
      <c r="I23" s="28" t="str">
        <f t="shared" si="3"/>
        <v/>
      </c>
      <c r="J23" s="28" t="str">
        <f t="shared" si="4"/>
        <v/>
      </c>
      <c r="K23" s="28" t="str">
        <f t="shared" si="5"/>
        <v/>
      </c>
      <c r="L23" s="27" t="str">
        <f t="shared" si="6"/>
        <v/>
      </c>
      <c r="M23" s="27" t="e">
        <f t="shared" si="7"/>
        <v>#VALUE!</v>
      </c>
      <c r="N23" s="27" t="e">
        <f t="shared" si="8"/>
        <v>#VALUE!</v>
      </c>
      <c r="O23" s="27" t="e">
        <f t="shared" si="9"/>
        <v>#VALUE!</v>
      </c>
    </row>
    <row r="24" spans="1:15" x14ac:dyDescent="0.3">
      <c r="A24" s="29"/>
      <c r="B24" s="28" t="str">
        <f>IF(A24=0,"",IFERROR(VLOOKUP(A24,FUEMAVND_bas!$A:$B,2,0),""))</f>
        <v/>
      </c>
      <c r="C24" s="28">
        <f>IFERROR(VLOOKUP($A24,updated_plusgrid!$1:$1048576,MATCH("After allocate to FUEKIVFS today",updated_plusgrid!$1:$1,0),0),0)</f>
        <v>0</v>
      </c>
      <c r="D24" s="28">
        <f>IFERROR(VLOOKUP($A24,updated_plusgrid!$1:$1048576,MATCH("After allocate to FUEKIVFS tmr",updated_plusgrid!$1:$1,0),0),0)</f>
        <v>0</v>
      </c>
      <c r="E24" s="28">
        <f>IFERROR(VLOOKUP($A24,updated_plusgrid!$1:$1048576,MATCH("After allocate to FUEKIVFS after tmr",updated_plusgrid!$1:$1,0),0),0)</f>
        <v>0</v>
      </c>
      <c r="F24" s="30" t="str">
        <f t="shared" si="0"/>
        <v/>
      </c>
      <c r="G24" s="28" t="str">
        <f t="shared" si="1"/>
        <v/>
      </c>
      <c r="H24" s="28" t="str">
        <f t="shared" si="2"/>
        <v/>
      </c>
      <c r="I24" s="28" t="str">
        <f t="shared" si="3"/>
        <v/>
      </c>
      <c r="J24" s="28" t="str">
        <f t="shared" si="4"/>
        <v/>
      </c>
      <c r="K24" s="28" t="str">
        <f t="shared" si="5"/>
        <v/>
      </c>
      <c r="L24" s="27" t="str">
        <f t="shared" si="6"/>
        <v/>
      </c>
      <c r="M24" s="27" t="e">
        <f t="shared" si="7"/>
        <v>#VALUE!</v>
      </c>
      <c r="N24" s="27" t="e">
        <f t="shared" si="8"/>
        <v>#VALUE!</v>
      </c>
      <c r="O24" s="27" t="e">
        <f t="shared" si="9"/>
        <v>#VALUE!</v>
      </c>
    </row>
    <row r="25" spans="1:15" x14ac:dyDescent="0.3">
      <c r="A25" s="29"/>
      <c r="B25" s="28" t="str">
        <f>IF(A25=0,"",IFERROR(VLOOKUP(A25,FUEMAVND_bas!$A:$B,2,0),""))</f>
        <v/>
      </c>
      <c r="C25" s="28">
        <f>IFERROR(VLOOKUP($A25,updated_plusgrid!$1:$1048576,MATCH("After allocate to FUEKIVFS today",updated_plusgrid!$1:$1,0),0),0)</f>
        <v>0</v>
      </c>
      <c r="D25" s="28">
        <f>IFERROR(VLOOKUP($A25,updated_plusgrid!$1:$1048576,MATCH("After allocate to FUEKIVFS tmr",updated_plusgrid!$1:$1,0),0),0)</f>
        <v>0</v>
      </c>
      <c r="E25" s="28">
        <f>IFERROR(VLOOKUP($A25,updated_plusgrid!$1:$1048576,MATCH("After allocate to FUEKIVFS after tmr",updated_plusgrid!$1:$1,0),0),0)</f>
        <v>0</v>
      </c>
      <c r="F25" s="30" t="str">
        <f t="shared" si="0"/>
        <v/>
      </c>
      <c r="G25" s="28" t="str">
        <f t="shared" si="1"/>
        <v/>
      </c>
      <c r="H25" s="28" t="str">
        <f t="shared" si="2"/>
        <v/>
      </c>
      <c r="I25" s="28" t="str">
        <f t="shared" si="3"/>
        <v/>
      </c>
      <c r="J25" s="28" t="str">
        <f t="shared" si="4"/>
        <v/>
      </c>
      <c r="K25" s="28" t="str">
        <f t="shared" si="5"/>
        <v/>
      </c>
      <c r="L25" s="27" t="str">
        <f t="shared" si="6"/>
        <v/>
      </c>
      <c r="M25" s="27" t="e">
        <f t="shared" si="7"/>
        <v>#VALUE!</v>
      </c>
      <c r="N25" s="27" t="e">
        <f t="shared" si="8"/>
        <v>#VALUE!</v>
      </c>
      <c r="O25" s="27" t="e">
        <f t="shared" si="9"/>
        <v>#VALUE!</v>
      </c>
    </row>
    <row r="26" spans="1:15" x14ac:dyDescent="0.3">
      <c r="A26" s="29"/>
      <c r="B26" s="28" t="str">
        <f>IF(A26=0,"",IFERROR(VLOOKUP(A26,FUEMAVND_bas!$A:$B,2,0),""))</f>
        <v/>
      </c>
      <c r="C26" s="28">
        <f>IFERROR(VLOOKUP($A26,updated_plusgrid!$1:$1048576,MATCH("After allocate to FUEKIVFS today",updated_plusgrid!$1:$1,0),0),0)</f>
        <v>0</v>
      </c>
      <c r="D26" s="28">
        <f>IFERROR(VLOOKUP($A26,updated_plusgrid!$1:$1048576,MATCH("After allocate to FUEKIVFS tmr",updated_plusgrid!$1:$1,0),0),0)</f>
        <v>0</v>
      </c>
      <c r="E26" s="28">
        <f>IFERROR(VLOOKUP($A26,updated_plusgrid!$1:$1048576,MATCH("After allocate to FUEKIVFS after tmr",updated_plusgrid!$1:$1,0),0),0)</f>
        <v>0</v>
      </c>
      <c r="F26" s="30" t="str">
        <f t="shared" si="0"/>
        <v/>
      </c>
      <c r="G26" s="28" t="str">
        <f t="shared" si="1"/>
        <v/>
      </c>
      <c r="H26" s="28" t="str">
        <f t="shared" si="2"/>
        <v/>
      </c>
      <c r="I26" s="28" t="str">
        <f t="shared" si="3"/>
        <v/>
      </c>
      <c r="J26" s="28" t="str">
        <f t="shared" si="4"/>
        <v/>
      </c>
      <c r="K26" s="28" t="str">
        <f t="shared" si="5"/>
        <v/>
      </c>
      <c r="L26" s="27" t="str">
        <f t="shared" si="6"/>
        <v/>
      </c>
      <c r="M26" s="27" t="e">
        <f t="shared" si="7"/>
        <v>#VALUE!</v>
      </c>
      <c r="N26" s="27" t="e">
        <f t="shared" si="8"/>
        <v>#VALUE!</v>
      </c>
      <c r="O26" s="27" t="e">
        <f t="shared" si="9"/>
        <v>#VALUE!</v>
      </c>
    </row>
    <row r="27" spans="1:15" x14ac:dyDescent="0.3">
      <c r="A27" s="29"/>
      <c r="B27" s="28" t="str">
        <f>IF(A27=0,"",IFERROR(VLOOKUP(A27,FUEMAVND_bas!$A:$B,2,0),""))</f>
        <v/>
      </c>
      <c r="C27" s="28">
        <f>IFERROR(VLOOKUP($A27,updated_plusgrid!$1:$1048576,MATCH("After allocate to FUEKIVFS today",updated_plusgrid!$1:$1,0),0),0)</f>
        <v>0</v>
      </c>
      <c r="D27" s="28">
        <f>IFERROR(VLOOKUP($A27,updated_plusgrid!$1:$1048576,MATCH("After allocate to FUEKIVFS tmr",updated_plusgrid!$1:$1,0),0),0)</f>
        <v>0</v>
      </c>
      <c r="E27" s="28">
        <f>IFERROR(VLOOKUP($A27,updated_plusgrid!$1:$1048576,MATCH("After allocate to FUEKIVFS after tmr",updated_plusgrid!$1:$1,0),0),0)</f>
        <v>0</v>
      </c>
      <c r="F27" s="30" t="str">
        <f t="shared" si="0"/>
        <v/>
      </c>
      <c r="G27" s="28" t="str">
        <f t="shared" si="1"/>
        <v/>
      </c>
      <c r="H27" s="28" t="str">
        <f t="shared" si="2"/>
        <v/>
      </c>
      <c r="I27" s="28" t="str">
        <f t="shared" si="3"/>
        <v/>
      </c>
      <c r="J27" s="28" t="str">
        <f t="shared" si="4"/>
        <v/>
      </c>
      <c r="K27" s="28" t="str">
        <f t="shared" si="5"/>
        <v/>
      </c>
      <c r="L27" s="27" t="str">
        <f t="shared" si="6"/>
        <v/>
      </c>
      <c r="M27" s="27" t="e">
        <f t="shared" si="7"/>
        <v>#VALUE!</v>
      </c>
      <c r="N27" s="27" t="e">
        <f t="shared" si="8"/>
        <v>#VALUE!</v>
      </c>
      <c r="O27" s="27" t="e">
        <f t="shared" si="9"/>
        <v>#VALUE!</v>
      </c>
    </row>
    <row r="28" spans="1:15" x14ac:dyDescent="0.3">
      <c r="A28" s="29"/>
      <c r="B28" s="28" t="str">
        <f>IF(A28=0,"",IFERROR(VLOOKUP(A28,FUEMAVND_bas!$A:$B,2,0),""))</f>
        <v/>
      </c>
      <c r="C28" s="28">
        <f>IFERROR(VLOOKUP($A28,updated_plusgrid!$1:$1048576,MATCH("After allocate to FUEKIVFS today",updated_plusgrid!$1:$1,0),0),0)</f>
        <v>0</v>
      </c>
      <c r="D28" s="28">
        <f>IFERROR(VLOOKUP($A28,updated_plusgrid!$1:$1048576,MATCH("After allocate to FUEKIVFS tmr",updated_plusgrid!$1:$1,0),0),0)</f>
        <v>0</v>
      </c>
      <c r="E28" s="28">
        <f>IFERROR(VLOOKUP($A28,updated_plusgrid!$1:$1048576,MATCH("After allocate to FUEKIVFS after tmr",updated_plusgrid!$1:$1,0),0),0)</f>
        <v>0</v>
      </c>
      <c r="F28" s="30" t="str">
        <f t="shared" si="0"/>
        <v/>
      </c>
      <c r="G28" s="28" t="str">
        <f t="shared" si="1"/>
        <v/>
      </c>
      <c r="H28" s="28" t="str">
        <f t="shared" si="2"/>
        <v/>
      </c>
      <c r="I28" s="28" t="str">
        <f t="shared" si="3"/>
        <v/>
      </c>
      <c r="J28" s="28" t="str">
        <f t="shared" si="4"/>
        <v/>
      </c>
      <c r="K28" s="28" t="str">
        <f t="shared" si="5"/>
        <v/>
      </c>
      <c r="L28" s="27" t="str">
        <f t="shared" si="6"/>
        <v/>
      </c>
      <c r="M28" s="27" t="e">
        <f t="shared" si="7"/>
        <v>#VALUE!</v>
      </c>
      <c r="N28" s="27" t="e">
        <f t="shared" si="8"/>
        <v>#VALUE!</v>
      </c>
      <c r="O28" s="27" t="e">
        <f t="shared" si="9"/>
        <v>#VALUE!</v>
      </c>
    </row>
    <row r="29" spans="1:15" x14ac:dyDescent="0.3">
      <c r="A29" s="29"/>
      <c r="B29" s="28" t="str">
        <f>IF(A29=0,"",IFERROR(VLOOKUP(A29,FUEMAVND_bas!$A:$B,2,0),""))</f>
        <v/>
      </c>
      <c r="C29" s="28">
        <f>IFERROR(VLOOKUP($A29,updated_plusgrid!$1:$1048576,MATCH("After allocate to FUEKIVFS today",updated_plusgrid!$1:$1,0),0),0)</f>
        <v>0</v>
      </c>
      <c r="D29" s="28">
        <f>IFERROR(VLOOKUP($A29,updated_plusgrid!$1:$1048576,MATCH("After allocate to FUEKIVFS tmr",updated_plusgrid!$1:$1,0),0),0)</f>
        <v>0</v>
      </c>
      <c r="E29" s="28">
        <f>IFERROR(VLOOKUP($A29,updated_plusgrid!$1:$1048576,MATCH("After allocate to FUEKIVFS after tmr",updated_plusgrid!$1:$1,0),0),0)</f>
        <v>0</v>
      </c>
      <c r="F29" s="30" t="str">
        <f t="shared" si="0"/>
        <v/>
      </c>
      <c r="G29" s="28" t="str">
        <f t="shared" si="1"/>
        <v/>
      </c>
      <c r="H29" s="28" t="str">
        <f t="shared" si="2"/>
        <v/>
      </c>
      <c r="I29" s="28" t="str">
        <f t="shared" si="3"/>
        <v/>
      </c>
      <c r="J29" s="28" t="str">
        <f t="shared" si="4"/>
        <v/>
      </c>
      <c r="K29" s="28" t="str">
        <f t="shared" si="5"/>
        <v/>
      </c>
      <c r="L29" s="27" t="str">
        <f t="shared" si="6"/>
        <v/>
      </c>
      <c r="M29" s="27" t="e">
        <f t="shared" si="7"/>
        <v>#VALUE!</v>
      </c>
      <c r="N29" s="27" t="e">
        <f t="shared" si="8"/>
        <v>#VALUE!</v>
      </c>
      <c r="O29" s="27" t="e">
        <f t="shared" si="9"/>
        <v>#VALUE!</v>
      </c>
    </row>
    <row r="30" spans="1:15" x14ac:dyDescent="0.3">
      <c r="A30" s="29"/>
      <c r="B30" s="28" t="str">
        <f>IF(A30=0,"",IFERROR(VLOOKUP(A30,FUEMAVND_bas!$A:$B,2,0),""))</f>
        <v/>
      </c>
      <c r="C30" s="28">
        <f>IFERROR(VLOOKUP($A30,updated_plusgrid!$1:$1048576,MATCH("After allocate to FUEKIVFS today",updated_plusgrid!$1:$1,0),0),0)</f>
        <v>0</v>
      </c>
      <c r="D30" s="28">
        <f>IFERROR(VLOOKUP($A30,updated_plusgrid!$1:$1048576,MATCH("After allocate to FUEKIVFS tmr",updated_plusgrid!$1:$1,0),0),0)</f>
        <v>0</v>
      </c>
      <c r="E30" s="28">
        <f>IFERROR(VLOOKUP($A30,updated_plusgrid!$1:$1048576,MATCH("After allocate to FUEKIVFS after tmr",updated_plusgrid!$1:$1,0),0),0)</f>
        <v>0</v>
      </c>
      <c r="F30" s="30" t="str">
        <f t="shared" si="0"/>
        <v/>
      </c>
      <c r="G30" s="28" t="str">
        <f t="shared" si="1"/>
        <v/>
      </c>
      <c r="H30" s="28" t="str">
        <f t="shared" si="2"/>
        <v/>
      </c>
      <c r="I30" s="28" t="str">
        <f t="shared" si="3"/>
        <v/>
      </c>
      <c r="J30" s="28" t="str">
        <f t="shared" si="4"/>
        <v/>
      </c>
      <c r="K30" s="28" t="str">
        <f t="shared" si="5"/>
        <v/>
      </c>
      <c r="L30" s="27" t="str">
        <f t="shared" si="6"/>
        <v/>
      </c>
      <c r="M30" s="27" t="e">
        <f t="shared" si="7"/>
        <v>#VALUE!</v>
      </c>
      <c r="N30" s="27" t="e">
        <f t="shared" si="8"/>
        <v>#VALUE!</v>
      </c>
      <c r="O30" s="27" t="e">
        <f t="shared" si="9"/>
        <v>#VALUE!</v>
      </c>
    </row>
    <row r="31" spans="1:15" x14ac:dyDescent="0.3">
      <c r="A31" s="29"/>
      <c r="B31" s="28" t="str">
        <f>IF(A31=0,"",IFERROR(VLOOKUP(A31,FUEMAVND_bas!$A:$B,2,0),""))</f>
        <v/>
      </c>
      <c r="C31" s="28">
        <f>IFERROR(VLOOKUP($A31,updated_plusgrid!$1:$1048576,MATCH("After allocate to FUEKIVFS today",updated_plusgrid!$1:$1,0),0),0)</f>
        <v>0</v>
      </c>
      <c r="D31" s="28">
        <f>IFERROR(VLOOKUP($A31,updated_plusgrid!$1:$1048576,MATCH("After allocate to FUEKIVFS tmr",updated_plusgrid!$1:$1,0),0),0)</f>
        <v>0</v>
      </c>
      <c r="E31" s="28">
        <f>IFERROR(VLOOKUP($A31,updated_plusgrid!$1:$1048576,MATCH("After allocate to FUEKIVFS after tmr",updated_plusgrid!$1:$1,0),0),0)</f>
        <v>0</v>
      </c>
      <c r="F31" s="30" t="str">
        <f t="shared" si="0"/>
        <v/>
      </c>
      <c r="G31" s="28" t="str">
        <f t="shared" si="1"/>
        <v/>
      </c>
      <c r="H31" s="28" t="str">
        <f t="shared" si="2"/>
        <v/>
      </c>
      <c r="I31" s="28" t="str">
        <f t="shared" si="3"/>
        <v/>
      </c>
      <c r="J31" s="28" t="str">
        <f t="shared" si="4"/>
        <v/>
      </c>
      <c r="K31" s="28" t="str">
        <f t="shared" si="5"/>
        <v/>
      </c>
      <c r="L31" s="27" t="str">
        <f t="shared" si="6"/>
        <v/>
      </c>
      <c r="M31" s="27" t="e">
        <f t="shared" si="7"/>
        <v>#VALUE!</v>
      </c>
      <c r="N31" s="27" t="e">
        <f t="shared" si="8"/>
        <v>#VALUE!</v>
      </c>
      <c r="O31" s="27" t="e">
        <f t="shared" si="9"/>
        <v>#VALUE!</v>
      </c>
    </row>
    <row r="32" spans="1:15" x14ac:dyDescent="0.3">
      <c r="A32" s="29"/>
      <c r="B32" s="28" t="str">
        <f>IF(A32=0,"",IFERROR(VLOOKUP(A32,FUEMAVND_bas!$A:$B,2,0),""))</f>
        <v/>
      </c>
      <c r="C32" s="28">
        <f>IFERROR(VLOOKUP($A32,updated_plusgrid!$1:$1048576,MATCH("After allocate to FUEKIVFS today",updated_plusgrid!$1:$1,0),0),0)</f>
        <v>0</v>
      </c>
      <c r="D32" s="28">
        <f>IFERROR(VLOOKUP($A32,updated_plusgrid!$1:$1048576,MATCH("After allocate to FUEKIVFS tmr",updated_plusgrid!$1:$1,0),0),0)</f>
        <v>0</v>
      </c>
      <c r="E32" s="28">
        <f>IFERROR(VLOOKUP($A32,updated_plusgrid!$1:$1048576,MATCH("After allocate to FUEKIVFS after tmr",updated_plusgrid!$1:$1,0),0),0)</f>
        <v>0</v>
      </c>
      <c r="F32" s="30" t="str">
        <f t="shared" si="0"/>
        <v/>
      </c>
      <c r="G32" s="28" t="str">
        <f t="shared" si="1"/>
        <v/>
      </c>
      <c r="H32" s="28" t="str">
        <f t="shared" si="2"/>
        <v/>
      </c>
      <c r="I32" s="28" t="str">
        <f t="shared" si="3"/>
        <v/>
      </c>
      <c r="J32" s="28" t="str">
        <f t="shared" si="4"/>
        <v/>
      </c>
      <c r="K32" s="28" t="str">
        <f t="shared" si="5"/>
        <v/>
      </c>
      <c r="L32" s="27" t="str">
        <f t="shared" si="6"/>
        <v/>
      </c>
      <c r="M32" s="27" t="e">
        <f t="shared" si="7"/>
        <v>#VALUE!</v>
      </c>
      <c r="N32" s="27" t="e">
        <f t="shared" si="8"/>
        <v>#VALUE!</v>
      </c>
      <c r="O32" s="27" t="e">
        <f t="shared" si="9"/>
        <v>#VALUE!</v>
      </c>
    </row>
    <row r="33" spans="1:15" x14ac:dyDescent="0.3">
      <c r="A33" s="29"/>
      <c r="B33" s="28" t="str">
        <f>IF(A33=0,"",IFERROR(VLOOKUP(A33,FUEMAVND_bas!$A:$B,2,0),""))</f>
        <v/>
      </c>
      <c r="C33" s="28">
        <f>IFERROR(VLOOKUP($A33,updated_plusgrid!$1:$1048576,MATCH("After allocate to FUEKIVFS today",updated_plusgrid!$1:$1,0),0),0)</f>
        <v>0</v>
      </c>
      <c r="D33" s="28">
        <f>IFERROR(VLOOKUP($A33,updated_plusgrid!$1:$1048576,MATCH("After allocate to FUEKIVFS tmr",updated_plusgrid!$1:$1,0),0),0)</f>
        <v>0</v>
      </c>
      <c r="E33" s="28">
        <f>IFERROR(VLOOKUP($A33,updated_plusgrid!$1:$1048576,MATCH("After allocate to FUEKIVFS after tmr",updated_plusgrid!$1:$1,0),0),0)</f>
        <v>0</v>
      </c>
      <c r="F33" s="30" t="str">
        <f t="shared" si="0"/>
        <v/>
      </c>
      <c r="G33" s="28" t="str">
        <f t="shared" si="1"/>
        <v/>
      </c>
      <c r="H33" s="28" t="str">
        <f t="shared" si="2"/>
        <v/>
      </c>
      <c r="I33" s="28" t="str">
        <f t="shared" si="3"/>
        <v/>
      </c>
      <c r="J33" s="28" t="str">
        <f t="shared" si="4"/>
        <v/>
      </c>
      <c r="K33" s="28" t="str">
        <f t="shared" si="5"/>
        <v/>
      </c>
      <c r="L33" s="27" t="str">
        <f t="shared" si="6"/>
        <v/>
      </c>
      <c r="M33" s="27" t="e">
        <f t="shared" si="7"/>
        <v>#VALUE!</v>
      </c>
      <c r="N33" s="27" t="e">
        <f t="shared" si="8"/>
        <v>#VALUE!</v>
      </c>
      <c r="O33" s="27" t="e">
        <f t="shared" si="9"/>
        <v>#VALUE!</v>
      </c>
    </row>
    <row r="34" spans="1:15" x14ac:dyDescent="0.3">
      <c r="A34" s="29"/>
      <c r="B34" s="28" t="str">
        <f>IF(A34=0,"",IFERROR(VLOOKUP(A34,FUEMAVND_bas!$A:$B,2,0),""))</f>
        <v/>
      </c>
      <c r="C34" s="28">
        <f>IFERROR(VLOOKUP($A34,updated_plusgrid!$1:$1048576,MATCH("After allocate to FUEKIVFS today",updated_plusgrid!$1:$1,0),0),0)</f>
        <v>0</v>
      </c>
      <c r="D34" s="28">
        <f>IFERROR(VLOOKUP($A34,updated_plusgrid!$1:$1048576,MATCH("After allocate to FUEKIVFS tmr",updated_plusgrid!$1:$1,0),0),0)</f>
        <v>0</v>
      </c>
      <c r="E34" s="28">
        <f>IFERROR(VLOOKUP($A34,updated_plusgrid!$1:$1048576,MATCH("After allocate to FUEKIVFS after tmr",updated_plusgrid!$1:$1,0),0),0)</f>
        <v>0</v>
      </c>
      <c r="F34" s="30" t="str">
        <f t="shared" si="0"/>
        <v/>
      </c>
      <c r="G34" s="28" t="str">
        <f t="shared" si="1"/>
        <v/>
      </c>
      <c r="H34" s="28" t="str">
        <f t="shared" si="2"/>
        <v/>
      </c>
      <c r="I34" s="28" t="str">
        <f t="shared" si="3"/>
        <v/>
      </c>
      <c r="J34" s="28" t="str">
        <f t="shared" si="4"/>
        <v/>
      </c>
      <c r="K34" s="28" t="str">
        <f t="shared" si="5"/>
        <v/>
      </c>
      <c r="L34" s="27" t="str">
        <f t="shared" si="6"/>
        <v/>
      </c>
      <c r="M34" s="27" t="e">
        <f t="shared" si="7"/>
        <v>#VALUE!</v>
      </c>
      <c r="N34" s="27" t="e">
        <f t="shared" si="8"/>
        <v>#VALUE!</v>
      </c>
      <c r="O34" s="27" t="e">
        <f t="shared" si="9"/>
        <v>#VALUE!</v>
      </c>
    </row>
    <row r="35" spans="1:15" x14ac:dyDescent="0.3">
      <c r="A35" s="29"/>
      <c r="B35" s="28" t="str">
        <f>IF(A35=0,"",IFERROR(VLOOKUP(A35,FUEMAVND_bas!$A:$B,2,0),""))</f>
        <v/>
      </c>
      <c r="C35" s="28">
        <f>IFERROR(VLOOKUP($A35,updated_plusgrid!$1:$1048576,MATCH("After allocate to FUEKIVFS today",updated_plusgrid!$1:$1,0),0),0)</f>
        <v>0</v>
      </c>
      <c r="D35" s="28">
        <f>IFERROR(VLOOKUP($A35,updated_plusgrid!$1:$1048576,MATCH("After allocate to FUEKIVFS tmr",updated_plusgrid!$1:$1,0),0),0)</f>
        <v>0</v>
      </c>
      <c r="E35" s="28">
        <f>IFERROR(VLOOKUP($A35,updated_plusgrid!$1:$1048576,MATCH("After allocate to FUEKIVFS after tmr",updated_plusgrid!$1:$1,0),0),0)</f>
        <v>0</v>
      </c>
      <c r="F35" s="30" t="str">
        <f t="shared" si="0"/>
        <v/>
      </c>
      <c r="G35" s="28" t="str">
        <f t="shared" si="1"/>
        <v/>
      </c>
      <c r="H35" s="28" t="str">
        <f t="shared" si="2"/>
        <v/>
      </c>
      <c r="I35" s="28" t="str">
        <f t="shared" si="3"/>
        <v/>
      </c>
      <c r="J35" s="28" t="str">
        <f t="shared" si="4"/>
        <v/>
      </c>
      <c r="K35" s="28" t="str">
        <f t="shared" si="5"/>
        <v/>
      </c>
      <c r="L35" s="27" t="str">
        <f t="shared" si="6"/>
        <v/>
      </c>
      <c r="M35" s="27" t="e">
        <f t="shared" si="7"/>
        <v>#VALUE!</v>
      </c>
      <c r="N35" s="27" t="e">
        <f t="shared" si="8"/>
        <v>#VALUE!</v>
      </c>
      <c r="O35" s="27" t="e">
        <f t="shared" si="9"/>
        <v>#VALUE!</v>
      </c>
    </row>
    <row r="36" spans="1:15" x14ac:dyDescent="0.3">
      <c r="A36" s="29"/>
      <c r="B36" s="28" t="str">
        <f>IF(A36=0,"",IFERROR(VLOOKUP(A36,FUEMAVND_bas!$A:$B,2,0),""))</f>
        <v/>
      </c>
      <c r="C36" s="28">
        <f>IFERROR(VLOOKUP($A36,updated_plusgrid!$1:$1048576,MATCH("After allocate to FUEKIVFS today",updated_plusgrid!$1:$1,0),0),0)</f>
        <v>0</v>
      </c>
      <c r="D36" s="28">
        <f>IFERROR(VLOOKUP($A36,updated_plusgrid!$1:$1048576,MATCH("After allocate to FUEKIVFS tmr",updated_plusgrid!$1:$1,0),0),0)</f>
        <v>0</v>
      </c>
      <c r="E36" s="28">
        <f>IFERROR(VLOOKUP($A36,updated_plusgrid!$1:$1048576,MATCH("After allocate to FUEKIVFS after tmr",updated_plusgrid!$1:$1,0),0),0)</f>
        <v>0</v>
      </c>
      <c r="F36" s="30" t="str">
        <f t="shared" si="0"/>
        <v/>
      </c>
      <c r="G36" s="28" t="str">
        <f t="shared" si="1"/>
        <v/>
      </c>
      <c r="H36" s="28" t="str">
        <f t="shared" si="2"/>
        <v/>
      </c>
      <c r="I36" s="28" t="str">
        <f t="shared" si="3"/>
        <v/>
      </c>
      <c r="J36" s="28" t="str">
        <f t="shared" si="4"/>
        <v/>
      </c>
      <c r="K36" s="28" t="str">
        <f t="shared" si="5"/>
        <v/>
      </c>
      <c r="L36" s="27" t="str">
        <f t="shared" si="6"/>
        <v/>
      </c>
      <c r="M36" s="27" t="e">
        <f t="shared" si="7"/>
        <v>#VALUE!</v>
      </c>
      <c r="N36" s="27" t="e">
        <f t="shared" si="8"/>
        <v>#VALUE!</v>
      </c>
      <c r="O36" s="27" t="e">
        <f t="shared" si="9"/>
        <v>#VALUE!</v>
      </c>
    </row>
    <row r="37" spans="1:15" x14ac:dyDescent="0.3">
      <c r="A37" s="29"/>
      <c r="B37" s="28" t="str">
        <f>IF(A37=0,"",IFERROR(VLOOKUP(A37,FUEMAVND_bas!$A:$B,2,0),""))</f>
        <v/>
      </c>
      <c r="C37" s="28">
        <f>IFERROR(VLOOKUP($A37,updated_plusgrid!$1:$1048576,MATCH("After allocate to FUEKIVFS today",updated_plusgrid!$1:$1,0),0),0)</f>
        <v>0</v>
      </c>
      <c r="D37" s="28">
        <f>IFERROR(VLOOKUP($A37,updated_plusgrid!$1:$1048576,MATCH("After allocate to FUEKIVFS tmr",updated_plusgrid!$1:$1,0),0),0)</f>
        <v>0</v>
      </c>
      <c r="E37" s="28">
        <f>IFERROR(VLOOKUP($A37,updated_plusgrid!$1:$1048576,MATCH("After allocate to FUEKIVFS after tmr",updated_plusgrid!$1:$1,0),0),0)</f>
        <v>0</v>
      </c>
      <c r="F37" s="30" t="str">
        <f t="shared" si="0"/>
        <v/>
      </c>
      <c r="G37" s="28" t="str">
        <f t="shared" si="1"/>
        <v/>
      </c>
      <c r="H37" s="28" t="str">
        <f t="shared" si="2"/>
        <v/>
      </c>
      <c r="I37" s="28" t="str">
        <f t="shared" si="3"/>
        <v/>
      </c>
      <c r="J37" s="28" t="str">
        <f t="shared" si="4"/>
        <v/>
      </c>
      <c r="K37" s="28" t="str">
        <f t="shared" si="5"/>
        <v/>
      </c>
      <c r="L37" s="27" t="str">
        <f t="shared" si="6"/>
        <v/>
      </c>
      <c r="M37" s="27" t="e">
        <f t="shared" si="7"/>
        <v>#VALUE!</v>
      </c>
      <c r="N37" s="27" t="e">
        <f t="shared" si="8"/>
        <v>#VALUE!</v>
      </c>
      <c r="O37" s="27" t="e">
        <f t="shared" si="9"/>
        <v>#VALUE!</v>
      </c>
    </row>
    <row r="38" spans="1:15" x14ac:dyDescent="0.3">
      <c r="A38" s="29"/>
      <c r="B38" s="28" t="str">
        <f>IF(A38=0,"",IFERROR(VLOOKUP(A38,FUEMAVND_bas!$A:$B,2,0),""))</f>
        <v/>
      </c>
      <c r="C38" s="28">
        <f>IFERROR(VLOOKUP($A38,updated_plusgrid!$1:$1048576,MATCH("After allocate to FUEKIVFS today",updated_plusgrid!$1:$1,0),0),0)</f>
        <v>0</v>
      </c>
      <c r="D38" s="28">
        <f>IFERROR(VLOOKUP($A38,updated_plusgrid!$1:$1048576,MATCH("After allocate to FUEKIVFS tmr",updated_plusgrid!$1:$1,0),0),0)</f>
        <v>0</v>
      </c>
      <c r="E38" s="28">
        <f>IFERROR(VLOOKUP($A38,updated_plusgrid!$1:$1048576,MATCH("After allocate to FUEKIVFS after tmr",updated_plusgrid!$1:$1,0),0),0)</f>
        <v>0</v>
      </c>
      <c r="F38" s="30" t="str">
        <f t="shared" si="0"/>
        <v/>
      </c>
      <c r="G38" s="28" t="str">
        <f t="shared" si="1"/>
        <v/>
      </c>
      <c r="H38" s="28" t="str">
        <f t="shared" si="2"/>
        <v/>
      </c>
      <c r="I38" s="28" t="str">
        <f t="shared" si="3"/>
        <v/>
      </c>
      <c r="J38" s="28" t="str">
        <f t="shared" si="4"/>
        <v/>
      </c>
      <c r="K38" s="28" t="str">
        <f t="shared" si="5"/>
        <v/>
      </c>
      <c r="L38" s="27" t="str">
        <f t="shared" si="6"/>
        <v/>
      </c>
      <c r="M38" s="27" t="e">
        <f t="shared" si="7"/>
        <v>#VALUE!</v>
      </c>
      <c r="N38" s="27" t="e">
        <f t="shared" si="8"/>
        <v>#VALUE!</v>
      </c>
      <c r="O38" s="27" t="e">
        <f t="shared" si="9"/>
        <v>#VALUE!</v>
      </c>
    </row>
    <row r="39" spans="1:15" x14ac:dyDescent="0.3">
      <c r="A39" s="29"/>
      <c r="B39" s="28" t="str">
        <f>IF(A39=0,"",IFERROR(VLOOKUP(A39,FUEMAVND_bas!$A:$B,2,0),""))</f>
        <v/>
      </c>
      <c r="C39" s="28">
        <f>IFERROR(VLOOKUP($A39,updated_plusgrid!$1:$1048576,MATCH("After allocate to FUEKIVFS today",updated_plusgrid!$1:$1,0),0),0)</f>
        <v>0</v>
      </c>
      <c r="D39" s="28">
        <f>IFERROR(VLOOKUP($A39,updated_plusgrid!$1:$1048576,MATCH("After allocate to FUEKIVFS tmr",updated_plusgrid!$1:$1,0),0),0)</f>
        <v>0</v>
      </c>
      <c r="E39" s="28">
        <f>IFERROR(VLOOKUP($A39,updated_plusgrid!$1:$1048576,MATCH("After allocate to FUEKIVFS after tmr",updated_plusgrid!$1:$1,0),0),0)</f>
        <v>0</v>
      </c>
      <c r="F39" s="30" t="str">
        <f t="shared" si="0"/>
        <v/>
      </c>
      <c r="G39" s="28" t="str">
        <f t="shared" si="1"/>
        <v/>
      </c>
      <c r="H39" s="28" t="str">
        <f t="shared" si="2"/>
        <v/>
      </c>
      <c r="I39" s="28" t="str">
        <f t="shared" si="3"/>
        <v/>
      </c>
      <c r="J39" s="28" t="str">
        <f t="shared" si="4"/>
        <v/>
      </c>
      <c r="K39" s="28" t="str">
        <f t="shared" si="5"/>
        <v/>
      </c>
      <c r="L39" s="27" t="str">
        <f t="shared" si="6"/>
        <v/>
      </c>
      <c r="M39" s="27" t="e">
        <f t="shared" si="7"/>
        <v>#VALUE!</v>
      </c>
      <c r="N39" s="27" t="e">
        <f t="shared" si="8"/>
        <v>#VALUE!</v>
      </c>
      <c r="O39" s="27" t="e">
        <f t="shared" si="9"/>
        <v>#VALUE!</v>
      </c>
    </row>
    <row r="40" spans="1:15" x14ac:dyDescent="0.3">
      <c r="A40" s="29"/>
      <c r="B40" s="28" t="str">
        <f>IF(A40=0,"",IFERROR(VLOOKUP(A40,FUEMAVND_bas!$A:$B,2,0),""))</f>
        <v/>
      </c>
      <c r="C40" s="28">
        <f>IFERROR(VLOOKUP($A40,updated_plusgrid!$1:$1048576,MATCH("After allocate to FUEKIVFS today",updated_plusgrid!$1:$1,0),0),0)</f>
        <v>0</v>
      </c>
      <c r="D40" s="28">
        <f>IFERROR(VLOOKUP($A40,updated_plusgrid!$1:$1048576,MATCH("After allocate to FUEKIVFS tmr",updated_plusgrid!$1:$1,0),0),0)</f>
        <v>0</v>
      </c>
      <c r="E40" s="28">
        <f>IFERROR(VLOOKUP($A40,updated_plusgrid!$1:$1048576,MATCH("After allocate to FUEKIVFS after tmr",updated_plusgrid!$1:$1,0),0),0)</f>
        <v>0</v>
      </c>
      <c r="F40" s="30" t="str">
        <f t="shared" si="0"/>
        <v/>
      </c>
      <c r="G40" s="28" t="str">
        <f t="shared" si="1"/>
        <v/>
      </c>
      <c r="H40" s="28" t="str">
        <f t="shared" si="2"/>
        <v/>
      </c>
      <c r="I40" s="28" t="str">
        <f t="shared" si="3"/>
        <v/>
      </c>
      <c r="J40" s="28" t="str">
        <f t="shared" si="4"/>
        <v/>
      </c>
      <c r="K40" s="28" t="str">
        <f t="shared" si="5"/>
        <v/>
      </c>
      <c r="L40" s="27" t="str">
        <f t="shared" si="6"/>
        <v/>
      </c>
      <c r="M40" s="27" t="e">
        <f t="shared" si="7"/>
        <v>#VALUE!</v>
      </c>
      <c r="N40" s="27" t="e">
        <f t="shared" si="8"/>
        <v>#VALUE!</v>
      </c>
      <c r="O40" s="27" t="e">
        <f t="shared" si="9"/>
        <v>#VALUE!</v>
      </c>
    </row>
    <row r="41" spans="1:15" x14ac:dyDescent="0.3">
      <c r="A41" s="29"/>
      <c r="B41" s="28" t="str">
        <f>IF(A41=0,"",IFERROR(VLOOKUP(A41,FUEMAVND_bas!$A:$B,2,0),""))</f>
        <v/>
      </c>
      <c r="C41" s="28">
        <f>IFERROR(VLOOKUP($A41,updated_plusgrid!$1:$1048576,MATCH("After allocate to FUEKIVFS today",updated_plusgrid!$1:$1,0),0),0)</f>
        <v>0</v>
      </c>
      <c r="D41" s="28">
        <f>IFERROR(VLOOKUP($A41,updated_plusgrid!$1:$1048576,MATCH("After allocate to FUEKIVFS tmr",updated_plusgrid!$1:$1,0),0),0)</f>
        <v>0</v>
      </c>
      <c r="E41" s="28">
        <f>IFERROR(VLOOKUP($A41,updated_plusgrid!$1:$1048576,MATCH("After allocate to FUEKIVFS after tmr",updated_plusgrid!$1:$1,0),0),0)</f>
        <v>0</v>
      </c>
      <c r="F41" s="30" t="str">
        <f t="shared" si="0"/>
        <v/>
      </c>
      <c r="G41" s="28" t="str">
        <f t="shared" si="1"/>
        <v/>
      </c>
      <c r="H41" s="28" t="str">
        <f t="shared" si="2"/>
        <v/>
      </c>
      <c r="I41" s="28" t="str">
        <f t="shared" si="3"/>
        <v/>
      </c>
      <c r="J41" s="28" t="str">
        <f t="shared" si="4"/>
        <v/>
      </c>
      <c r="K41" s="28" t="str">
        <f t="shared" si="5"/>
        <v/>
      </c>
      <c r="L41" s="27" t="str">
        <f t="shared" si="6"/>
        <v/>
      </c>
      <c r="M41" s="27" t="e">
        <f t="shared" si="7"/>
        <v>#VALUE!</v>
      </c>
      <c r="N41" s="27" t="e">
        <f t="shared" si="8"/>
        <v>#VALUE!</v>
      </c>
      <c r="O41" s="27" t="e">
        <f t="shared" si="9"/>
        <v>#VALUE!</v>
      </c>
    </row>
    <row r="42" spans="1:15" x14ac:dyDescent="0.3">
      <c r="A42" s="29"/>
      <c r="B42" s="28" t="str">
        <f>IF(A42=0,"",IFERROR(VLOOKUP(A42,FUEMAVND_bas!$A:$B,2,0),""))</f>
        <v/>
      </c>
      <c r="C42" s="28">
        <f>IFERROR(VLOOKUP($A42,updated_plusgrid!$1:$1048576,MATCH("After allocate to FUEKIVFS today",updated_plusgrid!$1:$1,0),0),0)</f>
        <v>0</v>
      </c>
      <c r="D42" s="28">
        <f>IFERROR(VLOOKUP($A42,updated_plusgrid!$1:$1048576,MATCH("After allocate to FUEKIVFS tmr",updated_plusgrid!$1:$1,0),0),0)</f>
        <v>0</v>
      </c>
      <c r="E42" s="28">
        <f>IFERROR(VLOOKUP($A42,updated_plusgrid!$1:$1048576,MATCH("After allocate to FUEKIVFS after tmr",updated_plusgrid!$1:$1,0),0),0)</f>
        <v>0</v>
      </c>
      <c r="F42" s="30" t="str">
        <f t="shared" si="0"/>
        <v/>
      </c>
      <c r="G42" s="28" t="str">
        <f t="shared" si="1"/>
        <v/>
      </c>
      <c r="H42" s="28" t="str">
        <f t="shared" si="2"/>
        <v/>
      </c>
      <c r="I42" s="28" t="str">
        <f t="shared" si="3"/>
        <v/>
      </c>
      <c r="J42" s="28" t="str">
        <f t="shared" si="4"/>
        <v/>
      </c>
      <c r="K42" s="28" t="str">
        <f t="shared" si="5"/>
        <v/>
      </c>
      <c r="L42" s="27" t="str">
        <f t="shared" si="6"/>
        <v/>
      </c>
      <c r="M42" s="27" t="e">
        <f t="shared" si="7"/>
        <v>#VALUE!</v>
      </c>
      <c r="N42" s="27" t="e">
        <f t="shared" si="8"/>
        <v>#VALUE!</v>
      </c>
      <c r="O42" s="27" t="e">
        <f t="shared" si="9"/>
        <v>#VALUE!</v>
      </c>
    </row>
    <row r="43" spans="1:15" x14ac:dyDescent="0.3">
      <c r="A43" s="29"/>
      <c r="B43" s="28" t="str">
        <f>IF(A43=0,"",IFERROR(VLOOKUP(A43,FUEMAVND_bas!$A:$B,2,0),""))</f>
        <v/>
      </c>
      <c r="C43" s="28">
        <f>IFERROR(VLOOKUP($A43,updated_plusgrid!$1:$1048576,MATCH("After allocate to FUEKIVFS today",updated_plusgrid!$1:$1,0),0),0)</f>
        <v>0</v>
      </c>
      <c r="D43" s="28">
        <f>IFERROR(VLOOKUP($A43,updated_plusgrid!$1:$1048576,MATCH("After allocate to FUEKIVFS tmr",updated_plusgrid!$1:$1,0),0),0)</f>
        <v>0</v>
      </c>
      <c r="E43" s="28">
        <f>IFERROR(VLOOKUP($A43,updated_plusgrid!$1:$1048576,MATCH("After allocate to FUEKIVFS after tmr",updated_plusgrid!$1:$1,0),0),0)</f>
        <v>0</v>
      </c>
      <c r="F43" s="30" t="str">
        <f t="shared" si="0"/>
        <v/>
      </c>
      <c r="G43" s="28" t="str">
        <f t="shared" si="1"/>
        <v/>
      </c>
      <c r="H43" s="28" t="str">
        <f t="shared" si="2"/>
        <v/>
      </c>
      <c r="I43" s="28" t="str">
        <f t="shared" si="3"/>
        <v/>
      </c>
      <c r="J43" s="28" t="str">
        <f t="shared" si="4"/>
        <v/>
      </c>
      <c r="K43" s="28" t="str">
        <f t="shared" si="5"/>
        <v/>
      </c>
      <c r="L43" s="27" t="str">
        <f t="shared" si="6"/>
        <v/>
      </c>
      <c r="M43" s="27" t="e">
        <f t="shared" si="7"/>
        <v>#VALUE!</v>
      </c>
      <c r="N43" s="27" t="e">
        <f t="shared" si="8"/>
        <v>#VALUE!</v>
      </c>
      <c r="O43" s="27" t="e">
        <f t="shared" si="9"/>
        <v>#VALUE!</v>
      </c>
    </row>
    <row r="44" spans="1:15" x14ac:dyDescent="0.3">
      <c r="A44" s="29"/>
      <c r="B44" s="28" t="str">
        <f>IF(A44=0,"",IFERROR(VLOOKUP(A44,FUEMAVND_bas!$A:$B,2,0),""))</f>
        <v/>
      </c>
      <c r="C44" s="28">
        <f>IFERROR(VLOOKUP($A44,updated_plusgrid!$1:$1048576,MATCH("After allocate to FUEKIVFS today",updated_plusgrid!$1:$1,0),0),0)</f>
        <v>0</v>
      </c>
      <c r="D44" s="28">
        <f>IFERROR(VLOOKUP($A44,updated_plusgrid!$1:$1048576,MATCH("After allocate to FUEKIVFS tmr",updated_plusgrid!$1:$1,0),0),0)</f>
        <v>0</v>
      </c>
      <c r="E44" s="28">
        <f>IFERROR(VLOOKUP($A44,updated_plusgrid!$1:$1048576,MATCH("After allocate to FUEKIVFS after tmr",updated_plusgrid!$1:$1,0),0),0)</f>
        <v>0</v>
      </c>
      <c r="F44" s="30" t="str">
        <f t="shared" si="0"/>
        <v/>
      </c>
      <c r="G44" s="28" t="str">
        <f t="shared" si="1"/>
        <v/>
      </c>
      <c r="H44" s="28" t="str">
        <f t="shared" si="2"/>
        <v/>
      </c>
      <c r="I44" s="28" t="str">
        <f t="shared" si="3"/>
        <v/>
      </c>
      <c r="J44" s="28" t="str">
        <f t="shared" si="4"/>
        <v/>
      </c>
      <c r="K44" s="28" t="str">
        <f t="shared" si="5"/>
        <v/>
      </c>
      <c r="L44" s="27" t="str">
        <f t="shared" si="6"/>
        <v/>
      </c>
      <c r="M44" s="27" t="e">
        <f t="shared" si="7"/>
        <v>#VALUE!</v>
      </c>
      <c r="N44" s="27" t="e">
        <f t="shared" si="8"/>
        <v>#VALUE!</v>
      </c>
      <c r="O44" s="27" t="e">
        <f t="shared" si="9"/>
        <v>#VALUE!</v>
      </c>
    </row>
    <row r="45" spans="1:15" x14ac:dyDescent="0.3">
      <c r="A45" s="29"/>
      <c r="B45" s="28" t="str">
        <f>IF(A45=0,"",IFERROR(VLOOKUP(A45,FUEMAVND_bas!$A:$B,2,0),""))</f>
        <v/>
      </c>
      <c r="C45" s="28">
        <f>IFERROR(VLOOKUP($A45,updated_plusgrid!$1:$1048576,MATCH("After allocate to FUEKIVFS today",updated_plusgrid!$1:$1,0),0),0)</f>
        <v>0</v>
      </c>
      <c r="D45" s="28">
        <f>IFERROR(VLOOKUP($A45,updated_plusgrid!$1:$1048576,MATCH("After allocate to FUEKIVFS tmr",updated_plusgrid!$1:$1,0),0),0)</f>
        <v>0</v>
      </c>
      <c r="E45" s="28">
        <f>IFERROR(VLOOKUP($A45,updated_plusgrid!$1:$1048576,MATCH("After allocate to FUEKIVFS after tmr",updated_plusgrid!$1:$1,0),0),0)</f>
        <v>0</v>
      </c>
      <c r="F45" s="30" t="str">
        <f t="shared" si="0"/>
        <v/>
      </c>
      <c r="G45" s="28" t="str">
        <f t="shared" si="1"/>
        <v/>
      </c>
      <c r="H45" s="28" t="str">
        <f t="shared" si="2"/>
        <v/>
      </c>
      <c r="I45" s="28" t="str">
        <f t="shared" si="3"/>
        <v/>
      </c>
      <c r="J45" s="28" t="str">
        <f t="shared" si="4"/>
        <v/>
      </c>
      <c r="K45" s="28" t="str">
        <f t="shared" si="5"/>
        <v/>
      </c>
      <c r="L45" s="27" t="str">
        <f t="shared" si="6"/>
        <v/>
      </c>
      <c r="M45" s="27" t="e">
        <f t="shared" si="7"/>
        <v>#VALUE!</v>
      </c>
      <c r="N45" s="27" t="e">
        <f t="shared" si="8"/>
        <v>#VALUE!</v>
      </c>
      <c r="O45" s="27" t="e">
        <f t="shared" si="9"/>
        <v>#VALUE!</v>
      </c>
    </row>
    <row r="46" spans="1:15" x14ac:dyDescent="0.3">
      <c r="A46" s="29"/>
      <c r="B46" s="28" t="str">
        <f>IF(A46=0,"",IFERROR(VLOOKUP(A46,FUEMAVND_bas!$A:$B,2,0),""))</f>
        <v/>
      </c>
      <c r="C46" s="28">
        <f>IFERROR(VLOOKUP($A46,updated_plusgrid!$1:$1048576,MATCH("After allocate to FUEKIVFS today",updated_plusgrid!$1:$1,0),0),0)</f>
        <v>0</v>
      </c>
      <c r="D46" s="28">
        <f>IFERROR(VLOOKUP($A46,updated_plusgrid!$1:$1048576,MATCH("After allocate to FUEKIVFS tmr",updated_plusgrid!$1:$1,0),0),0)</f>
        <v>0</v>
      </c>
      <c r="E46" s="28">
        <f>IFERROR(VLOOKUP($A46,updated_plusgrid!$1:$1048576,MATCH("After allocate to FUEKIVFS after tmr",updated_plusgrid!$1:$1,0),0),0)</f>
        <v>0</v>
      </c>
      <c r="F46" s="30" t="str">
        <f t="shared" si="0"/>
        <v/>
      </c>
      <c r="G46" s="28" t="str">
        <f t="shared" si="1"/>
        <v/>
      </c>
      <c r="H46" s="28" t="str">
        <f t="shared" si="2"/>
        <v/>
      </c>
      <c r="I46" s="28" t="str">
        <f t="shared" si="3"/>
        <v/>
      </c>
      <c r="J46" s="28" t="str">
        <f t="shared" si="4"/>
        <v/>
      </c>
      <c r="K46" s="28" t="str">
        <f t="shared" si="5"/>
        <v/>
      </c>
      <c r="L46" s="27" t="str">
        <f t="shared" si="6"/>
        <v/>
      </c>
      <c r="M46" s="27" t="e">
        <f t="shared" si="7"/>
        <v>#VALUE!</v>
      </c>
      <c r="N46" s="27" t="e">
        <f t="shared" si="8"/>
        <v>#VALUE!</v>
      </c>
      <c r="O46" s="27" t="e">
        <f t="shared" si="9"/>
        <v>#VALUE!</v>
      </c>
    </row>
    <row r="47" spans="1:15" x14ac:dyDescent="0.3">
      <c r="A47" s="29"/>
      <c r="B47" s="28" t="str">
        <f>IF(A47=0,"",IFERROR(VLOOKUP(A47,FUEMAVND_bas!$A:$B,2,0),""))</f>
        <v/>
      </c>
      <c r="C47" s="28">
        <f>IFERROR(VLOOKUP($A47,updated_plusgrid!$1:$1048576,MATCH("After allocate to FUEKIVFS today",updated_plusgrid!$1:$1,0),0),0)</f>
        <v>0</v>
      </c>
      <c r="D47" s="28">
        <f>IFERROR(VLOOKUP($A47,updated_plusgrid!$1:$1048576,MATCH("After allocate to FUEKIVFS tmr",updated_plusgrid!$1:$1,0),0),0)</f>
        <v>0</v>
      </c>
      <c r="E47" s="28">
        <f>IFERROR(VLOOKUP($A47,updated_plusgrid!$1:$1048576,MATCH("After allocate to FUEKIVFS after tmr",updated_plusgrid!$1:$1,0),0),0)</f>
        <v>0</v>
      </c>
      <c r="F47" s="30" t="str">
        <f t="shared" si="0"/>
        <v/>
      </c>
      <c r="G47" s="28" t="str">
        <f t="shared" si="1"/>
        <v/>
      </c>
      <c r="H47" s="28" t="str">
        <f t="shared" si="2"/>
        <v/>
      </c>
      <c r="I47" s="28" t="str">
        <f t="shared" si="3"/>
        <v/>
      </c>
      <c r="J47" s="28" t="str">
        <f t="shared" si="4"/>
        <v/>
      </c>
      <c r="K47" s="28" t="str">
        <f t="shared" si="5"/>
        <v/>
      </c>
      <c r="L47" s="27" t="str">
        <f t="shared" si="6"/>
        <v/>
      </c>
      <c r="M47" s="27" t="e">
        <f t="shared" si="7"/>
        <v>#VALUE!</v>
      </c>
      <c r="N47" s="27" t="e">
        <f t="shared" si="8"/>
        <v>#VALUE!</v>
      </c>
      <c r="O47" s="27" t="e">
        <f t="shared" si="9"/>
        <v>#VALUE!</v>
      </c>
    </row>
    <row r="48" spans="1:15" x14ac:dyDescent="0.3">
      <c r="A48" s="29"/>
      <c r="B48" s="28" t="str">
        <f>IF(A48=0,"",IFERROR(VLOOKUP(A48,FUEMAVND_bas!$A:$B,2,0),""))</f>
        <v/>
      </c>
      <c r="C48" s="28">
        <f>IFERROR(VLOOKUP($A48,updated_plusgrid!$1:$1048576,MATCH("After allocate to FUEKIVFS today",updated_plusgrid!$1:$1,0),0),0)</f>
        <v>0</v>
      </c>
      <c r="D48" s="28">
        <f>IFERROR(VLOOKUP($A48,updated_plusgrid!$1:$1048576,MATCH("After allocate to FUEKIVFS tmr",updated_plusgrid!$1:$1,0),0),0)</f>
        <v>0</v>
      </c>
      <c r="E48" s="28">
        <f>IFERROR(VLOOKUP($A48,updated_plusgrid!$1:$1048576,MATCH("After allocate to FUEKIVFS after tmr",updated_plusgrid!$1:$1,0),0),0)</f>
        <v>0</v>
      </c>
      <c r="F48" s="30" t="str">
        <f t="shared" si="0"/>
        <v/>
      </c>
      <c r="G48" s="28" t="str">
        <f t="shared" si="1"/>
        <v/>
      </c>
      <c r="H48" s="28" t="str">
        <f t="shared" si="2"/>
        <v/>
      </c>
      <c r="I48" s="28" t="str">
        <f t="shared" si="3"/>
        <v/>
      </c>
      <c r="J48" s="28" t="str">
        <f t="shared" si="4"/>
        <v/>
      </c>
      <c r="K48" s="28" t="str">
        <f t="shared" si="5"/>
        <v/>
      </c>
      <c r="L48" s="27" t="str">
        <f t="shared" si="6"/>
        <v/>
      </c>
      <c r="M48" s="27" t="e">
        <f t="shared" si="7"/>
        <v>#VALUE!</v>
      </c>
      <c r="N48" s="27" t="e">
        <f t="shared" si="8"/>
        <v>#VALUE!</v>
      </c>
      <c r="O48" s="27" t="e">
        <f t="shared" si="9"/>
        <v>#VALUE!</v>
      </c>
    </row>
    <row r="49" spans="1:15" x14ac:dyDescent="0.3">
      <c r="A49" s="29"/>
      <c r="B49" s="28" t="str">
        <f>IF(A49=0,"",IFERROR(VLOOKUP(A49,FUEMAVND_bas!$A:$B,2,0),""))</f>
        <v/>
      </c>
      <c r="C49" s="28">
        <f>IFERROR(VLOOKUP($A49,updated_plusgrid!$1:$1048576,MATCH("After allocate to FUEKIVFS today",updated_plusgrid!$1:$1,0),0),0)</f>
        <v>0</v>
      </c>
      <c r="D49" s="28">
        <f>IFERROR(VLOOKUP($A49,updated_plusgrid!$1:$1048576,MATCH("After allocate to FUEKIVFS tmr",updated_plusgrid!$1:$1,0),0),0)</f>
        <v>0</v>
      </c>
      <c r="E49" s="28">
        <f>IFERROR(VLOOKUP($A49,updated_plusgrid!$1:$1048576,MATCH("After allocate to FUEKIVFS after tmr",updated_plusgrid!$1:$1,0),0),0)</f>
        <v>0</v>
      </c>
      <c r="F49" s="30" t="str">
        <f t="shared" si="0"/>
        <v/>
      </c>
      <c r="G49" s="28" t="str">
        <f t="shared" si="1"/>
        <v/>
      </c>
      <c r="H49" s="28" t="str">
        <f t="shared" si="2"/>
        <v/>
      </c>
      <c r="I49" s="28" t="str">
        <f t="shared" si="3"/>
        <v/>
      </c>
      <c r="J49" s="28" t="str">
        <f t="shared" si="4"/>
        <v/>
      </c>
      <c r="K49" s="28" t="str">
        <f t="shared" si="5"/>
        <v/>
      </c>
      <c r="L49" s="27" t="str">
        <f t="shared" si="6"/>
        <v/>
      </c>
      <c r="M49" s="27" t="e">
        <f t="shared" si="7"/>
        <v>#VALUE!</v>
      </c>
      <c r="N49" s="27" t="e">
        <f t="shared" si="8"/>
        <v>#VALUE!</v>
      </c>
      <c r="O49" s="27" t="e">
        <f t="shared" si="9"/>
        <v>#VALUE!</v>
      </c>
    </row>
    <row r="50" spans="1:15" x14ac:dyDescent="0.3">
      <c r="A50" s="29"/>
      <c r="B50" s="28" t="str">
        <f>IF(A50=0,"",IFERROR(VLOOKUP(A50,FUEMAVND_bas!$A:$B,2,0),""))</f>
        <v/>
      </c>
      <c r="C50" s="28">
        <f>IFERROR(VLOOKUP($A50,updated_plusgrid!$1:$1048576,MATCH("After allocate to FUEKIVFS today",updated_plusgrid!$1:$1,0),0),0)</f>
        <v>0</v>
      </c>
      <c r="D50" s="28">
        <f>IFERROR(VLOOKUP($A50,updated_plusgrid!$1:$1048576,MATCH("After allocate to FUEKIVFS tmr",updated_plusgrid!$1:$1,0),0),0)</f>
        <v>0</v>
      </c>
      <c r="E50" s="28">
        <f>IFERROR(VLOOKUP($A50,updated_plusgrid!$1:$1048576,MATCH("After allocate to FUEKIVFS after tmr",updated_plusgrid!$1:$1,0),0),0)</f>
        <v>0</v>
      </c>
      <c r="F50" s="30" t="str">
        <f t="shared" si="0"/>
        <v/>
      </c>
      <c r="G50" s="28" t="str">
        <f t="shared" si="1"/>
        <v/>
      </c>
      <c r="H50" s="28" t="str">
        <f t="shared" si="2"/>
        <v/>
      </c>
      <c r="I50" s="28" t="str">
        <f t="shared" si="3"/>
        <v/>
      </c>
      <c r="J50" s="28" t="str">
        <f t="shared" si="4"/>
        <v/>
      </c>
      <c r="K50" s="28" t="str">
        <f t="shared" si="5"/>
        <v/>
      </c>
      <c r="L50" s="27" t="str">
        <f t="shared" si="6"/>
        <v/>
      </c>
      <c r="M50" s="27" t="e">
        <f t="shared" si="7"/>
        <v>#VALUE!</v>
      </c>
      <c r="N50" s="27" t="e">
        <f t="shared" si="8"/>
        <v>#VALUE!</v>
      </c>
      <c r="O50" s="27" t="e">
        <f t="shared" si="9"/>
        <v>#VALUE!</v>
      </c>
    </row>
    <row r="51" spans="1:15" x14ac:dyDescent="0.3">
      <c r="A51" s="29"/>
      <c r="B51" s="28" t="str">
        <f>IF(A51=0,"",IFERROR(VLOOKUP(A51,FUEMAVND_bas!$A:$B,2,0),""))</f>
        <v/>
      </c>
      <c r="C51" s="28">
        <f>IFERROR(VLOOKUP($A51,updated_plusgrid!$1:$1048576,MATCH("After allocate to FUEKIVFS today",updated_plusgrid!$1:$1,0),0),0)</f>
        <v>0</v>
      </c>
      <c r="D51" s="28">
        <f>IFERROR(VLOOKUP($A51,updated_plusgrid!$1:$1048576,MATCH("After allocate to FUEKIVFS tmr",updated_plusgrid!$1:$1,0),0),0)</f>
        <v>0</v>
      </c>
      <c r="E51" s="28">
        <f>IFERROR(VLOOKUP($A51,updated_plusgrid!$1:$1048576,MATCH("After allocate to FUEKIVFS after tmr",updated_plusgrid!$1:$1,0),0),0)</f>
        <v>0</v>
      </c>
      <c r="F51" s="30" t="str">
        <f t="shared" si="0"/>
        <v/>
      </c>
      <c r="G51" s="28" t="str">
        <f t="shared" si="1"/>
        <v/>
      </c>
      <c r="H51" s="28" t="str">
        <f t="shared" si="2"/>
        <v/>
      </c>
      <c r="I51" s="28" t="str">
        <f t="shared" si="3"/>
        <v/>
      </c>
      <c r="J51" s="28" t="str">
        <f t="shared" si="4"/>
        <v/>
      </c>
      <c r="K51" s="28" t="str">
        <f t="shared" si="5"/>
        <v/>
      </c>
      <c r="L51" s="27" t="str">
        <f t="shared" si="6"/>
        <v/>
      </c>
      <c r="M51" s="27" t="e">
        <f t="shared" si="7"/>
        <v>#VALUE!</v>
      </c>
      <c r="N51" s="27" t="e">
        <f t="shared" si="8"/>
        <v>#VALUE!</v>
      </c>
      <c r="O51" s="27" t="e">
        <f t="shared" si="9"/>
        <v>#VALUE!</v>
      </c>
    </row>
    <row r="52" spans="1:15" x14ac:dyDescent="0.3">
      <c r="A52" s="29"/>
      <c r="B52" s="28" t="str">
        <f>IF(A52=0,"",IFERROR(VLOOKUP(A52,FUEMAVND_bas!$A:$B,2,0),""))</f>
        <v/>
      </c>
      <c r="C52" s="28">
        <f>IFERROR(VLOOKUP($A52,updated_plusgrid!$1:$1048576,MATCH("After allocate to FUEKIVFS today",updated_plusgrid!$1:$1,0),0),0)</f>
        <v>0</v>
      </c>
      <c r="D52" s="28">
        <f>IFERROR(VLOOKUP($A52,updated_plusgrid!$1:$1048576,MATCH("After allocate to FUEKIVFS tmr",updated_plusgrid!$1:$1,0),0),0)</f>
        <v>0</v>
      </c>
      <c r="E52" s="28">
        <f>IFERROR(VLOOKUP($A52,updated_plusgrid!$1:$1048576,MATCH("After allocate to FUEKIVFS after tmr",updated_plusgrid!$1:$1,0),0),0)</f>
        <v>0</v>
      </c>
      <c r="F52" s="30" t="str">
        <f t="shared" si="0"/>
        <v/>
      </c>
      <c r="G52" s="28" t="str">
        <f t="shared" si="1"/>
        <v/>
      </c>
      <c r="H52" s="28" t="str">
        <f t="shared" si="2"/>
        <v/>
      </c>
      <c r="I52" s="28" t="str">
        <f t="shared" si="3"/>
        <v/>
      </c>
      <c r="J52" s="28" t="str">
        <f t="shared" si="4"/>
        <v/>
      </c>
      <c r="K52" s="28" t="str">
        <f t="shared" si="5"/>
        <v/>
      </c>
      <c r="L52" s="27" t="str">
        <f t="shared" si="6"/>
        <v/>
      </c>
      <c r="M52" s="27" t="e">
        <f t="shared" si="7"/>
        <v>#VALUE!</v>
      </c>
      <c r="N52" s="27" t="e">
        <f t="shared" si="8"/>
        <v>#VALUE!</v>
      </c>
      <c r="O52" s="27" t="e">
        <f t="shared" si="9"/>
        <v>#VALUE!</v>
      </c>
    </row>
    <row r="53" spans="1:15" x14ac:dyDescent="0.3">
      <c r="A53" s="29"/>
      <c r="B53" s="28" t="str">
        <f>IF(A53=0,"",IFERROR(VLOOKUP(A53,FUEMAVND_bas!$A:$B,2,0),""))</f>
        <v/>
      </c>
      <c r="C53" s="28">
        <f>IFERROR(VLOOKUP($A53,updated_plusgrid!$1:$1048576,MATCH("After allocate to FUEKIVFS today",updated_plusgrid!$1:$1,0),0),0)</f>
        <v>0</v>
      </c>
      <c r="D53" s="28">
        <f>IFERROR(VLOOKUP($A53,updated_plusgrid!$1:$1048576,MATCH("After allocate to FUEKIVFS tmr",updated_plusgrid!$1:$1,0),0),0)</f>
        <v>0</v>
      </c>
      <c r="E53" s="28">
        <f>IFERROR(VLOOKUP($A53,updated_plusgrid!$1:$1048576,MATCH("After allocate to FUEKIVFS after tmr",updated_plusgrid!$1:$1,0),0),0)</f>
        <v>0</v>
      </c>
      <c r="F53" s="30" t="str">
        <f t="shared" si="0"/>
        <v/>
      </c>
      <c r="G53" s="28" t="str">
        <f t="shared" si="1"/>
        <v/>
      </c>
      <c r="H53" s="28" t="str">
        <f t="shared" si="2"/>
        <v/>
      </c>
      <c r="I53" s="28" t="str">
        <f t="shared" si="3"/>
        <v/>
      </c>
      <c r="J53" s="28" t="str">
        <f t="shared" si="4"/>
        <v/>
      </c>
      <c r="K53" s="28" t="str">
        <f t="shared" si="5"/>
        <v/>
      </c>
      <c r="L53" s="27" t="str">
        <f t="shared" si="6"/>
        <v/>
      </c>
      <c r="M53" s="27" t="e">
        <f t="shared" si="7"/>
        <v>#VALUE!</v>
      </c>
      <c r="N53" s="27" t="e">
        <f t="shared" si="8"/>
        <v>#VALUE!</v>
      </c>
      <c r="O53" s="27" t="e">
        <f t="shared" si="9"/>
        <v>#VALUE!</v>
      </c>
    </row>
    <row r="54" spans="1:15" x14ac:dyDescent="0.3">
      <c r="A54" s="29"/>
      <c r="B54" s="28" t="str">
        <f>IF(A54=0,"",IFERROR(VLOOKUP(A54,FUEMAVND_bas!$A:$B,2,0),""))</f>
        <v/>
      </c>
      <c r="C54" s="28">
        <f>IFERROR(VLOOKUP($A54,updated_plusgrid!$1:$1048576,MATCH("After allocate to FUEKIVFS today",updated_plusgrid!$1:$1,0),0),0)</f>
        <v>0</v>
      </c>
      <c r="D54" s="28">
        <f>IFERROR(VLOOKUP($A54,updated_plusgrid!$1:$1048576,MATCH("After allocate to FUEKIVFS tmr",updated_plusgrid!$1:$1,0),0),0)</f>
        <v>0</v>
      </c>
      <c r="E54" s="28">
        <f>IFERROR(VLOOKUP($A54,updated_plusgrid!$1:$1048576,MATCH("After allocate to FUEKIVFS after tmr",updated_plusgrid!$1:$1,0),0),0)</f>
        <v>0</v>
      </c>
      <c r="F54" s="30" t="str">
        <f t="shared" si="0"/>
        <v/>
      </c>
      <c r="G54" s="28" t="str">
        <f t="shared" si="1"/>
        <v/>
      </c>
      <c r="H54" s="28" t="str">
        <f t="shared" si="2"/>
        <v/>
      </c>
      <c r="I54" s="28" t="str">
        <f t="shared" si="3"/>
        <v/>
      </c>
      <c r="J54" s="28" t="str">
        <f t="shared" si="4"/>
        <v/>
      </c>
      <c r="K54" s="28" t="str">
        <f t="shared" si="5"/>
        <v/>
      </c>
      <c r="L54" s="27" t="str">
        <f t="shared" si="6"/>
        <v/>
      </c>
      <c r="M54" s="27" t="e">
        <f t="shared" si="7"/>
        <v>#VALUE!</v>
      </c>
      <c r="N54" s="27" t="e">
        <f t="shared" si="8"/>
        <v>#VALUE!</v>
      </c>
      <c r="O54" s="27" t="e">
        <f t="shared" si="9"/>
        <v>#VALUE!</v>
      </c>
    </row>
    <row r="55" spans="1:15" x14ac:dyDescent="0.3">
      <c r="A55" s="29"/>
      <c r="B55" s="28" t="str">
        <f>IF(A55=0,"",IFERROR(VLOOKUP(A55,FUEMAVND_bas!$A:$B,2,0),""))</f>
        <v/>
      </c>
      <c r="C55" s="28">
        <f>IFERROR(VLOOKUP($A55,updated_plusgrid!$1:$1048576,MATCH("After allocate to FUEKIVFS today",updated_plusgrid!$1:$1,0),0),0)</f>
        <v>0</v>
      </c>
      <c r="D55" s="28">
        <f>IFERROR(VLOOKUP($A55,updated_plusgrid!$1:$1048576,MATCH("After allocate to FUEKIVFS tmr",updated_plusgrid!$1:$1,0),0),0)</f>
        <v>0</v>
      </c>
      <c r="E55" s="28">
        <f>IFERROR(VLOOKUP($A55,updated_plusgrid!$1:$1048576,MATCH("After allocate to FUEKIVFS after tmr",updated_plusgrid!$1:$1,0),0),0)</f>
        <v>0</v>
      </c>
      <c r="F55" s="30" t="str">
        <f t="shared" si="0"/>
        <v/>
      </c>
      <c r="G55" s="28" t="str">
        <f t="shared" si="1"/>
        <v/>
      </c>
      <c r="H55" s="28" t="str">
        <f t="shared" si="2"/>
        <v/>
      </c>
      <c r="I55" s="28" t="str">
        <f t="shared" si="3"/>
        <v/>
      </c>
      <c r="J55" s="28" t="str">
        <f t="shared" si="4"/>
        <v/>
      </c>
      <c r="K55" s="28" t="str">
        <f t="shared" si="5"/>
        <v/>
      </c>
      <c r="L55" s="27" t="str">
        <f t="shared" si="6"/>
        <v/>
      </c>
      <c r="M55" s="27" t="e">
        <f t="shared" si="7"/>
        <v>#VALUE!</v>
      </c>
      <c r="N55" s="27" t="e">
        <f t="shared" si="8"/>
        <v>#VALUE!</v>
      </c>
      <c r="O55" s="27" t="e">
        <f t="shared" si="9"/>
        <v>#VALUE!</v>
      </c>
    </row>
    <row r="56" spans="1:15" x14ac:dyDescent="0.3">
      <c r="A56" s="29"/>
      <c r="B56" s="28" t="str">
        <f>IF(A56=0,"",IFERROR(VLOOKUP(A56,FUEMAVND_bas!$A:$B,2,0),""))</f>
        <v/>
      </c>
      <c r="C56" s="28">
        <f>IFERROR(VLOOKUP($A56,updated_plusgrid!$1:$1048576,MATCH("After allocate to FUEKIVFS today",updated_plusgrid!$1:$1,0),0),0)</f>
        <v>0</v>
      </c>
      <c r="D56" s="28">
        <f>IFERROR(VLOOKUP($A56,updated_plusgrid!$1:$1048576,MATCH("After allocate to FUEKIVFS tmr",updated_plusgrid!$1:$1,0),0),0)</f>
        <v>0</v>
      </c>
      <c r="E56" s="28">
        <f>IFERROR(VLOOKUP($A56,updated_plusgrid!$1:$1048576,MATCH("After allocate to FUEKIVFS after tmr",updated_plusgrid!$1:$1,0),0),0)</f>
        <v>0</v>
      </c>
      <c r="F56" s="30" t="str">
        <f t="shared" si="0"/>
        <v/>
      </c>
      <c r="G56" s="28" t="str">
        <f t="shared" si="1"/>
        <v/>
      </c>
      <c r="H56" s="28" t="str">
        <f t="shared" si="2"/>
        <v/>
      </c>
      <c r="I56" s="28" t="str">
        <f t="shared" si="3"/>
        <v/>
      </c>
      <c r="J56" s="28" t="str">
        <f t="shared" si="4"/>
        <v/>
      </c>
      <c r="K56" s="28" t="str">
        <f t="shared" si="5"/>
        <v/>
      </c>
      <c r="L56" s="27" t="str">
        <f t="shared" si="6"/>
        <v/>
      </c>
      <c r="M56" s="27" t="e">
        <f t="shared" si="7"/>
        <v>#VALUE!</v>
      </c>
      <c r="N56" s="27" t="e">
        <f t="shared" si="8"/>
        <v>#VALUE!</v>
      </c>
      <c r="O56" s="27" t="e">
        <f t="shared" si="9"/>
        <v>#VALUE!</v>
      </c>
    </row>
    <row r="57" spans="1:15" x14ac:dyDescent="0.3">
      <c r="A57" s="29"/>
      <c r="B57" s="28" t="str">
        <f>IF(A57=0,"",IFERROR(VLOOKUP(A57,FUEMAVND_bas!$A:$B,2,0),""))</f>
        <v/>
      </c>
      <c r="C57" s="28">
        <f>IFERROR(VLOOKUP($A57,updated_plusgrid!$1:$1048576,MATCH("After allocate to FUEKIVFS today",updated_plusgrid!$1:$1,0),0),0)</f>
        <v>0</v>
      </c>
      <c r="D57" s="28">
        <f>IFERROR(VLOOKUP($A57,updated_plusgrid!$1:$1048576,MATCH("After allocate to FUEKIVFS tmr",updated_plusgrid!$1:$1,0),0),0)</f>
        <v>0</v>
      </c>
      <c r="E57" s="28">
        <f>IFERROR(VLOOKUP($A57,updated_plusgrid!$1:$1048576,MATCH("After allocate to FUEKIVFS after tmr",updated_plusgrid!$1:$1,0),0),0)</f>
        <v>0</v>
      </c>
      <c r="F57" s="30" t="str">
        <f t="shared" si="0"/>
        <v/>
      </c>
      <c r="G57" s="28" t="str">
        <f t="shared" si="1"/>
        <v/>
      </c>
      <c r="H57" s="28" t="str">
        <f t="shared" si="2"/>
        <v/>
      </c>
      <c r="I57" s="28" t="str">
        <f t="shared" si="3"/>
        <v/>
      </c>
      <c r="J57" s="28" t="str">
        <f t="shared" si="4"/>
        <v/>
      </c>
      <c r="K57" s="28" t="str">
        <f t="shared" si="5"/>
        <v/>
      </c>
      <c r="L57" s="27" t="str">
        <f t="shared" si="6"/>
        <v/>
      </c>
      <c r="M57" s="27" t="e">
        <f t="shared" si="7"/>
        <v>#VALUE!</v>
      </c>
      <c r="N57" s="27" t="e">
        <f t="shared" si="8"/>
        <v>#VALUE!</v>
      </c>
      <c r="O57" s="27" t="e">
        <f t="shared" si="9"/>
        <v>#VALUE!</v>
      </c>
    </row>
    <row r="58" spans="1:15" x14ac:dyDescent="0.3">
      <c r="A58" s="29"/>
      <c r="B58" s="28" t="str">
        <f>IF(A58=0,"",IFERROR(VLOOKUP(A58,FUEMAVND_bas!$A:$B,2,0),""))</f>
        <v/>
      </c>
      <c r="C58" s="28">
        <f>IFERROR(VLOOKUP($A58,updated_plusgrid!$1:$1048576,MATCH("After allocate to FUEKIVFS today",updated_plusgrid!$1:$1,0),0),0)</f>
        <v>0</v>
      </c>
      <c r="D58" s="28">
        <f>IFERROR(VLOOKUP($A58,updated_plusgrid!$1:$1048576,MATCH("After allocate to FUEKIVFS tmr",updated_plusgrid!$1:$1,0),0),0)</f>
        <v>0</v>
      </c>
      <c r="E58" s="28">
        <f>IFERROR(VLOOKUP($A58,updated_plusgrid!$1:$1048576,MATCH("After allocate to FUEKIVFS after tmr",updated_plusgrid!$1:$1,0),0),0)</f>
        <v>0</v>
      </c>
      <c r="F58" s="30" t="str">
        <f t="shared" si="0"/>
        <v/>
      </c>
      <c r="G58" s="28" t="str">
        <f t="shared" si="1"/>
        <v/>
      </c>
      <c r="H58" s="28" t="str">
        <f t="shared" si="2"/>
        <v/>
      </c>
      <c r="I58" s="28" t="str">
        <f t="shared" si="3"/>
        <v/>
      </c>
      <c r="J58" s="28" t="str">
        <f t="shared" si="4"/>
        <v/>
      </c>
      <c r="K58" s="28" t="str">
        <f t="shared" si="5"/>
        <v/>
      </c>
      <c r="L58" s="27" t="str">
        <f t="shared" si="6"/>
        <v/>
      </c>
      <c r="M58" s="27" t="e">
        <f t="shared" si="7"/>
        <v>#VALUE!</v>
      </c>
      <c r="N58" s="27" t="e">
        <f t="shared" si="8"/>
        <v>#VALUE!</v>
      </c>
      <c r="O58" s="27" t="e">
        <f t="shared" si="9"/>
        <v>#VALUE!</v>
      </c>
    </row>
    <row r="59" spans="1:15" x14ac:dyDescent="0.3">
      <c r="A59" s="29"/>
      <c r="B59" s="28" t="str">
        <f>IF(A59=0,"",IFERROR(VLOOKUP(A59,FUEMAVND_bas!$A:$B,2,0),""))</f>
        <v/>
      </c>
      <c r="C59" s="28">
        <f>IFERROR(VLOOKUP($A59,updated_plusgrid!$1:$1048576,MATCH("After allocate to FUEKIVFS today",updated_plusgrid!$1:$1,0),0),0)</f>
        <v>0</v>
      </c>
      <c r="D59" s="28">
        <f>IFERROR(VLOOKUP($A59,updated_plusgrid!$1:$1048576,MATCH("After allocate to FUEKIVFS tmr",updated_plusgrid!$1:$1,0),0),0)</f>
        <v>0</v>
      </c>
      <c r="E59" s="28">
        <f>IFERROR(VLOOKUP($A59,updated_plusgrid!$1:$1048576,MATCH("After allocate to FUEKIVFS after tmr",updated_plusgrid!$1:$1,0),0),0)</f>
        <v>0</v>
      </c>
      <c r="F59" s="30" t="str">
        <f t="shared" si="0"/>
        <v/>
      </c>
      <c r="G59" s="28" t="str">
        <f t="shared" si="1"/>
        <v/>
      </c>
      <c r="H59" s="28" t="str">
        <f t="shared" si="2"/>
        <v/>
      </c>
      <c r="I59" s="28" t="str">
        <f t="shared" si="3"/>
        <v/>
      </c>
      <c r="J59" s="28" t="str">
        <f t="shared" si="4"/>
        <v/>
      </c>
      <c r="K59" s="28" t="str">
        <f t="shared" si="5"/>
        <v/>
      </c>
      <c r="L59" s="27" t="str">
        <f t="shared" si="6"/>
        <v/>
      </c>
      <c r="M59" s="27" t="e">
        <f t="shared" si="7"/>
        <v>#VALUE!</v>
      </c>
      <c r="N59" s="27" t="e">
        <f t="shared" si="8"/>
        <v>#VALUE!</v>
      </c>
      <c r="O59" s="27" t="e">
        <f t="shared" si="9"/>
        <v>#VALUE!</v>
      </c>
    </row>
    <row r="60" spans="1:15" x14ac:dyDescent="0.3">
      <c r="A60" s="29"/>
      <c r="B60" s="28" t="str">
        <f>IF(A60=0,"",IFERROR(VLOOKUP(A60,FUEMAVND_bas!$A:$B,2,0),""))</f>
        <v/>
      </c>
      <c r="C60" s="28">
        <f>IFERROR(VLOOKUP($A60,updated_plusgrid!$1:$1048576,MATCH("After allocate to FUEKIVFS today",updated_plusgrid!$1:$1,0),0),0)</f>
        <v>0</v>
      </c>
      <c r="D60" s="28">
        <f>IFERROR(VLOOKUP($A60,updated_plusgrid!$1:$1048576,MATCH("After allocate to FUEKIVFS tmr",updated_plusgrid!$1:$1,0),0),0)</f>
        <v>0</v>
      </c>
      <c r="E60" s="28">
        <f>IFERROR(VLOOKUP($A60,updated_plusgrid!$1:$1048576,MATCH("After allocate to FUEKIVFS after tmr",updated_plusgrid!$1:$1,0),0),0)</f>
        <v>0</v>
      </c>
      <c r="F60" s="30" t="str">
        <f t="shared" si="0"/>
        <v/>
      </c>
      <c r="G60" s="28" t="str">
        <f t="shared" si="1"/>
        <v/>
      </c>
      <c r="H60" s="28" t="str">
        <f t="shared" si="2"/>
        <v/>
      </c>
      <c r="I60" s="28" t="str">
        <f t="shared" si="3"/>
        <v/>
      </c>
      <c r="J60" s="28" t="str">
        <f t="shared" si="4"/>
        <v/>
      </c>
      <c r="K60" s="28" t="str">
        <f t="shared" si="5"/>
        <v/>
      </c>
      <c r="L60" s="27" t="str">
        <f t="shared" si="6"/>
        <v/>
      </c>
      <c r="M60" s="27" t="e">
        <f t="shared" si="7"/>
        <v>#VALUE!</v>
      </c>
      <c r="N60" s="27" t="e">
        <f t="shared" si="8"/>
        <v>#VALUE!</v>
      </c>
      <c r="O60" s="27" t="e">
        <f t="shared" si="9"/>
        <v>#VALUE!</v>
      </c>
    </row>
    <row r="61" spans="1:15" x14ac:dyDescent="0.3">
      <c r="A61" s="29"/>
      <c r="B61" s="28" t="str">
        <f>IF(A61=0,"",IFERROR(VLOOKUP(A61,FUEMAVND_bas!$A:$B,2,0),""))</f>
        <v/>
      </c>
      <c r="C61" s="28">
        <f>IFERROR(VLOOKUP($A61,updated_plusgrid!$1:$1048576,MATCH("After allocate to FUEKIVFS today",updated_plusgrid!$1:$1,0),0),0)</f>
        <v>0</v>
      </c>
      <c r="D61" s="28">
        <f>IFERROR(VLOOKUP($A61,updated_plusgrid!$1:$1048576,MATCH("After allocate to FUEKIVFS tmr",updated_plusgrid!$1:$1,0),0),0)</f>
        <v>0</v>
      </c>
      <c r="E61" s="28">
        <f>IFERROR(VLOOKUP($A61,updated_plusgrid!$1:$1048576,MATCH("After allocate to FUEKIVFS after tmr",updated_plusgrid!$1:$1,0),0),0)</f>
        <v>0</v>
      </c>
      <c r="F61" s="30" t="str">
        <f t="shared" si="0"/>
        <v/>
      </c>
      <c r="G61" s="28" t="str">
        <f t="shared" si="1"/>
        <v/>
      </c>
      <c r="H61" s="28" t="str">
        <f t="shared" si="2"/>
        <v/>
      </c>
      <c r="I61" s="28" t="str">
        <f t="shared" si="3"/>
        <v/>
      </c>
      <c r="J61" s="28" t="str">
        <f t="shared" si="4"/>
        <v/>
      </c>
      <c r="K61" s="28" t="str">
        <f t="shared" si="5"/>
        <v/>
      </c>
      <c r="L61" s="27" t="str">
        <f t="shared" si="6"/>
        <v/>
      </c>
      <c r="M61" s="27" t="e">
        <f t="shared" si="7"/>
        <v>#VALUE!</v>
      </c>
      <c r="N61" s="27" t="e">
        <f t="shared" si="8"/>
        <v>#VALUE!</v>
      </c>
      <c r="O61" s="27" t="e">
        <f t="shared" si="9"/>
        <v>#VALUE!</v>
      </c>
    </row>
    <row r="62" spans="1:15" x14ac:dyDescent="0.3">
      <c r="A62" s="29"/>
      <c r="B62" s="28" t="str">
        <f>IF(A62=0,"",IFERROR(VLOOKUP(A62,FUEMAVND_bas!$A:$B,2,0),""))</f>
        <v/>
      </c>
      <c r="C62" s="28">
        <f>IFERROR(VLOOKUP($A62,updated_plusgrid!$1:$1048576,MATCH("After allocate to FUEKIVFS today",updated_plusgrid!$1:$1,0),0),0)</f>
        <v>0</v>
      </c>
      <c r="D62" s="28">
        <f>IFERROR(VLOOKUP($A62,updated_plusgrid!$1:$1048576,MATCH("After allocate to FUEKIVFS tmr",updated_plusgrid!$1:$1,0),0),0)</f>
        <v>0</v>
      </c>
      <c r="E62" s="28">
        <f>IFERROR(VLOOKUP($A62,updated_plusgrid!$1:$1048576,MATCH("After allocate to FUEKIVFS after tmr",updated_plusgrid!$1:$1,0),0),0)</f>
        <v>0</v>
      </c>
      <c r="F62" s="30" t="str">
        <f t="shared" si="0"/>
        <v/>
      </c>
      <c r="G62" s="28" t="str">
        <f t="shared" si="1"/>
        <v/>
      </c>
      <c r="H62" s="28" t="str">
        <f t="shared" si="2"/>
        <v/>
      </c>
      <c r="I62" s="28" t="str">
        <f t="shared" si="3"/>
        <v/>
      </c>
      <c r="J62" s="28" t="str">
        <f t="shared" si="4"/>
        <v/>
      </c>
      <c r="K62" s="28" t="str">
        <f t="shared" si="5"/>
        <v/>
      </c>
      <c r="L62" s="27" t="str">
        <f t="shared" si="6"/>
        <v/>
      </c>
      <c r="M62" s="27" t="e">
        <f t="shared" si="7"/>
        <v>#VALUE!</v>
      </c>
      <c r="N62" s="27" t="e">
        <f t="shared" si="8"/>
        <v>#VALUE!</v>
      </c>
      <c r="O62" s="27" t="e">
        <f t="shared" si="9"/>
        <v>#VALUE!</v>
      </c>
    </row>
    <row r="63" spans="1:15" x14ac:dyDescent="0.3">
      <c r="A63" s="29"/>
      <c r="B63" s="28" t="str">
        <f>IF(A63=0,"",IFERROR(VLOOKUP(A63,FUEMAVND_bas!$A:$B,2,0),""))</f>
        <v/>
      </c>
      <c r="C63" s="28">
        <f>IFERROR(VLOOKUP($A63,updated_plusgrid!$1:$1048576,MATCH("After allocate to FUEKIVFS today",updated_plusgrid!$1:$1,0),0),0)</f>
        <v>0</v>
      </c>
      <c r="D63" s="28">
        <f>IFERROR(VLOOKUP($A63,updated_plusgrid!$1:$1048576,MATCH("After allocate to FUEKIVFS tmr",updated_plusgrid!$1:$1,0),0),0)</f>
        <v>0</v>
      </c>
      <c r="E63" s="28">
        <f>IFERROR(VLOOKUP($A63,updated_plusgrid!$1:$1048576,MATCH("After allocate to FUEKIVFS after tmr",updated_plusgrid!$1:$1,0),0),0)</f>
        <v>0</v>
      </c>
      <c r="F63" s="30" t="str">
        <f t="shared" si="0"/>
        <v/>
      </c>
      <c r="G63" s="28" t="str">
        <f t="shared" si="1"/>
        <v/>
      </c>
      <c r="H63" s="28" t="str">
        <f t="shared" si="2"/>
        <v/>
      </c>
      <c r="I63" s="28" t="str">
        <f t="shared" si="3"/>
        <v/>
      </c>
      <c r="J63" s="28" t="str">
        <f t="shared" si="4"/>
        <v/>
      </c>
      <c r="K63" s="28" t="str">
        <f t="shared" si="5"/>
        <v/>
      </c>
      <c r="L63" s="27" t="str">
        <f t="shared" si="6"/>
        <v/>
      </c>
      <c r="M63" s="27" t="e">
        <f t="shared" si="7"/>
        <v>#VALUE!</v>
      </c>
      <c r="N63" s="27" t="e">
        <f t="shared" si="8"/>
        <v>#VALUE!</v>
      </c>
      <c r="O63" s="27" t="e">
        <f t="shared" si="9"/>
        <v>#VALUE!</v>
      </c>
    </row>
    <row r="64" spans="1:15" x14ac:dyDescent="0.3">
      <c r="A64" s="29"/>
      <c r="B64" s="28" t="str">
        <f>IF(A64=0,"",IFERROR(VLOOKUP(A64,FUEMAVND_bas!$A:$B,2,0),""))</f>
        <v/>
      </c>
      <c r="C64" s="28">
        <f>IFERROR(VLOOKUP($A64,updated_plusgrid!$1:$1048576,MATCH("After allocate to FUEKIVFS today",updated_plusgrid!$1:$1,0),0),0)</f>
        <v>0</v>
      </c>
      <c r="D64" s="28">
        <f>IFERROR(VLOOKUP($A64,updated_plusgrid!$1:$1048576,MATCH("After allocate to FUEKIVFS tmr",updated_plusgrid!$1:$1,0),0),0)</f>
        <v>0</v>
      </c>
      <c r="E64" s="28">
        <f>IFERROR(VLOOKUP($A64,updated_plusgrid!$1:$1048576,MATCH("After allocate to FUEKIVFS after tmr",updated_plusgrid!$1:$1,0),0),0)</f>
        <v>0</v>
      </c>
      <c r="F64" s="30" t="str">
        <f t="shared" si="0"/>
        <v/>
      </c>
      <c r="G64" s="28" t="str">
        <f t="shared" si="1"/>
        <v/>
      </c>
      <c r="H64" s="28" t="str">
        <f t="shared" si="2"/>
        <v/>
      </c>
      <c r="I64" s="28" t="str">
        <f t="shared" si="3"/>
        <v/>
      </c>
      <c r="J64" s="28" t="str">
        <f t="shared" si="4"/>
        <v/>
      </c>
      <c r="K64" s="28" t="str">
        <f t="shared" si="5"/>
        <v/>
      </c>
      <c r="L64" s="27" t="str">
        <f t="shared" si="6"/>
        <v/>
      </c>
      <c r="M64" s="27" t="e">
        <f t="shared" si="7"/>
        <v>#VALUE!</v>
      </c>
      <c r="N64" s="27" t="e">
        <f t="shared" si="8"/>
        <v>#VALUE!</v>
      </c>
      <c r="O64" s="27" t="e">
        <f t="shared" si="9"/>
        <v>#VALUE!</v>
      </c>
    </row>
    <row r="65" spans="1:15" x14ac:dyDescent="0.3">
      <c r="A65" s="29"/>
      <c r="B65" s="28" t="str">
        <f>IF(A65=0,"",IFERROR(VLOOKUP(A65,FUEMAVND_bas!$A:$B,2,0),""))</f>
        <v/>
      </c>
      <c r="C65" s="28">
        <f>IFERROR(VLOOKUP($A65,updated_plusgrid!$1:$1048576,MATCH("After allocate to FUEKIVFS today",updated_plusgrid!$1:$1,0),0),0)</f>
        <v>0</v>
      </c>
      <c r="D65" s="28">
        <f>IFERROR(VLOOKUP($A65,updated_plusgrid!$1:$1048576,MATCH("After allocate to FUEKIVFS tmr",updated_plusgrid!$1:$1,0),0),0)</f>
        <v>0</v>
      </c>
      <c r="E65" s="28">
        <f>IFERROR(VLOOKUP($A65,updated_plusgrid!$1:$1048576,MATCH("After allocate to FUEKIVFS after tmr",updated_plusgrid!$1:$1,0),0),0)</f>
        <v>0</v>
      </c>
      <c r="F65" s="30" t="str">
        <f t="shared" si="0"/>
        <v/>
      </c>
      <c r="G65" s="28" t="str">
        <f t="shared" si="1"/>
        <v/>
      </c>
      <c r="H65" s="28" t="str">
        <f t="shared" si="2"/>
        <v/>
      </c>
      <c r="I65" s="28" t="str">
        <f t="shared" si="3"/>
        <v/>
      </c>
      <c r="J65" s="28" t="str">
        <f t="shared" si="4"/>
        <v/>
      </c>
      <c r="K65" s="28" t="str">
        <f t="shared" si="5"/>
        <v/>
      </c>
      <c r="L65" s="27" t="str">
        <f t="shared" si="6"/>
        <v/>
      </c>
      <c r="M65" s="27" t="e">
        <f t="shared" si="7"/>
        <v>#VALUE!</v>
      </c>
      <c r="N65" s="27" t="e">
        <f t="shared" si="8"/>
        <v>#VALUE!</v>
      </c>
      <c r="O65" s="27" t="e">
        <f t="shared" si="9"/>
        <v>#VALUE!</v>
      </c>
    </row>
    <row r="66" spans="1:15" x14ac:dyDescent="0.3">
      <c r="A66" s="29"/>
      <c r="B66" s="28" t="str">
        <f>IF(A66=0,"",IFERROR(VLOOKUP(A66,FUEMAVND_bas!$A:$B,2,0),""))</f>
        <v/>
      </c>
      <c r="C66" s="28">
        <f>IFERROR(VLOOKUP($A66,updated_plusgrid!$1:$1048576,MATCH("After allocate to FUEKIVFS today",updated_plusgrid!$1:$1,0),0),0)</f>
        <v>0</v>
      </c>
      <c r="D66" s="28">
        <f>IFERROR(VLOOKUP($A66,updated_plusgrid!$1:$1048576,MATCH("After allocate to FUEKIVFS tmr",updated_plusgrid!$1:$1,0),0),0)</f>
        <v>0</v>
      </c>
      <c r="E66" s="28">
        <f>IFERROR(VLOOKUP($A66,updated_plusgrid!$1:$1048576,MATCH("After allocate to FUEKIVFS after tmr",updated_plusgrid!$1:$1,0),0),0)</f>
        <v>0</v>
      </c>
      <c r="F66" s="30" t="str">
        <f t="shared" si="0"/>
        <v/>
      </c>
      <c r="G66" s="28" t="str">
        <f t="shared" si="1"/>
        <v/>
      </c>
      <c r="H66" s="28" t="str">
        <f t="shared" si="2"/>
        <v/>
      </c>
      <c r="I66" s="28" t="str">
        <f t="shared" si="3"/>
        <v/>
      </c>
      <c r="J66" s="28" t="str">
        <f t="shared" si="4"/>
        <v/>
      </c>
      <c r="K66" s="28" t="str">
        <f t="shared" si="5"/>
        <v/>
      </c>
      <c r="L66" s="27" t="str">
        <f t="shared" si="6"/>
        <v/>
      </c>
      <c r="M66" s="27" t="e">
        <f t="shared" si="7"/>
        <v>#VALUE!</v>
      </c>
      <c r="N66" s="27" t="e">
        <f t="shared" si="8"/>
        <v>#VALUE!</v>
      </c>
      <c r="O66" s="27" t="e">
        <f t="shared" si="9"/>
        <v>#VALUE!</v>
      </c>
    </row>
    <row r="67" spans="1:15" x14ac:dyDescent="0.3">
      <c r="A67" s="29"/>
      <c r="B67" s="28" t="str">
        <f>IF(A67=0,"",IFERROR(VLOOKUP(A67,FUEMAVND_bas!$A:$B,2,0),""))</f>
        <v/>
      </c>
      <c r="C67" s="28">
        <f>IFERROR(VLOOKUP($A67,updated_plusgrid!$1:$1048576,MATCH("After allocate to FUEKIVFS today",updated_plusgrid!$1:$1,0),0),0)</f>
        <v>0</v>
      </c>
      <c r="D67" s="28">
        <f>IFERROR(VLOOKUP($A67,updated_plusgrid!$1:$1048576,MATCH("After allocate to FUEKIVFS tmr",updated_plusgrid!$1:$1,0),0),0)</f>
        <v>0</v>
      </c>
      <c r="E67" s="28">
        <f>IFERROR(VLOOKUP($A67,updated_plusgrid!$1:$1048576,MATCH("After allocate to FUEKIVFS after tmr",updated_plusgrid!$1:$1,0),0),0)</f>
        <v>0</v>
      </c>
      <c r="F67" s="30" t="str">
        <f t="shared" ref="F67:F93" si="10">IF(LEN($A67)=3,IFERROR(C67/$B67,0),"")</f>
        <v/>
      </c>
      <c r="G67" s="28" t="str">
        <f t="shared" ref="G67:G93" si="11">IFERROR(ROUNDDOWN(F67,-0.1),"")</f>
        <v/>
      </c>
      <c r="H67" s="28" t="str">
        <f t="shared" ref="H67:H93" si="12">IFERROR(D67/B67,"")</f>
        <v/>
      </c>
      <c r="I67" s="28" t="str">
        <f t="shared" ref="I67:I93" si="13">IFERROR(ROUNDDOWN(H67,-0.1),"")</f>
        <v/>
      </c>
      <c r="J67" s="28" t="str">
        <f t="shared" ref="J67:J93" si="14">IFERROR(E67/B67,"")</f>
        <v/>
      </c>
      <c r="K67" s="28" t="str">
        <f t="shared" ref="K67:K93" si="15">IFERROR(ROUNDDOWN(J67,-0.1),"")</f>
        <v/>
      </c>
      <c r="L67" s="27" t="str">
        <f t="shared" ref="L67:L93" si="16">IFERROR(G67+I67+K67,"")</f>
        <v/>
      </c>
      <c r="M67" s="27" t="e">
        <f t="shared" ref="M67:M93" si="17">C67-MIN($G$2:$G$31)*B67</f>
        <v>#VALUE!</v>
      </c>
      <c r="N67" s="27" t="e">
        <f t="shared" ref="N67:N93" si="18">D67-MIN($I:$I)*B67</f>
        <v>#VALUE!</v>
      </c>
      <c r="O67" s="27" t="e">
        <f t="shared" ref="O67:O93" si="19">E67-MIN($K:$K)*B67</f>
        <v>#VALUE!</v>
      </c>
    </row>
    <row r="68" spans="1:15" x14ac:dyDescent="0.3">
      <c r="A68" s="29"/>
      <c r="B68" s="28" t="str">
        <f>IF(A68=0,"",IFERROR(VLOOKUP(A68,FUEMAVND_bas!$A:$B,2,0),""))</f>
        <v/>
      </c>
      <c r="C68" s="28">
        <f>IFERROR(VLOOKUP($A68,updated_plusgrid!$1:$1048576,MATCH("After allocate to FUEKIVFS today",updated_plusgrid!$1:$1,0),0),0)</f>
        <v>0</v>
      </c>
      <c r="D68" s="28">
        <f>IFERROR(VLOOKUP($A68,updated_plusgrid!$1:$1048576,MATCH("After allocate to FUEKIVFS tmr",updated_plusgrid!$1:$1,0),0),0)</f>
        <v>0</v>
      </c>
      <c r="E68" s="28">
        <f>IFERROR(VLOOKUP($A68,updated_plusgrid!$1:$1048576,MATCH("After allocate to FUEKIVFS after tmr",updated_plusgrid!$1:$1,0),0),0)</f>
        <v>0</v>
      </c>
      <c r="F68" s="30" t="str">
        <f t="shared" si="10"/>
        <v/>
      </c>
      <c r="G68" s="28" t="str">
        <f t="shared" si="11"/>
        <v/>
      </c>
      <c r="H68" s="28" t="str">
        <f t="shared" si="12"/>
        <v/>
      </c>
      <c r="I68" s="28" t="str">
        <f t="shared" si="13"/>
        <v/>
      </c>
      <c r="J68" s="28" t="str">
        <f t="shared" si="14"/>
        <v/>
      </c>
      <c r="K68" s="28" t="str">
        <f t="shared" si="15"/>
        <v/>
      </c>
      <c r="L68" s="27" t="str">
        <f t="shared" si="16"/>
        <v/>
      </c>
      <c r="M68" s="27" t="e">
        <f t="shared" si="17"/>
        <v>#VALUE!</v>
      </c>
      <c r="N68" s="27" t="e">
        <f t="shared" si="18"/>
        <v>#VALUE!</v>
      </c>
      <c r="O68" s="27" t="e">
        <f t="shared" si="19"/>
        <v>#VALUE!</v>
      </c>
    </row>
    <row r="69" spans="1:15" x14ac:dyDescent="0.3">
      <c r="A69" s="29"/>
      <c r="B69" s="28" t="str">
        <f>IF(A69=0,"",IFERROR(VLOOKUP(A69,FUEMAVND_bas!$A:$B,2,0),""))</f>
        <v/>
      </c>
      <c r="C69" s="28">
        <f>IFERROR(VLOOKUP($A69,updated_plusgrid!$1:$1048576,MATCH("After allocate to FUEKIVFS today",updated_plusgrid!$1:$1,0),0),0)</f>
        <v>0</v>
      </c>
      <c r="D69" s="28">
        <f>IFERROR(VLOOKUP($A69,updated_plusgrid!$1:$1048576,MATCH("After allocate to FUEKIVFS tmr",updated_plusgrid!$1:$1,0),0),0)</f>
        <v>0</v>
      </c>
      <c r="E69" s="28">
        <f>IFERROR(VLOOKUP($A69,updated_plusgrid!$1:$1048576,MATCH("After allocate to FUEKIVFS after tmr",updated_plusgrid!$1:$1,0),0),0)</f>
        <v>0</v>
      </c>
      <c r="F69" s="30" t="str">
        <f t="shared" si="10"/>
        <v/>
      </c>
      <c r="G69" s="28" t="str">
        <f t="shared" si="11"/>
        <v/>
      </c>
      <c r="H69" s="28" t="str">
        <f t="shared" si="12"/>
        <v/>
      </c>
      <c r="I69" s="28" t="str">
        <f t="shared" si="13"/>
        <v/>
      </c>
      <c r="J69" s="28" t="str">
        <f t="shared" si="14"/>
        <v/>
      </c>
      <c r="K69" s="28" t="str">
        <f t="shared" si="15"/>
        <v/>
      </c>
      <c r="L69" s="27" t="str">
        <f t="shared" si="16"/>
        <v/>
      </c>
      <c r="M69" s="27" t="e">
        <f t="shared" si="17"/>
        <v>#VALUE!</v>
      </c>
      <c r="N69" s="27" t="e">
        <f t="shared" si="18"/>
        <v>#VALUE!</v>
      </c>
      <c r="O69" s="27" t="e">
        <f t="shared" si="19"/>
        <v>#VALUE!</v>
      </c>
    </row>
    <row r="70" spans="1:15" x14ac:dyDescent="0.3">
      <c r="A70" s="29"/>
      <c r="B70" s="28" t="str">
        <f>IF(A70=0,"",IFERROR(VLOOKUP(A70,FUEMAVND_bas!$A:$B,2,0),""))</f>
        <v/>
      </c>
      <c r="C70" s="28">
        <f>IFERROR(VLOOKUP($A70,updated_plusgrid!$1:$1048576,MATCH("After allocate to FUEKIVFS today",updated_plusgrid!$1:$1,0),0),0)</f>
        <v>0</v>
      </c>
      <c r="D70" s="28">
        <f>IFERROR(VLOOKUP($A70,updated_plusgrid!$1:$1048576,MATCH("After allocate to FUEKIVFS tmr",updated_plusgrid!$1:$1,0),0),0)</f>
        <v>0</v>
      </c>
      <c r="E70" s="28">
        <f>IFERROR(VLOOKUP($A70,updated_plusgrid!$1:$1048576,MATCH("After allocate to FUEKIVFS after tmr",updated_plusgrid!$1:$1,0),0),0)</f>
        <v>0</v>
      </c>
      <c r="F70" s="30" t="str">
        <f t="shared" si="10"/>
        <v/>
      </c>
      <c r="G70" s="28" t="str">
        <f t="shared" si="11"/>
        <v/>
      </c>
      <c r="H70" s="28" t="str">
        <f t="shared" si="12"/>
        <v/>
      </c>
      <c r="I70" s="28" t="str">
        <f t="shared" si="13"/>
        <v/>
      </c>
      <c r="J70" s="28" t="str">
        <f t="shared" si="14"/>
        <v/>
      </c>
      <c r="K70" s="28" t="str">
        <f t="shared" si="15"/>
        <v/>
      </c>
      <c r="L70" s="27" t="str">
        <f t="shared" si="16"/>
        <v/>
      </c>
      <c r="M70" s="27" t="e">
        <f t="shared" si="17"/>
        <v>#VALUE!</v>
      </c>
      <c r="N70" s="27" t="e">
        <f t="shared" si="18"/>
        <v>#VALUE!</v>
      </c>
      <c r="O70" s="27" t="e">
        <f t="shared" si="19"/>
        <v>#VALUE!</v>
      </c>
    </row>
    <row r="71" spans="1:15" x14ac:dyDescent="0.3">
      <c r="A71" s="29"/>
      <c r="B71" s="28" t="str">
        <f>IF(A71=0,"",IFERROR(VLOOKUP(A71,FUEMAVND_bas!$A:$B,2,0),""))</f>
        <v/>
      </c>
      <c r="C71" s="28">
        <f>IFERROR(VLOOKUP($A71,updated_plusgrid!$1:$1048576,MATCH("After allocate to FUEKIVFS today",updated_plusgrid!$1:$1,0),0),0)</f>
        <v>0</v>
      </c>
      <c r="D71" s="28">
        <f>IFERROR(VLOOKUP($A71,updated_plusgrid!$1:$1048576,MATCH("After allocate to FUEKIVFS tmr",updated_plusgrid!$1:$1,0),0),0)</f>
        <v>0</v>
      </c>
      <c r="E71" s="28">
        <f>IFERROR(VLOOKUP($A71,updated_plusgrid!$1:$1048576,MATCH("After allocate to FUEKIVFS after tmr",updated_plusgrid!$1:$1,0),0),0)</f>
        <v>0</v>
      </c>
      <c r="F71" s="30" t="str">
        <f t="shared" si="10"/>
        <v/>
      </c>
      <c r="G71" s="28" t="str">
        <f t="shared" si="11"/>
        <v/>
      </c>
      <c r="H71" s="28" t="str">
        <f t="shared" si="12"/>
        <v/>
      </c>
      <c r="I71" s="28" t="str">
        <f t="shared" si="13"/>
        <v/>
      </c>
      <c r="J71" s="28" t="str">
        <f t="shared" si="14"/>
        <v/>
      </c>
      <c r="K71" s="28" t="str">
        <f t="shared" si="15"/>
        <v/>
      </c>
      <c r="L71" s="27" t="str">
        <f t="shared" si="16"/>
        <v/>
      </c>
      <c r="M71" s="27" t="e">
        <f t="shared" si="17"/>
        <v>#VALUE!</v>
      </c>
      <c r="N71" s="27" t="e">
        <f t="shared" si="18"/>
        <v>#VALUE!</v>
      </c>
      <c r="O71" s="27" t="e">
        <f t="shared" si="19"/>
        <v>#VALUE!</v>
      </c>
    </row>
    <row r="72" spans="1:15" x14ac:dyDescent="0.3">
      <c r="A72" s="29"/>
      <c r="B72" s="28" t="str">
        <f>IF(A72=0,"",IFERROR(VLOOKUP(A72,FUEMAVND_bas!$A:$B,2,0),""))</f>
        <v/>
      </c>
      <c r="C72" s="28">
        <f>IFERROR(VLOOKUP($A72,updated_plusgrid!$1:$1048576,MATCH("After allocate to FUEKIVFS today",updated_plusgrid!$1:$1,0),0),0)</f>
        <v>0</v>
      </c>
      <c r="D72" s="28">
        <f>IFERROR(VLOOKUP($A72,updated_plusgrid!$1:$1048576,MATCH("After allocate to FUEKIVFS tmr",updated_plusgrid!$1:$1,0),0),0)</f>
        <v>0</v>
      </c>
      <c r="E72" s="28">
        <f>IFERROR(VLOOKUP($A72,updated_plusgrid!$1:$1048576,MATCH("After allocate to FUEKIVFS after tmr",updated_plusgrid!$1:$1,0),0),0)</f>
        <v>0</v>
      </c>
      <c r="F72" s="30" t="str">
        <f t="shared" si="10"/>
        <v/>
      </c>
      <c r="G72" s="28" t="str">
        <f t="shared" si="11"/>
        <v/>
      </c>
      <c r="H72" s="28" t="str">
        <f t="shared" si="12"/>
        <v/>
      </c>
      <c r="I72" s="28" t="str">
        <f t="shared" si="13"/>
        <v/>
      </c>
      <c r="J72" s="28" t="str">
        <f t="shared" si="14"/>
        <v/>
      </c>
      <c r="K72" s="28" t="str">
        <f t="shared" si="15"/>
        <v/>
      </c>
      <c r="L72" s="27" t="str">
        <f t="shared" si="16"/>
        <v/>
      </c>
      <c r="M72" s="27" t="e">
        <f t="shared" si="17"/>
        <v>#VALUE!</v>
      </c>
      <c r="N72" s="27" t="e">
        <f t="shared" si="18"/>
        <v>#VALUE!</v>
      </c>
      <c r="O72" s="27" t="e">
        <f t="shared" si="19"/>
        <v>#VALUE!</v>
      </c>
    </row>
    <row r="73" spans="1:15" x14ac:dyDescent="0.3">
      <c r="A73" s="29"/>
      <c r="B73" s="28" t="str">
        <f>IF(A73=0,"",IFERROR(VLOOKUP(A73,FUEMAVND_bas!$A:$B,2,0),""))</f>
        <v/>
      </c>
      <c r="C73" s="28">
        <f>IFERROR(VLOOKUP($A73,updated_plusgrid!$1:$1048576,MATCH("After allocate to FUEKIVFS today",updated_plusgrid!$1:$1,0),0),0)</f>
        <v>0</v>
      </c>
      <c r="D73" s="28">
        <f>IFERROR(VLOOKUP($A73,updated_plusgrid!$1:$1048576,MATCH("After allocate to FUEKIVFS tmr",updated_plusgrid!$1:$1,0),0),0)</f>
        <v>0</v>
      </c>
      <c r="E73" s="28">
        <f>IFERROR(VLOOKUP($A73,updated_plusgrid!$1:$1048576,MATCH("After allocate to FUEKIVFS after tmr",updated_plusgrid!$1:$1,0),0),0)</f>
        <v>0</v>
      </c>
      <c r="F73" s="30" t="str">
        <f t="shared" si="10"/>
        <v/>
      </c>
      <c r="G73" s="28" t="str">
        <f t="shared" si="11"/>
        <v/>
      </c>
      <c r="H73" s="28" t="str">
        <f t="shared" si="12"/>
        <v/>
      </c>
      <c r="I73" s="28" t="str">
        <f t="shared" si="13"/>
        <v/>
      </c>
      <c r="J73" s="28" t="str">
        <f t="shared" si="14"/>
        <v/>
      </c>
      <c r="K73" s="28" t="str">
        <f t="shared" si="15"/>
        <v/>
      </c>
      <c r="L73" s="27" t="str">
        <f t="shared" si="16"/>
        <v/>
      </c>
      <c r="M73" s="27" t="e">
        <f t="shared" si="17"/>
        <v>#VALUE!</v>
      </c>
      <c r="N73" s="27" t="e">
        <f t="shared" si="18"/>
        <v>#VALUE!</v>
      </c>
      <c r="O73" s="27" t="e">
        <f t="shared" si="19"/>
        <v>#VALUE!</v>
      </c>
    </row>
    <row r="74" spans="1:15" x14ac:dyDescent="0.3">
      <c r="A74" s="29"/>
      <c r="B74" s="28" t="str">
        <f>IF(A74=0,"",IFERROR(VLOOKUP(A74,FUEMAVND_bas!$A:$B,2,0),""))</f>
        <v/>
      </c>
      <c r="C74" s="28">
        <f>IFERROR(VLOOKUP($A74,updated_plusgrid!$1:$1048576,MATCH("After allocate to FUEKIVFS today",updated_plusgrid!$1:$1,0),0),0)</f>
        <v>0</v>
      </c>
      <c r="D74" s="28">
        <f>IFERROR(VLOOKUP($A74,updated_plusgrid!$1:$1048576,MATCH("After allocate to FUEKIVFS tmr",updated_plusgrid!$1:$1,0),0),0)</f>
        <v>0</v>
      </c>
      <c r="E74" s="28">
        <f>IFERROR(VLOOKUP($A74,updated_plusgrid!$1:$1048576,MATCH("After allocate to FUEKIVFS after tmr",updated_plusgrid!$1:$1,0),0),0)</f>
        <v>0</v>
      </c>
      <c r="F74" s="30" t="str">
        <f t="shared" si="10"/>
        <v/>
      </c>
      <c r="G74" s="28" t="str">
        <f t="shared" si="11"/>
        <v/>
      </c>
      <c r="H74" s="28" t="str">
        <f t="shared" si="12"/>
        <v/>
      </c>
      <c r="I74" s="28" t="str">
        <f t="shared" si="13"/>
        <v/>
      </c>
      <c r="J74" s="28" t="str">
        <f t="shared" si="14"/>
        <v/>
      </c>
      <c r="K74" s="28" t="str">
        <f t="shared" si="15"/>
        <v/>
      </c>
      <c r="L74" s="27" t="str">
        <f t="shared" si="16"/>
        <v/>
      </c>
      <c r="M74" s="27" t="e">
        <f t="shared" si="17"/>
        <v>#VALUE!</v>
      </c>
      <c r="N74" s="27" t="e">
        <f t="shared" si="18"/>
        <v>#VALUE!</v>
      </c>
      <c r="O74" s="27" t="e">
        <f t="shared" si="19"/>
        <v>#VALUE!</v>
      </c>
    </row>
    <row r="75" spans="1:15" x14ac:dyDescent="0.3">
      <c r="A75" s="29"/>
      <c r="B75" s="28" t="str">
        <f>IF(A75=0,"",IFERROR(VLOOKUP(A75,FUEMAVND_bas!$A:$B,2,0),""))</f>
        <v/>
      </c>
      <c r="C75" s="28">
        <f>IFERROR(VLOOKUP($A75,updated_plusgrid!$1:$1048576,MATCH("After allocate to FUEKIVFS today",updated_plusgrid!$1:$1,0),0),0)</f>
        <v>0</v>
      </c>
      <c r="D75" s="28">
        <f>IFERROR(VLOOKUP($A75,updated_plusgrid!$1:$1048576,MATCH("After allocate to FUEKIVFS tmr",updated_plusgrid!$1:$1,0),0),0)</f>
        <v>0</v>
      </c>
      <c r="E75" s="28">
        <f>IFERROR(VLOOKUP($A75,updated_plusgrid!$1:$1048576,MATCH("After allocate to FUEKIVFS after tmr",updated_plusgrid!$1:$1,0),0),0)</f>
        <v>0</v>
      </c>
      <c r="F75" s="30" t="str">
        <f t="shared" si="10"/>
        <v/>
      </c>
      <c r="G75" s="28" t="str">
        <f t="shared" si="11"/>
        <v/>
      </c>
      <c r="H75" s="28" t="str">
        <f t="shared" si="12"/>
        <v/>
      </c>
      <c r="I75" s="28" t="str">
        <f t="shared" si="13"/>
        <v/>
      </c>
      <c r="J75" s="28" t="str">
        <f t="shared" si="14"/>
        <v/>
      </c>
      <c r="K75" s="28" t="str">
        <f t="shared" si="15"/>
        <v/>
      </c>
      <c r="L75" s="27" t="str">
        <f t="shared" si="16"/>
        <v/>
      </c>
      <c r="M75" s="27" t="e">
        <f t="shared" si="17"/>
        <v>#VALUE!</v>
      </c>
      <c r="N75" s="27" t="e">
        <f t="shared" si="18"/>
        <v>#VALUE!</v>
      </c>
      <c r="O75" s="27" t="e">
        <f t="shared" si="19"/>
        <v>#VALUE!</v>
      </c>
    </row>
    <row r="76" spans="1:15" x14ac:dyDescent="0.3">
      <c r="A76" s="29"/>
      <c r="B76" s="28" t="str">
        <f>IF(A76=0,"",IFERROR(VLOOKUP(A76,FUEMAVND_bas!$A:$B,2,0),""))</f>
        <v/>
      </c>
      <c r="C76" s="28">
        <f>IFERROR(VLOOKUP($A76,updated_plusgrid!$1:$1048576,MATCH("After allocate to FUEKIVFS today",updated_plusgrid!$1:$1,0),0),0)</f>
        <v>0</v>
      </c>
      <c r="D76" s="28">
        <f>IFERROR(VLOOKUP($A76,updated_plusgrid!$1:$1048576,MATCH("After allocate to FUEKIVFS tmr",updated_plusgrid!$1:$1,0),0),0)</f>
        <v>0</v>
      </c>
      <c r="E76" s="28">
        <f>IFERROR(VLOOKUP($A76,updated_plusgrid!$1:$1048576,MATCH("After allocate to FUEKIVFS after tmr",updated_plusgrid!$1:$1,0),0),0)</f>
        <v>0</v>
      </c>
      <c r="F76" s="30" t="str">
        <f t="shared" si="10"/>
        <v/>
      </c>
      <c r="G76" s="28" t="str">
        <f t="shared" si="11"/>
        <v/>
      </c>
      <c r="H76" s="28" t="str">
        <f t="shared" si="12"/>
        <v/>
      </c>
      <c r="I76" s="28" t="str">
        <f t="shared" si="13"/>
        <v/>
      </c>
      <c r="J76" s="28" t="str">
        <f t="shared" si="14"/>
        <v/>
      </c>
      <c r="K76" s="28" t="str">
        <f t="shared" si="15"/>
        <v/>
      </c>
      <c r="L76" s="27" t="str">
        <f t="shared" si="16"/>
        <v/>
      </c>
      <c r="M76" s="27" t="e">
        <f t="shared" si="17"/>
        <v>#VALUE!</v>
      </c>
      <c r="N76" s="27" t="e">
        <f t="shared" si="18"/>
        <v>#VALUE!</v>
      </c>
      <c r="O76" s="27" t="e">
        <f t="shared" si="19"/>
        <v>#VALUE!</v>
      </c>
    </row>
    <row r="77" spans="1:15" x14ac:dyDescent="0.3">
      <c r="A77" s="29"/>
      <c r="B77" s="28" t="str">
        <f>IF(A77=0,"",IFERROR(VLOOKUP(A77,FUEMAVND_bas!$A:$B,2,0),""))</f>
        <v/>
      </c>
      <c r="C77" s="28">
        <f>IFERROR(VLOOKUP($A77,updated_plusgrid!$1:$1048576,MATCH("After allocate to FUEKIVFS today",updated_plusgrid!$1:$1,0),0),0)</f>
        <v>0</v>
      </c>
      <c r="D77" s="28">
        <f>IFERROR(VLOOKUP($A77,updated_plusgrid!$1:$1048576,MATCH("After allocate to FUEKIVFS tmr",updated_plusgrid!$1:$1,0),0),0)</f>
        <v>0</v>
      </c>
      <c r="E77" s="28">
        <f>IFERROR(VLOOKUP($A77,updated_plusgrid!$1:$1048576,MATCH("After allocate to FUEKIVFS after tmr",updated_plusgrid!$1:$1,0),0),0)</f>
        <v>0</v>
      </c>
      <c r="F77" s="30" t="str">
        <f t="shared" si="10"/>
        <v/>
      </c>
      <c r="G77" s="28" t="str">
        <f t="shared" si="11"/>
        <v/>
      </c>
      <c r="H77" s="28" t="str">
        <f t="shared" si="12"/>
        <v/>
      </c>
      <c r="I77" s="28" t="str">
        <f t="shared" si="13"/>
        <v/>
      </c>
      <c r="J77" s="28" t="str">
        <f t="shared" si="14"/>
        <v/>
      </c>
      <c r="K77" s="28" t="str">
        <f t="shared" si="15"/>
        <v/>
      </c>
      <c r="L77" s="27" t="str">
        <f t="shared" si="16"/>
        <v/>
      </c>
      <c r="M77" s="27" t="e">
        <f t="shared" si="17"/>
        <v>#VALUE!</v>
      </c>
      <c r="N77" s="27" t="e">
        <f t="shared" si="18"/>
        <v>#VALUE!</v>
      </c>
      <c r="O77" s="27" t="e">
        <f t="shared" si="19"/>
        <v>#VALUE!</v>
      </c>
    </row>
    <row r="78" spans="1:15" x14ac:dyDescent="0.3">
      <c r="A78" s="29"/>
      <c r="B78" s="28" t="str">
        <f>IF(A78=0,"",IFERROR(VLOOKUP(A78,FUEMAVND_bas!$A:$B,2,0),""))</f>
        <v/>
      </c>
      <c r="C78" s="28">
        <f>IFERROR(VLOOKUP($A78,updated_plusgrid!$1:$1048576,MATCH("After allocate to FUEKIVFS today",updated_plusgrid!$1:$1,0),0),0)</f>
        <v>0</v>
      </c>
      <c r="D78" s="28">
        <f>IFERROR(VLOOKUP($A78,updated_plusgrid!$1:$1048576,MATCH("After allocate to FUEKIVFS tmr",updated_plusgrid!$1:$1,0),0),0)</f>
        <v>0</v>
      </c>
      <c r="E78" s="28">
        <f>IFERROR(VLOOKUP($A78,updated_plusgrid!$1:$1048576,MATCH("After allocate to FUEKIVFS after tmr",updated_plusgrid!$1:$1,0),0),0)</f>
        <v>0</v>
      </c>
      <c r="F78" s="30" t="str">
        <f t="shared" si="10"/>
        <v/>
      </c>
      <c r="G78" s="28" t="str">
        <f t="shared" si="11"/>
        <v/>
      </c>
      <c r="H78" s="28" t="str">
        <f t="shared" si="12"/>
        <v/>
      </c>
      <c r="I78" s="28" t="str">
        <f t="shared" si="13"/>
        <v/>
      </c>
      <c r="J78" s="28" t="str">
        <f t="shared" si="14"/>
        <v/>
      </c>
      <c r="K78" s="28" t="str">
        <f t="shared" si="15"/>
        <v/>
      </c>
      <c r="L78" s="27" t="str">
        <f t="shared" si="16"/>
        <v/>
      </c>
      <c r="M78" s="27" t="e">
        <f t="shared" si="17"/>
        <v>#VALUE!</v>
      </c>
      <c r="N78" s="27" t="e">
        <f t="shared" si="18"/>
        <v>#VALUE!</v>
      </c>
      <c r="O78" s="27" t="e">
        <f t="shared" si="19"/>
        <v>#VALUE!</v>
      </c>
    </row>
    <row r="79" spans="1:15" x14ac:dyDescent="0.3">
      <c r="A79" s="29"/>
      <c r="B79" s="28" t="str">
        <f>IF(A79=0,"",IFERROR(VLOOKUP(A79,FUEMAVND_bas!$A:$B,2,0),""))</f>
        <v/>
      </c>
      <c r="C79" s="28">
        <f>IFERROR(VLOOKUP($A79,updated_plusgrid!$1:$1048576,MATCH("After allocate to FUEKIVFS today",updated_plusgrid!$1:$1,0),0),0)</f>
        <v>0</v>
      </c>
      <c r="D79" s="28">
        <f>IFERROR(VLOOKUP($A79,updated_plusgrid!$1:$1048576,MATCH("After allocate to FUEKIVFS tmr",updated_plusgrid!$1:$1,0),0),0)</f>
        <v>0</v>
      </c>
      <c r="E79" s="28">
        <f>IFERROR(VLOOKUP($A79,updated_plusgrid!$1:$1048576,MATCH("After allocate to FUEKIVFS after tmr",updated_plusgrid!$1:$1,0),0),0)</f>
        <v>0</v>
      </c>
      <c r="F79" s="30" t="str">
        <f t="shared" si="10"/>
        <v/>
      </c>
      <c r="G79" s="28" t="str">
        <f t="shared" si="11"/>
        <v/>
      </c>
      <c r="H79" s="28" t="str">
        <f t="shared" si="12"/>
        <v/>
      </c>
      <c r="I79" s="28" t="str">
        <f t="shared" si="13"/>
        <v/>
      </c>
      <c r="J79" s="28" t="str">
        <f t="shared" si="14"/>
        <v/>
      </c>
      <c r="K79" s="28" t="str">
        <f t="shared" si="15"/>
        <v/>
      </c>
      <c r="L79" s="27" t="str">
        <f t="shared" si="16"/>
        <v/>
      </c>
      <c r="M79" s="27" t="e">
        <f t="shared" si="17"/>
        <v>#VALUE!</v>
      </c>
      <c r="N79" s="27" t="e">
        <f t="shared" si="18"/>
        <v>#VALUE!</v>
      </c>
      <c r="O79" s="27" t="e">
        <f t="shared" si="19"/>
        <v>#VALUE!</v>
      </c>
    </row>
    <row r="80" spans="1:15" x14ac:dyDescent="0.3">
      <c r="A80" s="29"/>
      <c r="B80" s="28" t="str">
        <f>IF(A80=0,"",IFERROR(VLOOKUP(A80,FUEMAVND_bas!$A:$B,2,0),""))</f>
        <v/>
      </c>
      <c r="C80" s="28">
        <f>IFERROR(VLOOKUP($A80,updated_plusgrid!$1:$1048576,MATCH("After allocate to FUEKIVFS today",updated_plusgrid!$1:$1,0),0),0)</f>
        <v>0</v>
      </c>
      <c r="D80" s="28">
        <f>IFERROR(VLOOKUP($A80,updated_plusgrid!$1:$1048576,MATCH("After allocate to FUEKIVFS tmr",updated_plusgrid!$1:$1,0),0),0)</f>
        <v>0</v>
      </c>
      <c r="E80" s="28">
        <f>IFERROR(VLOOKUP($A80,updated_plusgrid!$1:$1048576,MATCH("After allocate to FUEKIVFS after tmr",updated_plusgrid!$1:$1,0),0),0)</f>
        <v>0</v>
      </c>
      <c r="F80" s="30" t="str">
        <f t="shared" si="10"/>
        <v/>
      </c>
      <c r="G80" s="28" t="str">
        <f t="shared" si="11"/>
        <v/>
      </c>
      <c r="H80" s="28" t="str">
        <f t="shared" si="12"/>
        <v/>
      </c>
      <c r="I80" s="28" t="str">
        <f t="shared" si="13"/>
        <v/>
      </c>
      <c r="J80" s="28" t="str">
        <f t="shared" si="14"/>
        <v/>
      </c>
      <c r="K80" s="28" t="str">
        <f t="shared" si="15"/>
        <v/>
      </c>
      <c r="L80" s="27" t="str">
        <f t="shared" si="16"/>
        <v/>
      </c>
      <c r="M80" s="27" t="e">
        <f t="shared" si="17"/>
        <v>#VALUE!</v>
      </c>
      <c r="N80" s="27" t="e">
        <f t="shared" si="18"/>
        <v>#VALUE!</v>
      </c>
      <c r="O80" s="27" t="e">
        <f t="shared" si="19"/>
        <v>#VALUE!</v>
      </c>
    </row>
    <row r="81" spans="1:15" x14ac:dyDescent="0.3">
      <c r="A81" s="29"/>
      <c r="B81" s="28" t="str">
        <f>IF(A81=0,"",IFERROR(VLOOKUP(A81,FUEMAVND_bas!$A:$B,2,0),""))</f>
        <v/>
      </c>
      <c r="C81" s="28">
        <f>IFERROR(VLOOKUP($A81,updated_plusgrid!$1:$1048576,MATCH("After allocate to FUEKIVFS today",updated_plusgrid!$1:$1,0),0),0)</f>
        <v>0</v>
      </c>
      <c r="D81" s="28">
        <f>IFERROR(VLOOKUP($A81,updated_plusgrid!$1:$1048576,MATCH("After allocate to FUEKIVFS tmr",updated_plusgrid!$1:$1,0),0),0)</f>
        <v>0</v>
      </c>
      <c r="E81" s="28">
        <f>IFERROR(VLOOKUP($A81,updated_plusgrid!$1:$1048576,MATCH("After allocate to FUEKIVFS after tmr",updated_plusgrid!$1:$1,0),0),0)</f>
        <v>0</v>
      </c>
      <c r="F81" s="30" t="str">
        <f t="shared" si="10"/>
        <v/>
      </c>
      <c r="G81" s="28" t="str">
        <f t="shared" si="11"/>
        <v/>
      </c>
      <c r="H81" s="28" t="str">
        <f t="shared" si="12"/>
        <v/>
      </c>
      <c r="I81" s="28" t="str">
        <f t="shared" si="13"/>
        <v/>
      </c>
      <c r="J81" s="28" t="str">
        <f t="shared" si="14"/>
        <v/>
      </c>
      <c r="K81" s="28" t="str">
        <f t="shared" si="15"/>
        <v/>
      </c>
      <c r="L81" s="27" t="str">
        <f t="shared" si="16"/>
        <v/>
      </c>
      <c r="M81" s="27" t="e">
        <f t="shared" si="17"/>
        <v>#VALUE!</v>
      </c>
      <c r="N81" s="27" t="e">
        <f t="shared" si="18"/>
        <v>#VALUE!</v>
      </c>
      <c r="O81" s="27" t="e">
        <f t="shared" si="19"/>
        <v>#VALUE!</v>
      </c>
    </row>
    <row r="82" spans="1:15" x14ac:dyDescent="0.3">
      <c r="A82" s="29"/>
      <c r="B82" s="28" t="str">
        <f>IF(A82=0,"",IFERROR(VLOOKUP(A82,FUEMAVND_bas!$A:$B,2,0),""))</f>
        <v/>
      </c>
      <c r="C82" s="28">
        <f>IFERROR(VLOOKUP($A82,updated_plusgrid!$1:$1048576,MATCH("After allocate to FUEKIVFS today",updated_plusgrid!$1:$1,0),0),0)</f>
        <v>0</v>
      </c>
      <c r="D82" s="28">
        <f>IFERROR(VLOOKUP($A82,updated_plusgrid!$1:$1048576,MATCH("After allocate to FUEKIVFS tmr",updated_plusgrid!$1:$1,0),0),0)</f>
        <v>0</v>
      </c>
      <c r="E82" s="28">
        <f>IFERROR(VLOOKUP($A82,updated_plusgrid!$1:$1048576,MATCH("After allocate to FUEKIVFS after tmr",updated_plusgrid!$1:$1,0),0),0)</f>
        <v>0</v>
      </c>
      <c r="F82" s="30" t="str">
        <f t="shared" si="10"/>
        <v/>
      </c>
      <c r="G82" s="28" t="str">
        <f t="shared" si="11"/>
        <v/>
      </c>
      <c r="H82" s="28" t="str">
        <f t="shared" si="12"/>
        <v/>
      </c>
      <c r="I82" s="28" t="str">
        <f t="shared" si="13"/>
        <v/>
      </c>
      <c r="J82" s="28" t="str">
        <f t="shared" si="14"/>
        <v/>
      </c>
      <c r="K82" s="28" t="str">
        <f t="shared" si="15"/>
        <v/>
      </c>
      <c r="L82" s="27" t="str">
        <f t="shared" si="16"/>
        <v/>
      </c>
      <c r="M82" s="27" t="e">
        <f t="shared" si="17"/>
        <v>#VALUE!</v>
      </c>
      <c r="N82" s="27" t="e">
        <f t="shared" si="18"/>
        <v>#VALUE!</v>
      </c>
      <c r="O82" s="27" t="e">
        <f t="shared" si="19"/>
        <v>#VALUE!</v>
      </c>
    </row>
    <row r="83" spans="1:15" x14ac:dyDescent="0.3">
      <c r="A83" s="29"/>
      <c r="B83" s="28" t="str">
        <f>IF(A83=0,"",IFERROR(VLOOKUP(A83,FUEMAVND_bas!$A:$B,2,0),""))</f>
        <v/>
      </c>
      <c r="C83" s="28">
        <f>IFERROR(VLOOKUP($A83,updated_plusgrid!$1:$1048576,MATCH("After allocate to FUEKIVFS today",updated_plusgrid!$1:$1,0),0),0)</f>
        <v>0</v>
      </c>
      <c r="D83" s="28">
        <f>IFERROR(VLOOKUP($A83,updated_plusgrid!$1:$1048576,MATCH("After allocate to FUEKIVFS tmr",updated_plusgrid!$1:$1,0),0),0)</f>
        <v>0</v>
      </c>
      <c r="E83" s="28">
        <f>IFERROR(VLOOKUP($A83,updated_plusgrid!$1:$1048576,MATCH("After allocate to FUEKIVFS after tmr",updated_plusgrid!$1:$1,0),0),0)</f>
        <v>0</v>
      </c>
      <c r="F83" s="30" t="str">
        <f t="shared" si="10"/>
        <v/>
      </c>
      <c r="G83" s="28" t="str">
        <f t="shared" si="11"/>
        <v/>
      </c>
      <c r="H83" s="28" t="str">
        <f t="shared" si="12"/>
        <v/>
      </c>
      <c r="I83" s="28" t="str">
        <f t="shared" si="13"/>
        <v/>
      </c>
      <c r="J83" s="28" t="str">
        <f t="shared" si="14"/>
        <v/>
      </c>
      <c r="K83" s="28" t="str">
        <f t="shared" si="15"/>
        <v/>
      </c>
      <c r="L83" s="27" t="str">
        <f t="shared" si="16"/>
        <v/>
      </c>
      <c r="M83" s="27" t="e">
        <f t="shared" si="17"/>
        <v>#VALUE!</v>
      </c>
      <c r="N83" s="27" t="e">
        <f t="shared" si="18"/>
        <v>#VALUE!</v>
      </c>
      <c r="O83" s="27" t="e">
        <f t="shared" si="19"/>
        <v>#VALUE!</v>
      </c>
    </row>
    <row r="84" spans="1:15" x14ac:dyDescent="0.3">
      <c r="A84" s="29"/>
      <c r="B84" s="28" t="str">
        <f>IF(A84=0,"",IFERROR(VLOOKUP(A84,FUEMAVND_bas!$A:$B,2,0),""))</f>
        <v/>
      </c>
      <c r="C84" s="28">
        <f>IFERROR(VLOOKUP($A84,updated_plusgrid!$1:$1048576,MATCH("After allocate to FUEKIVFS today",updated_plusgrid!$1:$1,0),0),0)</f>
        <v>0</v>
      </c>
      <c r="D84" s="28">
        <f>IFERROR(VLOOKUP($A84,updated_plusgrid!$1:$1048576,MATCH("After allocate to FUEKIVFS tmr",updated_plusgrid!$1:$1,0),0),0)</f>
        <v>0</v>
      </c>
      <c r="E84" s="28">
        <f>IFERROR(VLOOKUP($A84,updated_plusgrid!$1:$1048576,MATCH("After allocate to FUEKIVFS after tmr",updated_plusgrid!$1:$1,0),0),0)</f>
        <v>0</v>
      </c>
      <c r="F84" s="30" t="str">
        <f t="shared" si="10"/>
        <v/>
      </c>
      <c r="G84" s="28" t="str">
        <f t="shared" si="11"/>
        <v/>
      </c>
      <c r="H84" s="28" t="str">
        <f t="shared" si="12"/>
        <v/>
      </c>
      <c r="I84" s="28" t="str">
        <f t="shared" si="13"/>
        <v/>
      </c>
      <c r="J84" s="28" t="str">
        <f t="shared" si="14"/>
        <v/>
      </c>
      <c r="K84" s="28" t="str">
        <f t="shared" si="15"/>
        <v/>
      </c>
      <c r="L84" s="27" t="str">
        <f t="shared" si="16"/>
        <v/>
      </c>
      <c r="M84" s="27" t="e">
        <f t="shared" si="17"/>
        <v>#VALUE!</v>
      </c>
      <c r="N84" s="27" t="e">
        <f t="shared" si="18"/>
        <v>#VALUE!</v>
      </c>
      <c r="O84" s="27" t="e">
        <f t="shared" si="19"/>
        <v>#VALUE!</v>
      </c>
    </row>
    <row r="85" spans="1:15" x14ac:dyDescent="0.3">
      <c r="A85" s="29"/>
      <c r="B85" s="28" t="str">
        <f>IF(A85=0,"",IFERROR(VLOOKUP(A85,FUEMAVND_bas!$A:$B,2,0),""))</f>
        <v/>
      </c>
      <c r="C85" s="28">
        <f>IFERROR(VLOOKUP($A85,updated_plusgrid!$1:$1048576,MATCH("After allocate to FUEKIVFS today",updated_plusgrid!$1:$1,0),0),0)</f>
        <v>0</v>
      </c>
      <c r="D85" s="28">
        <f>IFERROR(VLOOKUP($A85,updated_plusgrid!$1:$1048576,MATCH("After allocate to FUEKIVFS tmr",updated_plusgrid!$1:$1,0),0),0)</f>
        <v>0</v>
      </c>
      <c r="E85" s="28">
        <f>IFERROR(VLOOKUP($A85,updated_plusgrid!$1:$1048576,MATCH("After allocate to FUEKIVFS after tmr",updated_plusgrid!$1:$1,0),0),0)</f>
        <v>0</v>
      </c>
      <c r="F85" s="30" t="str">
        <f t="shared" si="10"/>
        <v/>
      </c>
      <c r="G85" s="28" t="str">
        <f t="shared" si="11"/>
        <v/>
      </c>
      <c r="H85" s="28" t="str">
        <f t="shared" si="12"/>
        <v/>
      </c>
      <c r="I85" s="28" t="str">
        <f t="shared" si="13"/>
        <v/>
      </c>
      <c r="J85" s="28" t="str">
        <f t="shared" si="14"/>
        <v/>
      </c>
      <c r="K85" s="28" t="str">
        <f t="shared" si="15"/>
        <v/>
      </c>
      <c r="L85" s="27" t="str">
        <f t="shared" si="16"/>
        <v/>
      </c>
      <c r="M85" s="27" t="e">
        <f t="shared" si="17"/>
        <v>#VALUE!</v>
      </c>
      <c r="N85" s="27" t="e">
        <f t="shared" si="18"/>
        <v>#VALUE!</v>
      </c>
      <c r="O85" s="27" t="e">
        <f t="shared" si="19"/>
        <v>#VALUE!</v>
      </c>
    </row>
    <row r="86" spans="1:15" x14ac:dyDescent="0.3">
      <c r="A86" s="29"/>
      <c r="B86" s="28" t="str">
        <f>IF(A86=0,"",IFERROR(VLOOKUP(A86,FUEMAVND_bas!$A:$B,2,0),""))</f>
        <v/>
      </c>
      <c r="C86" s="28">
        <f>IFERROR(VLOOKUP($A86,updated_plusgrid!$1:$1048576,MATCH("After allocate to FUEKIVFS today",updated_plusgrid!$1:$1,0),0),0)</f>
        <v>0</v>
      </c>
      <c r="D86" s="28">
        <f>IFERROR(VLOOKUP($A86,updated_plusgrid!$1:$1048576,MATCH("After allocate to FUEKIVFS tmr",updated_plusgrid!$1:$1,0),0),0)</f>
        <v>0</v>
      </c>
      <c r="E86" s="28">
        <f>IFERROR(VLOOKUP($A86,updated_plusgrid!$1:$1048576,MATCH("After allocate to FUEKIVFS after tmr",updated_plusgrid!$1:$1,0),0),0)</f>
        <v>0</v>
      </c>
      <c r="F86" s="30" t="str">
        <f t="shared" si="10"/>
        <v/>
      </c>
      <c r="G86" s="28" t="str">
        <f t="shared" si="11"/>
        <v/>
      </c>
      <c r="H86" s="28" t="str">
        <f t="shared" si="12"/>
        <v/>
      </c>
      <c r="I86" s="28" t="str">
        <f t="shared" si="13"/>
        <v/>
      </c>
      <c r="J86" s="28" t="str">
        <f t="shared" si="14"/>
        <v/>
      </c>
      <c r="K86" s="28" t="str">
        <f t="shared" si="15"/>
        <v/>
      </c>
      <c r="L86" s="27" t="str">
        <f t="shared" si="16"/>
        <v/>
      </c>
      <c r="M86" s="27" t="e">
        <f t="shared" si="17"/>
        <v>#VALUE!</v>
      </c>
      <c r="N86" s="27" t="e">
        <f t="shared" si="18"/>
        <v>#VALUE!</v>
      </c>
      <c r="O86" s="27" t="e">
        <f t="shared" si="19"/>
        <v>#VALUE!</v>
      </c>
    </row>
    <row r="87" spans="1:15" x14ac:dyDescent="0.3">
      <c r="A87" s="29"/>
      <c r="B87" s="28" t="str">
        <f>IF(A87=0,"",IFERROR(VLOOKUP(A87,FUEMAVND_bas!$A:$B,2,0),""))</f>
        <v/>
      </c>
      <c r="C87" s="28">
        <f>IFERROR(VLOOKUP($A87,updated_plusgrid!$1:$1048576,MATCH("After allocate to FUEKIVFS today",updated_plusgrid!$1:$1,0),0),0)</f>
        <v>0</v>
      </c>
      <c r="D87" s="28">
        <f>IFERROR(VLOOKUP($A87,updated_plusgrid!$1:$1048576,MATCH("After allocate to FUEKIVFS tmr",updated_plusgrid!$1:$1,0),0),0)</f>
        <v>0</v>
      </c>
      <c r="E87" s="28">
        <f>IFERROR(VLOOKUP($A87,updated_plusgrid!$1:$1048576,MATCH("After allocate to FUEKIVFS after tmr",updated_plusgrid!$1:$1,0),0),0)</f>
        <v>0</v>
      </c>
      <c r="F87" s="30" t="str">
        <f t="shared" si="10"/>
        <v/>
      </c>
      <c r="G87" s="28" t="str">
        <f t="shared" si="11"/>
        <v/>
      </c>
      <c r="H87" s="28" t="str">
        <f t="shared" si="12"/>
        <v/>
      </c>
      <c r="I87" s="28" t="str">
        <f t="shared" si="13"/>
        <v/>
      </c>
      <c r="J87" s="28" t="str">
        <f t="shared" si="14"/>
        <v/>
      </c>
      <c r="K87" s="28" t="str">
        <f t="shared" si="15"/>
        <v/>
      </c>
      <c r="L87" s="27" t="str">
        <f t="shared" si="16"/>
        <v/>
      </c>
      <c r="M87" s="27" t="e">
        <f t="shared" si="17"/>
        <v>#VALUE!</v>
      </c>
      <c r="N87" s="27" t="e">
        <f t="shared" si="18"/>
        <v>#VALUE!</v>
      </c>
      <c r="O87" s="27" t="e">
        <f t="shared" si="19"/>
        <v>#VALUE!</v>
      </c>
    </row>
    <row r="88" spans="1:15" x14ac:dyDescent="0.3">
      <c r="A88" s="29"/>
      <c r="B88" s="28" t="str">
        <f>IF(A88=0,"",IFERROR(VLOOKUP(A88,FUEMAVND_bas!$A:$B,2,0),""))</f>
        <v/>
      </c>
      <c r="C88" s="28">
        <f>IFERROR(VLOOKUP($A88,updated_plusgrid!$1:$1048576,MATCH("After allocate to FUEKIVFS today",updated_plusgrid!$1:$1,0),0),0)</f>
        <v>0</v>
      </c>
      <c r="D88" s="28">
        <f>IFERROR(VLOOKUP($A88,updated_plusgrid!$1:$1048576,MATCH("After allocate to FUEKIVFS tmr",updated_plusgrid!$1:$1,0),0),0)</f>
        <v>0</v>
      </c>
      <c r="E88" s="28">
        <f>IFERROR(VLOOKUP($A88,updated_plusgrid!$1:$1048576,MATCH("After allocate to FUEKIVFS after tmr",updated_plusgrid!$1:$1,0),0),0)</f>
        <v>0</v>
      </c>
      <c r="F88" s="30" t="str">
        <f t="shared" si="10"/>
        <v/>
      </c>
      <c r="G88" s="28" t="str">
        <f t="shared" si="11"/>
        <v/>
      </c>
      <c r="H88" s="28" t="str">
        <f t="shared" si="12"/>
        <v/>
      </c>
      <c r="I88" s="28" t="str">
        <f t="shared" si="13"/>
        <v/>
      </c>
      <c r="J88" s="28" t="str">
        <f t="shared" si="14"/>
        <v/>
      </c>
      <c r="K88" s="28" t="str">
        <f t="shared" si="15"/>
        <v/>
      </c>
      <c r="L88" s="27" t="str">
        <f t="shared" si="16"/>
        <v/>
      </c>
      <c r="M88" s="27" t="e">
        <f t="shared" si="17"/>
        <v>#VALUE!</v>
      </c>
      <c r="N88" s="27" t="e">
        <f t="shared" si="18"/>
        <v>#VALUE!</v>
      </c>
      <c r="O88" s="27" t="e">
        <f t="shared" si="19"/>
        <v>#VALUE!</v>
      </c>
    </row>
    <row r="89" spans="1:15" x14ac:dyDescent="0.3">
      <c r="A89" s="29"/>
      <c r="B89" s="28" t="str">
        <f>IF(A89=0,"",IFERROR(VLOOKUP(A89,FUEMAVND_bas!$A:$B,2,0),""))</f>
        <v/>
      </c>
      <c r="C89" s="28">
        <f>IFERROR(VLOOKUP($A89,updated_plusgrid!$1:$1048576,MATCH("After allocate to FUEKIVFS today",updated_plusgrid!$1:$1,0),0),0)</f>
        <v>0</v>
      </c>
      <c r="D89" s="28">
        <f>IFERROR(VLOOKUP($A89,updated_plusgrid!$1:$1048576,MATCH("After allocate to FUEKIVFS tmr",updated_plusgrid!$1:$1,0),0),0)</f>
        <v>0</v>
      </c>
      <c r="E89" s="28">
        <f>IFERROR(VLOOKUP($A89,updated_plusgrid!$1:$1048576,MATCH("After allocate to FUEKIVFS after tmr",updated_plusgrid!$1:$1,0),0),0)</f>
        <v>0</v>
      </c>
      <c r="F89" s="30" t="str">
        <f t="shared" si="10"/>
        <v/>
      </c>
      <c r="G89" s="28" t="str">
        <f t="shared" si="11"/>
        <v/>
      </c>
      <c r="H89" s="28" t="str">
        <f t="shared" si="12"/>
        <v/>
      </c>
      <c r="I89" s="28" t="str">
        <f t="shared" si="13"/>
        <v/>
      </c>
      <c r="J89" s="28" t="str">
        <f t="shared" si="14"/>
        <v/>
      </c>
      <c r="K89" s="28" t="str">
        <f t="shared" si="15"/>
        <v/>
      </c>
      <c r="L89" s="27" t="str">
        <f t="shared" si="16"/>
        <v/>
      </c>
      <c r="M89" s="27" t="e">
        <f t="shared" si="17"/>
        <v>#VALUE!</v>
      </c>
      <c r="N89" s="27" t="e">
        <f t="shared" si="18"/>
        <v>#VALUE!</v>
      </c>
      <c r="O89" s="27" t="e">
        <f t="shared" si="19"/>
        <v>#VALUE!</v>
      </c>
    </row>
    <row r="90" spans="1:15" x14ac:dyDescent="0.3">
      <c r="A90" s="29"/>
      <c r="B90" s="28" t="str">
        <f>IF(A90=0,"",IFERROR(VLOOKUP(A90,FUEMAVND_bas!$A:$B,2,0),""))</f>
        <v/>
      </c>
      <c r="C90" s="28">
        <f>IFERROR(VLOOKUP($A90,updated_plusgrid!$1:$1048576,MATCH("After allocate to FUEKIVFS today",updated_plusgrid!$1:$1,0),0),0)</f>
        <v>0</v>
      </c>
      <c r="D90" s="28">
        <f>IFERROR(VLOOKUP($A90,updated_plusgrid!$1:$1048576,MATCH("After allocate to FUEKIVFS tmr",updated_plusgrid!$1:$1,0),0),0)</f>
        <v>0</v>
      </c>
      <c r="E90" s="28">
        <f>IFERROR(VLOOKUP($A90,updated_plusgrid!$1:$1048576,MATCH("After allocate to FUEKIVFS after tmr",updated_plusgrid!$1:$1,0),0),0)</f>
        <v>0</v>
      </c>
      <c r="F90" s="30" t="str">
        <f t="shared" si="10"/>
        <v/>
      </c>
      <c r="G90" s="28" t="str">
        <f t="shared" si="11"/>
        <v/>
      </c>
      <c r="H90" s="28" t="str">
        <f t="shared" si="12"/>
        <v/>
      </c>
      <c r="I90" s="28" t="str">
        <f t="shared" si="13"/>
        <v/>
      </c>
      <c r="J90" s="28" t="str">
        <f t="shared" si="14"/>
        <v/>
      </c>
      <c r="K90" s="28" t="str">
        <f t="shared" si="15"/>
        <v/>
      </c>
      <c r="L90" s="27" t="str">
        <f t="shared" si="16"/>
        <v/>
      </c>
      <c r="M90" s="27" t="e">
        <f t="shared" si="17"/>
        <v>#VALUE!</v>
      </c>
      <c r="N90" s="27" t="e">
        <f t="shared" si="18"/>
        <v>#VALUE!</v>
      </c>
      <c r="O90" s="27" t="e">
        <f t="shared" si="19"/>
        <v>#VALUE!</v>
      </c>
    </row>
    <row r="91" spans="1:15" x14ac:dyDescent="0.3">
      <c r="A91" s="29"/>
      <c r="B91" s="28" t="str">
        <f>IF(A91=0,"",IFERROR(VLOOKUP(A91,FUEMAVND_bas!$A:$B,2,0),""))</f>
        <v/>
      </c>
      <c r="C91" s="28">
        <f>IFERROR(VLOOKUP($A91,updated_plusgrid!$1:$1048576,MATCH("After allocate to FUEKIVFS today",updated_plusgrid!$1:$1,0),0),0)</f>
        <v>0</v>
      </c>
      <c r="D91" s="28">
        <f>IFERROR(VLOOKUP($A91,updated_plusgrid!$1:$1048576,MATCH("After allocate to FUEKIVFS tmr",updated_plusgrid!$1:$1,0),0),0)</f>
        <v>0</v>
      </c>
      <c r="E91" s="28">
        <f>IFERROR(VLOOKUP($A91,updated_plusgrid!$1:$1048576,MATCH("After allocate to FUEKIVFS after tmr",updated_plusgrid!$1:$1,0),0),0)</f>
        <v>0</v>
      </c>
      <c r="F91" s="30" t="str">
        <f t="shared" si="10"/>
        <v/>
      </c>
      <c r="G91" s="28" t="str">
        <f t="shared" si="11"/>
        <v/>
      </c>
      <c r="H91" s="28" t="str">
        <f t="shared" si="12"/>
        <v/>
      </c>
      <c r="I91" s="28" t="str">
        <f t="shared" si="13"/>
        <v/>
      </c>
      <c r="J91" s="28" t="str">
        <f t="shared" si="14"/>
        <v/>
      </c>
      <c r="K91" s="28" t="str">
        <f t="shared" si="15"/>
        <v/>
      </c>
      <c r="L91" s="27" t="str">
        <f t="shared" si="16"/>
        <v/>
      </c>
      <c r="M91" s="27" t="e">
        <f t="shared" si="17"/>
        <v>#VALUE!</v>
      </c>
      <c r="N91" s="27" t="e">
        <f t="shared" si="18"/>
        <v>#VALUE!</v>
      </c>
      <c r="O91" s="27" t="e">
        <f t="shared" si="19"/>
        <v>#VALUE!</v>
      </c>
    </row>
    <row r="92" spans="1:15" x14ac:dyDescent="0.3">
      <c r="A92" s="29"/>
      <c r="B92" s="28" t="str">
        <f>IF(A92=0,"",IFERROR(VLOOKUP(A92,FUEMAVND_bas!$A:$B,2,0),""))</f>
        <v/>
      </c>
      <c r="C92" s="28">
        <f>IFERROR(VLOOKUP($A92,updated_plusgrid!$1:$1048576,MATCH("After allocate to FUEKIVFS today",updated_plusgrid!$1:$1,0),0),0)</f>
        <v>0</v>
      </c>
      <c r="D92" s="28">
        <f>IFERROR(VLOOKUP($A92,updated_plusgrid!$1:$1048576,MATCH("After allocate to FUEKIVFS tmr",updated_plusgrid!$1:$1,0),0),0)</f>
        <v>0</v>
      </c>
      <c r="E92" s="28">
        <f>IFERROR(VLOOKUP($A92,updated_plusgrid!$1:$1048576,MATCH("After allocate to FUEKIVFS after tmr",updated_plusgrid!$1:$1,0),0),0)</f>
        <v>0</v>
      </c>
      <c r="F92" s="30" t="str">
        <f t="shared" si="10"/>
        <v/>
      </c>
      <c r="G92" s="28" t="str">
        <f t="shared" si="11"/>
        <v/>
      </c>
      <c r="H92" s="28" t="str">
        <f t="shared" si="12"/>
        <v/>
      </c>
      <c r="I92" s="28" t="str">
        <f t="shared" si="13"/>
        <v/>
      </c>
      <c r="J92" s="28" t="str">
        <f t="shared" si="14"/>
        <v/>
      </c>
      <c r="K92" s="28" t="str">
        <f t="shared" si="15"/>
        <v/>
      </c>
      <c r="L92" s="27" t="str">
        <f t="shared" si="16"/>
        <v/>
      </c>
      <c r="M92" s="27" t="e">
        <f t="shared" si="17"/>
        <v>#VALUE!</v>
      </c>
      <c r="N92" s="27" t="e">
        <f t="shared" si="18"/>
        <v>#VALUE!</v>
      </c>
      <c r="O92" s="27" t="e">
        <f t="shared" si="19"/>
        <v>#VALUE!</v>
      </c>
    </row>
    <row r="93" spans="1:15" x14ac:dyDescent="0.3">
      <c r="A93" s="29"/>
      <c r="B93" s="28" t="str">
        <f>IF(A93=0,"",IFERROR(VLOOKUP(A93,FUEMAVND_bas!$A:$B,2,0),""))</f>
        <v/>
      </c>
      <c r="C93" s="28">
        <f>IFERROR(VLOOKUP($A93,updated_plusgrid!$1:$1048576,MATCH("After allocate to FUEKIVFS today",updated_plusgrid!$1:$1,0),0),0)</f>
        <v>0</v>
      </c>
      <c r="D93" s="28">
        <f>IFERROR(VLOOKUP($A93,updated_plusgrid!$1:$1048576,MATCH("After allocate to FUEKIVFS tmr",updated_plusgrid!$1:$1,0),0),0)</f>
        <v>0</v>
      </c>
      <c r="E93" s="28">
        <f>IFERROR(VLOOKUP($A93,updated_plusgrid!$1:$1048576,MATCH("After allocate to FUEKIVFS after tmr",updated_plusgrid!$1:$1,0),0),0)</f>
        <v>0</v>
      </c>
      <c r="F93" s="30" t="str">
        <f t="shared" si="10"/>
        <v/>
      </c>
      <c r="G93" s="28" t="str">
        <f t="shared" si="11"/>
        <v/>
      </c>
      <c r="H93" s="28" t="str">
        <f t="shared" si="12"/>
        <v/>
      </c>
      <c r="I93" s="28" t="str">
        <f t="shared" si="13"/>
        <v/>
      </c>
      <c r="J93" s="28" t="str">
        <f t="shared" si="14"/>
        <v/>
      </c>
      <c r="K93" s="28" t="str">
        <f t="shared" si="15"/>
        <v/>
      </c>
      <c r="L93" s="27" t="str">
        <f t="shared" si="16"/>
        <v/>
      </c>
      <c r="M93" s="27" t="e">
        <f t="shared" si="17"/>
        <v>#VALUE!</v>
      </c>
      <c r="N93" s="27" t="e">
        <f t="shared" si="18"/>
        <v>#VALUE!</v>
      </c>
      <c r="O93" s="27" t="e">
        <f t="shared" si="19"/>
        <v>#VALUE!</v>
      </c>
    </row>
    <row r="94" spans="1:15" x14ac:dyDescent="0.3">
      <c r="A94" s="29"/>
      <c r="B94" s="28"/>
      <c r="C94" s="28"/>
      <c r="D94" s="28"/>
      <c r="E94" s="28"/>
      <c r="F94" s="30"/>
      <c r="G94" s="28"/>
      <c r="H94" s="28"/>
      <c r="I94" s="28"/>
      <c r="J94" s="28"/>
      <c r="K94" s="28"/>
    </row>
    <row r="95" spans="1:15" x14ac:dyDescent="0.3">
      <c r="A95" s="29"/>
      <c r="B95" s="28"/>
      <c r="C95" s="28"/>
      <c r="D95" s="28"/>
      <c r="E95" s="28"/>
      <c r="F95" s="30"/>
      <c r="G95" s="28"/>
      <c r="H95" s="28"/>
      <c r="I95" s="28"/>
      <c r="J95" s="28"/>
      <c r="K95" s="28"/>
    </row>
    <row r="96" spans="1:15" x14ac:dyDescent="0.3">
      <c r="A96" s="29"/>
      <c r="B96" s="28"/>
      <c r="C96" s="28"/>
      <c r="D96" s="28"/>
      <c r="E96" s="28"/>
      <c r="F96" s="30"/>
      <c r="G96" s="28"/>
      <c r="H96" s="28"/>
      <c r="I96" s="28"/>
      <c r="J96" s="28"/>
      <c r="K96" s="28"/>
    </row>
    <row r="97" spans="1:11" x14ac:dyDescent="0.3">
      <c r="A97" s="29"/>
      <c r="B97" s="28"/>
      <c r="C97" s="28"/>
      <c r="D97" s="28"/>
      <c r="E97" s="28"/>
      <c r="F97" s="30"/>
      <c r="G97" s="28"/>
      <c r="H97" s="28"/>
      <c r="I97" s="28"/>
      <c r="J97" s="28"/>
      <c r="K97" s="28"/>
    </row>
    <row r="98" spans="1:11" x14ac:dyDescent="0.3">
      <c r="A98" s="29"/>
      <c r="B98" s="28"/>
      <c r="C98" s="28"/>
      <c r="D98" s="28"/>
      <c r="E98" s="28"/>
      <c r="F98" s="30"/>
      <c r="G98" s="28"/>
      <c r="H98" s="28"/>
      <c r="I98" s="28"/>
      <c r="J98" s="28"/>
      <c r="K98" s="28"/>
    </row>
  </sheetData>
  <conditionalFormatting sqref="G2:G98">
    <cfRule type="colorScale" priority="1">
      <colorScale>
        <cfvo type="min"/>
        <cfvo type="max"/>
        <color rgb="FFF8696B"/>
        <color rgb="FFFCFCFF"/>
      </colorScale>
    </cfRule>
  </conditionalFormatting>
  <conditionalFormatting sqref="I2:I98">
    <cfRule type="colorScale" priority="3">
      <colorScale>
        <cfvo type="min"/>
        <cfvo type="max"/>
        <color rgb="FFF8696B"/>
        <color rgb="FFFCFCFF"/>
      </colorScale>
    </cfRule>
  </conditionalFormatting>
  <conditionalFormatting sqref="K2:K98">
    <cfRule type="colorScale" priority="2">
      <colorScale>
        <cfvo type="min"/>
        <cfvo type="max"/>
        <color rgb="FFF8696B"/>
        <color rgb="FFFCFCFF"/>
      </colorScale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EAC50-3364-44FF-A7F6-79C1157C1C54}">
  <dimension ref="A2:D20"/>
  <sheetViews>
    <sheetView workbookViewId="0">
      <selection activeCell="D3" sqref="D3:D19"/>
    </sheetView>
  </sheetViews>
  <sheetFormatPr defaultRowHeight="14.4" x14ac:dyDescent="0.3"/>
  <sheetData>
    <row r="2" spans="1:4" x14ac:dyDescent="0.3">
      <c r="A2" s="22" t="s">
        <v>3</v>
      </c>
      <c r="B2" t="s">
        <v>40</v>
      </c>
      <c r="C2" t="s">
        <v>41</v>
      </c>
      <c r="D2" t="s">
        <v>39</v>
      </c>
    </row>
    <row r="3" spans="1:4" x14ac:dyDescent="0.3">
      <c r="A3" t="str" cm="1">
        <f t="array" ref="A3:A20">_xlfn._xlws.FILTER([8]FUEMAVND!$C$2:$C$30,[8]FUEMAVND!$C$2:$C$30&lt;&gt;"")</f>
        <v>ACB</v>
      </c>
      <c r="B3" cm="1">
        <f t="array" ref="B3:B20">_xlfn._xlws.FILTER([8]FUEMAVND!$E$2:$E$30,[8]FUEMAVND!$C$2:$C$30&lt;&gt;"")</f>
        <v>4700</v>
      </c>
      <c r="C3" t="str" cm="1">
        <f t="array" ref="C3:C20">_xlfn._xlws.FILTER([8]FUEMAVND!$G$2:$G$30,[8]FUEMAVND!$C$2:$C$30&lt;&gt;"")</f>
        <v>Nhà đầu tư nước ngoài/AP nước ngoài Foreign Investor/Foreign AP</v>
      </c>
      <c r="D3">
        <f>IF(C3="Nhà đầu tư nước ngoài/AP nước ngoài Foreign Investor/Foreign AP",1,0)</f>
        <v>1</v>
      </c>
    </row>
    <row r="4" spans="1:4" x14ac:dyDescent="0.3">
      <c r="A4" t="str">
        <v>BMP</v>
      </c>
      <c r="B4">
        <v>100</v>
      </c>
      <c r="C4">
        <v>0</v>
      </c>
      <c r="D4">
        <f t="shared" ref="D4:D19" si="0">IF(C4="Nhà đầu tư nước ngoài/AP nước ngoài Foreign Investor/Foreign AP",1,0)</f>
        <v>0</v>
      </c>
    </row>
    <row r="5" spans="1:4" x14ac:dyDescent="0.3">
      <c r="A5" t="str">
        <v>CTG</v>
      </c>
      <c r="B5">
        <v>700</v>
      </c>
      <c r="C5">
        <v>0</v>
      </c>
      <c r="D5">
        <f t="shared" si="0"/>
        <v>0</v>
      </c>
    </row>
    <row r="6" spans="1:4" x14ac:dyDescent="0.3">
      <c r="A6" t="str">
        <v>FPT</v>
      </c>
      <c r="B6">
        <v>1600</v>
      </c>
      <c r="C6">
        <v>0</v>
      </c>
      <c r="D6">
        <f t="shared" si="0"/>
        <v>0</v>
      </c>
    </row>
    <row r="7" spans="1:4" x14ac:dyDescent="0.3">
      <c r="A7" t="str">
        <v>GMD</v>
      </c>
      <c r="B7">
        <v>2100</v>
      </c>
      <c r="C7">
        <v>0</v>
      </c>
      <c r="D7">
        <f t="shared" si="0"/>
        <v>0</v>
      </c>
    </row>
    <row r="8" spans="1:4" x14ac:dyDescent="0.3">
      <c r="A8" t="str">
        <v>HDB</v>
      </c>
      <c r="B8">
        <v>2500</v>
      </c>
      <c r="C8">
        <v>0</v>
      </c>
      <c r="D8">
        <f t="shared" si="0"/>
        <v>0</v>
      </c>
    </row>
    <row r="9" spans="1:4" x14ac:dyDescent="0.3">
      <c r="A9" t="str">
        <v>KDH</v>
      </c>
      <c r="B9">
        <v>1100</v>
      </c>
      <c r="C9">
        <v>0</v>
      </c>
      <c r="D9">
        <f t="shared" si="0"/>
        <v>0</v>
      </c>
    </row>
    <row r="10" spans="1:4" x14ac:dyDescent="0.3">
      <c r="A10" t="str">
        <v>MBB</v>
      </c>
      <c r="B10">
        <v>3400</v>
      </c>
      <c r="C10" t="str">
        <v>Nhà đầu tư nước ngoài/AP nước ngoài Foreign Investor/Foreign AP</v>
      </c>
      <c r="D10">
        <f t="shared" si="0"/>
        <v>1</v>
      </c>
    </row>
    <row r="11" spans="1:4" x14ac:dyDescent="0.3">
      <c r="A11" t="str">
        <v>MSB</v>
      </c>
      <c r="B11">
        <v>2100</v>
      </c>
      <c r="C11">
        <v>0</v>
      </c>
      <c r="D11">
        <f t="shared" si="0"/>
        <v>0</v>
      </c>
    </row>
    <row r="12" spans="1:4" x14ac:dyDescent="0.3">
      <c r="A12" t="str">
        <v>NLG</v>
      </c>
      <c r="B12">
        <v>1100</v>
      </c>
      <c r="C12">
        <v>0</v>
      </c>
      <c r="D12">
        <f t="shared" si="0"/>
        <v>0</v>
      </c>
    </row>
    <row r="13" spans="1:4" x14ac:dyDescent="0.3">
      <c r="A13" t="str">
        <v>OCB</v>
      </c>
      <c r="B13">
        <v>1300</v>
      </c>
      <c r="C13">
        <v>0</v>
      </c>
      <c r="D13">
        <f t="shared" si="0"/>
        <v>0</v>
      </c>
    </row>
    <row r="14" spans="1:4" x14ac:dyDescent="0.3">
      <c r="A14" t="str">
        <v>PNJ</v>
      </c>
      <c r="B14">
        <v>2100</v>
      </c>
      <c r="C14" t="str">
        <v>Nhà đầu tư nước ngoài/AP nước ngoài Foreign Investor/Foreign AP</v>
      </c>
      <c r="D14">
        <f t="shared" si="0"/>
        <v>1</v>
      </c>
    </row>
    <row r="15" spans="1:4" x14ac:dyDescent="0.3">
      <c r="A15" t="str">
        <v>REE</v>
      </c>
      <c r="B15">
        <v>1500</v>
      </c>
      <c r="C15" t="str">
        <v>Nhà đầu tư nước ngoài/AP nước ngoài Foreign Investor/Foreign AP</v>
      </c>
      <c r="D15">
        <f t="shared" si="0"/>
        <v>1</v>
      </c>
    </row>
    <row r="16" spans="1:4" x14ac:dyDescent="0.3">
      <c r="A16" t="str">
        <v>TCB</v>
      </c>
      <c r="B16">
        <v>5300</v>
      </c>
      <c r="C16">
        <v>0</v>
      </c>
      <c r="D16">
        <f t="shared" si="0"/>
        <v>0</v>
      </c>
    </row>
    <row r="17" spans="1:4" x14ac:dyDescent="0.3">
      <c r="A17" t="str">
        <v>TPB</v>
      </c>
      <c r="B17">
        <v>1300</v>
      </c>
      <c r="C17">
        <v>0</v>
      </c>
      <c r="D17">
        <f t="shared" si="0"/>
        <v>0</v>
      </c>
    </row>
    <row r="18" spans="1:4" x14ac:dyDescent="0.3">
      <c r="A18" t="str">
        <v>VIB</v>
      </c>
      <c r="B18">
        <v>1500</v>
      </c>
      <c r="C18" t="str">
        <v>Nhà đầu tư nước ngoài/AP nước ngoài Foreign Investor/Foreign AP</v>
      </c>
      <c r="D18">
        <f t="shared" si="0"/>
        <v>1</v>
      </c>
    </row>
    <row r="19" spans="1:4" x14ac:dyDescent="0.3">
      <c r="A19" t="str">
        <v>VPB</v>
      </c>
      <c r="B19">
        <v>2700</v>
      </c>
      <c r="C19">
        <v>0</v>
      </c>
      <c r="D19">
        <f t="shared" si="0"/>
        <v>0</v>
      </c>
    </row>
    <row r="20" spans="1:4" x14ac:dyDescent="0.3">
      <c r="A20" t="str">
        <v>VRE</v>
      </c>
      <c r="B20">
        <v>1800</v>
      </c>
      <c r="C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Kho Morning</vt:lpstr>
      <vt:lpstr>delta_data</vt:lpstr>
      <vt:lpstr>delta_detail</vt:lpstr>
      <vt:lpstr>updated_plusgrid</vt:lpstr>
      <vt:lpstr>E1 basket NFOL Morning</vt:lpstr>
      <vt:lpstr>E1_bas</vt:lpstr>
      <vt:lpstr>Diamond</vt:lpstr>
      <vt:lpstr>FUEVFVND_bas</vt:lpstr>
      <vt:lpstr>FL</vt:lpstr>
      <vt:lpstr>FL_bas</vt:lpstr>
      <vt:lpstr>VN100</vt:lpstr>
      <vt:lpstr>VN100_bas</vt:lpstr>
      <vt:lpstr>MIDCAP</vt:lpstr>
      <vt:lpstr>MIDCAP_bas</vt:lpstr>
      <vt:lpstr>VFS</vt:lpstr>
      <vt:lpstr>VFS_bas</vt:lpstr>
      <vt:lpstr>FUEMAVND</vt:lpstr>
      <vt:lpstr>FUEMAVND_bas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Kim Dang</dc:creator>
  <cp:lastModifiedBy>Da Cha</cp:lastModifiedBy>
  <dcterms:created xsi:type="dcterms:W3CDTF">2020-06-22T08:19:37Z</dcterms:created>
  <dcterms:modified xsi:type="dcterms:W3CDTF">2024-08-28T01:29:58Z</dcterms:modified>
</cp:coreProperties>
</file>